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80" windowWidth="9720" windowHeight="6660" activeTab="0"/>
  </bookViews>
  <sheets>
    <sheet name="Прилож.1" sheetId="1" r:id="rId1"/>
  </sheets>
  <definedNames>
    <definedName name="_xlnm.Print_Titles" localSheetId="0">'Прилож.1'!$6:$9</definedName>
  </definedNames>
  <calcPr fullCalcOnLoad="1" refMode="R1C1"/>
</workbook>
</file>

<file path=xl/sharedStrings.xml><?xml version="1.0" encoding="utf-8"?>
<sst xmlns="http://schemas.openxmlformats.org/spreadsheetml/2006/main" count="182" uniqueCount="130">
  <si>
    <t>Наименование объекта</t>
  </si>
  <si>
    <t>Наименование района</t>
  </si>
  <si>
    <t>1</t>
  </si>
  <si>
    <t>2</t>
  </si>
  <si>
    <t>Иные и прочие работы</t>
  </si>
  <si>
    <t xml:space="preserve">Содержание автомобильных дорог регионального значения и искусственных сооружений на них </t>
  </si>
  <si>
    <t>ИТОГО по содержанию автомобильных дорог общего пользования регионального и межмуниципального значения.</t>
  </si>
  <si>
    <t>ИТОГО по капитальному ремонту автомобильных дорог общего пользования регионального и межмуниципального значения</t>
  </si>
  <si>
    <t>Всего по району:</t>
  </si>
  <si>
    <t>Проектно-изыскательские и  прочие работы и затраты</t>
  </si>
  <si>
    <t>п.5.   Мероприятия по содержанию автомобильных дорог общего пользования регионального и межмуниципального значения.</t>
  </si>
  <si>
    <t>п. 6.  Мероприятия по капитальному ремонту автомобильных дорог общего пользования регионального и межмуниципального значения</t>
  </si>
  <si>
    <t>п. 7.  Мероприятия по ремонту автомобильных дорог общего пользования регионального и межмуниципального значения</t>
  </si>
  <si>
    <t>Всеволожский</t>
  </si>
  <si>
    <t>Волховский</t>
  </si>
  <si>
    <t>Капитальный ремонт моста через р. Сиглинка на км 85+418 автомобильной дороги "Зуево-Новая Ладога"</t>
  </si>
  <si>
    <t>Капитальный ремонт автомобильной дороги "Паша-Свирица-Загубье" на участке км 9+200 - км 19+962</t>
  </si>
  <si>
    <t>Лужский</t>
  </si>
  <si>
    <t>ИТОГО по  текущим ремонтам</t>
  </si>
  <si>
    <t>а/д "Новая Пустошь -Невская Дубровка" на км 0+000 - км 6+000</t>
  </si>
  <si>
    <t>Прочие работы и затраты</t>
  </si>
  <si>
    <t>ИТОГО по ремонту автомобильных дорог общего пользования регионального и межмуниципального значения</t>
  </si>
  <si>
    <t>Всеволожский район</t>
  </si>
  <si>
    <t>в том числе проектно-изыскательские работы (в объектах)</t>
  </si>
  <si>
    <t>Всего</t>
  </si>
  <si>
    <t>ФБ</t>
  </si>
  <si>
    <t>Об</t>
  </si>
  <si>
    <t>тыс.руб.</t>
  </si>
  <si>
    <t xml:space="preserve"> Государственная программа ЛО   «Развитие автомобильных дорог Ленинградской области». Подпрограммы "Развитие сети автомобильных дорог Ленинградской области" и  "Поддержание существующей сети автомобильных дорог общего пользования" </t>
  </si>
  <si>
    <t>Строительство подъезда к г. Всеволожск</t>
  </si>
  <si>
    <t>Строительство транспортной развязки на пересечении автомобильной дороги "Санкт-Петербург- завод им.Свердлова- Всеволожск (км39) с железной дорогой на  перегоне Всеволожск-Мельничный Ручей во Всеволожском районе Ленинградской области.</t>
  </si>
  <si>
    <t xml:space="preserve">Строительство автодорожного путепровода на  станции Возрождение участка Выборг-Каменногорск взамен закрываемого переезда на ПК 229+44.20 </t>
  </si>
  <si>
    <t>Строительство автодорожного путепровода на перегоне Выборг-Таммисуо участка  Выборг-Каменногорск взамен  закрываемых переездов на ПК 26+30.92, ПК 1276+10.80 и ПК 15+89.60</t>
  </si>
  <si>
    <t>Строительство путепровода в месте пересечения железнодорожных путей и автомобильной дороги общего пользования "Подъезд к г.Гатчина-2" (2 этап)</t>
  </si>
  <si>
    <t xml:space="preserve">Реконструкция  автомобильной дороги  "Красное Село-Гатчина-Павловск", на участке км 14+600- км 18+000 </t>
  </si>
  <si>
    <t>Проектно-изыскательские работы будущих лет</t>
  </si>
  <si>
    <t>Итого по строительству и реконструкции автомобильных дорог общего пользования регионального и межмуниципального значения</t>
  </si>
  <si>
    <t>п. 1 Мероприятия по строительству и реконструкции автомобильных дорог общего пользования регионального и межмуниципального значения</t>
  </si>
  <si>
    <t>Прочие источники</t>
  </si>
  <si>
    <t>Кировский</t>
  </si>
  <si>
    <t>Подпорожсктй</t>
  </si>
  <si>
    <t>Строительство мостового перехода через реку Свирь у города Подпорожье Подпорожского района Ленинградской области</t>
  </si>
  <si>
    <t>Подключение международного автомобильного вокзала в составе ТПУ "Девяткино"к КАД". 2 Этап. "Транспортная развязка с КАД на км 30+717 прямого хода КАД"</t>
  </si>
  <si>
    <t>Капитальный ремонт участка автомобильной дороги Красносельское - Правдино км 5+235 - км 12+735 в Выборгском районе Ленинградской области</t>
  </si>
  <si>
    <t>Капитальный ремонт автомобильной дороги "Санкт-Петербург - Запорожское - Приозерск",  км 104 - км 110</t>
  </si>
  <si>
    <t>Капитальный ремонт автомобильной дороги "Спецподъезд к бухте Владимирская",  км 0 - км 1</t>
  </si>
  <si>
    <t>Выборгский</t>
  </si>
  <si>
    <t>Гатчинский</t>
  </si>
  <si>
    <t>Подпорожский</t>
  </si>
  <si>
    <t>Ломоносовский</t>
  </si>
  <si>
    <t>Тихвинский</t>
  </si>
  <si>
    <t>Тосненский</t>
  </si>
  <si>
    <t xml:space="preserve">Волховский </t>
  </si>
  <si>
    <t>Киришский</t>
  </si>
  <si>
    <t xml:space="preserve">Выборгский </t>
  </si>
  <si>
    <t xml:space="preserve">Приозерский </t>
  </si>
  <si>
    <t xml:space="preserve">Сланцевский </t>
  </si>
  <si>
    <t xml:space="preserve">Тосненский </t>
  </si>
  <si>
    <t xml:space="preserve">Бокситогорский </t>
  </si>
  <si>
    <t>Волосовский</t>
  </si>
  <si>
    <t xml:space="preserve">Всеволожский </t>
  </si>
  <si>
    <t xml:space="preserve">Гатчинский </t>
  </si>
  <si>
    <t xml:space="preserve">Кингисеппский </t>
  </si>
  <si>
    <t xml:space="preserve">Киришский </t>
  </si>
  <si>
    <t>Лодейнопольский</t>
  </si>
  <si>
    <t xml:space="preserve">Лужский </t>
  </si>
  <si>
    <t xml:space="preserve">Подпорожский </t>
  </si>
  <si>
    <t>Приложение  3 к отчету</t>
  </si>
  <si>
    <t>Кингисеппский</t>
  </si>
  <si>
    <t>Резерв</t>
  </si>
  <si>
    <t>Строительство автомобильной дороги нового выхода из Санкт-Петербурга от КАД в обход населенных пунктов Мурино и Новое Девяткино с выходом на существующую автомобильную дорогу "Санкт-Петербург – Матокса"</t>
  </si>
  <si>
    <t>Капитальный ремонт автомобилной дороги "Менюши-Заручевье-Каменец" км 0+000 - км 18+000</t>
  </si>
  <si>
    <t>Расшифровка объемов выполнения работ по  строительству (реконструкции), содержанию, капитальному ремонту и ремонту автомобильных дорог общего пользования регионального и межмуниципального значения  за январь-декабрь 2019 года.</t>
  </si>
  <si>
    <t xml:space="preserve">ПЛАН на 2019 год </t>
  </si>
  <si>
    <t xml:space="preserve">Фактическое финансирование работ за январь-декабрь 2019г. </t>
  </si>
  <si>
    <t>Строительство мостового перехода через реку Волхов на подъезде к г.Кириши в Киришском районе Ленинградской области</t>
  </si>
  <si>
    <t>Реконструкция автомобильной дороги общего пользования регионального значения"Санкт-Петербург – Колтуши  на участке КАД - Колтуши"</t>
  </si>
  <si>
    <t>Реконструкция автомобильной дороги общего пользования регионального значения "Войпала-Сирокасска-Васильково-г.Шальдиха" на участке км 13-км 14 с устройством нового водопропускного сооружения на р.Рябиновка</t>
  </si>
  <si>
    <t>Капитальный ремонт моста через реку Луга на км 6+100 автомобильной дороги "Лужицы-Первое Мая" в Кингисеппском районе</t>
  </si>
  <si>
    <t>Капитальный ремонт объекта "Мост через реку Ковра на км 4+199 автомобильной дороги "Подъезд к ст.Жихарево"</t>
  </si>
  <si>
    <t>"Капитальный ремонт моста через реку Новоселовка на км 17+375 автомобильной дороги "Лесогорск-Топольки" (км 0+000+18+800)</t>
  </si>
  <si>
    <t>"Капитальный ремонт моста через реку Тикопись км 0+399  автомобильная дорога Подъезд к Кингисеппу</t>
  </si>
  <si>
    <t>Капитальный ремонт моста через реку ручей Звонкий на км 34+310 автомобильной дороги "Ушково-Гравийное"</t>
  </si>
  <si>
    <t>Капитальный ремонт моста через протоку на км 8+868 автомобильной дороги "Лесогорск-Зайцево"</t>
  </si>
  <si>
    <t>Капитальный ремонт автомобильной дороги "Подъезд к ст. Ламбери" км0+000-км 2+000</t>
  </si>
  <si>
    <t>ст.Оять-Алеховщина-Надпорожье-Плотично,км 120+000 - км 140+060 (выборочно)</t>
  </si>
  <si>
    <t>Старая Ладога-Трусово, км 0+000 - км 5+477</t>
  </si>
  <si>
    <t>Копорье-Ручьи км 34+000 - км 37+440</t>
  </si>
  <si>
    <t>Верево-ст. Пудость, км 0+000-3+521</t>
  </si>
  <si>
    <t>Бокситогорский</t>
  </si>
  <si>
    <t>Дыми-Бор-Колбеки-Бочево, км 9+920 - км 23+500</t>
  </si>
  <si>
    <t xml:space="preserve">Новгород-Луга, км 73+700 - 79+000 </t>
  </si>
  <si>
    <t xml:space="preserve">Зеленогорск-Приморск-Выборг, км 46+740-км 49+372 </t>
  </si>
  <si>
    <t xml:space="preserve">Подъезд к порту Усть-Луга, км 0+000 - км 2+100 </t>
  </si>
  <si>
    <t>Ульяновка-Отрадное, км 12+970 - 19+100</t>
  </si>
  <si>
    <t xml:space="preserve">Извоз-Хотнежи-Лемовжа км 0+000 - км 4+700,  км 4+700- км 12+476 </t>
  </si>
  <si>
    <t xml:space="preserve"> Лодейное Поле-Тихвин-Будогощь, км 0+022-км 2+632  </t>
  </si>
  <si>
    <t xml:space="preserve">Б.Двор-Пакшеево-Самойлово, км 0+000-10+000 </t>
  </si>
  <si>
    <t>Сосновый Бор-Глобицы, км 4+102 - км 10+122</t>
  </si>
  <si>
    <t xml:space="preserve">Подъезд к Красносельскому району от автодороги Санкт-Петербург-Псков, км 0+684-км 9+392 </t>
  </si>
  <si>
    <t xml:space="preserve">Стрельна-Кипень-Гатчина км 12+000 -км 21+000 </t>
  </si>
  <si>
    <t>Форт Красная Горка- Коваши - Сосновый Бор км 8+500 - км 15+520 (выборочно)</t>
  </si>
  <si>
    <t>Извоз-Хотнежи-Лемовжа км 0+000 - км 4+700, км 4+700-км 12+476</t>
  </si>
  <si>
    <t>Осиновая Роща-Магистральная, км 8+100 - км 11+380</t>
  </si>
  <si>
    <t>Огоньки-Стрельцово-Тольконниково км 21+766-км 35+000</t>
  </si>
  <si>
    <t>Ушково-Гравийное, км 27+487 - км 34+28;  км 34+280 - км 45+000</t>
  </si>
  <si>
    <t>Выполнение работ по ремонту автомобильных дорог общего пользования регионального значения (ликвидация пучин)</t>
  </si>
  <si>
    <t>Анташи-Ропша-Красное Село км 0+000 - км 10+000 (выборочно)</t>
  </si>
  <si>
    <t>Петродворец-Кейкино, км 30+530 - км 31+190, км 35+358 - 40+000</t>
  </si>
  <si>
    <t>Подъезд к д.Карнаволок на уч-ке км 0+000 - км 1+770</t>
  </si>
  <si>
    <t>Псков – Гдов – Сланцы – Кингисепп – Краколье, км 150+820 – км 159+499</t>
  </si>
  <si>
    <t>Выполнение работ по ремонту автомобильной дороги общего пользования регионального значения "Кемполово-Губаницы-Калитино-Выра-Тосно-Шапки км 9+414 - км 15+035"</t>
  </si>
  <si>
    <t xml:space="preserve">Выполнение работ по ремонту автомобильной дороги общего пользования регионального значения "Гатчина-Ополье" км 21+833 - км 24+158, км 37+171-км 39+250 </t>
  </si>
  <si>
    <t xml:space="preserve">Выполнение работ по ремонту автомобильной дороги общего пользования регионального значения "Кемполово-Губаницы-Калитино-Выра-Тосно-Шапки км 37+540 - км 43+391 </t>
  </si>
  <si>
    <t xml:space="preserve"> "Санкт-Петербург-Ручьи, км 67+842-км 86+151"</t>
  </si>
  <si>
    <t>Ввод</t>
  </si>
  <si>
    <t>2,147/154,95</t>
  </si>
  <si>
    <t>Строительство автодорожного путепровода на перегоне Таммисуо-Гвардейское участка Выборг-Каменногорск взамен закрываемых переездов на ПК 105+00.00, ПК 106+38.30</t>
  </si>
  <si>
    <t>5,468/154,95</t>
  </si>
  <si>
    <t>Ремонт моста через ручей на км 5+949 а/д "Мяглово-Кузьминки"</t>
  </si>
  <si>
    <t xml:space="preserve"> -/ 7,1</t>
  </si>
  <si>
    <t>3,280/7,1</t>
  </si>
  <si>
    <t>Ремонт моста через реку Сестра на км 51+720 а/д "Огоньки-Стрельцоцо-Толоконниково"</t>
  </si>
  <si>
    <t xml:space="preserve"> -/ 47,84</t>
  </si>
  <si>
    <t>32,104/47,84</t>
  </si>
  <si>
    <t xml:space="preserve"> -/48,1</t>
  </si>
  <si>
    <t>5,217/48,1</t>
  </si>
  <si>
    <t>Ремонт моста через реку Систа на км 20+800 а/д "Котлы-Семенйско-Урмизино"</t>
  </si>
  <si>
    <t>Ремонт моста через ручей на км 22+773 а/д "Торфяное-Отрадное-Заостровье"</t>
  </si>
  <si>
    <t>182,265/115,84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</si>
</sst>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0_ ;\-0.00\ "/>
    <numFmt numFmtId="183" formatCode="0.0"/>
    <numFmt numFmtId="184" formatCode="#,##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  <numFmt numFmtId="190" formatCode="0.00000"/>
    <numFmt numFmtId="191" formatCode="0.0000"/>
    <numFmt numFmtId="192" formatCode="#,##0.0000"/>
    <numFmt numFmtId="193" formatCode="#,##0.000000"/>
    <numFmt numFmtId="194" formatCode="#,##0.0000000"/>
    <numFmt numFmtId="195" formatCode="_(* #,##0.000_);_(* \(#,##0.000\);_(* &quot;-&quot;??_);_(@_)"/>
    <numFmt numFmtId="196" formatCode="_-* #,##0.000_р_._-;\-* #,##0.000_р_._-;_-* &quot;-&quot;???_р_._-;_-@_-"/>
    <numFmt numFmtId="197" formatCode="#,##0.00000_р_."/>
    <numFmt numFmtId="198" formatCode="0.0%"/>
    <numFmt numFmtId="199" formatCode="\ #,##0.00&quot;р. &quot;;\-#,##0.00&quot;р. &quot;;&quot; -&quot;#&quot;р. &quot;;@\ "/>
    <numFmt numFmtId="200" formatCode="#,##0.000_р_."/>
  </numFmts>
  <fonts count="36">
    <font>
      <sz val="10"/>
      <name val="Arial"/>
      <family val="0"/>
    </font>
    <font>
      <sz val="8"/>
      <name val="Arial"/>
      <family val="2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u val="single"/>
      <sz val="14"/>
      <name val="Times New Roman"/>
      <family val="1"/>
    </font>
    <font>
      <b/>
      <i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9" fontId="4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22" fillId="0" borderId="0" xfId="0" applyNumberFormat="1" applyFont="1" applyFill="1" applyAlignment="1">
      <alignment horizontal="center" vertical="center" wrapText="1"/>
    </xf>
    <xf numFmtId="49" fontId="23" fillId="0" borderId="0" xfId="0" applyNumberFormat="1" applyFont="1" applyFill="1" applyAlignment="1">
      <alignment vertical="top" textRotation="90" wrapText="1"/>
    </xf>
    <xf numFmtId="49" fontId="24" fillId="0" borderId="0" xfId="0" applyNumberFormat="1" applyFont="1" applyFill="1" applyAlignment="1">
      <alignment vertical="center" wrapText="1"/>
    </xf>
    <xf numFmtId="0" fontId="24" fillId="24" borderId="0" xfId="58" applyFont="1" applyFill="1" applyAlignment="1">
      <alignment vertical="center" textRotation="90" wrapText="1"/>
      <protection/>
    </xf>
    <xf numFmtId="0" fontId="24" fillId="24" borderId="0" xfId="58" applyFont="1" applyFill="1" applyAlignment="1">
      <alignment vertical="center" wrapText="1"/>
      <protection/>
    </xf>
    <xf numFmtId="0" fontId="25" fillId="24" borderId="0" xfId="58" applyFont="1" applyFill="1" applyAlignment="1">
      <alignment horizontal="center" vertical="center" wrapText="1"/>
      <protection/>
    </xf>
    <xf numFmtId="0" fontId="25" fillId="24" borderId="0" xfId="58" applyFont="1" applyFill="1" applyAlignment="1">
      <alignment horizontal="center" vertical="center" textRotation="90" wrapText="1"/>
      <protection/>
    </xf>
    <xf numFmtId="2" fontId="25" fillId="24" borderId="0" xfId="58" applyNumberFormat="1" applyFont="1" applyFill="1" applyAlignment="1">
      <alignment horizontal="center" vertical="center" wrapText="1"/>
      <protection/>
    </xf>
    <xf numFmtId="181" fontId="25" fillId="24" borderId="0" xfId="58" applyNumberFormat="1" applyFont="1" applyFill="1" applyAlignment="1">
      <alignment horizontal="center" vertical="center" wrapText="1"/>
      <protection/>
    </xf>
    <xf numFmtId="2" fontId="24" fillId="24" borderId="0" xfId="58" applyNumberFormat="1" applyFont="1" applyFill="1" applyAlignment="1">
      <alignment vertical="center" wrapText="1"/>
      <protection/>
    </xf>
    <xf numFmtId="2" fontId="22" fillId="0" borderId="0" xfId="0" applyNumberFormat="1" applyFont="1" applyFill="1" applyAlignment="1">
      <alignment horizontal="center" vertical="center" wrapText="1"/>
    </xf>
    <xf numFmtId="181" fontId="22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184" fontId="0" fillId="0" borderId="0" xfId="0" applyNumberFormat="1" applyFont="1" applyAlignment="1">
      <alignment/>
    </xf>
    <xf numFmtId="181" fontId="29" fillId="0" borderId="10" xfId="0" applyNumberFormat="1" applyFont="1" applyBorder="1" applyAlignment="1">
      <alignment wrapText="1"/>
    </xf>
    <xf numFmtId="0" fontId="29" fillId="0" borderId="10" xfId="0" applyFont="1" applyBorder="1" applyAlignment="1">
      <alignment wrapText="1"/>
    </xf>
    <xf numFmtId="181" fontId="32" fillId="0" borderId="10" xfId="0" applyNumberFormat="1" applyFont="1" applyBorder="1" applyAlignment="1">
      <alignment wrapText="1"/>
    </xf>
    <xf numFmtId="181" fontId="29" fillId="25" borderId="10" xfId="0" applyNumberFormat="1" applyFont="1" applyFill="1" applyBorder="1" applyAlignment="1">
      <alignment wrapText="1"/>
    </xf>
    <xf numFmtId="0" fontId="29" fillId="26" borderId="10" xfId="33" applyFont="1" applyFill="1" applyBorder="1" applyAlignment="1">
      <alignment vertical="center" wrapText="1"/>
      <protection/>
    </xf>
    <xf numFmtId="0" fontId="29" fillId="27" borderId="10" xfId="0" applyFont="1" applyFill="1" applyBorder="1" applyAlignment="1">
      <alignment horizontal="left" vertical="center" wrapText="1"/>
    </xf>
    <xf numFmtId="0" fontId="29" fillId="26" borderId="10" xfId="33" applyFont="1" applyFill="1" applyBorder="1" applyAlignment="1">
      <alignment horizontal="left" vertical="center" wrapText="1"/>
      <protection/>
    </xf>
    <xf numFmtId="0" fontId="29" fillId="27" borderId="10" xfId="0" applyFont="1" applyFill="1" applyBorder="1" applyAlignment="1">
      <alignment wrapText="1"/>
    </xf>
    <xf numFmtId="181" fontId="29" fillId="27" borderId="10" xfId="0" applyNumberFormat="1" applyFont="1" applyFill="1" applyBorder="1" applyAlignment="1">
      <alignment wrapText="1"/>
    </xf>
    <xf numFmtId="4" fontId="0" fillId="0" borderId="0" xfId="0" applyNumberFormat="1" applyFont="1" applyAlignment="1">
      <alignment/>
    </xf>
    <xf numFmtId="4" fontId="31" fillId="0" borderId="0" xfId="0" applyNumberFormat="1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9" fillId="27" borderId="11" xfId="33" applyFont="1" applyFill="1" applyBorder="1" applyAlignment="1">
      <alignment vertical="center" wrapText="1"/>
      <protection/>
    </xf>
    <xf numFmtId="0" fontId="29" fillId="27" borderId="10" xfId="0" applyFont="1" applyFill="1" applyBorder="1" applyAlignment="1">
      <alignment vertical="center" wrapText="1"/>
    </xf>
    <xf numFmtId="0" fontId="29" fillId="27" borderId="12" xfId="33" applyFont="1" applyFill="1" applyBorder="1" applyAlignment="1">
      <alignment horizontal="left" vertical="center" wrapText="1"/>
      <protection/>
    </xf>
    <xf numFmtId="181" fontId="29" fillId="27" borderId="10" xfId="0" applyNumberFormat="1" applyFont="1" applyFill="1" applyBorder="1" applyAlignment="1">
      <alignment horizontal="center" vertical="center" wrapText="1"/>
    </xf>
    <xf numFmtId="181" fontId="30" fillId="27" borderId="10" xfId="0" applyNumberFormat="1" applyFont="1" applyFill="1" applyBorder="1" applyAlignment="1">
      <alignment wrapText="1"/>
    </xf>
    <xf numFmtId="181" fontId="30" fillId="27" borderId="10" xfId="0" applyNumberFormat="1" applyFont="1" applyFill="1" applyBorder="1" applyAlignment="1">
      <alignment horizontal="center" vertical="center" wrapText="1"/>
    </xf>
    <xf numFmtId="0" fontId="32" fillId="27" borderId="10" xfId="0" applyFont="1" applyFill="1" applyBorder="1" applyAlignment="1">
      <alignment horizontal="center" vertical="center" wrapText="1"/>
    </xf>
    <xf numFmtId="181" fontId="32" fillId="27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9" fillId="27" borderId="13" xfId="33" applyFont="1" applyFill="1" applyBorder="1" applyAlignment="1">
      <alignment horizontal="left" vertical="center" wrapText="1"/>
      <protection/>
    </xf>
    <xf numFmtId="181" fontId="29" fillId="27" borderId="10" xfId="33" applyNumberFormat="1" applyFont="1" applyFill="1" applyBorder="1" applyAlignment="1">
      <alignment horizontal="center" vertical="center" wrapText="1"/>
      <protection/>
    </xf>
    <xf numFmtId="49" fontId="29" fillId="27" borderId="14" xfId="33" applyNumberFormat="1" applyFont="1" applyFill="1" applyBorder="1" applyAlignment="1">
      <alignment horizontal="left" vertical="center" wrapText="1"/>
      <protection/>
    </xf>
    <xf numFmtId="0" fontId="33" fillId="27" borderId="10" xfId="56" applyFont="1" applyFill="1" applyBorder="1" applyAlignment="1">
      <alignment vertical="center" wrapText="1"/>
      <protection/>
    </xf>
    <xf numFmtId="49" fontId="29" fillId="27" borderId="10" xfId="57" applyNumberFormat="1" applyFont="1" applyFill="1" applyBorder="1" applyAlignment="1">
      <alignment horizontal="center" wrapText="1"/>
      <protection/>
    </xf>
    <xf numFmtId="49" fontId="29" fillId="24" borderId="10" xfId="58" applyNumberFormat="1" applyFont="1" applyFill="1" applyBorder="1" applyAlignment="1">
      <alignment horizontal="center" vertical="center" wrapText="1"/>
      <protection/>
    </xf>
    <xf numFmtId="1" fontId="29" fillId="24" borderId="10" xfId="58" applyNumberFormat="1" applyFont="1" applyFill="1" applyBorder="1" applyAlignment="1">
      <alignment horizontal="center" vertical="center" wrapText="1"/>
      <protection/>
    </xf>
    <xf numFmtId="181" fontId="29" fillId="27" borderId="10" xfId="58" applyNumberFormat="1" applyFont="1" applyFill="1" applyBorder="1" applyAlignment="1">
      <alignment horizontal="center" vertical="center" wrapText="1"/>
      <protection/>
    </xf>
    <xf numFmtId="1" fontId="30" fillId="27" borderId="10" xfId="58" applyNumberFormat="1" applyFont="1" applyFill="1" applyBorder="1" applyAlignment="1">
      <alignment horizontal="center" vertical="center" wrapText="1"/>
      <protection/>
    </xf>
    <xf numFmtId="181" fontId="30" fillId="27" borderId="10" xfId="58" applyNumberFormat="1" applyFont="1" applyFill="1" applyBorder="1" applyAlignment="1">
      <alignment horizontal="center" vertical="center" wrapText="1"/>
      <protection/>
    </xf>
    <xf numFmtId="1" fontId="29" fillId="27" borderId="10" xfId="58" applyNumberFormat="1" applyFont="1" applyFill="1" applyBorder="1" applyAlignment="1">
      <alignment horizontal="center" vertical="center" wrapText="1"/>
      <protection/>
    </xf>
    <xf numFmtId="1" fontId="32" fillId="27" borderId="10" xfId="58" applyNumberFormat="1" applyFont="1" applyFill="1" applyBorder="1" applyAlignment="1">
      <alignment horizontal="center" vertical="center" wrapText="1"/>
      <protection/>
    </xf>
    <xf numFmtId="1" fontId="29" fillId="27" borderId="10" xfId="58" applyNumberFormat="1" applyFont="1" applyFill="1" applyBorder="1" applyAlignment="1">
      <alignment horizontal="left" vertical="center" wrapText="1"/>
      <protection/>
    </xf>
    <xf numFmtId="180" fontId="32" fillId="27" borderId="10" xfId="0" applyNumberFormat="1" applyFont="1" applyFill="1" applyBorder="1" applyAlignment="1">
      <alignment horizontal="left" vertical="center" wrapText="1"/>
    </xf>
    <xf numFmtId="180" fontId="32" fillId="27" borderId="10" xfId="0" applyNumberFormat="1" applyFont="1" applyFill="1" applyBorder="1" applyAlignment="1">
      <alignment horizontal="left" vertical="center" wrapText="1"/>
    </xf>
    <xf numFmtId="184" fontId="29" fillId="27" borderId="10" xfId="58" applyNumberFormat="1" applyFont="1" applyFill="1" applyBorder="1" applyAlignment="1">
      <alignment horizontal="center" vertical="center" wrapText="1"/>
      <protection/>
    </xf>
    <xf numFmtId="49" fontId="29" fillId="27" borderId="10" xfId="0" applyNumberFormat="1" applyFont="1" applyFill="1" applyBorder="1" applyAlignment="1">
      <alignment vertical="center" wrapText="1"/>
    </xf>
    <xf numFmtId="181" fontId="29" fillId="27" borderId="10" xfId="57" applyNumberFormat="1" applyFont="1" applyFill="1" applyBorder="1" applyAlignment="1">
      <alignment horizontal="center" vertical="center" wrapText="1"/>
      <protection/>
    </xf>
    <xf numFmtId="181" fontId="30" fillId="27" borderId="10" xfId="57" applyNumberFormat="1" applyFont="1" applyFill="1" applyBorder="1" applyAlignment="1">
      <alignment horizontal="center" vertical="center" wrapText="1"/>
      <protection/>
    </xf>
    <xf numFmtId="0" fontId="29" fillId="27" borderId="10" xfId="57" applyFont="1" applyFill="1" applyBorder="1" applyAlignment="1">
      <alignment horizontal="left" vertical="center" wrapText="1"/>
      <protection/>
    </xf>
    <xf numFmtId="180" fontId="32" fillId="24" borderId="15" xfId="0" applyNumberFormat="1" applyFont="1" applyFill="1" applyBorder="1" applyAlignment="1">
      <alignment horizontal="center" vertical="center" wrapText="1"/>
    </xf>
    <xf numFmtId="180" fontId="32" fillId="24" borderId="15" xfId="0" applyNumberFormat="1" applyFont="1" applyFill="1" applyBorder="1" applyAlignment="1">
      <alignment horizontal="left" vertical="center" wrapText="1"/>
    </xf>
    <xf numFmtId="180" fontId="32" fillId="24" borderId="10" xfId="0" applyNumberFormat="1" applyFont="1" applyFill="1" applyBorder="1" applyAlignment="1">
      <alignment vertical="center" wrapText="1"/>
    </xf>
    <xf numFmtId="49" fontId="29" fillId="26" borderId="10" xfId="33" applyNumberFormat="1" applyFont="1" applyFill="1" applyBorder="1" applyAlignment="1">
      <alignment horizontal="center" vertical="center" wrapText="1"/>
      <protection/>
    </xf>
    <xf numFmtId="49" fontId="29" fillId="26" borderId="10" xfId="33" applyNumberFormat="1" applyFont="1" applyFill="1" applyBorder="1" applyAlignment="1">
      <alignment vertical="top" wrapText="1"/>
      <protection/>
    </xf>
    <xf numFmtId="49" fontId="29" fillId="27" borderId="10" xfId="57" applyNumberFormat="1" applyFont="1" applyFill="1" applyBorder="1" applyAlignment="1">
      <alignment horizontal="center" vertical="center" wrapText="1"/>
      <protection/>
    </xf>
    <xf numFmtId="49" fontId="29" fillId="27" borderId="10" xfId="57" applyNumberFormat="1" applyFont="1" applyFill="1" applyBorder="1" applyAlignment="1">
      <alignment horizontal="left" vertical="center" wrapText="1"/>
      <protection/>
    </xf>
    <xf numFmtId="49" fontId="29" fillId="26" borderId="15" xfId="33" applyNumberFormat="1" applyFont="1" applyFill="1" applyBorder="1" applyAlignment="1">
      <alignment horizontal="center" vertical="center" wrapText="1"/>
      <protection/>
    </xf>
    <xf numFmtId="190" fontId="30" fillId="27" borderId="10" xfId="57" applyNumberFormat="1" applyFont="1" applyFill="1" applyBorder="1" applyAlignment="1">
      <alignment horizontal="center" textRotation="255" wrapText="1"/>
      <protection/>
    </xf>
    <xf numFmtId="190" fontId="34" fillId="27" borderId="10" xfId="0" applyNumberFormat="1" applyFont="1" applyFill="1" applyBorder="1" applyAlignment="1">
      <alignment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181" fontId="32" fillId="0" borderId="10" xfId="0" applyNumberFormat="1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1" fontId="29" fillId="27" borderId="10" xfId="58" applyNumberFormat="1" applyFont="1" applyFill="1" applyBorder="1" applyAlignment="1">
      <alignment horizontal="center" vertical="center" wrapText="1"/>
      <protection/>
    </xf>
    <xf numFmtId="180" fontId="29" fillId="27" borderId="10" xfId="58" applyNumberFormat="1" applyFont="1" applyFill="1" applyBorder="1" applyAlignment="1">
      <alignment horizontal="center" vertical="center" wrapText="1"/>
      <protection/>
    </xf>
    <xf numFmtId="180" fontId="30" fillId="27" borderId="10" xfId="58" applyNumberFormat="1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vertical="center" wrapText="1"/>
    </xf>
    <xf numFmtId="180" fontId="29" fillId="27" borderId="10" xfId="57" applyNumberFormat="1" applyFont="1" applyFill="1" applyBorder="1" applyAlignment="1">
      <alignment horizontal="center" vertical="center" wrapText="1"/>
      <protection/>
    </xf>
    <xf numFmtId="180" fontId="30" fillId="27" borderId="10" xfId="57" applyNumberFormat="1" applyFont="1" applyFill="1" applyBorder="1" applyAlignment="1">
      <alignment horizontal="center" vertical="center" wrapText="1"/>
      <protection/>
    </xf>
    <xf numFmtId="189" fontId="30" fillId="27" borderId="10" xfId="58" applyNumberFormat="1" applyFont="1" applyFill="1" applyBorder="1" applyAlignment="1">
      <alignment horizontal="center" vertical="center" wrapText="1"/>
      <protection/>
    </xf>
    <xf numFmtId="189" fontId="29" fillId="27" borderId="10" xfId="58" applyNumberFormat="1" applyFont="1" applyFill="1" applyBorder="1" applyAlignment="1">
      <alignment horizontal="center" vertical="center" wrapText="1"/>
      <protection/>
    </xf>
    <xf numFmtId="189" fontId="30" fillId="27" borderId="10" xfId="57" applyNumberFormat="1" applyFont="1" applyFill="1" applyBorder="1" applyAlignment="1">
      <alignment horizontal="center" vertical="center" wrapText="1"/>
      <protection/>
    </xf>
    <xf numFmtId="189" fontId="32" fillId="0" borderId="10" xfId="0" applyNumberFormat="1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32" fillId="27" borderId="15" xfId="58" applyNumberFormat="1" applyFont="1" applyFill="1" applyBorder="1" applyAlignment="1">
      <alignment horizontal="center" vertical="center" wrapText="1"/>
      <protection/>
    </xf>
    <xf numFmtId="0" fontId="32" fillId="27" borderId="17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28" fillId="24" borderId="0" xfId="58" applyNumberFormat="1" applyFont="1" applyFill="1" applyAlignment="1">
      <alignment horizontal="right" vertical="center" wrapText="1"/>
      <protection/>
    </xf>
    <xf numFmtId="0" fontId="0" fillId="0" borderId="0" xfId="0" applyAlignment="1">
      <alignment wrapText="1"/>
    </xf>
    <xf numFmtId="0" fontId="26" fillId="24" borderId="0" xfId="58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27" fillId="24" borderId="0" xfId="58" applyFont="1" applyFill="1" applyAlignment="1">
      <alignment horizontal="center" vertical="center" wrapText="1"/>
      <protection/>
    </xf>
    <xf numFmtId="180" fontId="32" fillId="27" borderId="10" xfId="0" applyNumberFormat="1" applyFont="1" applyFill="1" applyBorder="1" applyAlignment="1">
      <alignment horizontal="left" vertical="center" wrapText="1"/>
    </xf>
    <xf numFmtId="180" fontId="32" fillId="24" borderId="10" xfId="0" applyNumberFormat="1" applyFont="1" applyFill="1" applyBorder="1" applyAlignment="1">
      <alignment horizontal="center" vertical="center" wrapText="1"/>
    </xf>
    <xf numFmtId="1" fontId="32" fillId="27" borderId="10" xfId="58" applyNumberFormat="1" applyFont="1" applyFill="1" applyBorder="1" applyAlignment="1">
      <alignment horizontal="center" vertical="center" wrapText="1"/>
      <protection/>
    </xf>
    <xf numFmtId="0" fontId="32" fillId="27" borderId="10" xfId="0" applyFont="1" applyFill="1" applyBorder="1" applyAlignment="1">
      <alignment horizontal="center" vertical="center" wrapText="1"/>
    </xf>
    <xf numFmtId="1" fontId="32" fillId="27" borderId="10" xfId="58" applyNumberFormat="1" applyFont="1" applyFill="1" applyBorder="1" applyAlignment="1">
      <alignment horizontal="left" vertical="center" wrapText="1"/>
      <protection/>
    </xf>
    <xf numFmtId="0" fontId="32" fillId="27" borderId="10" xfId="0" applyFont="1" applyFill="1" applyBorder="1" applyAlignment="1">
      <alignment horizontal="left" vertical="center" wrapText="1"/>
    </xf>
    <xf numFmtId="1" fontId="30" fillId="27" borderId="10" xfId="58" applyNumberFormat="1" applyFont="1" applyFill="1" applyBorder="1" applyAlignment="1">
      <alignment horizontal="left" vertical="center" wrapText="1"/>
      <protection/>
    </xf>
    <xf numFmtId="180" fontId="32" fillId="24" borderId="15" xfId="0" applyNumberFormat="1" applyFont="1" applyFill="1" applyBorder="1" applyAlignment="1">
      <alignment horizontal="center" vertical="center" wrapText="1"/>
    </xf>
    <xf numFmtId="180" fontId="32" fillId="24" borderId="13" xfId="0" applyNumberFormat="1" applyFont="1" applyFill="1" applyBorder="1" applyAlignment="1">
      <alignment horizontal="center" vertical="center" wrapText="1"/>
    </xf>
    <xf numFmtId="49" fontId="29" fillId="24" borderId="10" xfId="58" applyNumberFormat="1" applyFont="1" applyFill="1" applyBorder="1" applyAlignment="1">
      <alignment horizontal="center" vertical="center" wrapText="1"/>
      <protection/>
    </xf>
    <xf numFmtId="1" fontId="30" fillId="27" borderId="19" xfId="58" applyNumberFormat="1" applyFont="1" applyFill="1" applyBorder="1" applyAlignment="1">
      <alignment horizontal="center" vertical="center" wrapText="1"/>
      <protection/>
    </xf>
    <xf numFmtId="1" fontId="30" fillId="27" borderId="20" xfId="58" applyNumberFormat="1" applyFont="1" applyFill="1" applyBorder="1" applyAlignment="1">
      <alignment horizontal="center" vertical="center" wrapText="1"/>
      <protection/>
    </xf>
    <xf numFmtId="0" fontId="29" fillId="0" borderId="20" xfId="0" applyFont="1" applyBorder="1" applyAlignment="1">
      <alignment wrapText="1"/>
    </xf>
    <xf numFmtId="0" fontId="29" fillId="0" borderId="21" xfId="0" applyFont="1" applyBorder="1" applyAlignment="1">
      <alignment wrapText="1"/>
    </xf>
    <xf numFmtId="0" fontId="30" fillId="27" borderId="10" xfId="0" applyFont="1" applyFill="1" applyBorder="1" applyAlignment="1">
      <alignment horizontal="left" vertical="center" wrapText="1"/>
    </xf>
    <xf numFmtId="180" fontId="32" fillId="27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27" borderId="20" xfId="0" applyFont="1" applyFill="1" applyBorder="1" applyAlignment="1">
      <alignment wrapText="1"/>
    </xf>
    <xf numFmtId="0" fontId="29" fillId="27" borderId="21" xfId="0" applyFont="1" applyFill="1" applyBorder="1" applyAlignment="1">
      <alignment wrapText="1"/>
    </xf>
    <xf numFmtId="49" fontId="29" fillId="26" borderId="10" xfId="33" applyNumberFormat="1" applyFont="1" applyFill="1" applyBorder="1" applyAlignment="1">
      <alignment horizontal="center" vertical="center" wrapText="1"/>
      <protection/>
    </xf>
    <xf numFmtId="49" fontId="29" fillId="26" borderId="22" xfId="33" applyNumberFormat="1" applyFont="1" applyFill="1" applyBorder="1" applyAlignment="1">
      <alignment horizontal="center" vertical="center" wrapText="1"/>
      <protection/>
    </xf>
    <xf numFmtId="0" fontId="29" fillId="0" borderId="16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27" borderId="17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1" fontId="29" fillId="27" borderId="15" xfId="58" applyNumberFormat="1" applyFont="1" applyFill="1" applyBorder="1" applyAlignment="1">
      <alignment horizontal="center" vertical="center" wrapText="1"/>
      <protection/>
    </xf>
    <xf numFmtId="49" fontId="29" fillId="26" borderId="15" xfId="33" applyNumberFormat="1" applyFont="1" applyFill="1" applyBorder="1" applyAlignment="1">
      <alignment horizontal="center" vertical="center" wrapText="1"/>
      <protection/>
    </xf>
    <xf numFmtId="0" fontId="29" fillId="27" borderId="20" xfId="0" applyFont="1" applyFill="1" applyBorder="1" applyAlignment="1">
      <alignment wrapText="1"/>
    </xf>
    <xf numFmtId="1" fontId="29" fillId="27" borderId="10" xfId="58" applyNumberFormat="1" applyFont="1" applyFill="1" applyBorder="1" applyAlignment="1">
      <alignment horizontal="center" vertical="center" wrapText="1"/>
      <protection/>
    </xf>
    <xf numFmtId="49" fontId="29" fillId="27" borderId="0" xfId="33" applyNumberFormat="1" applyFont="1" applyFill="1" applyBorder="1" applyAlignment="1">
      <alignment horizontal="left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Обычный_Образец Сведения о ходе работ" xfId="57"/>
    <cellStyle name="Обычный_Ремонты за янв.ноябрь 2010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33"/>
  <sheetViews>
    <sheetView tabSelected="1" view="pageBreakPreview" zoomScale="118" zoomScaleNormal="98" zoomScaleSheetLayoutView="118" zoomScalePageLayoutView="0" workbookViewId="0" topLeftCell="A114">
      <selection activeCell="F132" sqref="F132"/>
    </sheetView>
  </sheetViews>
  <sheetFormatPr defaultColWidth="9.140625" defaultRowHeight="12.75"/>
  <cols>
    <col min="1" max="1" width="0.9921875" style="13" customWidth="1"/>
    <col min="2" max="2" width="13.140625" style="2" customWidth="1"/>
    <col min="3" max="3" width="41.8515625" style="3" customWidth="1"/>
    <col min="4" max="4" width="10.140625" style="1" customWidth="1"/>
    <col min="5" max="5" width="10.28125" style="11" customWidth="1"/>
    <col min="6" max="6" width="9.8515625" style="11" customWidth="1"/>
    <col min="7" max="7" width="8.140625" style="11" customWidth="1"/>
    <col min="8" max="8" width="14.28125" style="11" customWidth="1"/>
    <col min="9" max="9" width="10.140625" style="12" customWidth="1"/>
    <col min="10" max="10" width="5.28125" style="13" hidden="1" customWidth="1"/>
    <col min="11" max="11" width="12.140625" style="13" hidden="1" customWidth="1"/>
    <col min="12" max="12" width="0" style="13" hidden="1" customWidth="1"/>
    <col min="13" max="13" width="9.57421875" style="13" customWidth="1"/>
    <col min="14" max="14" width="11.7109375" style="13" customWidth="1"/>
    <col min="15" max="15" width="9.57421875" style="13" customWidth="1"/>
    <col min="16" max="16" width="14.00390625" style="13" bestFit="1" customWidth="1"/>
    <col min="17" max="17" width="19.00390625" style="13" customWidth="1"/>
    <col min="18" max="18" width="15.7109375" style="13" customWidth="1"/>
    <col min="19" max="19" width="22.00390625" style="13" customWidth="1"/>
    <col min="20" max="20" width="20.7109375" style="13" customWidth="1"/>
    <col min="21" max="21" width="19.140625" style="13" customWidth="1"/>
    <col min="22" max="16384" width="9.140625" style="13" customWidth="1"/>
  </cols>
  <sheetData>
    <row r="1" spans="2:14" ht="23.25" customHeight="1">
      <c r="B1" s="4"/>
      <c r="C1" s="5"/>
      <c r="D1" s="5"/>
      <c r="E1" s="10"/>
      <c r="F1" s="88" t="s">
        <v>67</v>
      </c>
      <c r="G1" s="88"/>
      <c r="H1" s="88"/>
      <c r="I1" s="89"/>
      <c r="J1" s="89"/>
      <c r="K1" s="89"/>
      <c r="L1" s="89"/>
      <c r="M1" s="89"/>
      <c r="N1" s="89"/>
    </row>
    <row r="2" spans="2:14" ht="41.25" customHeight="1">
      <c r="B2" s="90" t="s">
        <v>72</v>
      </c>
      <c r="C2" s="90"/>
      <c r="D2" s="90"/>
      <c r="E2" s="90"/>
      <c r="F2" s="90"/>
      <c r="G2" s="90"/>
      <c r="H2" s="90"/>
      <c r="I2" s="90"/>
      <c r="J2" s="91"/>
      <c r="K2" s="91"/>
      <c r="L2" s="91"/>
      <c r="M2" s="91"/>
      <c r="N2" s="91"/>
    </row>
    <row r="3" spans="2:14" ht="44.25" customHeight="1">
      <c r="B3" s="92" t="s">
        <v>28</v>
      </c>
      <c r="C3" s="92"/>
      <c r="D3" s="92"/>
      <c r="E3" s="92"/>
      <c r="F3" s="92"/>
      <c r="G3" s="92"/>
      <c r="H3" s="92"/>
      <c r="I3" s="92"/>
      <c r="J3" s="91"/>
      <c r="K3" s="91"/>
      <c r="L3" s="91"/>
      <c r="M3" s="91"/>
      <c r="N3" s="91"/>
    </row>
    <row r="4" spans="2:9" ht="16.5" customHeight="1" hidden="1">
      <c r="B4" s="7"/>
      <c r="C4" s="6"/>
      <c r="D4" s="8"/>
      <c r="E4" s="8"/>
      <c r="F4" s="8"/>
      <c r="G4" s="8"/>
      <c r="H4" s="8"/>
      <c r="I4" s="9"/>
    </row>
    <row r="5" spans="2:15" ht="16.5" customHeight="1">
      <c r="B5" s="7"/>
      <c r="C5" s="6"/>
      <c r="D5" s="8"/>
      <c r="E5" s="8"/>
      <c r="F5" s="8"/>
      <c r="G5" s="8"/>
      <c r="H5" s="8"/>
      <c r="I5" s="9"/>
      <c r="N5" s="86" t="s">
        <v>27</v>
      </c>
      <c r="O5" s="87"/>
    </row>
    <row r="6" spans="2:15" ht="12.75" customHeight="1">
      <c r="B6" s="102" t="s">
        <v>1</v>
      </c>
      <c r="C6" s="102" t="s">
        <v>0</v>
      </c>
      <c r="D6" s="102" t="s">
        <v>73</v>
      </c>
      <c r="E6" s="109"/>
      <c r="F6" s="109"/>
      <c r="G6" s="109"/>
      <c r="H6" s="81" t="s">
        <v>115</v>
      </c>
      <c r="I6" s="102" t="s">
        <v>74</v>
      </c>
      <c r="J6" s="109"/>
      <c r="K6" s="109"/>
      <c r="L6" s="109"/>
      <c r="M6" s="109"/>
      <c r="N6" s="109"/>
      <c r="O6" s="109"/>
    </row>
    <row r="7" spans="2:19" ht="18" customHeight="1">
      <c r="B7" s="102"/>
      <c r="C7" s="102"/>
      <c r="D7" s="109"/>
      <c r="E7" s="109"/>
      <c r="F7" s="109"/>
      <c r="G7" s="109"/>
      <c r="H7" s="82"/>
      <c r="I7" s="102"/>
      <c r="J7" s="109"/>
      <c r="K7" s="109"/>
      <c r="L7" s="109"/>
      <c r="M7" s="109"/>
      <c r="N7" s="109"/>
      <c r="O7" s="109"/>
      <c r="Q7" s="15"/>
      <c r="R7" s="15"/>
      <c r="S7" s="15"/>
    </row>
    <row r="8" spans="2:19" ht="38.25" customHeight="1">
      <c r="B8" s="102"/>
      <c r="C8" s="102"/>
      <c r="D8" s="42" t="s">
        <v>24</v>
      </c>
      <c r="E8" s="42" t="s">
        <v>25</v>
      </c>
      <c r="F8" s="42" t="s">
        <v>26</v>
      </c>
      <c r="G8" s="42" t="s">
        <v>38</v>
      </c>
      <c r="H8" s="83"/>
      <c r="I8" s="42" t="s">
        <v>24</v>
      </c>
      <c r="J8" s="27"/>
      <c r="K8" s="27"/>
      <c r="L8" s="27"/>
      <c r="M8" s="42" t="s">
        <v>25</v>
      </c>
      <c r="N8" s="42" t="s">
        <v>26</v>
      </c>
      <c r="O8" s="42" t="s">
        <v>38</v>
      </c>
      <c r="Q8" s="15"/>
      <c r="R8" s="15"/>
      <c r="S8" s="15"/>
    </row>
    <row r="9" spans="2:19" ht="19.5" customHeight="1">
      <c r="B9" s="43" t="s">
        <v>2</v>
      </c>
      <c r="C9" s="43" t="s">
        <v>3</v>
      </c>
      <c r="D9" s="43">
        <v>3</v>
      </c>
      <c r="E9" s="43">
        <v>4</v>
      </c>
      <c r="F9" s="43">
        <v>5</v>
      </c>
      <c r="G9" s="43">
        <v>6</v>
      </c>
      <c r="H9" s="43">
        <v>7</v>
      </c>
      <c r="I9" s="43">
        <v>8</v>
      </c>
      <c r="J9" s="27"/>
      <c r="K9" s="27"/>
      <c r="L9" s="27"/>
      <c r="M9" s="27">
        <v>9</v>
      </c>
      <c r="N9" s="27">
        <v>10</v>
      </c>
      <c r="O9" s="27">
        <v>11</v>
      </c>
      <c r="Q9" s="15"/>
      <c r="R9" s="15"/>
      <c r="S9" s="15"/>
    </row>
    <row r="10" spans="2:19" ht="27" customHeight="1">
      <c r="B10" s="103" t="s">
        <v>37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1"/>
      <c r="Q10" s="15"/>
      <c r="R10" s="15"/>
      <c r="S10" s="15"/>
    </row>
    <row r="11" spans="2:19" ht="78.75" customHeight="1">
      <c r="B11" s="84" t="s">
        <v>13</v>
      </c>
      <c r="C11" s="29" t="s">
        <v>30</v>
      </c>
      <c r="D11" s="44">
        <f>E11+F11+G11</f>
        <v>337087.96898999996</v>
      </c>
      <c r="E11" s="44">
        <v>115000</v>
      </c>
      <c r="F11" s="44">
        <v>222087.96899</v>
      </c>
      <c r="G11" s="44"/>
      <c r="H11" s="44"/>
      <c r="I11" s="44">
        <f>M11+N11+O11</f>
        <v>333649.42501</v>
      </c>
      <c r="J11" s="24"/>
      <c r="K11" s="24"/>
      <c r="L11" s="24"/>
      <c r="M11" s="31">
        <v>115000</v>
      </c>
      <c r="N11" s="31">
        <v>218649.42501</v>
      </c>
      <c r="O11" s="23"/>
      <c r="Q11" s="15"/>
      <c r="R11" s="15"/>
      <c r="S11" s="15"/>
    </row>
    <row r="12" spans="2:19" ht="32.25" customHeight="1">
      <c r="B12" s="85"/>
      <c r="C12" s="29" t="s">
        <v>29</v>
      </c>
      <c r="D12" s="44">
        <f>E12+F12+G12</f>
        <v>5196.3</v>
      </c>
      <c r="E12" s="44"/>
      <c r="F12" s="44">
        <v>5196.3</v>
      </c>
      <c r="G12" s="44"/>
      <c r="H12" s="44"/>
      <c r="I12" s="44"/>
      <c r="J12" s="24"/>
      <c r="K12" s="24"/>
      <c r="L12" s="24"/>
      <c r="M12" s="24"/>
      <c r="N12" s="44"/>
      <c r="O12" s="23"/>
      <c r="Q12" s="15"/>
      <c r="R12" s="15"/>
      <c r="S12" s="15"/>
    </row>
    <row r="13" spans="2:19" ht="57" customHeight="1">
      <c r="B13" s="116"/>
      <c r="C13" s="29" t="s">
        <v>42</v>
      </c>
      <c r="D13" s="44">
        <f>E13+F13+G13</f>
        <v>451297.74667</v>
      </c>
      <c r="E13" s="44"/>
      <c r="F13" s="44">
        <v>451297.74667</v>
      </c>
      <c r="G13" s="44"/>
      <c r="H13" s="44"/>
      <c r="I13" s="44">
        <f>M13+N13+O13</f>
        <v>248489.62838</v>
      </c>
      <c r="J13" s="24"/>
      <c r="K13" s="24"/>
      <c r="L13" s="24"/>
      <c r="M13" s="31"/>
      <c r="N13" s="31">
        <v>248489.62838</v>
      </c>
      <c r="O13" s="23"/>
      <c r="Q13" s="15"/>
      <c r="R13" s="15"/>
      <c r="S13" s="15"/>
    </row>
    <row r="14" spans="2:19" ht="70.5" customHeight="1">
      <c r="B14" s="116"/>
      <c r="C14" s="29" t="s">
        <v>70</v>
      </c>
      <c r="D14" s="44">
        <f>E14+F14+G14</f>
        <v>117956.6185</v>
      </c>
      <c r="E14" s="44"/>
      <c r="F14" s="44">
        <v>117956.6185</v>
      </c>
      <c r="G14" s="44"/>
      <c r="H14" s="44"/>
      <c r="I14" s="44">
        <f>M14+N14+O14</f>
        <v>7021.93</v>
      </c>
      <c r="J14" s="24"/>
      <c r="K14" s="24"/>
      <c r="L14" s="24"/>
      <c r="M14" s="31"/>
      <c r="N14" s="31">
        <v>7021.93</v>
      </c>
      <c r="O14" s="23"/>
      <c r="Q14" s="15"/>
      <c r="R14" s="15"/>
      <c r="S14" s="15"/>
    </row>
    <row r="15" spans="2:19" ht="44.25" customHeight="1">
      <c r="B15" s="117"/>
      <c r="C15" s="29" t="s">
        <v>76</v>
      </c>
      <c r="D15" s="44">
        <f>E15+F15+G15</f>
        <v>4268.1</v>
      </c>
      <c r="E15" s="44"/>
      <c r="F15" s="35">
        <v>4268.1</v>
      </c>
      <c r="G15" s="44"/>
      <c r="H15" s="44"/>
      <c r="I15" s="44"/>
      <c r="J15" s="24"/>
      <c r="K15" s="24"/>
      <c r="L15" s="24"/>
      <c r="M15" s="31"/>
      <c r="N15" s="31"/>
      <c r="O15" s="23"/>
      <c r="Q15" s="15"/>
      <c r="R15" s="15"/>
      <c r="S15" s="15"/>
    </row>
    <row r="16" spans="2:19" ht="20.25" customHeight="1">
      <c r="B16" s="34"/>
      <c r="C16" s="45" t="s">
        <v>8</v>
      </c>
      <c r="D16" s="46">
        <f>D11+D12+D13+D14+D15</f>
        <v>915806.73416</v>
      </c>
      <c r="E16" s="46">
        <f>E11+E12+E13+E14+E15</f>
        <v>115000</v>
      </c>
      <c r="F16" s="46">
        <f>F11+F12+F13+F14+F15</f>
        <v>800806.73416</v>
      </c>
      <c r="G16" s="46"/>
      <c r="H16" s="46"/>
      <c r="I16" s="46">
        <f aca="true" t="shared" si="0" ref="I16:N16">I11+I12+I13+I14+I15</f>
        <v>589160.9833900001</v>
      </c>
      <c r="J16" s="46">
        <f t="shared" si="0"/>
        <v>0</v>
      </c>
      <c r="K16" s="46">
        <f t="shared" si="0"/>
        <v>0</v>
      </c>
      <c r="L16" s="46">
        <f t="shared" si="0"/>
        <v>0</v>
      </c>
      <c r="M16" s="46">
        <f t="shared" si="0"/>
        <v>115000</v>
      </c>
      <c r="N16" s="46">
        <f t="shared" si="0"/>
        <v>474160.98339</v>
      </c>
      <c r="O16" s="46"/>
      <c r="Q16" s="15"/>
      <c r="R16" s="15"/>
      <c r="S16" s="15"/>
    </row>
    <row r="17" spans="2:19" ht="57.75" customHeight="1">
      <c r="B17" s="84" t="s">
        <v>54</v>
      </c>
      <c r="C17" s="29" t="s">
        <v>31</v>
      </c>
      <c r="D17" s="44">
        <f>E17+F17+G17</f>
        <v>2941.16588</v>
      </c>
      <c r="E17" s="44"/>
      <c r="F17" s="35">
        <v>2941.16588</v>
      </c>
      <c r="G17" s="44"/>
      <c r="H17" s="44"/>
      <c r="I17" s="44">
        <f>M17+N17+O17</f>
        <v>2941.16588</v>
      </c>
      <c r="J17" s="24"/>
      <c r="K17" s="24"/>
      <c r="L17" s="24"/>
      <c r="M17" s="31"/>
      <c r="N17" s="35">
        <v>2941.16588</v>
      </c>
      <c r="O17" s="23"/>
      <c r="Q17" s="15"/>
      <c r="R17" s="15"/>
      <c r="S17" s="15"/>
    </row>
    <row r="18" spans="2:19" ht="57.75" customHeight="1">
      <c r="B18" s="85"/>
      <c r="C18" s="29" t="s">
        <v>32</v>
      </c>
      <c r="D18" s="44">
        <f>E18+F18+G18</f>
        <v>21853</v>
      </c>
      <c r="E18" s="44"/>
      <c r="F18" s="35">
        <v>21853</v>
      </c>
      <c r="G18" s="44"/>
      <c r="H18" s="44"/>
      <c r="I18" s="44">
        <f>M18+N18+O18</f>
        <v>580.63131</v>
      </c>
      <c r="J18" s="24"/>
      <c r="K18" s="24"/>
      <c r="L18" s="24"/>
      <c r="M18" s="31"/>
      <c r="N18" s="35">
        <v>580.63131</v>
      </c>
      <c r="O18" s="23"/>
      <c r="Q18" s="15"/>
      <c r="R18" s="15"/>
      <c r="S18" s="15"/>
    </row>
    <row r="19" spans="2:19" ht="57.75" customHeight="1">
      <c r="B19" s="83"/>
      <c r="C19" s="74" t="s">
        <v>117</v>
      </c>
      <c r="D19" s="44"/>
      <c r="E19" s="44"/>
      <c r="F19" s="35"/>
      <c r="G19" s="44"/>
      <c r="H19" s="44" t="s">
        <v>116</v>
      </c>
      <c r="I19" s="44"/>
      <c r="J19" s="24"/>
      <c r="K19" s="24"/>
      <c r="L19" s="24"/>
      <c r="M19" s="31"/>
      <c r="N19" s="35"/>
      <c r="O19" s="23"/>
      <c r="Q19" s="15"/>
      <c r="R19" s="15"/>
      <c r="S19" s="15"/>
    </row>
    <row r="20" spans="2:19" ht="18.75" customHeight="1">
      <c r="B20" s="34"/>
      <c r="C20" s="45" t="s">
        <v>8</v>
      </c>
      <c r="D20" s="46">
        <f>D18+D17</f>
        <v>24794.16588</v>
      </c>
      <c r="E20" s="46"/>
      <c r="F20" s="46">
        <f>F18+F17</f>
        <v>24794.16588</v>
      </c>
      <c r="G20" s="46"/>
      <c r="H20" s="46" t="s">
        <v>116</v>
      </c>
      <c r="I20" s="46">
        <f>SUM(I17:I18)</f>
        <v>3521.7971900000002</v>
      </c>
      <c r="J20" s="32"/>
      <c r="K20" s="32"/>
      <c r="L20" s="32"/>
      <c r="M20" s="33"/>
      <c r="N20" s="33">
        <f>SUM(N17:N18)</f>
        <v>3521.7971900000002</v>
      </c>
      <c r="O20" s="23"/>
      <c r="Q20" s="15"/>
      <c r="R20" s="15"/>
      <c r="S20" s="15"/>
    </row>
    <row r="21" spans="2:19" ht="55.5" customHeight="1">
      <c r="B21" s="95" t="s">
        <v>47</v>
      </c>
      <c r="C21" s="29" t="s">
        <v>33</v>
      </c>
      <c r="D21" s="44">
        <f>E21+F21+G21</f>
        <v>234.66357</v>
      </c>
      <c r="E21" s="44"/>
      <c r="F21" s="35">
        <v>234.66357</v>
      </c>
      <c r="G21" s="44"/>
      <c r="H21" s="44"/>
      <c r="I21" s="44">
        <f>M21+N21+O21</f>
        <v>234.66357</v>
      </c>
      <c r="J21" s="24"/>
      <c r="K21" s="24"/>
      <c r="L21" s="24"/>
      <c r="M21" s="31"/>
      <c r="N21" s="35">
        <v>234.66357</v>
      </c>
      <c r="O21" s="23"/>
      <c r="Q21" s="15"/>
      <c r="R21" s="15"/>
      <c r="S21" s="15"/>
    </row>
    <row r="22" spans="2:19" ht="34.5" customHeight="1">
      <c r="B22" s="96"/>
      <c r="C22" s="29" t="s">
        <v>34</v>
      </c>
      <c r="D22" s="44">
        <f>E22+F22+G22</f>
        <v>498.14551</v>
      </c>
      <c r="E22" s="44"/>
      <c r="F22" s="35">
        <v>498.14551</v>
      </c>
      <c r="G22" s="44"/>
      <c r="H22" s="72">
        <v>3.321</v>
      </c>
      <c r="I22" s="44">
        <f>M22+N22+O22</f>
        <v>498.14551</v>
      </c>
      <c r="J22" s="24"/>
      <c r="K22" s="24"/>
      <c r="L22" s="24"/>
      <c r="M22" s="31"/>
      <c r="N22" s="35">
        <v>498.14551</v>
      </c>
      <c r="O22" s="23"/>
      <c r="Q22" s="15"/>
      <c r="R22" s="15"/>
      <c r="S22" s="15"/>
    </row>
    <row r="23" spans="2:19" ht="15.75" customHeight="1">
      <c r="B23" s="34"/>
      <c r="C23" s="45" t="s">
        <v>8</v>
      </c>
      <c r="D23" s="46">
        <f>D21+D22</f>
        <v>732.80908</v>
      </c>
      <c r="E23" s="46"/>
      <c r="F23" s="46">
        <f>F21+F22</f>
        <v>732.80908</v>
      </c>
      <c r="G23" s="46"/>
      <c r="H23" s="73">
        <f>H22</f>
        <v>3.321</v>
      </c>
      <c r="I23" s="46">
        <f>SUM(I21:I22)</f>
        <v>732.80908</v>
      </c>
      <c r="J23" s="32"/>
      <c r="K23" s="32"/>
      <c r="L23" s="32"/>
      <c r="M23" s="33"/>
      <c r="N23" s="33">
        <f>SUM(N21:N22)</f>
        <v>732.80908</v>
      </c>
      <c r="O23" s="23"/>
      <c r="Q23" s="15"/>
      <c r="R23" s="15"/>
      <c r="S23" s="15"/>
    </row>
    <row r="24" spans="2:19" ht="74.25" customHeight="1">
      <c r="B24" s="34" t="s">
        <v>39</v>
      </c>
      <c r="C24" s="21" t="s">
        <v>77</v>
      </c>
      <c r="D24" s="44">
        <f>E24+F24+G24</f>
        <v>30000</v>
      </c>
      <c r="E24" s="46"/>
      <c r="F24" s="44">
        <v>30000</v>
      </c>
      <c r="G24" s="46"/>
      <c r="H24" s="46"/>
      <c r="I24" s="46"/>
      <c r="J24" s="32"/>
      <c r="K24" s="32"/>
      <c r="L24" s="32"/>
      <c r="M24" s="33"/>
      <c r="N24" s="33"/>
      <c r="O24" s="23"/>
      <c r="Q24" s="15"/>
      <c r="R24" s="15"/>
      <c r="S24" s="15"/>
    </row>
    <row r="25" spans="2:19" ht="15.75" customHeight="1">
      <c r="B25" s="34"/>
      <c r="C25" s="45" t="s">
        <v>8</v>
      </c>
      <c r="D25" s="46">
        <f>E25+F25+G25</f>
        <v>30000</v>
      </c>
      <c r="E25" s="46"/>
      <c r="F25" s="46">
        <f>F24</f>
        <v>30000</v>
      </c>
      <c r="G25" s="46"/>
      <c r="H25" s="46"/>
      <c r="I25" s="46"/>
      <c r="J25" s="32"/>
      <c r="K25" s="32"/>
      <c r="L25" s="32"/>
      <c r="M25" s="33"/>
      <c r="N25" s="33"/>
      <c r="O25" s="23"/>
      <c r="Q25" s="15"/>
      <c r="R25" s="15"/>
      <c r="S25" s="15"/>
    </row>
    <row r="26" spans="2:19" ht="42.75" customHeight="1">
      <c r="B26" s="34" t="s">
        <v>53</v>
      </c>
      <c r="C26" s="47" t="s">
        <v>75</v>
      </c>
      <c r="D26" s="44">
        <f>E26+F26+G26</f>
        <v>463321.68200000003</v>
      </c>
      <c r="E26" s="44">
        <v>251685.6</v>
      </c>
      <c r="F26" s="44">
        <v>211636.082</v>
      </c>
      <c r="G26" s="44"/>
      <c r="H26" s="44"/>
      <c r="I26" s="44">
        <f>M26+N26</f>
        <v>463321.68200000003</v>
      </c>
      <c r="J26" s="24"/>
      <c r="K26" s="24"/>
      <c r="L26" s="24"/>
      <c r="M26" s="31">
        <v>251685.6</v>
      </c>
      <c r="N26" s="31">
        <v>211636.082</v>
      </c>
      <c r="O26" s="23"/>
      <c r="Q26" s="15"/>
      <c r="R26" s="15"/>
      <c r="S26" s="15"/>
    </row>
    <row r="27" spans="2:19" ht="15.75" customHeight="1">
      <c r="B27" s="34"/>
      <c r="C27" s="45" t="s">
        <v>8</v>
      </c>
      <c r="D27" s="46">
        <f>D26</f>
        <v>463321.68200000003</v>
      </c>
      <c r="E27" s="46">
        <f>E26</f>
        <v>251685.6</v>
      </c>
      <c r="F27" s="46">
        <f>F26</f>
        <v>211636.082</v>
      </c>
      <c r="G27" s="46"/>
      <c r="H27" s="46"/>
      <c r="I27" s="33">
        <f aca="true" t="shared" si="1" ref="I27:N27">I26</f>
        <v>463321.68200000003</v>
      </c>
      <c r="J27" s="33">
        <f t="shared" si="1"/>
        <v>0</v>
      </c>
      <c r="K27" s="33">
        <f t="shared" si="1"/>
        <v>0</v>
      </c>
      <c r="L27" s="33">
        <f t="shared" si="1"/>
        <v>0</v>
      </c>
      <c r="M27" s="33">
        <f t="shared" si="1"/>
        <v>251685.6</v>
      </c>
      <c r="N27" s="33">
        <f t="shared" si="1"/>
        <v>211636.082</v>
      </c>
      <c r="O27" s="23"/>
      <c r="Q27" s="15"/>
      <c r="R27" s="15"/>
      <c r="S27" s="15"/>
    </row>
    <row r="28" spans="2:19" ht="63.75" customHeight="1">
      <c r="B28" s="48" t="s">
        <v>40</v>
      </c>
      <c r="C28" s="49" t="s">
        <v>41</v>
      </c>
      <c r="D28" s="44">
        <f>E28+F28+G28</f>
        <v>202274.2</v>
      </c>
      <c r="E28" s="44">
        <v>200000</v>
      </c>
      <c r="F28" s="44">
        <v>2274.2</v>
      </c>
      <c r="G28" s="46"/>
      <c r="H28" s="46"/>
      <c r="I28" s="44">
        <f>M28+N28+O28</f>
        <v>200560.49031</v>
      </c>
      <c r="J28" s="32"/>
      <c r="K28" s="32"/>
      <c r="L28" s="32"/>
      <c r="M28" s="31">
        <v>200000</v>
      </c>
      <c r="N28" s="31">
        <v>560.49031</v>
      </c>
      <c r="O28" s="23"/>
      <c r="Q28" s="15"/>
      <c r="R28" s="15"/>
      <c r="S28" s="15"/>
    </row>
    <row r="29" spans="2:19" ht="16.5" customHeight="1">
      <c r="B29" s="48"/>
      <c r="C29" s="45" t="s">
        <v>8</v>
      </c>
      <c r="D29" s="46">
        <f>D28</f>
        <v>202274.2</v>
      </c>
      <c r="E29" s="46">
        <f>E28</f>
        <v>200000</v>
      </c>
      <c r="F29" s="46">
        <f>F28</f>
        <v>2274.2</v>
      </c>
      <c r="G29" s="46"/>
      <c r="H29" s="46"/>
      <c r="I29" s="46">
        <f>I28</f>
        <v>200560.49031</v>
      </c>
      <c r="J29" s="32"/>
      <c r="K29" s="32"/>
      <c r="L29" s="32"/>
      <c r="M29" s="33">
        <f>M28</f>
        <v>200000</v>
      </c>
      <c r="N29" s="33">
        <f>N28</f>
        <v>560.49031</v>
      </c>
      <c r="O29" s="23"/>
      <c r="Q29" s="15"/>
      <c r="R29" s="15"/>
      <c r="S29" s="15"/>
    </row>
    <row r="30" spans="2:19" ht="24.75" customHeight="1">
      <c r="B30" s="97" t="s">
        <v>35</v>
      </c>
      <c r="C30" s="98"/>
      <c r="D30" s="44">
        <f>E30+F30+G30</f>
        <v>57317.600000000006</v>
      </c>
      <c r="E30" s="44"/>
      <c r="F30" s="44">
        <f>41086.9+16230.7</f>
        <v>57317.600000000006</v>
      </c>
      <c r="G30" s="44"/>
      <c r="H30" s="44"/>
      <c r="I30" s="44">
        <f>M30+N30</f>
        <v>17411.8</v>
      </c>
      <c r="J30" s="24"/>
      <c r="K30" s="24"/>
      <c r="L30" s="24"/>
      <c r="M30" s="31"/>
      <c r="N30" s="31">
        <v>17411.8</v>
      </c>
      <c r="O30" s="23"/>
      <c r="Q30" s="15"/>
      <c r="R30" s="15"/>
      <c r="S30" s="15"/>
    </row>
    <row r="31" spans="2:19" ht="48.75" customHeight="1">
      <c r="B31" s="99" t="s">
        <v>36</v>
      </c>
      <c r="C31" s="107"/>
      <c r="D31" s="33">
        <f>D30+D29+D27+D25+D23+D20+D16</f>
        <v>1694247.19112</v>
      </c>
      <c r="E31" s="33">
        <f>E30+E29+E27+E25+E23+E20+E16</f>
        <v>566685.6</v>
      </c>
      <c r="F31" s="33">
        <f>F30+F29+F27+F25+F23+F20+F16-0.2</f>
        <v>1127561.39112</v>
      </c>
      <c r="G31" s="33"/>
      <c r="H31" s="46" t="s">
        <v>118</v>
      </c>
      <c r="I31" s="33">
        <f>I30+I29+I27+I25+I23+I20+I16</f>
        <v>1274709.5619700002</v>
      </c>
      <c r="J31" s="33">
        <f>J30+J29+J27+J25+J23+J20+J16</f>
        <v>0</v>
      </c>
      <c r="K31" s="33">
        <f>K30+K29+K27+K25+K23+K20+K16</f>
        <v>0</v>
      </c>
      <c r="L31" s="33">
        <f>L30+L29+L27+L25+L23+L20+L16</f>
        <v>0</v>
      </c>
      <c r="M31" s="33">
        <f>M30+M29+M27+M25+M23+M20+M16</f>
        <v>566685.6</v>
      </c>
      <c r="N31" s="33">
        <f>N30+N29+N27+N25+N23+N20+N16-0.2</f>
        <v>708023.7619700001</v>
      </c>
      <c r="O31" s="33"/>
      <c r="Q31" s="15"/>
      <c r="R31" s="15"/>
      <c r="S31" s="15"/>
    </row>
    <row r="32" spans="2:19" ht="18.75" customHeight="1">
      <c r="B32" s="103" t="s">
        <v>10</v>
      </c>
      <c r="C32" s="104"/>
      <c r="D32" s="104"/>
      <c r="E32" s="104"/>
      <c r="F32" s="104"/>
      <c r="G32" s="104"/>
      <c r="H32" s="104"/>
      <c r="I32" s="104"/>
      <c r="J32" s="121"/>
      <c r="K32" s="121"/>
      <c r="L32" s="121"/>
      <c r="M32" s="121"/>
      <c r="N32" s="121"/>
      <c r="O32" s="111"/>
      <c r="Q32" s="15"/>
      <c r="R32" s="15"/>
      <c r="S32" s="15"/>
    </row>
    <row r="33" spans="2:21" ht="17.25" customHeight="1">
      <c r="B33" s="50" t="s">
        <v>58</v>
      </c>
      <c r="C33" s="122" t="s">
        <v>5</v>
      </c>
      <c r="D33" s="44">
        <f>E33+F33</f>
        <v>275344.9839</v>
      </c>
      <c r="E33" s="44"/>
      <c r="F33" s="44">
        <f>118413.8469+156931.137</f>
        <v>275344.9839</v>
      </c>
      <c r="G33" s="44"/>
      <c r="H33" s="44"/>
      <c r="I33" s="44">
        <f>M33+N33+O33</f>
        <v>275344.9839</v>
      </c>
      <c r="J33" s="23"/>
      <c r="K33" s="23"/>
      <c r="L33" s="23"/>
      <c r="M33" s="23"/>
      <c r="N33" s="44">
        <f>118413.8469+156931.137</f>
        <v>275344.9839</v>
      </c>
      <c r="O33" s="23"/>
      <c r="Q33" s="25"/>
      <c r="R33" s="25"/>
      <c r="S33" s="25"/>
      <c r="T33" s="25"/>
      <c r="U33" s="25"/>
    </row>
    <row r="34" spans="2:21" ht="16.5" customHeight="1">
      <c r="B34" s="50" t="s">
        <v>59</v>
      </c>
      <c r="C34" s="122"/>
      <c r="D34" s="44">
        <f aca="true" t="shared" si="2" ref="D34:D50">E34+F34</f>
        <v>347840.897443</v>
      </c>
      <c r="E34" s="44"/>
      <c r="F34" s="44">
        <f>151206.26872+196634.628723</f>
        <v>347840.897443</v>
      </c>
      <c r="G34" s="44"/>
      <c r="H34" s="44"/>
      <c r="I34" s="44">
        <f aca="true" t="shared" si="3" ref="I34:I50">M34+N34+O34</f>
        <v>347840.897443</v>
      </c>
      <c r="J34" s="23"/>
      <c r="K34" s="23"/>
      <c r="L34" s="23"/>
      <c r="M34" s="23"/>
      <c r="N34" s="44">
        <f>151206.26872+196634.628723</f>
        <v>347840.897443</v>
      </c>
      <c r="O34" s="23"/>
      <c r="Q34" s="25"/>
      <c r="R34" s="25"/>
      <c r="S34" s="25"/>
      <c r="T34" s="25"/>
      <c r="U34" s="25"/>
    </row>
    <row r="35" spans="2:21" ht="14.25" customHeight="1">
      <c r="B35" s="50" t="s">
        <v>52</v>
      </c>
      <c r="C35" s="122"/>
      <c r="D35" s="44">
        <f t="shared" si="2"/>
        <v>245987.13007</v>
      </c>
      <c r="E35" s="44"/>
      <c r="F35" s="44">
        <f>140470.42105+105516.70902</f>
        <v>245987.13007</v>
      </c>
      <c r="G35" s="44"/>
      <c r="H35" s="44"/>
      <c r="I35" s="44">
        <f t="shared" si="3"/>
        <v>245987.13007</v>
      </c>
      <c r="J35" s="23"/>
      <c r="K35" s="23"/>
      <c r="L35" s="23"/>
      <c r="M35" s="23"/>
      <c r="N35" s="44">
        <f>140470.42105+105516.70902</f>
        <v>245987.13007</v>
      </c>
      <c r="O35" s="23"/>
      <c r="Q35" s="25"/>
      <c r="R35" s="25"/>
      <c r="S35" s="25"/>
      <c r="T35" s="25"/>
      <c r="U35" s="25"/>
    </row>
    <row r="36" spans="2:21" ht="16.5" customHeight="1">
      <c r="B36" s="50" t="s">
        <v>60</v>
      </c>
      <c r="C36" s="122"/>
      <c r="D36" s="44">
        <f t="shared" si="2"/>
        <v>300514.24274</v>
      </c>
      <c r="E36" s="44"/>
      <c r="F36" s="44">
        <v>300514.24274</v>
      </c>
      <c r="G36" s="44"/>
      <c r="H36" s="44"/>
      <c r="I36" s="44">
        <f t="shared" si="3"/>
        <v>300514.24274</v>
      </c>
      <c r="J36" s="23"/>
      <c r="K36" s="23"/>
      <c r="L36" s="23"/>
      <c r="M36" s="23"/>
      <c r="N36" s="44">
        <v>300514.24274</v>
      </c>
      <c r="O36" s="23"/>
      <c r="Q36" s="25"/>
      <c r="R36" s="25"/>
      <c r="S36" s="25"/>
      <c r="T36" s="25"/>
      <c r="U36" s="25"/>
    </row>
    <row r="37" spans="2:21" ht="12.75">
      <c r="B37" s="50" t="s">
        <v>54</v>
      </c>
      <c r="C37" s="122"/>
      <c r="D37" s="44">
        <f t="shared" si="2"/>
        <v>399058.13421</v>
      </c>
      <c r="E37" s="44"/>
      <c r="F37" s="44">
        <v>399058.13421</v>
      </c>
      <c r="G37" s="44"/>
      <c r="H37" s="44"/>
      <c r="I37" s="44">
        <f t="shared" si="3"/>
        <v>399058.13421</v>
      </c>
      <c r="J37" s="23"/>
      <c r="K37" s="23"/>
      <c r="L37" s="23"/>
      <c r="M37" s="23"/>
      <c r="N37" s="44">
        <v>399058.13421</v>
      </c>
      <c r="O37" s="23"/>
      <c r="Q37" s="25"/>
      <c r="R37" s="25"/>
      <c r="S37" s="25"/>
      <c r="T37" s="25"/>
      <c r="U37" s="25"/>
    </row>
    <row r="38" spans="2:21" ht="17.25" customHeight="1">
      <c r="B38" s="50" t="s">
        <v>61</v>
      </c>
      <c r="C38" s="122"/>
      <c r="D38" s="44">
        <f t="shared" si="2"/>
        <v>347497.85803999996</v>
      </c>
      <c r="E38" s="44"/>
      <c r="F38" s="44">
        <f>208653.22804+138844.63</f>
        <v>347497.85803999996</v>
      </c>
      <c r="G38" s="44"/>
      <c r="H38" s="44"/>
      <c r="I38" s="44">
        <f t="shared" si="3"/>
        <v>347497.85803999996</v>
      </c>
      <c r="J38" s="23"/>
      <c r="K38" s="23"/>
      <c r="L38" s="23"/>
      <c r="M38" s="23"/>
      <c r="N38" s="44">
        <f>208653.22804+138844.63</f>
        <v>347497.85803999996</v>
      </c>
      <c r="O38" s="23"/>
      <c r="Q38" s="25"/>
      <c r="R38" s="25"/>
      <c r="S38" s="25"/>
      <c r="T38" s="25"/>
      <c r="U38" s="25"/>
    </row>
    <row r="39" spans="2:21" ht="15" customHeight="1">
      <c r="B39" s="50" t="s">
        <v>62</v>
      </c>
      <c r="C39" s="122"/>
      <c r="D39" s="44">
        <f t="shared" si="2"/>
        <v>330135.80687</v>
      </c>
      <c r="E39" s="44"/>
      <c r="F39" s="44">
        <f>155530.32357+174605.4833</f>
        <v>330135.80687</v>
      </c>
      <c r="G39" s="44"/>
      <c r="H39" s="44"/>
      <c r="I39" s="44">
        <f t="shared" si="3"/>
        <v>330135.80687</v>
      </c>
      <c r="J39" s="23"/>
      <c r="K39" s="23"/>
      <c r="L39" s="23"/>
      <c r="M39" s="23"/>
      <c r="N39" s="44">
        <f>155530.32357+174605.4833</f>
        <v>330135.80687</v>
      </c>
      <c r="O39" s="23"/>
      <c r="Q39" s="25"/>
      <c r="R39" s="25"/>
      <c r="S39" s="25"/>
      <c r="T39" s="25"/>
      <c r="U39" s="25"/>
    </row>
    <row r="40" spans="2:21" ht="12.75">
      <c r="B40" s="50" t="s">
        <v>63</v>
      </c>
      <c r="C40" s="122"/>
      <c r="D40" s="44">
        <f t="shared" si="2"/>
        <v>222422.60275000002</v>
      </c>
      <c r="E40" s="44"/>
      <c r="F40" s="44">
        <f>121967.49575+100455.107</f>
        <v>222422.60275000002</v>
      </c>
      <c r="G40" s="44"/>
      <c r="H40" s="44"/>
      <c r="I40" s="44">
        <f t="shared" si="3"/>
        <v>222422.60275000002</v>
      </c>
      <c r="J40" s="23"/>
      <c r="K40" s="23"/>
      <c r="L40" s="23"/>
      <c r="M40" s="23"/>
      <c r="N40" s="44">
        <f>121967.49575+100455.107</f>
        <v>222422.60275000002</v>
      </c>
      <c r="O40" s="23"/>
      <c r="Q40" s="25"/>
      <c r="R40" s="25"/>
      <c r="S40" s="25"/>
      <c r="T40" s="25"/>
      <c r="U40" s="25"/>
    </row>
    <row r="41" spans="2:21" ht="18" customHeight="1">
      <c r="B41" s="50" t="s">
        <v>39</v>
      </c>
      <c r="C41" s="122"/>
      <c r="D41" s="44">
        <f t="shared" si="2"/>
        <v>121523.42576</v>
      </c>
      <c r="E41" s="44"/>
      <c r="F41" s="44">
        <v>121523.42576</v>
      </c>
      <c r="G41" s="44"/>
      <c r="H41" s="44"/>
      <c r="I41" s="44">
        <f t="shared" si="3"/>
        <v>121523.42576</v>
      </c>
      <c r="J41" s="23"/>
      <c r="K41" s="23"/>
      <c r="L41" s="23"/>
      <c r="M41" s="23"/>
      <c r="N41" s="44">
        <v>121523.42576</v>
      </c>
      <c r="O41" s="23"/>
      <c r="Q41" s="25"/>
      <c r="R41" s="25"/>
      <c r="S41" s="25"/>
      <c r="T41" s="25"/>
      <c r="U41" s="25"/>
    </row>
    <row r="42" spans="2:21" ht="13.5" customHeight="1">
      <c r="B42" s="50" t="s">
        <v>64</v>
      </c>
      <c r="C42" s="122"/>
      <c r="D42" s="44">
        <f t="shared" si="2"/>
        <v>109450.82494</v>
      </c>
      <c r="E42" s="44"/>
      <c r="F42" s="44">
        <v>109450.82494</v>
      </c>
      <c r="G42" s="44"/>
      <c r="H42" s="44"/>
      <c r="I42" s="44">
        <f t="shared" si="3"/>
        <v>109450.82494</v>
      </c>
      <c r="J42" s="23"/>
      <c r="K42" s="23"/>
      <c r="L42" s="23"/>
      <c r="M42" s="23"/>
      <c r="N42" s="44">
        <v>109450.82494</v>
      </c>
      <c r="O42" s="23"/>
      <c r="Q42" s="25"/>
      <c r="R42" s="25"/>
      <c r="S42" s="25"/>
      <c r="T42" s="25"/>
      <c r="U42" s="25"/>
    </row>
    <row r="43" spans="2:21" ht="14.25" customHeight="1">
      <c r="B43" s="50" t="s">
        <v>49</v>
      </c>
      <c r="C43" s="122"/>
      <c r="D43" s="44">
        <f t="shared" si="2"/>
        <v>156858.51878</v>
      </c>
      <c r="E43" s="44"/>
      <c r="F43" s="44">
        <v>156858.51878</v>
      </c>
      <c r="G43" s="44"/>
      <c r="H43" s="44"/>
      <c r="I43" s="44">
        <f t="shared" si="3"/>
        <v>156858.51878</v>
      </c>
      <c r="J43" s="23"/>
      <c r="K43" s="23"/>
      <c r="L43" s="23"/>
      <c r="M43" s="23"/>
      <c r="N43" s="44">
        <v>156858.51878</v>
      </c>
      <c r="O43" s="23"/>
      <c r="Q43" s="25"/>
      <c r="R43" s="25"/>
      <c r="S43" s="25"/>
      <c r="T43" s="25"/>
      <c r="U43" s="25"/>
    </row>
    <row r="44" spans="2:21" ht="15" customHeight="1">
      <c r="B44" s="50" t="s">
        <v>65</v>
      </c>
      <c r="C44" s="122"/>
      <c r="D44" s="44">
        <f t="shared" si="2"/>
        <v>214788.07113</v>
      </c>
      <c r="E44" s="44"/>
      <c r="F44" s="44">
        <f>211977.44925+2810.62188</f>
        <v>214788.07113</v>
      </c>
      <c r="G44" s="44"/>
      <c r="H44" s="44"/>
      <c r="I44" s="44">
        <f t="shared" si="3"/>
        <v>214788.07113</v>
      </c>
      <c r="J44" s="23"/>
      <c r="K44" s="23"/>
      <c r="L44" s="23"/>
      <c r="M44" s="23"/>
      <c r="N44" s="44">
        <f>211977.44925+2810.62188</f>
        <v>214788.07113</v>
      </c>
      <c r="O44" s="23"/>
      <c r="Q44" s="25"/>
      <c r="R44" s="25"/>
      <c r="S44" s="25"/>
      <c r="T44" s="25"/>
      <c r="U44" s="25"/>
    </row>
    <row r="45" spans="2:21" ht="18" customHeight="1">
      <c r="B45" s="50" t="s">
        <v>66</v>
      </c>
      <c r="C45" s="122"/>
      <c r="D45" s="44">
        <f t="shared" si="2"/>
        <v>232587.4027</v>
      </c>
      <c r="E45" s="44"/>
      <c r="F45" s="44">
        <v>232587.4027</v>
      </c>
      <c r="G45" s="44"/>
      <c r="H45" s="44"/>
      <c r="I45" s="44">
        <f t="shared" si="3"/>
        <v>232587.4027</v>
      </c>
      <c r="J45" s="23"/>
      <c r="K45" s="23"/>
      <c r="L45" s="23"/>
      <c r="M45" s="23"/>
      <c r="N45" s="44">
        <v>232587.4027</v>
      </c>
      <c r="O45" s="23"/>
      <c r="Q45" s="25"/>
      <c r="R45" s="25"/>
      <c r="S45" s="25"/>
      <c r="T45" s="25"/>
      <c r="U45" s="25"/>
    </row>
    <row r="46" spans="2:21" ht="18" customHeight="1">
      <c r="B46" s="50" t="s">
        <v>55</v>
      </c>
      <c r="C46" s="122"/>
      <c r="D46" s="44">
        <f t="shared" si="2"/>
        <v>167670.74167</v>
      </c>
      <c r="E46" s="44"/>
      <c r="F46" s="44">
        <v>167670.74167</v>
      </c>
      <c r="G46" s="44"/>
      <c r="H46" s="44"/>
      <c r="I46" s="44">
        <f t="shared" si="3"/>
        <v>167670.74167</v>
      </c>
      <c r="J46" s="23"/>
      <c r="K46" s="23"/>
      <c r="L46" s="23"/>
      <c r="M46" s="23"/>
      <c r="N46" s="44">
        <v>167670.74167</v>
      </c>
      <c r="O46" s="23"/>
      <c r="Q46" s="25"/>
      <c r="R46" s="25"/>
      <c r="S46" s="25"/>
      <c r="T46" s="25"/>
      <c r="U46" s="25"/>
    </row>
    <row r="47" spans="2:21" ht="15" customHeight="1">
      <c r="B47" s="50" t="s">
        <v>56</v>
      </c>
      <c r="C47" s="122"/>
      <c r="D47" s="44">
        <f t="shared" si="2"/>
        <v>125161.01935</v>
      </c>
      <c r="E47" s="44"/>
      <c r="F47" s="44">
        <v>125161.01935</v>
      </c>
      <c r="G47" s="44"/>
      <c r="H47" s="44"/>
      <c r="I47" s="44">
        <f t="shared" si="3"/>
        <v>125161.01935</v>
      </c>
      <c r="J47" s="23"/>
      <c r="K47" s="23"/>
      <c r="L47" s="23"/>
      <c r="M47" s="23"/>
      <c r="N47" s="44">
        <v>125161.01935</v>
      </c>
      <c r="O47" s="23"/>
      <c r="Q47" s="25"/>
      <c r="R47" s="26"/>
      <c r="S47" s="25"/>
      <c r="T47" s="25"/>
      <c r="U47" s="25"/>
    </row>
    <row r="48" spans="2:21" ht="15" customHeight="1">
      <c r="B48" s="50" t="s">
        <v>50</v>
      </c>
      <c r="C48" s="122"/>
      <c r="D48" s="44">
        <f t="shared" si="2"/>
        <v>208094.68036</v>
      </c>
      <c r="E48" s="44"/>
      <c r="F48" s="44">
        <f>137559.6034+70535.07696</f>
        <v>208094.68036</v>
      </c>
      <c r="G48" s="44"/>
      <c r="H48" s="44"/>
      <c r="I48" s="44">
        <f t="shared" si="3"/>
        <v>208094.68036</v>
      </c>
      <c r="J48" s="23"/>
      <c r="K48" s="23"/>
      <c r="L48" s="23"/>
      <c r="M48" s="23"/>
      <c r="N48" s="44">
        <f>137559.6034+70535.07696</f>
        <v>208094.68036</v>
      </c>
      <c r="O48" s="23"/>
      <c r="Q48" s="25"/>
      <c r="R48" s="25"/>
      <c r="S48" s="25"/>
      <c r="T48" s="25"/>
      <c r="U48" s="25"/>
    </row>
    <row r="49" spans="2:21" ht="17.25" customHeight="1">
      <c r="B49" s="50" t="s">
        <v>57</v>
      </c>
      <c r="C49" s="122"/>
      <c r="D49" s="44">
        <f t="shared" si="2"/>
        <v>278801.12567</v>
      </c>
      <c r="E49" s="44"/>
      <c r="F49" s="44">
        <f>178512.57967+100288.546</f>
        <v>278801.12567</v>
      </c>
      <c r="G49" s="44"/>
      <c r="H49" s="44"/>
      <c r="I49" s="44">
        <f t="shared" si="3"/>
        <v>278801.12567</v>
      </c>
      <c r="J49" s="23"/>
      <c r="K49" s="24"/>
      <c r="L49" s="23"/>
      <c r="M49" s="23"/>
      <c r="N49" s="44">
        <f>178512.57967+100288.546</f>
        <v>278801.12567</v>
      </c>
      <c r="O49" s="23"/>
      <c r="Q49" s="25"/>
      <c r="R49" s="25"/>
      <c r="S49" s="25"/>
      <c r="T49" s="25"/>
      <c r="U49" s="25"/>
    </row>
    <row r="50" spans="2:21" ht="14.25" customHeight="1">
      <c r="B50" s="93" t="s">
        <v>4</v>
      </c>
      <c r="C50" s="93"/>
      <c r="D50" s="44">
        <f t="shared" si="2"/>
        <v>288354.8</v>
      </c>
      <c r="E50" s="44"/>
      <c r="F50" s="44">
        <v>288354.8</v>
      </c>
      <c r="G50" s="52"/>
      <c r="H50" s="52"/>
      <c r="I50" s="44">
        <f t="shared" si="3"/>
        <v>280446.6</v>
      </c>
      <c r="J50" s="23"/>
      <c r="K50" s="24"/>
      <c r="L50" s="23"/>
      <c r="M50" s="23"/>
      <c r="N50" s="31">
        <v>280446.6</v>
      </c>
      <c r="O50" s="23"/>
      <c r="Q50" s="15"/>
      <c r="R50" s="15"/>
      <c r="S50" s="15"/>
      <c r="U50" s="25"/>
    </row>
    <row r="51" spans="2:21" ht="29.25" customHeight="1">
      <c r="B51" s="99" t="s">
        <v>6</v>
      </c>
      <c r="C51" s="99"/>
      <c r="D51" s="46">
        <f>D33+D34+D35+D36+D37+D38+D39+D40+D41+D42+D43+D44+D45+D46+D47+D48+D49+D50</f>
        <v>4372092.266383001</v>
      </c>
      <c r="E51" s="46"/>
      <c r="F51" s="46">
        <f>F33+F34+F35+F36+F37+F38+F39+F40+F41+F42+F43+F44+F45+F46+F47+F48+F49+F50</f>
        <v>4372092.266383001</v>
      </c>
      <c r="G51" s="46"/>
      <c r="H51" s="46"/>
      <c r="I51" s="46">
        <f>I33+I34+I35+I36+I37+I38+I39+I40+I41+I42+I43+I44+I45+I46+I47+I48+I49+I50</f>
        <v>4364184.066383</v>
      </c>
      <c r="J51" s="23"/>
      <c r="K51" s="23"/>
      <c r="L51" s="23"/>
      <c r="M51" s="23"/>
      <c r="N51" s="46">
        <f>N33+N34+N35+N36+N37+N38+N39+N40+N41+N42+N43+N44+N45+N46+N47+N48+N49+N50</f>
        <v>4364184.066383</v>
      </c>
      <c r="O51" s="23"/>
      <c r="Q51" s="15"/>
      <c r="R51" s="15"/>
      <c r="S51" s="15"/>
      <c r="U51" s="25"/>
    </row>
    <row r="52" spans="2:21" ht="29.25" customHeight="1">
      <c r="B52" s="103" t="s">
        <v>11</v>
      </c>
      <c r="C52" s="104"/>
      <c r="D52" s="104"/>
      <c r="E52" s="104"/>
      <c r="F52" s="104"/>
      <c r="G52" s="104"/>
      <c r="H52" s="104"/>
      <c r="I52" s="104"/>
      <c r="J52" s="105"/>
      <c r="K52" s="105"/>
      <c r="L52" s="105"/>
      <c r="M52" s="105"/>
      <c r="N52" s="105"/>
      <c r="O52" s="106"/>
      <c r="Q52" s="15"/>
      <c r="R52" s="15"/>
      <c r="S52" s="15"/>
      <c r="U52" s="25"/>
    </row>
    <row r="53" spans="2:15" ht="45.75" customHeight="1">
      <c r="B53" s="94" t="s">
        <v>54</v>
      </c>
      <c r="C53" s="53" t="s">
        <v>43</v>
      </c>
      <c r="D53" s="54">
        <f>E53+F53</f>
        <v>56950.45762</v>
      </c>
      <c r="E53" s="44"/>
      <c r="F53" s="44">
        <v>56950.45762</v>
      </c>
      <c r="G53" s="44"/>
      <c r="H53" s="44"/>
      <c r="I53" s="44">
        <f>N53+M53</f>
        <v>55926.85343</v>
      </c>
      <c r="J53" s="23"/>
      <c r="K53" s="23"/>
      <c r="L53" s="23"/>
      <c r="M53" s="23"/>
      <c r="N53" s="44">
        <v>55926.85343</v>
      </c>
      <c r="O53" s="23"/>
    </row>
    <row r="54" spans="2:15" ht="45.75" customHeight="1">
      <c r="B54" s="94"/>
      <c r="C54" s="53" t="s">
        <v>80</v>
      </c>
      <c r="D54" s="54">
        <f>E54+F54</f>
        <v>1992.48866</v>
      </c>
      <c r="E54" s="44"/>
      <c r="F54" s="44">
        <v>1992.48866</v>
      </c>
      <c r="G54" s="44"/>
      <c r="H54" s="44"/>
      <c r="I54" s="44">
        <f>N54+M54</f>
        <v>0</v>
      </c>
      <c r="J54" s="23"/>
      <c r="K54" s="23"/>
      <c r="L54" s="23"/>
      <c r="M54" s="23"/>
      <c r="N54" s="44">
        <v>0</v>
      </c>
      <c r="O54" s="23"/>
    </row>
    <row r="55" spans="2:15" ht="45.75" customHeight="1">
      <c r="B55" s="94"/>
      <c r="C55" s="53" t="s">
        <v>82</v>
      </c>
      <c r="D55" s="54">
        <f>E55+F55</f>
        <v>5873.84397</v>
      </c>
      <c r="E55" s="44"/>
      <c r="F55" s="44">
        <v>5873.84397</v>
      </c>
      <c r="G55" s="44"/>
      <c r="H55" s="44"/>
      <c r="I55" s="44">
        <f>N55+M55</f>
        <v>3460.33022</v>
      </c>
      <c r="J55" s="23"/>
      <c r="K55" s="23"/>
      <c r="L55" s="23"/>
      <c r="M55" s="23"/>
      <c r="N55" s="44">
        <v>3460.33022</v>
      </c>
      <c r="O55" s="23"/>
    </row>
    <row r="56" spans="2:15" ht="45.75" customHeight="1">
      <c r="B56" s="94"/>
      <c r="C56" s="53" t="s">
        <v>83</v>
      </c>
      <c r="D56" s="54">
        <f>E56+F56</f>
        <v>1315.54104</v>
      </c>
      <c r="E56" s="44"/>
      <c r="F56" s="44">
        <v>1315.54104</v>
      </c>
      <c r="G56" s="44"/>
      <c r="H56" s="44"/>
      <c r="I56" s="44">
        <f>N56+M56</f>
        <v>0</v>
      </c>
      <c r="J56" s="23"/>
      <c r="K56" s="23"/>
      <c r="L56" s="23"/>
      <c r="M56" s="23"/>
      <c r="N56" s="44">
        <v>0</v>
      </c>
      <c r="O56" s="23"/>
    </row>
    <row r="57" spans="2:17" ht="19.5" customHeight="1">
      <c r="B57" s="94"/>
      <c r="C57" s="45" t="s">
        <v>8</v>
      </c>
      <c r="D57" s="55">
        <f>D53+D54+D55+D56</f>
        <v>66132.33129</v>
      </c>
      <c r="E57" s="55"/>
      <c r="F57" s="55">
        <f>F53+F54+F55+F56</f>
        <v>66132.33129</v>
      </c>
      <c r="G57" s="55"/>
      <c r="H57" s="55"/>
      <c r="I57" s="55">
        <f>I53+I54+I55+I56</f>
        <v>59387.183650000006</v>
      </c>
      <c r="J57" s="17"/>
      <c r="K57" s="17"/>
      <c r="L57" s="17"/>
      <c r="M57" s="17"/>
      <c r="N57" s="55">
        <f>N53+N54+N55+N56</f>
        <v>59387.183650000006</v>
      </c>
      <c r="O57" s="17"/>
      <c r="Q57" s="15"/>
    </row>
    <row r="58" spans="2:17" ht="25.5" customHeight="1" hidden="1">
      <c r="B58" s="51" t="s">
        <v>13</v>
      </c>
      <c r="C58" s="56" t="s">
        <v>19</v>
      </c>
      <c r="D58" s="54"/>
      <c r="E58" s="54"/>
      <c r="F58" s="54"/>
      <c r="G58" s="54"/>
      <c r="H58" s="54"/>
      <c r="I58" s="54"/>
      <c r="J58" s="17"/>
      <c r="K58" s="17"/>
      <c r="L58" s="17"/>
      <c r="M58" s="17"/>
      <c r="N58" s="54"/>
      <c r="O58" s="17"/>
      <c r="Q58" s="15"/>
    </row>
    <row r="59" spans="2:17" ht="14.25" customHeight="1" hidden="1">
      <c r="B59" s="51"/>
      <c r="C59" s="45" t="s">
        <v>8</v>
      </c>
      <c r="D59" s="55">
        <f>D58</f>
        <v>0</v>
      </c>
      <c r="E59" s="55"/>
      <c r="F59" s="55">
        <f>F58</f>
        <v>0</v>
      </c>
      <c r="G59" s="55"/>
      <c r="H59" s="55"/>
      <c r="I59" s="55">
        <f>I58</f>
        <v>0</v>
      </c>
      <c r="J59" s="17"/>
      <c r="K59" s="17"/>
      <c r="L59" s="17"/>
      <c r="M59" s="17"/>
      <c r="N59" s="55">
        <f>N58</f>
        <v>0</v>
      </c>
      <c r="O59" s="17"/>
      <c r="Q59" s="15"/>
    </row>
    <row r="60" spans="2:17" ht="28.5" customHeight="1" hidden="1">
      <c r="B60" s="51" t="s">
        <v>14</v>
      </c>
      <c r="C60" s="56" t="s">
        <v>15</v>
      </c>
      <c r="D60" s="54"/>
      <c r="E60" s="54"/>
      <c r="F60" s="54"/>
      <c r="G60" s="54"/>
      <c r="H60" s="54"/>
      <c r="I60" s="54"/>
      <c r="J60" s="17"/>
      <c r="K60" s="17"/>
      <c r="L60" s="17"/>
      <c r="M60" s="17"/>
      <c r="N60" s="54"/>
      <c r="O60" s="17"/>
      <c r="Q60" s="15"/>
    </row>
    <row r="61" spans="2:17" ht="27.75" customHeight="1" hidden="1">
      <c r="B61" s="51"/>
      <c r="C61" s="56" t="s">
        <v>16</v>
      </c>
      <c r="D61" s="54"/>
      <c r="E61" s="54"/>
      <c r="F61" s="54"/>
      <c r="G61" s="54"/>
      <c r="H61" s="54"/>
      <c r="I61" s="54"/>
      <c r="J61" s="17"/>
      <c r="K61" s="17"/>
      <c r="L61" s="17"/>
      <c r="M61" s="17"/>
      <c r="N61" s="54"/>
      <c r="O61" s="17"/>
      <c r="Q61" s="15"/>
    </row>
    <row r="62" spans="2:17" ht="20.25" customHeight="1" hidden="1">
      <c r="B62" s="51"/>
      <c r="C62" s="47" t="s">
        <v>8</v>
      </c>
      <c r="D62" s="54"/>
      <c r="E62" s="54"/>
      <c r="F62" s="54"/>
      <c r="G62" s="54"/>
      <c r="H62" s="54"/>
      <c r="I62" s="54"/>
      <c r="J62" s="17"/>
      <c r="K62" s="17"/>
      <c r="L62" s="17"/>
      <c r="M62" s="17"/>
      <c r="N62" s="54"/>
      <c r="O62" s="17"/>
      <c r="Q62" s="15"/>
    </row>
    <row r="63" spans="2:17" ht="25.5" customHeight="1" hidden="1">
      <c r="B63" s="51" t="s">
        <v>17</v>
      </c>
      <c r="C63" s="56"/>
      <c r="D63" s="54"/>
      <c r="E63" s="54"/>
      <c r="F63" s="54"/>
      <c r="G63" s="54"/>
      <c r="H63" s="54"/>
      <c r="I63" s="54"/>
      <c r="J63" s="17"/>
      <c r="K63" s="17"/>
      <c r="L63" s="17"/>
      <c r="M63" s="17"/>
      <c r="N63" s="54"/>
      <c r="O63" s="17"/>
      <c r="Q63" s="15"/>
    </row>
    <row r="64" spans="2:17" ht="13.5" customHeight="1" hidden="1">
      <c r="B64" s="51"/>
      <c r="C64" s="56"/>
      <c r="D64" s="54"/>
      <c r="E64" s="54"/>
      <c r="F64" s="54"/>
      <c r="G64" s="54"/>
      <c r="H64" s="54"/>
      <c r="I64" s="54"/>
      <c r="J64" s="17"/>
      <c r="K64" s="17"/>
      <c r="L64" s="17"/>
      <c r="M64" s="17"/>
      <c r="N64" s="54"/>
      <c r="O64" s="17"/>
      <c r="Q64" s="15"/>
    </row>
    <row r="65" spans="2:17" ht="32.25" customHeight="1">
      <c r="B65" s="57" t="s">
        <v>13</v>
      </c>
      <c r="C65" s="56" t="s">
        <v>84</v>
      </c>
      <c r="D65" s="54">
        <f>E65+F65</f>
        <v>5719.56255</v>
      </c>
      <c r="E65" s="54"/>
      <c r="F65" s="54">
        <v>5719.56255</v>
      </c>
      <c r="G65" s="54"/>
      <c r="H65" s="54"/>
      <c r="I65" s="44">
        <f>N65+M65</f>
        <v>5719.56255</v>
      </c>
      <c r="J65" s="17"/>
      <c r="K65" s="17"/>
      <c r="L65" s="17"/>
      <c r="M65" s="17"/>
      <c r="N65" s="54">
        <v>5719.56255</v>
      </c>
      <c r="O65" s="17"/>
      <c r="Q65" s="15"/>
    </row>
    <row r="66" spans="2:17" ht="13.5" customHeight="1">
      <c r="B66" s="58"/>
      <c r="C66" s="45" t="s">
        <v>8</v>
      </c>
      <c r="D66" s="55">
        <f>D65</f>
        <v>5719.56255</v>
      </c>
      <c r="E66" s="54"/>
      <c r="F66" s="55">
        <f>F65</f>
        <v>5719.56255</v>
      </c>
      <c r="G66" s="54"/>
      <c r="H66" s="54"/>
      <c r="I66" s="55">
        <f>I65</f>
        <v>5719.56255</v>
      </c>
      <c r="J66" s="17"/>
      <c r="K66" s="17"/>
      <c r="L66" s="17"/>
      <c r="M66" s="17"/>
      <c r="N66" s="55">
        <f>N65</f>
        <v>5719.56255</v>
      </c>
      <c r="O66" s="17"/>
      <c r="Q66" s="15"/>
    </row>
    <row r="67" spans="2:17" ht="45" customHeight="1">
      <c r="B67" s="118" t="s">
        <v>68</v>
      </c>
      <c r="C67" s="47" t="s">
        <v>78</v>
      </c>
      <c r="D67" s="54">
        <f>E67+F67</f>
        <v>31597.50449</v>
      </c>
      <c r="E67" s="55"/>
      <c r="F67" s="54">
        <v>31597.50449</v>
      </c>
      <c r="G67" s="55"/>
      <c r="H67" s="55"/>
      <c r="I67" s="44">
        <f>N67+M67</f>
        <v>19205.36959</v>
      </c>
      <c r="J67" s="17"/>
      <c r="K67" s="17"/>
      <c r="L67" s="17"/>
      <c r="M67" s="17"/>
      <c r="N67" s="54">
        <v>19205.36959</v>
      </c>
      <c r="O67" s="17"/>
      <c r="Q67" s="15"/>
    </row>
    <row r="68" spans="2:17" ht="45" customHeight="1">
      <c r="B68" s="117"/>
      <c r="C68" s="47" t="s">
        <v>81</v>
      </c>
      <c r="D68" s="54">
        <f>E68+F68</f>
        <v>3918.68048</v>
      </c>
      <c r="E68" s="55"/>
      <c r="F68" s="54">
        <v>3918.68048</v>
      </c>
      <c r="G68" s="55"/>
      <c r="H68" s="55"/>
      <c r="I68" s="44">
        <f>N68+M68</f>
        <v>0</v>
      </c>
      <c r="J68" s="17"/>
      <c r="K68" s="17"/>
      <c r="L68" s="17"/>
      <c r="M68" s="17"/>
      <c r="N68" s="54">
        <v>0</v>
      </c>
      <c r="O68" s="17"/>
      <c r="Q68" s="15"/>
    </row>
    <row r="69" spans="2:17" ht="19.5" customHeight="1">
      <c r="B69" s="27"/>
      <c r="C69" s="45" t="s">
        <v>8</v>
      </c>
      <c r="D69" s="55">
        <f>D67+D68</f>
        <v>35516.18497</v>
      </c>
      <c r="E69" s="55"/>
      <c r="F69" s="55">
        <f>F67+F68</f>
        <v>35516.18497</v>
      </c>
      <c r="G69" s="55"/>
      <c r="H69" s="55"/>
      <c r="I69" s="55">
        <f>I67+I68</f>
        <v>19205.36959</v>
      </c>
      <c r="J69" s="17"/>
      <c r="K69" s="17"/>
      <c r="L69" s="17"/>
      <c r="M69" s="17"/>
      <c r="N69" s="55">
        <f>N67+N68</f>
        <v>19205.36959</v>
      </c>
      <c r="O69" s="17"/>
      <c r="Q69" s="15"/>
    </row>
    <row r="70" spans="2:17" ht="48" customHeight="1">
      <c r="B70" s="36" t="s">
        <v>39</v>
      </c>
      <c r="C70" s="47" t="s">
        <v>79</v>
      </c>
      <c r="D70" s="54">
        <f>E70+F70</f>
        <v>6888.63525</v>
      </c>
      <c r="E70" s="54"/>
      <c r="F70" s="54">
        <v>6888.63525</v>
      </c>
      <c r="G70" s="55"/>
      <c r="H70" s="55"/>
      <c r="I70" s="44">
        <f>N70+M70</f>
        <v>6210.729</v>
      </c>
      <c r="J70" s="17"/>
      <c r="K70" s="17"/>
      <c r="L70" s="17"/>
      <c r="M70" s="17"/>
      <c r="N70" s="54">
        <v>6210.729</v>
      </c>
      <c r="O70" s="17"/>
      <c r="Q70" s="15"/>
    </row>
    <row r="71" spans="2:17" ht="19.5" customHeight="1">
      <c r="B71" s="27"/>
      <c r="C71" s="45" t="s">
        <v>8</v>
      </c>
      <c r="D71" s="55">
        <f>D70</f>
        <v>6888.63525</v>
      </c>
      <c r="E71" s="55"/>
      <c r="F71" s="55">
        <f>F70</f>
        <v>6888.63525</v>
      </c>
      <c r="G71" s="55"/>
      <c r="H71" s="55"/>
      <c r="I71" s="55">
        <f>I70</f>
        <v>6210.729</v>
      </c>
      <c r="J71" s="17"/>
      <c r="K71" s="17"/>
      <c r="L71" s="17"/>
      <c r="M71" s="17"/>
      <c r="N71" s="55">
        <f>N70</f>
        <v>6210.729</v>
      </c>
      <c r="O71" s="17"/>
      <c r="Q71" s="15"/>
    </row>
    <row r="72" spans="2:19" ht="42" customHeight="1">
      <c r="B72" s="108" t="s">
        <v>55</v>
      </c>
      <c r="C72" s="53" t="s">
        <v>44</v>
      </c>
      <c r="D72" s="54">
        <f>E72+F72</f>
        <v>17.39266</v>
      </c>
      <c r="E72" s="44"/>
      <c r="F72" s="44">
        <v>17.39266</v>
      </c>
      <c r="G72" s="44"/>
      <c r="H72" s="44"/>
      <c r="I72" s="44">
        <f>M72+N72</f>
        <v>17.39266</v>
      </c>
      <c r="J72" s="17"/>
      <c r="K72" s="17"/>
      <c r="L72" s="17"/>
      <c r="M72" s="44"/>
      <c r="N72" s="44">
        <v>17.39266</v>
      </c>
      <c r="O72" s="17"/>
      <c r="P72" s="15"/>
      <c r="Q72" s="15"/>
      <c r="S72" s="15"/>
    </row>
    <row r="73" spans="2:19" ht="48.75" customHeight="1">
      <c r="B73" s="108"/>
      <c r="C73" s="53" t="s">
        <v>45</v>
      </c>
      <c r="D73" s="54">
        <f>E73+F73</f>
        <v>2.07055</v>
      </c>
      <c r="E73" s="44"/>
      <c r="F73" s="44">
        <v>2.07055</v>
      </c>
      <c r="G73" s="44"/>
      <c r="H73" s="44"/>
      <c r="I73" s="44">
        <f>M73+N73</f>
        <v>2.07055</v>
      </c>
      <c r="J73" s="17"/>
      <c r="K73" s="17"/>
      <c r="L73" s="17"/>
      <c r="M73" s="44"/>
      <c r="N73" s="44">
        <v>2.07055</v>
      </c>
      <c r="O73" s="17"/>
      <c r="P73" s="15"/>
      <c r="Q73" s="25"/>
      <c r="S73" s="15"/>
    </row>
    <row r="74" spans="2:17" ht="20.25" customHeight="1">
      <c r="B74" s="108"/>
      <c r="C74" s="45" t="s">
        <v>8</v>
      </c>
      <c r="D74" s="55">
        <f>SUM(D72:D73)</f>
        <v>19.46321</v>
      </c>
      <c r="E74" s="55"/>
      <c r="F74" s="55">
        <f>SUM(F72:F73)</f>
        <v>19.46321</v>
      </c>
      <c r="G74" s="55"/>
      <c r="H74" s="55"/>
      <c r="I74" s="55">
        <f>I72+I73</f>
        <v>19.46321</v>
      </c>
      <c r="J74" s="55">
        <f>J72+J73</f>
        <v>0</v>
      </c>
      <c r="K74" s="55">
        <f>K72+K73</f>
        <v>0</v>
      </c>
      <c r="L74" s="55">
        <f>L72+L73</f>
        <v>0</v>
      </c>
      <c r="M74" s="55"/>
      <c r="N74" s="55">
        <f>SUM(N72:N73)</f>
        <v>19.46321</v>
      </c>
      <c r="O74" s="17"/>
      <c r="P74" s="15"/>
      <c r="Q74" s="25"/>
    </row>
    <row r="75" spans="2:17" ht="42" customHeight="1">
      <c r="B75" s="100" t="s">
        <v>56</v>
      </c>
      <c r="C75" s="49" t="s">
        <v>71</v>
      </c>
      <c r="D75" s="54">
        <f>E75+F75</f>
        <v>296802.677441</v>
      </c>
      <c r="E75" s="54"/>
      <c r="F75" s="54">
        <v>296802.677441</v>
      </c>
      <c r="G75" s="54"/>
      <c r="H75" s="75">
        <v>18.039</v>
      </c>
      <c r="I75" s="44">
        <f>M75+N75</f>
        <v>296712.67441</v>
      </c>
      <c r="J75" s="17"/>
      <c r="K75" s="17"/>
      <c r="L75" s="17"/>
      <c r="M75" s="54"/>
      <c r="N75" s="54">
        <v>296712.67441</v>
      </c>
      <c r="O75" s="17"/>
      <c r="P75" s="15"/>
      <c r="Q75" s="25"/>
    </row>
    <row r="76" spans="2:17" ht="20.25" customHeight="1">
      <c r="B76" s="101"/>
      <c r="C76" s="45" t="s">
        <v>8</v>
      </c>
      <c r="D76" s="55">
        <f>D75</f>
        <v>296802.677441</v>
      </c>
      <c r="E76" s="55"/>
      <c r="F76" s="55">
        <f>F75</f>
        <v>296802.677441</v>
      </c>
      <c r="G76" s="55"/>
      <c r="H76" s="76">
        <f>H75</f>
        <v>18.039</v>
      </c>
      <c r="I76" s="55">
        <f>I75</f>
        <v>296712.67441</v>
      </c>
      <c r="J76" s="17"/>
      <c r="K76" s="17"/>
      <c r="L76" s="17"/>
      <c r="M76" s="55"/>
      <c r="N76" s="55">
        <f>N75</f>
        <v>296712.67441</v>
      </c>
      <c r="O76" s="17"/>
      <c r="P76" s="15"/>
      <c r="Q76" s="25"/>
    </row>
    <row r="77" spans="2:17" ht="19.5" customHeight="1" hidden="1">
      <c r="B77" s="59"/>
      <c r="C77" s="45"/>
      <c r="D77" s="55" t="e">
        <f>#REF!+D76+D74+#REF!+#REF!+#REF!+#REF!+#REF!+D57+#REF!</f>
        <v>#REF!</v>
      </c>
      <c r="E77" s="55" t="e">
        <f>#REF!+E76+E74+#REF!+#REF!+#REF!+#REF!+#REF!+E57+#REF!</f>
        <v>#REF!</v>
      </c>
      <c r="F77" s="55" t="e">
        <f>#REF!+F76+F74+#REF!+#REF!+#REF!+#REF!+#REF!+F57+#REF!</f>
        <v>#REF!</v>
      </c>
      <c r="G77" s="55"/>
      <c r="H77" s="76"/>
      <c r="I77" s="55" t="e">
        <f>#REF!+I76+I74+#REF!+#REF!+#REF!+#REF!+#REF!+I57+#REF!</f>
        <v>#REF!</v>
      </c>
      <c r="J77" s="17"/>
      <c r="K77" s="17"/>
      <c r="L77" s="17"/>
      <c r="M77" s="55" t="e">
        <f>#REF!+M76+M74+#REF!+#REF!+#REF!+#REF!+#REF!+M57+#REF!</f>
        <v>#REF!</v>
      </c>
      <c r="N77" s="55" t="e">
        <f>#REF!+N76+N74+#REF!+#REF!+#REF!+#REF!+#REF!+N57+#REF!</f>
        <v>#REF!</v>
      </c>
      <c r="O77" s="17"/>
      <c r="Q77" s="25"/>
    </row>
    <row r="78" spans="2:17" ht="22.5" customHeight="1">
      <c r="B78" s="93" t="s">
        <v>9</v>
      </c>
      <c r="C78" s="93"/>
      <c r="D78" s="44">
        <f>E78+F78</f>
        <v>60976.1</v>
      </c>
      <c r="E78" s="44"/>
      <c r="F78" s="44">
        <v>60976.1</v>
      </c>
      <c r="G78" s="44"/>
      <c r="H78" s="72"/>
      <c r="I78" s="44">
        <f>M78+N78</f>
        <v>22333.8</v>
      </c>
      <c r="J78" s="17"/>
      <c r="K78" s="17"/>
      <c r="L78" s="17"/>
      <c r="M78" s="17"/>
      <c r="N78" s="44">
        <v>22333.8</v>
      </c>
      <c r="O78" s="17"/>
      <c r="Q78" s="25"/>
    </row>
    <row r="79" spans="2:17" ht="7.5" customHeight="1" hidden="1">
      <c r="B79" s="93" t="s">
        <v>23</v>
      </c>
      <c r="C79" s="93"/>
      <c r="D79" s="44"/>
      <c r="E79" s="44"/>
      <c r="F79" s="44"/>
      <c r="G79" s="44"/>
      <c r="H79" s="72"/>
      <c r="I79" s="44"/>
      <c r="J79" s="17"/>
      <c r="K79" s="17"/>
      <c r="L79" s="17"/>
      <c r="M79" s="17"/>
      <c r="N79" s="44"/>
      <c r="O79" s="17"/>
      <c r="Q79" s="25"/>
    </row>
    <row r="80" spans="2:17" ht="41.25" customHeight="1">
      <c r="B80" s="99" t="s">
        <v>7</v>
      </c>
      <c r="C80" s="99"/>
      <c r="D80" s="46">
        <f>D78+D76+D74+D71+D69+D66+D57</f>
        <v>472054.95471099997</v>
      </c>
      <c r="E80" s="46"/>
      <c r="F80" s="46">
        <f>F78+F76+F74+F71+F69+F66+F57</f>
        <v>472054.95471099997</v>
      </c>
      <c r="G80" s="46"/>
      <c r="H80" s="73">
        <f>H76</f>
        <v>18.039</v>
      </c>
      <c r="I80" s="46">
        <f>I78+I76+I74+I71+I69+I66+I57</f>
        <v>409588.78241</v>
      </c>
      <c r="J80" s="46" t="e">
        <f>J78+J76+#REF!+J74+#REF!+J57</f>
        <v>#REF!</v>
      </c>
      <c r="K80" s="46" t="e">
        <f>K78+K76+#REF!+K74+#REF!+K57</f>
        <v>#REF!</v>
      </c>
      <c r="L80" s="46" t="e">
        <f>L78+L76+#REF!+L74+#REF!+L57</f>
        <v>#REF!</v>
      </c>
      <c r="M80" s="46"/>
      <c r="N80" s="46">
        <f>N78+N76+N74+N71+N69+N66+N57</f>
        <v>409588.78241</v>
      </c>
      <c r="O80" s="17"/>
      <c r="Q80" s="25"/>
    </row>
    <row r="81" spans="2:17" ht="26.25" customHeight="1">
      <c r="B81" s="103" t="s">
        <v>12</v>
      </c>
      <c r="C81" s="104"/>
      <c r="D81" s="104"/>
      <c r="E81" s="104"/>
      <c r="F81" s="104"/>
      <c r="G81" s="104"/>
      <c r="H81" s="104"/>
      <c r="I81" s="104"/>
      <c r="J81" s="105"/>
      <c r="K81" s="105"/>
      <c r="L81" s="105"/>
      <c r="M81" s="105"/>
      <c r="N81" s="105"/>
      <c r="O81" s="106"/>
      <c r="Q81" s="25"/>
    </row>
    <row r="82" spans="2:17" ht="26.25" customHeight="1">
      <c r="B82" s="119" t="s">
        <v>89</v>
      </c>
      <c r="C82" s="47" t="s">
        <v>90</v>
      </c>
      <c r="D82" s="44">
        <f>E82+F82</f>
        <v>162305.85322</v>
      </c>
      <c r="E82" s="45"/>
      <c r="F82" s="44">
        <v>162305.85322</v>
      </c>
      <c r="G82" s="45"/>
      <c r="H82" s="78">
        <v>13.597</v>
      </c>
      <c r="I82" s="44">
        <f>M82+N82</f>
        <v>162305.85322</v>
      </c>
      <c r="J82" s="17"/>
      <c r="K82" s="17"/>
      <c r="L82" s="17"/>
      <c r="M82" s="45"/>
      <c r="N82" s="44">
        <v>162305.85322</v>
      </c>
      <c r="O82" s="17"/>
      <c r="Q82" s="25"/>
    </row>
    <row r="83" spans="2:17" ht="26.25" customHeight="1">
      <c r="B83" s="117"/>
      <c r="C83" s="47" t="s">
        <v>97</v>
      </c>
      <c r="D83" s="44">
        <f>E83+F83</f>
        <v>90707.5</v>
      </c>
      <c r="E83" s="45"/>
      <c r="F83" s="44">
        <v>90707.5</v>
      </c>
      <c r="G83" s="45"/>
      <c r="H83" s="78">
        <v>10</v>
      </c>
      <c r="I83" s="44">
        <f>M83+N83</f>
        <v>90707.5</v>
      </c>
      <c r="J83" s="17"/>
      <c r="K83" s="17"/>
      <c r="L83" s="17"/>
      <c r="M83" s="45"/>
      <c r="N83" s="44">
        <v>90707.5</v>
      </c>
      <c r="O83" s="17"/>
      <c r="Q83" s="25"/>
    </row>
    <row r="84" spans="2:17" ht="26.25" customHeight="1">
      <c r="B84" s="45"/>
      <c r="C84" s="45" t="s">
        <v>8</v>
      </c>
      <c r="D84" s="46">
        <f>D83+D82</f>
        <v>253013.35322</v>
      </c>
      <c r="E84" s="45"/>
      <c r="F84" s="46">
        <f>F83+F82</f>
        <v>253013.35322</v>
      </c>
      <c r="G84" s="45"/>
      <c r="H84" s="77">
        <f>SUM(H82:H83)</f>
        <v>23.597</v>
      </c>
      <c r="I84" s="46">
        <f>I83+I82</f>
        <v>253013.35322</v>
      </c>
      <c r="J84" s="17"/>
      <c r="K84" s="17"/>
      <c r="L84" s="17"/>
      <c r="M84" s="45"/>
      <c r="N84" s="46">
        <f>N83+N82</f>
        <v>253013.35322</v>
      </c>
      <c r="O84" s="17"/>
      <c r="Q84" s="25"/>
    </row>
    <row r="85" spans="2:17" ht="39" customHeight="1">
      <c r="B85" s="120" t="s">
        <v>52</v>
      </c>
      <c r="C85" s="20" t="s">
        <v>86</v>
      </c>
      <c r="D85" s="44">
        <f>E85+F85</f>
        <v>35883.66944</v>
      </c>
      <c r="E85" s="44"/>
      <c r="F85" s="44">
        <v>35883.66944</v>
      </c>
      <c r="G85" s="44"/>
      <c r="H85" s="78">
        <v>4.94</v>
      </c>
      <c r="I85" s="44">
        <f>M85+N85</f>
        <v>35883.66944</v>
      </c>
      <c r="J85" s="16"/>
      <c r="K85" s="16"/>
      <c r="L85" s="16"/>
      <c r="M85" s="44"/>
      <c r="N85" s="44">
        <v>35883.66944</v>
      </c>
      <c r="O85" s="16"/>
      <c r="Q85" s="25"/>
    </row>
    <row r="86" spans="2:17" ht="39" customHeight="1">
      <c r="B86" s="83"/>
      <c r="C86" s="20" t="s">
        <v>102</v>
      </c>
      <c r="D86" s="44">
        <f>E86+F86</f>
        <v>102102.0312</v>
      </c>
      <c r="E86" s="38">
        <v>85685.4504</v>
      </c>
      <c r="F86" s="38">
        <v>16416.5808</v>
      </c>
      <c r="G86" s="44"/>
      <c r="H86" s="78"/>
      <c r="I86" s="44">
        <f>M86+N86</f>
        <v>102102.0312</v>
      </c>
      <c r="J86" s="16"/>
      <c r="K86" s="16"/>
      <c r="L86" s="16"/>
      <c r="M86" s="38">
        <v>85685.4504</v>
      </c>
      <c r="N86" s="38">
        <v>16416.5808</v>
      </c>
      <c r="O86" s="16"/>
      <c r="Q86" s="25"/>
    </row>
    <row r="87" spans="2:17" ht="18.75" customHeight="1">
      <c r="B87" s="61"/>
      <c r="C87" s="45" t="s">
        <v>8</v>
      </c>
      <c r="D87" s="46">
        <f>D85+D86</f>
        <v>137985.70064</v>
      </c>
      <c r="E87" s="46">
        <f>E85+E86</f>
        <v>85685.4504</v>
      </c>
      <c r="F87" s="46">
        <f>F85+F86</f>
        <v>52300.250239999994</v>
      </c>
      <c r="G87" s="46"/>
      <c r="H87" s="77">
        <f>H85+H86</f>
        <v>4.94</v>
      </c>
      <c r="I87" s="46">
        <f>I85+I86</f>
        <v>137985.70064</v>
      </c>
      <c r="J87" s="16"/>
      <c r="K87" s="16"/>
      <c r="L87" s="16"/>
      <c r="M87" s="46">
        <f>M85+M86</f>
        <v>85685.4504</v>
      </c>
      <c r="N87" s="46">
        <f>N85+N86</f>
        <v>52300.250239999994</v>
      </c>
      <c r="O87" s="16"/>
      <c r="Q87" s="25"/>
    </row>
    <row r="88" spans="2:17" ht="30" customHeight="1">
      <c r="B88" s="113" t="s">
        <v>59</v>
      </c>
      <c r="C88" s="28" t="s">
        <v>95</v>
      </c>
      <c r="D88" s="44">
        <f>E88+F88</f>
        <v>54000.56688</v>
      </c>
      <c r="E88" s="46"/>
      <c r="F88" s="44">
        <v>54000.56688</v>
      </c>
      <c r="G88" s="46"/>
      <c r="H88" s="78">
        <v>12.431</v>
      </c>
      <c r="I88" s="44">
        <f>M88+N88</f>
        <v>54000.56688</v>
      </c>
      <c r="J88" s="16"/>
      <c r="K88" s="16"/>
      <c r="L88" s="16"/>
      <c r="M88" s="46"/>
      <c r="N88" s="44">
        <v>54000.56688</v>
      </c>
      <c r="O88" s="16"/>
      <c r="Q88" s="25"/>
    </row>
    <row r="89" spans="2:17" ht="55.5" customHeight="1">
      <c r="B89" s="114"/>
      <c r="C89" s="41" t="s">
        <v>111</v>
      </c>
      <c r="D89" s="44">
        <f>E89+F89</f>
        <v>45043.101599999995</v>
      </c>
      <c r="E89" s="54">
        <f>45615.7527-572.6511</f>
        <v>45043.101599999995</v>
      </c>
      <c r="F89" s="44"/>
      <c r="G89" s="46"/>
      <c r="H89" s="78">
        <v>5.605</v>
      </c>
      <c r="I89" s="44">
        <f>M89+N89</f>
        <v>45043.101599999995</v>
      </c>
      <c r="J89" s="16"/>
      <c r="K89" s="16"/>
      <c r="L89" s="16"/>
      <c r="M89" s="54">
        <f>45615.7527-572.6511</f>
        <v>45043.101599999995</v>
      </c>
      <c r="N89" s="44"/>
      <c r="O89" s="16"/>
      <c r="Q89" s="25"/>
    </row>
    <row r="90" spans="2:17" ht="55.5" customHeight="1">
      <c r="B90" s="115"/>
      <c r="C90" s="41" t="s">
        <v>112</v>
      </c>
      <c r="D90" s="44">
        <f>E90+F90</f>
        <v>48458.930400000005</v>
      </c>
      <c r="E90" s="54">
        <f>46286.22806+1320.91595+851.78639</f>
        <v>48458.930400000005</v>
      </c>
      <c r="F90" s="44"/>
      <c r="G90" s="46"/>
      <c r="H90" s="78">
        <v>4.6</v>
      </c>
      <c r="I90" s="44">
        <f>M90+N90</f>
        <v>48458.930400000005</v>
      </c>
      <c r="J90" s="16"/>
      <c r="K90" s="16"/>
      <c r="L90" s="16"/>
      <c r="M90" s="54">
        <f>46286.22806+1320.91595+851.78639</f>
        <v>48458.930400000005</v>
      </c>
      <c r="N90" s="44"/>
      <c r="O90" s="16"/>
      <c r="Q90" s="25"/>
    </row>
    <row r="91" spans="2:17" ht="18.75" customHeight="1">
      <c r="B91" s="61"/>
      <c r="C91" s="45" t="s">
        <v>8</v>
      </c>
      <c r="D91" s="46">
        <f>SUM(D88:D90)</f>
        <v>147502.59888</v>
      </c>
      <c r="E91" s="46">
        <f>SUM(E88:E90)</f>
        <v>93502.032</v>
      </c>
      <c r="F91" s="46">
        <f>SUM(F88:F90)</f>
        <v>54000.56688</v>
      </c>
      <c r="G91" s="46"/>
      <c r="H91" s="77">
        <f>SUM(H88:H90)</f>
        <v>22.636000000000003</v>
      </c>
      <c r="I91" s="46">
        <f>SUM(I88:I90)</f>
        <v>147502.59888</v>
      </c>
      <c r="J91" s="16"/>
      <c r="K91" s="16"/>
      <c r="L91" s="16"/>
      <c r="M91" s="46">
        <f>SUM(M88:M90)</f>
        <v>93502.032</v>
      </c>
      <c r="N91" s="46">
        <f>SUM(N88:N90)</f>
        <v>54000.56688</v>
      </c>
      <c r="O91" s="16"/>
      <c r="Q91" s="25"/>
    </row>
    <row r="92" spans="2:17" ht="26.25" customHeight="1">
      <c r="B92" s="112" t="s">
        <v>22</v>
      </c>
      <c r="C92" s="39" t="s">
        <v>103</v>
      </c>
      <c r="D92" s="44">
        <f>E92+F92</f>
        <v>39622.1856</v>
      </c>
      <c r="E92" s="44"/>
      <c r="F92" s="38">
        <v>39622.1856</v>
      </c>
      <c r="G92" s="44"/>
      <c r="H92" s="78">
        <v>3.28</v>
      </c>
      <c r="I92" s="44">
        <f>M92+N92</f>
        <v>39622.1856</v>
      </c>
      <c r="J92" s="16"/>
      <c r="K92" s="16"/>
      <c r="L92" s="16"/>
      <c r="M92" s="44"/>
      <c r="N92" s="38">
        <v>39622.1856</v>
      </c>
      <c r="O92" s="16"/>
      <c r="Q92" s="25"/>
    </row>
    <row r="93" spans="2:17" ht="33.75" customHeight="1">
      <c r="B93" s="112"/>
      <c r="C93" s="123" t="s">
        <v>119</v>
      </c>
      <c r="D93" s="44">
        <f>E93+F93</f>
        <v>1589.69183</v>
      </c>
      <c r="E93" s="44"/>
      <c r="F93" s="38">
        <v>1589.69183</v>
      </c>
      <c r="G93" s="44"/>
      <c r="H93" s="78" t="s">
        <v>120</v>
      </c>
      <c r="I93" s="44">
        <f>M93+N93</f>
        <v>1589.69183</v>
      </c>
      <c r="J93" s="16"/>
      <c r="K93" s="16"/>
      <c r="L93" s="16"/>
      <c r="M93" s="44"/>
      <c r="N93" s="38">
        <v>1589.69183</v>
      </c>
      <c r="O93" s="16"/>
      <c r="Q93" s="25"/>
    </row>
    <row r="94" spans="2:17" ht="20.25" customHeight="1">
      <c r="B94" s="112"/>
      <c r="C94" s="45" t="s">
        <v>8</v>
      </c>
      <c r="D94" s="46">
        <f>SUM(D92:D93)</f>
        <v>41211.87743</v>
      </c>
      <c r="E94" s="46"/>
      <c r="F94" s="46">
        <f>SUM(F92:F93)</f>
        <v>41211.87743</v>
      </c>
      <c r="G94" s="46"/>
      <c r="H94" s="77" t="s">
        <v>121</v>
      </c>
      <c r="I94" s="46">
        <f>SUM(I92:I93)</f>
        <v>41211.87743</v>
      </c>
      <c r="J94" s="16"/>
      <c r="K94" s="16"/>
      <c r="L94" s="16"/>
      <c r="M94" s="46"/>
      <c r="N94" s="46">
        <f>SUM(N92:N93)</f>
        <v>41211.87743</v>
      </c>
      <c r="O94" s="16"/>
      <c r="Q94" s="25"/>
    </row>
    <row r="95" spans="2:17" ht="26.25" customHeight="1">
      <c r="B95" s="112" t="s">
        <v>46</v>
      </c>
      <c r="C95" s="62" t="s">
        <v>92</v>
      </c>
      <c r="D95" s="44">
        <f>E95+F95</f>
        <v>34995.70822</v>
      </c>
      <c r="E95" s="46"/>
      <c r="F95" s="38">
        <v>34995.70822</v>
      </c>
      <c r="G95" s="46"/>
      <c r="H95" s="78">
        <v>2.25</v>
      </c>
      <c r="I95" s="44">
        <f>M95+N95</f>
        <v>34995.70822</v>
      </c>
      <c r="J95" s="16"/>
      <c r="K95" s="16"/>
      <c r="L95" s="16"/>
      <c r="M95" s="46"/>
      <c r="N95" s="38">
        <v>34995.70822</v>
      </c>
      <c r="O95" s="16"/>
      <c r="Q95" s="25"/>
    </row>
    <row r="96" spans="2:17" ht="26.25" customHeight="1">
      <c r="B96" s="112"/>
      <c r="C96" s="40" t="s">
        <v>104</v>
      </c>
      <c r="D96" s="44">
        <f>E96+F96</f>
        <v>184314.5496</v>
      </c>
      <c r="E96" s="38">
        <v>184314.5496</v>
      </c>
      <c r="F96" s="38">
        <v>0</v>
      </c>
      <c r="G96" s="46"/>
      <c r="H96" s="78">
        <v>13.234</v>
      </c>
      <c r="I96" s="44">
        <f>M96+N96</f>
        <v>184314.5496</v>
      </c>
      <c r="J96" s="16"/>
      <c r="K96" s="16"/>
      <c r="L96" s="16"/>
      <c r="M96" s="38">
        <v>184314.5496</v>
      </c>
      <c r="N96" s="38">
        <v>0</v>
      </c>
      <c r="O96" s="16"/>
      <c r="Q96" s="25"/>
    </row>
    <row r="97" spans="2:17" ht="26.25" customHeight="1">
      <c r="B97" s="112"/>
      <c r="C97" s="21" t="s">
        <v>105</v>
      </c>
      <c r="D97" s="44">
        <f>E97+F97</f>
        <v>69241.92</v>
      </c>
      <c r="E97" s="46"/>
      <c r="F97" s="38">
        <v>69241.92</v>
      </c>
      <c r="G97" s="46"/>
      <c r="H97" s="78">
        <v>16.62</v>
      </c>
      <c r="I97" s="44">
        <f>M97+N97</f>
        <v>69241.92</v>
      </c>
      <c r="J97" s="16"/>
      <c r="K97" s="16"/>
      <c r="L97" s="16"/>
      <c r="M97" s="46"/>
      <c r="N97" s="38">
        <v>69241.92</v>
      </c>
      <c r="O97" s="16"/>
      <c r="Q97" s="25"/>
    </row>
    <row r="98" spans="2:17" ht="42" customHeight="1">
      <c r="B98" s="112"/>
      <c r="C98" s="21" t="s">
        <v>106</v>
      </c>
      <c r="D98" s="44">
        <f>E98+F98</f>
        <v>33349.25262</v>
      </c>
      <c r="E98" s="46"/>
      <c r="F98" s="38">
        <v>33349.25262</v>
      </c>
      <c r="G98" s="46"/>
      <c r="H98" s="77"/>
      <c r="I98" s="44">
        <f>M98+N98</f>
        <v>33349.25262</v>
      </c>
      <c r="J98" s="16"/>
      <c r="K98" s="16"/>
      <c r="L98" s="16"/>
      <c r="M98" s="46"/>
      <c r="N98" s="38">
        <v>33349.25262</v>
      </c>
      <c r="O98" s="16"/>
      <c r="Q98" s="25"/>
    </row>
    <row r="99" spans="2:17" ht="42" customHeight="1">
      <c r="B99" s="112"/>
      <c r="C99" s="21" t="s">
        <v>122</v>
      </c>
      <c r="D99" s="44">
        <f>E99+F99</f>
        <v>7610.77406</v>
      </c>
      <c r="E99" s="46"/>
      <c r="F99" s="38">
        <v>7610.77406</v>
      </c>
      <c r="G99" s="46"/>
      <c r="H99" s="78" t="s">
        <v>123</v>
      </c>
      <c r="I99" s="44">
        <f>M99+N99</f>
        <v>7610.77406</v>
      </c>
      <c r="J99" s="16"/>
      <c r="K99" s="16"/>
      <c r="L99" s="16"/>
      <c r="M99" s="46"/>
      <c r="N99" s="38">
        <v>7610.77406</v>
      </c>
      <c r="O99" s="16"/>
      <c r="Q99" s="25"/>
    </row>
    <row r="100" spans="2:17" ht="17.25" customHeight="1">
      <c r="B100" s="112"/>
      <c r="C100" s="45" t="s">
        <v>8</v>
      </c>
      <c r="D100" s="46">
        <f>SUM(D95:D98)</f>
        <v>321901.43043999997</v>
      </c>
      <c r="E100" s="46">
        <f>SUM(E95:E98)</f>
        <v>184314.5496</v>
      </c>
      <c r="F100" s="46">
        <f>SUM(F95:F99)</f>
        <v>145197.6549</v>
      </c>
      <c r="G100" s="46"/>
      <c r="H100" s="77" t="s">
        <v>124</v>
      </c>
      <c r="I100" s="46">
        <f>SUM(I95:I98)</f>
        <v>321901.43043999997</v>
      </c>
      <c r="J100" s="16"/>
      <c r="K100" s="16"/>
      <c r="L100" s="16"/>
      <c r="M100" s="46">
        <f>SUM(M95:M98)</f>
        <v>184314.5496</v>
      </c>
      <c r="N100" s="46">
        <f>SUM(N95:N99)</f>
        <v>145197.6549</v>
      </c>
      <c r="O100" s="16"/>
      <c r="Q100" s="25"/>
    </row>
    <row r="101" spans="2:17" ht="25.5" customHeight="1">
      <c r="B101" s="112" t="s">
        <v>47</v>
      </c>
      <c r="C101" s="22" t="s">
        <v>88</v>
      </c>
      <c r="D101" s="44">
        <f>E101+F101</f>
        <v>47743.65165</v>
      </c>
      <c r="E101" s="46"/>
      <c r="F101" s="44">
        <v>47743.65165</v>
      </c>
      <c r="G101" s="46"/>
      <c r="H101" s="78">
        <v>3.565</v>
      </c>
      <c r="I101" s="44">
        <f>M101+N101</f>
        <v>47743.65165</v>
      </c>
      <c r="J101" s="16"/>
      <c r="K101" s="16"/>
      <c r="L101" s="16"/>
      <c r="M101" s="46"/>
      <c r="N101" s="44">
        <v>47743.65165</v>
      </c>
      <c r="O101" s="16"/>
      <c r="Q101" s="25"/>
    </row>
    <row r="102" spans="2:17" ht="54" customHeight="1">
      <c r="B102" s="112"/>
      <c r="C102" s="21" t="s">
        <v>113</v>
      </c>
      <c r="D102" s="44">
        <f>E102+F102</f>
        <v>47397.20518</v>
      </c>
      <c r="E102" s="54">
        <f>47163.62665+233.57853</f>
        <v>47397.20518</v>
      </c>
      <c r="G102" s="46"/>
      <c r="H102" s="78">
        <v>5.933</v>
      </c>
      <c r="I102" s="44">
        <f>M102+N102</f>
        <v>47397.20518</v>
      </c>
      <c r="J102" s="16"/>
      <c r="K102" s="16"/>
      <c r="L102" s="16"/>
      <c r="M102" s="54">
        <f>47163.62665+233.57853</f>
        <v>47397.20518</v>
      </c>
      <c r="N102" s="11"/>
      <c r="O102" s="16"/>
      <c r="Q102" s="25"/>
    </row>
    <row r="103" spans="2:17" ht="23.25" customHeight="1">
      <c r="B103" s="112"/>
      <c r="C103" s="45" t="s">
        <v>8</v>
      </c>
      <c r="D103" s="46">
        <f>SUM(D101:D102)</f>
        <v>95140.85683</v>
      </c>
      <c r="E103" s="46">
        <f>SUM(E101:E102)</f>
        <v>47397.20518</v>
      </c>
      <c r="F103" s="46">
        <f>SUM(F101:F102)</f>
        <v>47743.65165</v>
      </c>
      <c r="G103" s="46"/>
      <c r="H103" s="77">
        <f>SUM(H101:H102)</f>
        <v>9.498</v>
      </c>
      <c r="I103" s="46">
        <f>SUM(I101:I102)</f>
        <v>95140.85683</v>
      </c>
      <c r="J103" s="16"/>
      <c r="K103" s="16"/>
      <c r="L103" s="16"/>
      <c r="M103" s="46">
        <f>SUM(M101:M102)</f>
        <v>47397.20518</v>
      </c>
      <c r="N103" s="46">
        <f>SUM(N101:N102)</f>
        <v>47743.65165</v>
      </c>
      <c r="O103" s="16"/>
      <c r="Q103" s="25"/>
    </row>
    <row r="104" spans="2:17" ht="29.25" customHeight="1">
      <c r="B104" s="113" t="s">
        <v>68</v>
      </c>
      <c r="C104" s="30" t="s">
        <v>87</v>
      </c>
      <c r="D104" s="44">
        <f>E104+F104</f>
        <v>56505.10694</v>
      </c>
      <c r="E104" s="46"/>
      <c r="F104" s="44">
        <v>56505.10694</v>
      </c>
      <c r="G104" s="46"/>
      <c r="H104" s="78">
        <v>3.44</v>
      </c>
      <c r="I104" s="44">
        <f>M104+N104</f>
        <v>56505.10694</v>
      </c>
      <c r="J104" s="16"/>
      <c r="K104" s="16"/>
      <c r="L104" s="16"/>
      <c r="M104" s="46"/>
      <c r="N104" s="44">
        <v>56505.10694</v>
      </c>
      <c r="O104" s="16"/>
      <c r="Q104" s="25"/>
    </row>
    <row r="105" spans="2:17" ht="23.25" customHeight="1">
      <c r="B105" s="114"/>
      <c r="C105" s="21" t="s">
        <v>93</v>
      </c>
      <c r="D105" s="44">
        <f>E105+F105</f>
        <v>41766.23818</v>
      </c>
      <c r="E105" s="46"/>
      <c r="F105" s="44">
        <v>41766.23818</v>
      </c>
      <c r="G105" s="46"/>
      <c r="H105" s="78">
        <v>1.777</v>
      </c>
      <c r="I105" s="44">
        <f>M105+N105</f>
        <v>41766.23818</v>
      </c>
      <c r="J105" s="16"/>
      <c r="K105" s="16"/>
      <c r="L105" s="16"/>
      <c r="M105" s="46"/>
      <c r="N105" s="44">
        <v>41766.23818</v>
      </c>
      <c r="O105" s="16"/>
      <c r="Q105" s="25"/>
    </row>
    <row r="106" spans="2:17" ht="36" customHeight="1">
      <c r="B106" s="70"/>
      <c r="C106" s="21" t="s">
        <v>127</v>
      </c>
      <c r="D106" s="44">
        <f>E106+F106</f>
        <v>31155.93476</v>
      </c>
      <c r="E106" s="46"/>
      <c r="F106" s="44">
        <v>31155.93476</v>
      </c>
      <c r="G106" s="46"/>
      <c r="H106" s="78" t="s">
        <v>125</v>
      </c>
      <c r="I106" s="44">
        <f>M106+N106</f>
        <v>31155.93476</v>
      </c>
      <c r="J106" s="16"/>
      <c r="K106" s="16"/>
      <c r="L106" s="16"/>
      <c r="M106" s="46"/>
      <c r="N106" s="44">
        <v>31155.93476</v>
      </c>
      <c r="O106" s="16"/>
      <c r="Q106" s="25"/>
    </row>
    <row r="107" spans="2:17" ht="23.25" customHeight="1">
      <c r="B107" s="60"/>
      <c r="C107" s="45" t="s">
        <v>8</v>
      </c>
      <c r="D107" s="46">
        <f>SUM(D104:D105)</f>
        <v>98271.34512</v>
      </c>
      <c r="E107" s="46"/>
      <c r="F107" s="46">
        <f>SUM(F104:F106)</f>
        <v>129427.27988</v>
      </c>
      <c r="G107" s="46"/>
      <c r="H107" s="77" t="s">
        <v>126</v>
      </c>
      <c r="I107" s="46">
        <f>I104+I105</f>
        <v>98271.34512</v>
      </c>
      <c r="J107" s="16"/>
      <c r="K107" s="16"/>
      <c r="L107" s="16"/>
      <c r="M107" s="46"/>
      <c r="N107" s="46">
        <f>SUM(N104:N106)</f>
        <v>129427.27988</v>
      </c>
      <c r="O107" s="16"/>
      <c r="Q107" s="25"/>
    </row>
    <row r="108" spans="2:15" ht="30" customHeight="1">
      <c r="B108" s="112" t="s">
        <v>49</v>
      </c>
      <c r="C108" s="21" t="s">
        <v>101</v>
      </c>
      <c r="D108" s="44">
        <f aca="true" t="shared" si="4" ref="D108:D127">E108+F108</f>
        <v>40970.73347</v>
      </c>
      <c r="E108" s="46"/>
      <c r="F108" s="44">
        <v>40970.73347</v>
      </c>
      <c r="G108" s="46"/>
      <c r="H108" s="78">
        <v>3.87</v>
      </c>
      <c r="I108" s="44">
        <f aca="true" t="shared" si="5" ref="I108:I114">M108+N108</f>
        <v>40970.73347</v>
      </c>
      <c r="J108" s="16"/>
      <c r="K108" s="16"/>
      <c r="L108" s="16"/>
      <c r="M108" s="46"/>
      <c r="N108" s="44">
        <v>40970.73347</v>
      </c>
      <c r="O108" s="16"/>
    </row>
    <row r="109" spans="2:15" ht="32.25" customHeight="1">
      <c r="B109" s="112"/>
      <c r="C109" s="63" t="s">
        <v>98</v>
      </c>
      <c r="D109" s="44">
        <f t="shared" si="4"/>
        <v>81232.24988</v>
      </c>
      <c r="E109" s="46"/>
      <c r="F109" s="38">
        <v>81232.24988</v>
      </c>
      <c r="G109" s="46"/>
      <c r="H109" s="78">
        <v>6.02</v>
      </c>
      <c r="I109" s="44">
        <f t="shared" si="5"/>
        <v>81232.24988</v>
      </c>
      <c r="J109" s="16"/>
      <c r="K109" s="16"/>
      <c r="L109" s="16"/>
      <c r="M109" s="46"/>
      <c r="N109" s="38">
        <v>81232.24988</v>
      </c>
      <c r="O109" s="16"/>
    </row>
    <row r="110" spans="2:15" ht="27" customHeight="1">
      <c r="B110" s="112"/>
      <c r="C110" s="63" t="s">
        <v>99</v>
      </c>
      <c r="D110" s="44">
        <f t="shared" si="4"/>
        <v>66573.5352</v>
      </c>
      <c r="E110" s="46"/>
      <c r="F110" s="38">
        <v>66573.5352</v>
      </c>
      <c r="G110" s="46"/>
      <c r="H110" s="78">
        <v>8.708</v>
      </c>
      <c r="I110" s="44">
        <f t="shared" si="5"/>
        <v>66573.5352</v>
      </c>
      <c r="J110" s="16"/>
      <c r="K110" s="16"/>
      <c r="L110" s="16"/>
      <c r="M110" s="46"/>
      <c r="N110" s="38">
        <v>66573.5352</v>
      </c>
      <c r="O110" s="16"/>
    </row>
    <row r="111" spans="2:15" ht="39.75" customHeight="1">
      <c r="B111" s="112"/>
      <c r="C111" s="63" t="s">
        <v>100</v>
      </c>
      <c r="D111" s="44">
        <f t="shared" si="4"/>
        <v>84124.2012</v>
      </c>
      <c r="E111" s="46"/>
      <c r="F111" s="38">
        <v>84124.2012</v>
      </c>
      <c r="G111" s="46"/>
      <c r="H111" s="78">
        <v>9.159</v>
      </c>
      <c r="I111" s="44">
        <f t="shared" si="5"/>
        <v>84124.2012</v>
      </c>
      <c r="J111" s="16"/>
      <c r="K111" s="16"/>
      <c r="L111" s="16"/>
      <c r="M111" s="46"/>
      <c r="N111" s="38">
        <v>84124.2012</v>
      </c>
      <c r="O111" s="16"/>
    </row>
    <row r="112" spans="2:15" ht="29.25" customHeight="1">
      <c r="B112" s="112"/>
      <c r="C112" s="21" t="s">
        <v>107</v>
      </c>
      <c r="D112" s="44">
        <f t="shared" si="4"/>
        <v>108539.9592</v>
      </c>
      <c r="E112" s="46"/>
      <c r="F112" s="38">
        <v>108539.9592</v>
      </c>
      <c r="G112" s="46"/>
      <c r="H112" s="78">
        <v>11.772</v>
      </c>
      <c r="I112" s="44">
        <f t="shared" si="5"/>
        <v>108539.9592</v>
      </c>
      <c r="J112" s="16"/>
      <c r="K112" s="16"/>
      <c r="L112" s="16"/>
      <c r="M112" s="46"/>
      <c r="N112" s="38">
        <v>108539.9592</v>
      </c>
      <c r="O112" s="16"/>
    </row>
    <row r="113" spans="2:15" ht="28.5" customHeight="1">
      <c r="B113" s="112"/>
      <c r="C113" s="21" t="s">
        <v>108</v>
      </c>
      <c r="D113" s="44">
        <f t="shared" si="4"/>
        <v>56947.6344</v>
      </c>
      <c r="E113" s="46"/>
      <c r="F113" s="38">
        <v>56947.6344</v>
      </c>
      <c r="G113" s="46"/>
      <c r="H113" s="78">
        <v>5.302</v>
      </c>
      <c r="I113" s="44">
        <f t="shared" si="5"/>
        <v>56947.6344</v>
      </c>
      <c r="J113" s="16"/>
      <c r="K113" s="16"/>
      <c r="L113" s="16"/>
      <c r="M113" s="46"/>
      <c r="N113" s="38">
        <v>56947.6344</v>
      </c>
      <c r="O113" s="16"/>
    </row>
    <row r="114" spans="2:15" ht="21.75" customHeight="1">
      <c r="B114" s="112"/>
      <c r="C114" s="37" t="s">
        <v>114</v>
      </c>
      <c r="D114" s="44">
        <f t="shared" si="4"/>
        <v>150582.942</v>
      </c>
      <c r="E114" s="54">
        <f>150702.98863-120.04663</f>
        <v>150582.942</v>
      </c>
      <c r="F114" s="54"/>
      <c r="G114" s="46"/>
      <c r="H114" s="78">
        <v>18.31</v>
      </c>
      <c r="I114" s="44">
        <f t="shared" si="5"/>
        <v>150582.942</v>
      </c>
      <c r="J114" s="16"/>
      <c r="K114" s="16"/>
      <c r="L114" s="16"/>
      <c r="M114" s="54">
        <f>150702.98863-120.04663</f>
        <v>150582.942</v>
      </c>
      <c r="N114" s="54"/>
      <c r="O114" s="16"/>
    </row>
    <row r="115" spans="2:15" ht="17.25" customHeight="1">
      <c r="B115" s="112"/>
      <c r="C115" s="45" t="s">
        <v>8</v>
      </c>
      <c r="D115" s="46">
        <f>D113+D112+D111+D110+D109+D108+D114</f>
        <v>588971.25535</v>
      </c>
      <c r="E115" s="46">
        <f>E113+E112+E111+E110+E109+E108+E114</f>
        <v>150582.942</v>
      </c>
      <c r="F115" s="46">
        <f>F113+F112+F111+F110+F109+F108</f>
        <v>438388.31334999995</v>
      </c>
      <c r="G115" s="46"/>
      <c r="H115" s="77">
        <f>SUM(H108:H114)</f>
        <v>63.14099999999999</v>
      </c>
      <c r="I115" s="46">
        <f>I113+I112+I111+I110+I109+I108+I114</f>
        <v>588971.25535</v>
      </c>
      <c r="J115" s="46">
        <f>J113+J112+J111+J110+J109+J108</f>
        <v>0</v>
      </c>
      <c r="K115" s="46">
        <f>K113+K112+K111+K110+K109+K108</f>
        <v>0</v>
      </c>
      <c r="L115" s="46">
        <f>L113+L112+L111+L110+L109+L108</f>
        <v>0</v>
      </c>
      <c r="M115" s="46">
        <f>M113+M112+M111+M110+M109+M108+M114</f>
        <v>150582.942</v>
      </c>
      <c r="N115" s="46">
        <f>N113+N112+N111+N110+N109+N108</f>
        <v>438388.31334999995</v>
      </c>
      <c r="O115" s="16"/>
    </row>
    <row r="116" spans="2:15" ht="32.25" customHeight="1">
      <c r="B116" s="64" t="s">
        <v>64</v>
      </c>
      <c r="C116" s="47" t="s">
        <v>96</v>
      </c>
      <c r="D116" s="44">
        <f>E116+F116</f>
        <v>32916.75786</v>
      </c>
      <c r="E116" s="54">
        <v>4835.22082</v>
      </c>
      <c r="F116" s="44">
        <v>28081.53704</v>
      </c>
      <c r="G116" s="46"/>
      <c r="H116" s="78">
        <v>2.77</v>
      </c>
      <c r="I116" s="44">
        <f>M116+N116+O116</f>
        <v>32916.75786</v>
      </c>
      <c r="J116" s="16"/>
      <c r="K116" s="16"/>
      <c r="L116" s="16"/>
      <c r="M116" s="54">
        <v>4835.22082</v>
      </c>
      <c r="N116" s="44">
        <v>28081.53704</v>
      </c>
      <c r="O116" s="16"/>
    </row>
    <row r="117" spans="2:15" ht="17.25" customHeight="1">
      <c r="B117" s="60"/>
      <c r="C117" s="45" t="s">
        <v>8</v>
      </c>
      <c r="D117" s="46">
        <f>D116</f>
        <v>32916.75786</v>
      </c>
      <c r="E117" s="46">
        <f>E116</f>
        <v>4835.22082</v>
      </c>
      <c r="F117" s="46">
        <f>F116</f>
        <v>28081.53704</v>
      </c>
      <c r="G117" s="46"/>
      <c r="H117" s="77">
        <f>H116</f>
        <v>2.77</v>
      </c>
      <c r="I117" s="46">
        <f>I116</f>
        <v>32916.75786</v>
      </c>
      <c r="J117" s="16"/>
      <c r="K117" s="16"/>
      <c r="L117" s="16"/>
      <c r="M117" s="46">
        <f>M116</f>
        <v>4835.22082</v>
      </c>
      <c r="N117" s="46">
        <f>N116</f>
        <v>28081.53704</v>
      </c>
      <c r="O117" s="16"/>
    </row>
    <row r="118" spans="2:15" ht="40.5" customHeight="1">
      <c r="B118" s="120" t="s">
        <v>55</v>
      </c>
      <c r="C118" s="71" t="s">
        <v>128</v>
      </c>
      <c r="D118" s="44">
        <f>E118+F118</f>
        <v>2872.97185</v>
      </c>
      <c r="E118" s="46"/>
      <c r="F118" s="44">
        <v>2872.97185</v>
      </c>
      <c r="G118" s="46"/>
      <c r="H118" s="78" t="s">
        <v>125</v>
      </c>
      <c r="I118" s="44">
        <f>M118+N118+O118</f>
        <v>2872.97185</v>
      </c>
      <c r="J118" s="16"/>
      <c r="K118" s="16"/>
      <c r="L118" s="16"/>
      <c r="M118" s="46"/>
      <c r="N118" s="44">
        <v>2872.97185</v>
      </c>
      <c r="O118" s="16"/>
    </row>
    <row r="119" spans="2:15" ht="17.25" customHeight="1">
      <c r="B119" s="83"/>
      <c r="C119" s="45" t="s">
        <v>8</v>
      </c>
      <c r="D119" s="46">
        <f>D118</f>
        <v>2872.97185</v>
      </c>
      <c r="E119" s="46"/>
      <c r="F119" s="46">
        <f>F118</f>
        <v>2872.97185</v>
      </c>
      <c r="G119" s="46"/>
      <c r="H119" s="77" t="s">
        <v>125</v>
      </c>
      <c r="I119" s="46">
        <f>SUM(I118)</f>
        <v>2872.97185</v>
      </c>
      <c r="J119" s="16"/>
      <c r="K119" s="16"/>
      <c r="L119" s="16"/>
      <c r="M119" s="46"/>
      <c r="N119" s="46">
        <f>SUM(N118)</f>
        <v>2872.97185</v>
      </c>
      <c r="O119" s="16"/>
    </row>
    <row r="120" spans="2:15" ht="33.75" customHeight="1">
      <c r="B120" s="112" t="s">
        <v>48</v>
      </c>
      <c r="C120" s="21" t="s">
        <v>85</v>
      </c>
      <c r="D120" s="44">
        <f t="shared" si="4"/>
        <v>46255.10925</v>
      </c>
      <c r="E120" s="46"/>
      <c r="F120" s="44">
        <v>46255.10925</v>
      </c>
      <c r="G120" s="46"/>
      <c r="H120" s="78">
        <v>2.965</v>
      </c>
      <c r="I120" s="44">
        <f>M120+N120</f>
        <v>46255.10925</v>
      </c>
      <c r="J120" s="24"/>
      <c r="K120" s="24"/>
      <c r="L120" s="24"/>
      <c r="M120" s="46"/>
      <c r="N120" s="44">
        <v>46255.10925</v>
      </c>
      <c r="O120" s="24"/>
    </row>
    <row r="121" spans="2:15" ht="33.75" customHeight="1">
      <c r="B121" s="112"/>
      <c r="C121" s="21" t="s">
        <v>109</v>
      </c>
      <c r="D121" s="44">
        <f t="shared" si="4"/>
        <v>17485.4004</v>
      </c>
      <c r="E121" s="46"/>
      <c r="F121" s="44">
        <v>17485.4004</v>
      </c>
      <c r="G121" s="46"/>
      <c r="H121" s="78">
        <v>1.77</v>
      </c>
      <c r="I121" s="44">
        <f>M121+N121</f>
        <v>17485.4004</v>
      </c>
      <c r="J121" s="24"/>
      <c r="K121" s="24"/>
      <c r="L121" s="24"/>
      <c r="M121" s="46"/>
      <c r="N121" s="44">
        <v>17485.4004</v>
      </c>
      <c r="O121" s="24"/>
    </row>
    <row r="122" spans="2:15" ht="18.75" customHeight="1">
      <c r="B122" s="112"/>
      <c r="C122" s="45" t="s">
        <v>8</v>
      </c>
      <c r="D122" s="46">
        <f>D120+D121</f>
        <v>63740.50965</v>
      </c>
      <c r="E122" s="46">
        <f>E120+E121</f>
        <v>0</v>
      </c>
      <c r="F122" s="46">
        <f>F120+F121</f>
        <v>63740.50965</v>
      </c>
      <c r="G122" s="46"/>
      <c r="H122" s="77">
        <f>SUM(H120:H121)</f>
        <v>4.734999999999999</v>
      </c>
      <c r="I122" s="46">
        <f aca="true" t="shared" si="6" ref="I122:N122">I120+I121</f>
        <v>63740.50965</v>
      </c>
      <c r="J122" s="46">
        <f t="shared" si="6"/>
        <v>0</v>
      </c>
      <c r="K122" s="46">
        <f t="shared" si="6"/>
        <v>0</v>
      </c>
      <c r="L122" s="46">
        <f t="shared" si="6"/>
        <v>0</v>
      </c>
      <c r="M122" s="46">
        <f t="shared" si="6"/>
        <v>0</v>
      </c>
      <c r="N122" s="46">
        <f t="shared" si="6"/>
        <v>63740.50965</v>
      </c>
      <c r="O122" s="16"/>
    </row>
    <row r="123" spans="2:15" ht="22.5" customHeight="1">
      <c r="B123" s="60" t="s">
        <v>17</v>
      </c>
      <c r="C123" s="21" t="s">
        <v>91</v>
      </c>
      <c r="D123" s="44">
        <f t="shared" si="4"/>
        <v>72337.67702</v>
      </c>
      <c r="E123" s="46"/>
      <c r="F123" s="44">
        <v>72337.67702</v>
      </c>
      <c r="G123" s="46"/>
      <c r="H123" s="78">
        <v>3.557</v>
      </c>
      <c r="I123" s="44">
        <f>M123+N123</f>
        <v>72337.67702</v>
      </c>
      <c r="J123" s="16"/>
      <c r="K123" s="16"/>
      <c r="L123" s="16"/>
      <c r="M123" s="46"/>
      <c r="N123" s="44">
        <v>72337.67702</v>
      </c>
      <c r="O123" s="16"/>
    </row>
    <row r="124" spans="2:15" ht="18" customHeight="1">
      <c r="B124" s="60"/>
      <c r="C124" s="45" t="s">
        <v>8</v>
      </c>
      <c r="D124" s="46">
        <f>D123</f>
        <v>72337.67702</v>
      </c>
      <c r="E124" s="46"/>
      <c r="F124" s="46">
        <f>F123</f>
        <v>72337.67702</v>
      </c>
      <c r="G124" s="46"/>
      <c r="H124" s="77">
        <f>H123</f>
        <v>3.557</v>
      </c>
      <c r="I124" s="46">
        <f>I123</f>
        <v>72337.67702</v>
      </c>
      <c r="J124" s="16"/>
      <c r="K124" s="16"/>
      <c r="L124" s="16"/>
      <c r="M124" s="46"/>
      <c r="N124" s="46">
        <f>N123</f>
        <v>72337.67702</v>
      </c>
      <c r="O124" s="16"/>
    </row>
    <row r="125" spans="2:15" ht="32.25" customHeight="1">
      <c r="B125" s="60" t="s">
        <v>56</v>
      </c>
      <c r="C125" s="21" t="s">
        <v>110</v>
      </c>
      <c r="D125" s="44">
        <f t="shared" si="4"/>
        <v>11590.66397</v>
      </c>
      <c r="E125" s="46"/>
      <c r="F125" s="44">
        <v>11590.66397</v>
      </c>
      <c r="G125" s="46"/>
      <c r="H125" s="78">
        <v>0.66</v>
      </c>
      <c r="I125" s="44">
        <f>M125+N125</f>
        <v>11590.66397</v>
      </c>
      <c r="J125" s="16"/>
      <c r="K125" s="16"/>
      <c r="L125" s="16"/>
      <c r="M125" s="46"/>
      <c r="N125" s="44">
        <v>11590.66397</v>
      </c>
      <c r="O125" s="16"/>
    </row>
    <row r="126" spans="2:15" ht="18" customHeight="1">
      <c r="B126" s="60"/>
      <c r="C126" s="45" t="s">
        <v>8</v>
      </c>
      <c r="D126" s="46">
        <f>SUM(D125)</f>
        <v>11590.66397</v>
      </c>
      <c r="E126" s="46"/>
      <c r="F126" s="46">
        <f>SUM(F125)</f>
        <v>11590.66397</v>
      </c>
      <c r="G126" s="46"/>
      <c r="H126" s="77">
        <f>H125</f>
        <v>0.66</v>
      </c>
      <c r="I126" s="46">
        <f>I125</f>
        <v>11590.66397</v>
      </c>
      <c r="J126" s="16"/>
      <c r="K126" s="16"/>
      <c r="L126" s="16"/>
      <c r="M126" s="46"/>
      <c r="N126" s="46">
        <f>SUM(N125)</f>
        <v>11590.66397</v>
      </c>
      <c r="O126" s="16"/>
    </row>
    <row r="127" spans="2:17" ht="31.5" customHeight="1">
      <c r="B127" s="112" t="s">
        <v>51</v>
      </c>
      <c r="C127" s="21" t="s">
        <v>94</v>
      </c>
      <c r="D127" s="44">
        <f t="shared" si="4"/>
        <v>77040.90598</v>
      </c>
      <c r="E127" s="46"/>
      <c r="F127" s="44">
        <v>77040.90598</v>
      </c>
      <c r="G127" s="46"/>
      <c r="H127" s="78">
        <v>6.13</v>
      </c>
      <c r="I127" s="44">
        <f>M127+N127</f>
        <v>77040.90598</v>
      </c>
      <c r="J127" s="16"/>
      <c r="K127" s="16"/>
      <c r="L127" s="16"/>
      <c r="M127" s="46"/>
      <c r="N127" s="44">
        <v>77040.90598</v>
      </c>
      <c r="O127" s="16"/>
      <c r="Q127" s="25"/>
    </row>
    <row r="128" spans="2:17" ht="18" customHeight="1">
      <c r="B128" s="112"/>
      <c r="C128" s="45" t="s">
        <v>8</v>
      </c>
      <c r="D128" s="46">
        <f>SUM(D127:D127)</f>
        <v>77040.90598</v>
      </c>
      <c r="E128" s="46"/>
      <c r="F128" s="46">
        <f>SUM(F127:F127)</f>
        <v>77040.90598</v>
      </c>
      <c r="G128" s="46"/>
      <c r="H128" s="77">
        <f>H127</f>
        <v>6.13</v>
      </c>
      <c r="I128" s="46">
        <f>SUM(I127:I127)</f>
        <v>77040.90598</v>
      </c>
      <c r="J128" s="16"/>
      <c r="K128" s="16"/>
      <c r="L128" s="16"/>
      <c r="M128" s="46"/>
      <c r="N128" s="46">
        <f>SUM(N127:N127)</f>
        <v>77040.90598</v>
      </c>
      <c r="O128" s="16"/>
      <c r="Q128" s="25"/>
    </row>
    <row r="129" spans="2:17" ht="18" customHeight="1">
      <c r="B129" s="60"/>
      <c r="C129" s="49" t="s">
        <v>69</v>
      </c>
      <c r="D129" s="44"/>
      <c r="E129" s="46"/>
      <c r="F129" s="44"/>
      <c r="G129" s="46"/>
      <c r="H129" s="77"/>
      <c r="I129" s="46"/>
      <c r="J129" s="16"/>
      <c r="K129" s="16"/>
      <c r="L129" s="16"/>
      <c r="M129" s="46"/>
      <c r="N129" s="44"/>
      <c r="O129" s="16"/>
      <c r="Q129" s="25"/>
    </row>
    <row r="130" spans="2:17" ht="15" customHeight="1">
      <c r="B130" s="65"/>
      <c r="C130" s="66" t="s">
        <v>18</v>
      </c>
      <c r="D130" s="55">
        <f>D128+D126+D124+D122+D117+D115+D107+D103+D94+D91+D87+D84+D100+D119</f>
        <v>1944497.9042399998</v>
      </c>
      <c r="E130" s="55">
        <f>E128+E126+E124+E122+E117+E115+E107+E103+E94+E91+E87+E84+E100+E119</f>
        <v>566317.4</v>
      </c>
      <c r="F130" s="55">
        <f>F128+F126+F124+F122+F117+F115+F107+F103+F94+F91+F87+F84+F100+F119</f>
        <v>1416947.21306</v>
      </c>
      <c r="G130" s="55"/>
      <c r="H130" s="79" t="s">
        <v>129</v>
      </c>
      <c r="I130" s="55">
        <f>I128+I126+I124+I122+I117+I115+I107+I103+I94+I91+I87+I84+I100+I119</f>
        <v>1944497.9042399998</v>
      </c>
      <c r="J130" s="16"/>
      <c r="K130" s="16"/>
      <c r="L130" s="16"/>
      <c r="M130" s="55">
        <f>M128+M126+M124+M122+M117+M115+M107+M103+M94+M91+M87+M84+M100+M119</f>
        <v>566317.4</v>
      </c>
      <c r="N130" s="55">
        <f>N128+N126+N124+N122+N117+N115+N107+N103+N94+N91+N87+N84+N100+N119</f>
        <v>1416947.21306</v>
      </c>
      <c r="O130" s="17"/>
      <c r="Q130" s="25"/>
    </row>
    <row r="131" spans="2:17" ht="16.5" customHeight="1">
      <c r="B131" s="94" t="s">
        <v>20</v>
      </c>
      <c r="C131" s="94"/>
      <c r="D131" s="44">
        <f>E131+F131</f>
        <v>136207.5275</v>
      </c>
      <c r="E131" s="67"/>
      <c r="F131" s="68">
        <v>136207.5275</v>
      </c>
      <c r="G131" s="69"/>
      <c r="H131" s="80"/>
      <c r="I131" s="68">
        <f>M131+N131</f>
        <v>42819.3275</v>
      </c>
      <c r="J131" s="18"/>
      <c r="K131" s="18"/>
      <c r="L131" s="18"/>
      <c r="M131" s="18"/>
      <c r="N131" s="68">
        <v>42819.3275</v>
      </c>
      <c r="O131" s="17"/>
      <c r="Q131" s="25"/>
    </row>
    <row r="132" spans="2:17" ht="29.25" customHeight="1">
      <c r="B132" s="99" t="s">
        <v>21</v>
      </c>
      <c r="C132" s="99"/>
      <c r="D132" s="55">
        <f>D131+D130</f>
        <v>2080705.43174</v>
      </c>
      <c r="E132" s="55">
        <f>E131+E130</f>
        <v>566317.4</v>
      </c>
      <c r="F132" s="55">
        <f>F131+F130</f>
        <v>1553154.74056</v>
      </c>
      <c r="G132" s="55"/>
      <c r="H132" s="79" t="s">
        <v>129</v>
      </c>
      <c r="I132" s="55">
        <f>I131+I130</f>
        <v>1987317.2317399997</v>
      </c>
      <c r="J132" s="19"/>
      <c r="K132" s="19"/>
      <c r="L132" s="16"/>
      <c r="M132" s="55">
        <f>M131+M130</f>
        <v>566317.4</v>
      </c>
      <c r="N132" s="55">
        <f>N131+N130</f>
        <v>1459766.5405599999</v>
      </c>
      <c r="O132" s="17"/>
      <c r="Q132" s="25"/>
    </row>
    <row r="133" ht="12.75">
      <c r="N133" s="14"/>
    </row>
  </sheetData>
  <sheetProtection/>
  <mergeCells count="41">
    <mergeCell ref="C33:C49"/>
    <mergeCell ref="B52:O52"/>
    <mergeCell ref="B118:B119"/>
    <mergeCell ref="B108:B115"/>
    <mergeCell ref="B132:C132"/>
    <mergeCell ref="B79:C79"/>
    <mergeCell ref="B78:C78"/>
    <mergeCell ref="B120:B122"/>
    <mergeCell ref="B88:B90"/>
    <mergeCell ref="B104:B105"/>
    <mergeCell ref="B127:B128"/>
    <mergeCell ref="B82:B83"/>
    <mergeCell ref="B85:B86"/>
    <mergeCell ref="B72:B74"/>
    <mergeCell ref="D6:G7"/>
    <mergeCell ref="I6:O7"/>
    <mergeCell ref="B10:O10"/>
    <mergeCell ref="B95:B100"/>
    <mergeCell ref="B101:B103"/>
    <mergeCell ref="B11:B15"/>
    <mergeCell ref="B67:B68"/>
    <mergeCell ref="B92:B94"/>
    <mergeCell ref="B32:O32"/>
    <mergeCell ref="B50:C50"/>
    <mergeCell ref="B131:C131"/>
    <mergeCell ref="B21:B22"/>
    <mergeCell ref="B30:C30"/>
    <mergeCell ref="B80:C80"/>
    <mergeCell ref="B75:B76"/>
    <mergeCell ref="B51:C51"/>
    <mergeCell ref="B53:B57"/>
    <mergeCell ref="B81:O81"/>
    <mergeCell ref="B31:C31"/>
    <mergeCell ref="H6:H8"/>
    <mergeCell ref="B17:B19"/>
    <mergeCell ref="N5:O5"/>
    <mergeCell ref="F1:N1"/>
    <mergeCell ref="B2:N2"/>
    <mergeCell ref="B3:N3"/>
    <mergeCell ref="B6:B8"/>
    <mergeCell ref="C6:C8"/>
  </mergeCells>
  <printOptions/>
  <pageMargins left="0.5905511811023623" right="0.11811023622047245" top="0.15748031496062992" bottom="0.1968503937007874" header="0.1968503937007874" footer="0.07874015748031496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Васильевна МУРАТИКОВА</cp:lastModifiedBy>
  <cp:lastPrinted>2019-01-30T12:20:24Z</cp:lastPrinted>
  <dcterms:created xsi:type="dcterms:W3CDTF">1996-10-08T23:32:33Z</dcterms:created>
  <dcterms:modified xsi:type="dcterms:W3CDTF">2020-02-11T06:50:53Z</dcterms:modified>
  <cp:category/>
  <cp:version/>
  <cp:contentType/>
  <cp:contentStatus/>
</cp:coreProperties>
</file>