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7830" activeTab="0"/>
  </bookViews>
  <sheets>
    <sheet name="Прилож.1" sheetId="1" r:id="rId1"/>
  </sheets>
  <definedNames>
    <definedName name="_xlnm.Print_Titles" localSheetId="0">'Прилож.1'!$6:$9</definedName>
    <definedName name="_xlnm.Print_Area" localSheetId="0">'Прилож.1'!$A$1:$L$175</definedName>
  </definedNames>
  <calcPr fullCalcOnLoad="1"/>
</workbook>
</file>

<file path=xl/sharedStrings.xml><?xml version="1.0" encoding="utf-8"?>
<sst xmlns="http://schemas.openxmlformats.org/spreadsheetml/2006/main" count="206" uniqueCount="158">
  <si>
    <t>Наименование объекта</t>
  </si>
  <si>
    <t>Наименование района</t>
  </si>
  <si>
    <t>1</t>
  </si>
  <si>
    <t>2</t>
  </si>
  <si>
    <t>Иные и прочие работы</t>
  </si>
  <si>
    <t xml:space="preserve">Содержание автомобильных дорог регионального значения и искусственных сооружений на них </t>
  </si>
  <si>
    <t>ИТОГО по содержанию автомобильных дорог общего пользования регионального и межмуниципального значения.</t>
  </si>
  <si>
    <t>ИТОГО по капитальному ремонту автомобильных дорог общего пользования регионального и межмуниципального значения</t>
  </si>
  <si>
    <t>Всего по району:</t>
  </si>
  <si>
    <t>Проектно-изыскательские и  прочие работы и затраты</t>
  </si>
  <si>
    <t>п.5.   Мероприятия по содержанию автомобильных дорог общего пользования регионального и межмуниципального значения.</t>
  </si>
  <si>
    <t>п. 6.  Мероприятия по капитальному ремонту автомобильных дорог общего пользования регионального и межмуниципального значения</t>
  </si>
  <si>
    <t>п. 7.  Мероприятия по ремонту автомобильных дорог общего пользования регионального и межмуниципального значения</t>
  </si>
  <si>
    <t>Всеволожский</t>
  </si>
  <si>
    <t>Волховский</t>
  </si>
  <si>
    <t>Капитальный ремонт моста через р. Сиглинка на км 85+418 автомобильной дороги "Зуево-Новая Ладога"</t>
  </si>
  <si>
    <t>Капитальный ремонт автомобильной дороги "Паша-Свирица-Загубье" на участке км 9+200 - км 19+962</t>
  </si>
  <si>
    <t>Лужский</t>
  </si>
  <si>
    <t>Прочие работы и затраты</t>
  </si>
  <si>
    <t>ИТОГО по ремонту автомобильных дорог общего пользования регионального и межмуниципального значения</t>
  </si>
  <si>
    <t>Всеволожский район</t>
  </si>
  <si>
    <t>в том числе проектно-изыскательские работы (в объектах)</t>
  </si>
  <si>
    <t>Всего</t>
  </si>
  <si>
    <t>ФБ</t>
  </si>
  <si>
    <t>Об</t>
  </si>
  <si>
    <t>тыс.руб.</t>
  </si>
  <si>
    <t>Строительство подъезда к г. Всеволожск</t>
  </si>
  <si>
    <t>Строительство транспортной развязки на пересечении автомобильной дороги "Санкт-Петербург- завод им.Свердлова- Всеволожск (км39) с железной дорогой на  перегоне Всеволожск-Мельничный Ручей во Всеволожском районе Ленинградской области.</t>
  </si>
  <si>
    <t>Строительство автодорожного путепровода на перегоне Выборг-Таммисуо участка  Выборг-Каменногорск взамен  закрываемых переездов на ПК 26+30.92, ПК 1276+10.80 и ПК 15+89.60</t>
  </si>
  <si>
    <t>Проектно-изыскательские работы будущих лет</t>
  </si>
  <si>
    <t>Итого по строительству и реконструкции автомобильных дорог общего пользования регионального и межмуниципального значения</t>
  </si>
  <si>
    <t>п. 1 Мероприятия по строительству и реконструкции автомобильных дорог общего пользования регионального и межмуниципального значения</t>
  </si>
  <si>
    <t>Прочие источники</t>
  </si>
  <si>
    <t>Кировский</t>
  </si>
  <si>
    <t>Подпорожсктй</t>
  </si>
  <si>
    <t>Строительство мостового перехода через реку Свирь у города Подпорожье Подпорожского района Ленинградской области</t>
  </si>
  <si>
    <t>Гатчинский</t>
  </si>
  <si>
    <t>Ломоносовский</t>
  </si>
  <si>
    <t>Тихвинский</t>
  </si>
  <si>
    <t>Тосненский</t>
  </si>
  <si>
    <t xml:space="preserve">Волховский </t>
  </si>
  <si>
    <t>Киришский</t>
  </si>
  <si>
    <t xml:space="preserve">Выборгский </t>
  </si>
  <si>
    <t xml:space="preserve">Приозерский </t>
  </si>
  <si>
    <t xml:space="preserve">Сланцевский </t>
  </si>
  <si>
    <t xml:space="preserve">Тосненский </t>
  </si>
  <si>
    <t xml:space="preserve">Бокситогорский </t>
  </si>
  <si>
    <t>Волосовский</t>
  </si>
  <si>
    <t xml:space="preserve">Всеволожский </t>
  </si>
  <si>
    <t xml:space="preserve">Гатчинский </t>
  </si>
  <si>
    <t xml:space="preserve">Кингисеппский </t>
  </si>
  <si>
    <t xml:space="preserve">Киришский </t>
  </si>
  <si>
    <t>Лодейнопольский</t>
  </si>
  <si>
    <t xml:space="preserve">Лужский </t>
  </si>
  <si>
    <t xml:space="preserve">Подпорожский </t>
  </si>
  <si>
    <t>Кингисеппский</t>
  </si>
  <si>
    <t>Резерв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</si>
  <si>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 – Матокса"</t>
  </si>
  <si>
    <t>Строительство мостового перехода через реку Волхов на подъезде к г.Кириши в Киришском районе Ленинградской области</t>
  </si>
  <si>
    <t>Капитальный ремонт объекта "Мост через реку Ковра на км 4+199 автомобильной дороги "Подъезд к ст.Жихарево"</t>
  </si>
  <si>
    <t>Капитальный ремонт автомобильной дороги "Подъезд к ст. Ламбери" км0+000-км 2+000</t>
  </si>
  <si>
    <t>Бокситогорский</t>
  </si>
  <si>
    <t>Ввод</t>
  </si>
  <si>
    <t>Ремонт моста через реку Оредежь на км 76+328 атомобильной дороги "Кемполово-Губаницы-Калитино-Выра-Тосно-Шапки""</t>
  </si>
  <si>
    <t>Ремонт моста через реку Шингарка на км 5+172 а/д "Новый Петергоф-Низино-Сашино"</t>
  </si>
  <si>
    <t>Волосовский район</t>
  </si>
  <si>
    <t xml:space="preserve"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 </t>
  </si>
  <si>
    <t>Сланцевский</t>
  </si>
  <si>
    <t>Приозерский</t>
  </si>
  <si>
    <t xml:space="preserve">Подключение международного автомобильного вокзала в составе ТПУ "Девяткино" к КАД (стр-во транспортной развязки на км 30+717 прямого хода КАД с подключением международного автомобильного вокзала в состав ТПУ "Девяткино") </t>
  </si>
  <si>
    <t>Реконструкция мостового перехода через р.Мойка на км 47+300 автомобильной дороги Санкт-Петербург - Кировск в Кировском районе Ленинградской области</t>
  </si>
  <si>
    <t>Капитальный ремонт автомобильной дороги общего пользования регионального значения Комсомольское-Приозерск на участке км 56+768 - км 59+268 район, а/д Комсомольское-Приозерск"</t>
  </si>
  <si>
    <t>Капитальный ремонт автомобильной дороги общего пользования регионального значения  "Громово-Яблоневка" на км 0+000 - км 9+100</t>
  </si>
  <si>
    <t>Капитальный ремонт автомобильной дороги общего пользования регионального значения "Капитальный ремонт автомобильной дороги "Переволок-Кукин Берег" км 0-км 1</t>
  </si>
  <si>
    <t>Строительство парковки легкового и пассажирского транспорта у мемориала "Разорванное кольцо" во Всеволожском районе" на участке км 38-км 40 автомобильной дороги общего пользования регионального значения "Санкт-Петербург-Морье" во Всеволожском районе</t>
  </si>
  <si>
    <t>Проектно-изыскательские работы</t>
  </si>
  <si>
    <t xml:space="preserve"> Государственная программа ЛО   «Развитие транспортной системы Ленинградской области». </t>
  </si>
  <si>
    <t>Расшифровка объемов выполнения работ по  строительству (реконструкции), содержанию, капитальному ремонту и ремонту автомобильных дорог общего пользования регионального и межмуниципального значения  за январь-декабрь 2022 года.</t>
  </si>
  <si>
    <t>ПЛАН на 2022 год (тыс. руб.)</t>
  </si>
  <si>
    <t xml:space="preserve">Фактическое финансирование работ за январь-декабрь 2022 г. </t>
  </si>
  <si>
    <t xml:space="preserve">Реконструкция автомобильной дороги общего пользования регионального значения"Санкт-Петербург – Колтуши на участке КАД - Колтуши", 1 этап, 2 этап </t>
  </si>
  <si>
    <t xml:space="preserve">Реконструкция автомобильной дороги общего пользования регионального значения"Санкт-Петербург – Колтуши  на участке КАД - Колтуши", 3 этап, 4 этап </t>
  </si>
  <si>
    <t xml:space="preserve">Реконструкция мостового перехода через реку Мойка                                        на км 47+300 автомобильной дороги Санкт-Петербург - Кировск в Кировском районе Ленинградской области </t>
  </si>
  <si>
    <t xml:space="preserve">Строительство проезда от автомобильной дороги общего пользования федерального значения А-181 "Скандинавия" Санкт-Петербург – Выборг – граница с Финляндской Республикой на км 47 до ул. Танкистов во Всеволожском районе Ленинградской области </t>
  </si>
  <si>
    <t xml:space="preserve">Строительство автодорожного путепровода на перегоне Таммисуо-Гвардейское участка  Выборг-Каменногорск взамен закрываемых переездов на ПК 26+30,92, ПК 1276+10.80 и ПК 15+89.60 </t>
  </si>
  <si>
    <t>Капитальный ремонт моста через реку Тикопись км 0+399 а/д Подъезд к Кингисеппу</t>
  </si>
  <si>
    <t>Ломоносовский/ Кингисеппский</t>
  </si>
  <si>
    <t>Капитальный ремонт "Копорье-Ручьи" на участке км  0+00 - км 11+500 в Ломоносовском и Кингисеппском районах</t>
  </si>
  <si>
    <t xml:space="preserve">Капитальный ремонт а/д "Зеленогорск-Приморск-Выбор" км 121 - км 123 </t>
  </si>
  <si>
    <t xml:space="preserve"> "Капитальный ремонт моста через ручей на км 10+224 автомобильной дороги «Подъезд к ст. Кондратьево» в Выборгском районе Ленинградской области по адресу: Ленинградская область, Выборгский район, км 10+224 автомобильной дороги «Подъезд к ст. Кондратьево»"</t>
  </si>
  <si>
    <t>факт 1,26628км /80,6 пог.м</t>
  </si>
  <si>
    <t>1,56528/80,6</t>
  </si>
  <si>
    <t xml:space="preserve">Капитальный ремонт моста через реку Систа на км 15+729 автомобильной дороги «Копорье - Ручьи» в Кингисеппском районе Ленинградской области </t>
  </si>
  <si>
    <t xml:space="preserve"> "Лужицы - Первое Мая" км 7+000 – км 11+000  </t>
  </si>
  <si>
    <t>Строительство подъезда к ТПУ "Кудрово" с реконструкцией транспортной развязки  на км 12+575 автомобильной дороги  Р-21 "Кола"</t>
  </si>
  <si>
    <t>Капитальный ремонт а/д Колтуши-Бор-Коркино на  км 4+000 - км 6+000</t>
  </si>
  <si>
    <t xml:space="preserve">"дер.Старая-Кудрово" км 0+000 - км 6+966 </t>
  </si>
  <si>
    <t xml:space="preserve">«Гостилицы - гора Колокольная» км 0+000 - км 3+497 </t>
  </si>
  <si>
    <t>Ремонт моста через р.Гороховка на км 21+762 а/д "Советский-Дятлово-автодорога Молодёжное-Верхнее Черкасово"</t>
  </si>
  <si>
    <t xml:space="preserve">Ремонт моста через реку Черенка на а/д "Пикалево-Струги-Колбеки" км 46+118 </t>
  </si>
  <si>
    <t xml:space="preserve">Ремонт моста через р.Чёрная на 9+775 км а/д "Ропша-Марьино" </t>
  </si>
  <si>
    <t>Ремонт моста через р.Лемовжа на км 13+079 а/д "Хотнежа-Сосницы"</t>
  </si>
  <si>
    <t>Ремонт моста через р.Орьевка на км 76+870 а/д "Лужицы - Первое Мая"</t>
  </si>
  <si>
    <t xml:space="preserve">Ремонт моста через р.Суйда на а/д "Кемполово - Губаницы - Калитино - Выра - Тосно -Шапки" км 79+740 </t>
  </si>
  <si>
    <t>Выполнение работ по ремонту автомобильной  дороги общего пользования регионального значения 41К-018 «Копорье - Ручьи» на участке км 28+178 - км 37+440 в районе карьеров Пахомовское и Сойкино</t>
  </si>
  <si>
    <t>Выполнение работ по ремонту автомобильной  дороги общего пользования регионального значения 41К-008 "Петергоф-Кейкино" на участке км 86+250 - км 108+800</t>
  </si>
  <si>
    <t>Выполнение работ по ремонту автомобильной  дороги общего пользования регионального значения 41К-005 "Псков - Гдов - Сланцы - Кингисепп - Краколье" км 220+037 - км 263+456</t>
  </si>
  <si>
    <t>Волховский район</t>
  </si>
  <si>
    <t>Ремонт автомобильной дороги "Мурманские Ворота - Вячково" км 0+000 - км 6+216 в Волховском районе Ленинградской области</t>
  </si>
  <si>
    <t xml:space="preserve">Станция Магнитная - посёлок имени Морозова км 5+840-24+568 </t>
  </si>
  <si>
    <t xml:space="preserve">Юкки - Кузьмолово км 0+400 - км 13+800 (выборочно с км 1+600 по км 7+100, с км 8+000 по км 12+000 )   </t>
  </si>
  <si>
    <t xml:space="preserve">Парголово - Огоньки км 27+700 - км 29+700 </t>
  </si>
  <si>
    <t>Песочное-Киссолово км 4+176 - км 12+830</t>
  </si>
  <si>
    <t>Санкт-Петербург - Колтуши км 0+000 - 0+900</t>
  </si>
  <si>
    <t>Выборг-Смирново км 5+107 - км 9+870</t>
  </si>
  <si>
    <t xml:space="preserve">Подъезд к пос.Пушное км 0+312 - км 5+970 </t>
  </si>
  <si>
    <t xml:space="preserve">"Подъезд к г. Выборг" км 0+000- км 3+600 </t>
  </si>
  <si>
    <t xml:space="preserve">"Зеленогорск - Приморск - Выборг"  км 109+000 - км 122+000 (выборочно) </t>
  </si>
  <si>
    <t xml:space="preserve">Сокколово-Мариенбург км 0+000 - км 2+339 </t>
  </si>
  <si>
    <t>Низковицы - Переярово - Кипень км 0+000 - км 8+100</t>
  </si>
  <si>
    <t xml:space="preserve">Красное Село-Гатчина-Павловск км  21+660 - км 38+994 </t>
  </si>
  <si>
    <t xml:space="preserve"> Подъезд к г.Кингисепп км 0+377 км 5+816</t>
  </si>
  <si>
    <t xml:space="preserve"> Подъезд к г. Шлиссельбург км 0+000- км 4+766  </t>
  </si>
  <si>
    <t xml:space="preserve">Павлово-Мга-Шапки-Любань-Оредеж-Луга км 13+508 км- 17+130, км 19+272- км 25+942 </t>
  </si>
  <si>
    <t xml:space="preserve">Анташи-Ропша-Красное Село, км 11+874-км 22+574 </t>
  </si>
  <si>
    <t xml:space="preserve">Петергоф-Кейкино, км 20+100 - км 25+255 </t>
  </si>
  <si>
    <t xml:space="preserve">Большая Ижора-Бронка-Пеники км 0+010 - 5+025 </t>
  </si>
  <si>
    <t xml:space="preserve">Низковицы - Переярово - Кипень км 8+021 - км 13+161 </t>
  </si>
  <si>
    <t xml:space="preserve">Лодейное Поле-Тихвин-Будогощь на участке км 56+510 - км 57+510 </t>
  </si>
  <si>
    <t>Ст.Оять - Алеховщина - Надпорожье - Плотично км 29+102 - км 34+102</t>
  </si>
  <si>
    <t xml:space="preserve"> Ушково-Гравийное на участке км 57+995 - км 59+775  </t>
  </si>
  <si>
    <t xml:space="preserve">Орехово-Сосново-Кривко-ж.д. ст. Петяярви» на участке  км 14+235 - км 15+465 </t>
  </si>
  <si>
    <t>Ям-Ижора-Никольское км 0+000 - км 10+124</t>
  </si>
  <si>
    <t>Кончик - Лукино км 0+000 - км 2+950</t>
  </si>
  <si>
    <t>Выполнение работ по ремонту моста через реку Гороховка на км 21+762 автомобильной дороги «Советский-Дятлово-автодорога Молодёжное-Верхнее Черкасово»</t>
  </si>
  <si>
    <t xml:space="preserve">Выполнение работ по ремонту моста через реку Черная на 9+775 км автомобильной дороги "Ропша-Марьино" </t>
  </si>
  <si>
    <t xml:space="preserve">Выполнение работ по ремонту моста через реку Черенка на автомобильной дороге Пикалево-Струги-Колбеки км 46+118 </t>
  </si>
  <si>
    <t xml:space="preserve">Проба-Лепсари-Борисова-Грива км 7+000 - км 14+047 </t>
  </si>
  <si>
    <t xml:space="preserve">Подъезд к дер.Коккорево км 1+210- км 4+419 </t>
  </si>
  <si>
    <t>Кемполово-Губаницы-Калитино-Выра-Тосно-Шапки км 20+550-км 37+820</t>
  </si>
  <si>
    <t xml:space="preserve">Рябово-Поляны км 11+500 - км 15+000 </t>
  </si>
  <si>
    <t xml:space="preserve">Подъезд к НПО Белогорка км 0+430 - км 3+382  </t>
  </si>
  <si>
    <t xml:space="preserve">Луга-Медведь участок км 0+000 - км 6+500, км 7+500 - км 11+000       </t>
  </si>
  <si>
    <t xml:space="preserve">Киевское шоссе-Домкино-Бутковичи км 6+321- км 8+553 </t>
  </si>
  <si>
    <t>Лодейное Поле-Тихвин-Будогощь км 182+400 - км 185+500, 191+612 - км 197+612</t>
  </si>
  <si>
    <t>Проект (Дорожная сеть)</t>
  </si>
  <si>
    <t xml:space="preserve">Толмачево-"Нарва" км 52+000 - км 62+000 </t>
  </si>
  <si>
    <t>БКД</t>
  </si>
  <si>
    <t>8,471</t>
  </si>
  <si>
    <t>14,692</t>
  </si>
  <si>
    <t>Содействие</t>
  </si>
  <si>
    <t>49,150 п.м.</t>
  </si>
  <si>
    <t>28,53/31,38 п.м.</t>
  </si>
  <si>
    <t>29,11/45,88 п.м.</t>
  </si>
  <si>
    <t>236,992/126,26 п.м.</t>
  </si>
  <si>
    <t>Инвесторы</t>
  </si>
  <si>
    <t>Приведение в нормати</t>
  </si>
  <si>
    <t>Приложение  5 к отчету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</si>
</sst>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_ ;\-0.00\ "/>
    <numFmt numFmtId="183" formatCode="0.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0"/>
    <numFmt numFmtId="191" formatCode="0.0000"/>
    <numFmt numFmtId="192" formatCode="#,##0.0000"/>
    <numFmt numFmtId="193" formatCode="#,##0.000000"/>
    <numFmt numFmtId="194" formatCode="#,##0.0000000"/>
    <numFmt numFmtId="195" formatCode="_(* #,##0.000_);_(* \(#,##0.000\);_(* &quot;-&quot;??_);_(@_)"/>
    <numFmt numFmtId="196" formatCode="_-* #,##0.000_р_._-;\-* #,##0.000_р_._-;_-* &quot;-&quot;???_р_._-;_-@_-"/>
    <numFmt numFmtId="197" formatCode="#,##0.00000_р_."/>
    <numFmt numFmtId="198" formatCode="0.0%"/>
    <numFmt numFmtId="199" formatCode="\ #,##0.00&quot;р. &quot;;\-#,##0.00&quot;р. &quot;;&quot; -&quot;#&quot;р. &quot;;@\ "/>
    <numFmt numFmtId="200" formatCode="#,##0.000_р_."/>
    <numFmt numFmtId="201" formatCode="[$-FC19]d\ mmmm\ yyyy\ &quot;г.&quot;"/>
  </numFmts>
  <fonts count="41">
    <font>
      <sz val="10"/>
      <name val="Arial"/>
      <family val="0"/>
    </font>
    <font>
      <sz val="8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i/>
      <sz val="16"/>
      <name val="Times New Roman"/>
      <family val="1"/>
    </font>
    <font>
      <sz val="16"/>
      <name val="Arial"/>
      <family val="2"/>
    </font>
    <font>
      <b/>
      <i/>
      <u val="single"/>
      <sz val="16"/>
      <name val="Times New Roman"/>
      <family val="1"/>
    </font>
    <font>
      <sz val="12"/>
      <color indexed="8"/>
      <name val="Times New Roman"/>
      <family val="1"/>
    </font>
    <font>
      <b/>
      <sz val="16"/>
      <name val="Arial"/>
      <family val="2"/>
    </font>
    <font>
      <sz val="11"/>
      <color theme="1"/>
      <name val="Calibri"/>
      <family val="2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9" fontId="4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3">
    <xf numFmtId="0" fontId="0" fillId="0" borderId="0" xfId="0" applyAlignment="1">
      <alignment/>
    </xf>
    <xf numFmtId="49" fontId="22" fillId="0" borderId="0" xfId="0" applyNumberFormat="1" applyFont="1" applyFill="1" applyAlignment="1">
      <alignment horizontal="center" vertical="center" wrapText="1"/>
    </xf>
    <xf numFmtId="49" fontId="23" fillId="0" borderId="0" xfId="0" applyNumberFormat="1" applyFont="1" applyFill="1" applyAlignment="1">
      <alignment vertical="top" textRotation="90" wrapText="1"/>
    </xf>
    <xf numFmtId="49" fontId="24" fillId="0" borderId="0" xfId="0" applyNumberFormat="1" applyFont="1" applyFill="1" applyAlignment="1">
      <alignment vertical="center" wrapText="1"/>
    </xf>
    <xf numFmtId="2" fontId="22" fillId="0" borderId="0" xfId="0" applyNumberFormat="1" applyFont="1" applyFill="1" applyAlignment="1">
      <alignment horizontal="center"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0" fillId="24" borderId="0" xfId="0" applyFont="1" applyFill="1" applyAlignment="1">
      <alignment/>
    </xf>
    <xf numFmtId="184" fontId="0" fillId="24" borderId="0" xfId="0" applyNumberFormat="1" applyFont="1" applyFill="1" applyAlignment="1">
      <alignment/>
    </xf>
    <xf numFmtId="4" fontId="0" fillId="24" borderId="0" xfId="0" applyNumberFormat="1" applyFont="1" applyFill="1" applyAlignment="1">
      <alignment/>
    </xf>
    <xf numFmtId="0" fontId="30" fillId="24" borderId="0" xfId="0" applyFont="1" applyFill="1" applyAlignment="1">
      <alignment/>
    </xf>
    <xf numFmtId="49" fontId="23" fillId="24" borderId="0" xfId="0" applyNumberFormat="1" applyFont="1" applyFill="1" applyAlignment="1">
      <alignment vertical="top" textRotation="90" wrapText="1"/>
    </xf>
    <xf numFmtId="49" fontId="24" fillId="24" borderId="0" xfId="0" applyNumberFormat="1" applyFont="1" applyFill="1" applyAlignment="1">
      <alignment vertical="center" wrapText="1"/>
    </xf>
    <xf numFmtId="49" fontId="22" fillId="24" borderId="0" xfId="0" applyNumberFormat="1" applyFont="1" applyFill="1" applyAlignment="1">
      <alignment horizontal="center" vertical="center" wrapText="1"/>
    </xf>
    <xf numFmtId="2" fontId="22" fillId="24" borderId="0" xfId="0" applyNumberFormat="1" applyFont="1" applyFill="1" applyAlignment="1">
      <alignment horizontal="center" vertical="center" wrapText="1"/>
    </xf>
    <xf numFmtId="181" fontId="22" fillId="24" borderId="0" xfId="0" applyNumberFormat="1" applyFont="1" applyFill="1" applyAlignment="1">
      <alignment vertical="center" wrapText="1"/>
    </xf>
    <xf numFmtId="0" fontId="28" fillId="24" borderId="0" xfId="0" applyFont="1" applyFill="1" applyAlignment="1">
      <alignment horizontal="center" vertical="center"/>
    </xf>
    <xf numFmtId="0" fontId="24" fillId="24" borderId="0" xfId="62" applyFont="1" applyFill="1" applyAlignment="1">
      <alignment vertical="center" textRotation="90" wrapText="1"/>
      <protection/>
    </xf>
    <xf numFmtId="0" fontId="24" fillId="24" borderId="0" xfId="62" applyFont="1" applyFill="1" applyAlignment="1">
      <alignment vertical="center" wrapText="1"/>
      <protection/>
    </xf>
    <xf numFmtId="2" fontId="24" fillId="24" borderId="0" xfId="62" applyNumberFormat="1" applyFont="1" applyFill="1" applyAlignment="1">
      <alignment vertical="center" wrapText="1"/>
      <protection/>
    </xf>
    <xf numFmtId="0" fontId="25" fillId="24" borderId="0" xfId="62" applyFont="1" applyFill="1" applyAlignment="1">
      <alignment horizontal="center" vertical="center" textRotation="90" wrapText="1"/>
      <protection/>
    </xf>
    <xf numFmtId="0" fontId="25" fillId="24" borderId="0" xfId="62" applyFont="1" applyFill="1" applyAlignment="1">
      <alignment horizontal="center" vertical="center" wrapText="1"/>
      <protection/>
    </xf>
    <xf numFmtId="2" fontId="25" fillId="24" borderId="0" xfId="62" applyNumberFormat="1" applyFont="1" applyFill="1" applyAlignment="1">
      <alignment horizontal="center" vertical="center" wrapText="1"/>
      <protection/>
    </xf>
    <xf numFmtId="181" fontId="25" fillId="24" borderId="0" xfId="62" applyNumberFormat="1" applyFont="1" applyFill="1" applyAlignment="1">
      <alignment horizontal="center" vertical="center" wrapText="1"/>
      <protection/>
    </xf>
    <xf numFmtId="2" fontId="28" fillId="24" borderId="0" xfId="62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2" fontId="25" fillId="0" borderId="0" xfId="62" applyNumberFormat="1" applyFont="1" applyFill="1" applyAlignment="1">
      <alignment horizontal="center" vertical="center" wrapText="1"/>
      <protection/>
    </xf>
    <xf numFmtId="181" fontId="29" fillId="24" borderId="0" xfId="0" applyNumberFormat="1" applyFont="1" applyFill="1" applyBorder="1" applyAlignment="1">
      <alignment horizontal="center" vertical="center" wrapText="1"/>
    </xf>
    <xf numFmtId="181" fontId="29" fillId="0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49" fontId="31" fillId="0" borderId="10" xfId="62" applyNumberFormat="1" applyFont="1" applyFill="1" applyBorder="1" applyAlignment="1">
      <alignment horizontal="center" vertical="center" wrapText="1"/>
      <protection/>
    </xf>
    <xf numFmtId="1" fontId="31" fillId="24" borderId="10" xfId="62" applyNumberFormat="1" applyFont="1" applyFill="1" applyBorder="1" applyAlignment="1">
      <alignment horizontal="center" vertical="center" wrapText="1"/>
      <protection/>
    </xf>
    <xf numFmtId="1" fontId="31" fillId="0" borderId="10" xfId="62" applyNumberFormat="1" applyFont="1" applyFill="1" applyBorder="1" applyAlignment="1">
      <alignment horizontal="center" vertical="center" wrapText="1"/>
      <protection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184" fontId="0" fillId="24" borderId="0" xfId="0" applyNumberFormat="1" applyFont="1" applyFill="1" applyBorder="1" applyAlignment="1">
      <alignment/>
    </xf>
    <xf numFmtId="4" fontId="28" fillId="24" borderId="0" xfId="63" applyNumberFormat="1" applyFont="1" applyFill="1" applyBorder="1" applyAlignment="1">
      <alignment horizontal="center" vertical="center" wrapText="1"/>
      <protection/>
    </xf>
    <xf numFmtId="180" fontId="28" fillId="24" borderId="0" xfId="63" applyNumberFormat="1" applyFont="1" applyFill="1" applyBorder="1" applyAlignment="1">
      <alignment horizontal="center" vertical="center" wrapText="1"/>
      <protection/>
    </xf>
    <xf numFmtId="181" fontId="28" fillId="24" borderId="0" xfId="63" applyNumberFormat="1" applyFont="1" applyFill="1" applyBorder="1" applyAlignment="1">
      <alignment horizontal="center" vertical="center" wrapText="1"/>
      <protection/>
    </xf>
    <xf numFmtId="49" fontId="31" fillId="24" borderId="10" xfId="62" applyNumberFormat="1" applyFont="1" applyFill="1" applyBorder="1" applyAlignment="1">
      <alignment horizontal="center" vertical="center" wrapText="1"/>
      <protection/>
    </xf>
    <xf numFmtId="181" fontId="31" fillId="24" borderId="10" xfId="62" applyNumberFormat="1" applyFont="1" applyFill="1" applyBorder="1" applyAlignment="1">
      <alignment horizontal="center" vertical="center" wrapText="1"/>
      <protection/>
    </xf>
    <xf numFmtId="181" fontId="31" fillId="0" borderId="10" xfId="62" applyNumberFormat="1" applyFont="1" applyFill="1" applyBorder="1" applyAlignment="1">
      <alignment horizontal="center" vertical="center" wrapText="1"/>
      <protection/>
    </xf>
    <xf numFmtId="181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wrapText="1"/>
    </xf>
    <xf numFmtId="181" fontId="27" fillId="0" borderId="10" xfId="0" applyNumberFormat="1" applyFont="1" applyFill="1" applyBorder="1" applyAlignment="1">
      <alignment horizontal="center" vertical="center" wrapText="1"/>
    </xf>
    <xf numFmtId="180" fontId="31" fillId="0" borderId="10" xfId="62" applyNumberFormat="1" applyFont="1" applyFill="1" applyBorder="1" applyAlignment="1">
      <alignment horizontal="center" vertical="center" wrapText="1"/>
      <protection/>
    </xf>
    <xf numFmtId="1" fontId="23" fillId="0" borderId="10" xfId="62" applyNumberFormat="1" applyFont="1" applyFill="1" applyBorder="1" applyAlignment="1">
      <alignment horizontal="center" vertical="center" wrapText="1"/>
      <protection/>
    </xf>
    <xf numFmtId="181" fontId="23" fillId="24" borderId="10" xfId="62" applyNumberFormat="1" applyFont="1" applyFill="1" applyBorder="1" applyAlignment="1">
      <alignment horizontal="center" vertical="center" wrapText="1"/>
      <protection/>
    </xf>
    <xf numFmtId="181" fontId="23" fillId="0" borderId="10" xfId="62" applyNumberFormat="1" applyFont="1" applyFill="1" applyBorder="1" applyAlignment="1">
      <alignment horizontal="center" vertical="center" wrapText="1"/>
      <protection/>
    </xf>
    <xf numFmtId="181" fontId="23" fillId="24" borderId="10" xfId="0" applyNumberFormat="1" applyFont="1" applyFill="1" applyBorder="1" applyAlignment="1">
      <alignment horizontal="center" vertical="center" wrapText="1"/>
    </xf>
    <xf numFmtId="1" fontId="31" fillId="0" borderId="10" xfId="62" applyNumberFormat="1" applyFont="1" applyFill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181" fontId="23" fillId="0" borderId="10" xfId="0" applyNumberFormat="1" applyFont="1" applyFill="1" applyBorder="1" applyAlignment="1">
      <alignment horizontal="center" vertical="center" wrapText="1"/>
    </xf>
    <xf numFmtId="192" fontId="23" fillId="0" borderId="10" xfId="62" applyNumberFormat="1" applyFont="1" applyFill="1" applyBorder="1" applyAlignment="1">
      <alignment horizontal="center" vertical="center" wrapText="1"/>
      <protection/>
    </xf>
    <xf numFmtId="180" fontId="27" fillId="24" borderId="10" xfId="0" applyNumberFormat="1" applyFont="1" applyFill="1" applyBorder="1" applyAlignment="1">
      <alignment horizontal="left" vertical="center" wrapText="1"/>
    </xf>
    <xf numFmtId="180" fontId="31" fillId="24" borderId="10" xfId="63" applyNumberFormat="1" applyFont="1" applyFill="1" applyBorder="1" applyAlignment="1">
      <alignment horizontal="center" vertical="center" wrapText="1"/>
      <protection/>
    </xf>
    <xf numFmtId="0" fontId="31" fillId="24" borderId="10" xfId="55" applyFont="1" applyFill="1" applyBorder="1" applyAlignment="1">
      <alignment wrapText="1"/>
      <protection/>
    </xf>
    <xf numFmtId="4" fontId="31" fillId="24" borderId="10" xfId="55" applyNumberFormat="1" applyFont="1" applyFill="1" applyBorder="1" applyAlignment="1">
      <alignment wrapText="1"/>
      <protection/>
    </xf>
    <xf numFmtId="184" fontId="31" fillId="24" borderId="10" xfId="62" applyNumberFormat="1" applyFont="1" applyFill="1" applyBorder="1" applyAlignment="1">
      <alignment horizontal="center" vertical="center" wrapText="1"/>
      <protection/>
    </xf>
    <xf numFmtId="184" fontId="31" fillId="0" borderId="10" xfId="62" applyNumberFormat="1" applyFont="1" applyFill="1" applyBorder="1" applyAlignment="1">
      <alignment horizontal="center" vertical="center" wrapText="1"/>
      <protection/>
    </xf>
    <xf numFmtId="180" fontId="27" fillId="0" borderId="10" xfId="0" applyNumberFormat="1" applyFont="1" applyFill="1" applyBorder="1" applyAlignment="1">
      <alignment horizontal="center" vertical="center" wrapText="1"/>
    </xf>
    <xf numFmtId="181" fontId="31" fillId="0" borderId="10" xfId="61" applyNumberFormat="1" applyFont="1" applyFill="1" applyBorder="1" applyAlignment="1">
      <alignment horizontal="center" vertical="center" wrapText="1"/>
      <protection/>
    </xf>
    <xf numFmtId="180" fontId="31" fillId="0" borderId="10" xfId="58" applyNumberFormat="1" applyFont="1" applyFill="1" applyBorder="1" applyAlignment="1">
      <alignment horizontal="center" vertical="center" wrapText="1"/>
      <protection/>
    </xf>
    <xf numFmtId="181" fontId="23" fillId="0" borderId="10" xfId="61" applyNumberFormat="1" applyFont="1" applyFill="1" applyBorder="1" applyAlignment="1">
      <alignment horizontal="center" vertical="center" wrapText="1"/>
      <protection/>
    </xf>
    <xf numFmtId="181" fontId="23" fillId="24" borderId="10" xfId="61" applyNumberFormat="1" applyFont="1" applyFill="1" applyBorder="1" applyAlignment="1">
      <alignment horizontal="center" vertical="center" wrapText="1"/>
      <protection/>
    </xf>
    <xf numFmtId="180" fontId="23" fillId="0" borderId="10" xfId="61" applyNumberFormat="1" applyFont="1" applyFill="1" applyBorder="1" applyAlignment="1">
      <alignment horizontal="center" vertical="center" wrapText="1"/>
      <protection/>
    </xf>
    <xf numFmtId="180" fontId="27" fillId="0" borderId="10" xfId="0" applyNumberFormat="1" applyFont="1" applyFill="1" applyBorder="1" applyAlignment="1">
      <alignment horizontal="left" vertical="center" wrapText="1"/>
    </xf>
    <xf numFmtId="0" fontId="31" fillId="0" borderId="10" xfId="61" applyFont="1" applyFill="1" applyBorder="1" applyAlignment="1">
      <alignment horizontal="left" vertical="center" wrapText="1"/>
      <protection/>
    </xf>
    <xf numFmtId="181" fontId="31" fillId="24" borderId="10" xfId="61" applyNumberFormat="1" applyFont="1" applyFill="1" applyBorder="1" applyAlignment="1">
      <alignment horizontal="center" vertical="center" wrapText="1"/>
      <protection/>
    </xf>
    <xf numFmtId="180" fontId="27" fillId="0" borderId="11" xfId="0" applyNumberFormat="1" applyFont="1" applyFill="1" applyBorder="1" applyAlignment="1">
      <alignment horizontal="center" vertical="center" wrapText="1"/>
    </xf>
    <xf numFmtId="180" fontId="27" fillId="0" borderId="11" xfId="0" applyNumberFormat="1" applyFont="1" applyFill="1" applyBorder="1" applyAlignment="1">
      <alignment horizontal="left" vertical="center" wrapText="1"/>
    </xf>
    <xf numFmtId="180" fontId="31" fillId="0" borderId="10" xfId="61" applyNumberFormat="1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192" fontId="23" fillId="0" borderId="10" xfId="61" applyNumberFormat="1" applyFont="1" applyFill="1" applyBorder="1" applyAlignment="1">
      <alignment horizontal="center" vertical="center" wrapText="1"/>
      <protection/>
    </xf>
    <xf numFmtId="0" fontId="23" fillId="24" borderId="10" xfId="0" applyFont="1" applyFill="1" applyBorder="1" applyAlignment="1">
      <alignment wrapText="1"/>
    </xf>
    <xf numFmtId="180" fontId="23" fillId="0" borderId="10" xfId="62" applyNumberFormat="1" applyFont="1" applyFill="1" applyBorder="1" applyAlignment="1">
      <alignment horizontal="center" vertical="center" wrapText="1"/>
      <protection/>
    </xf>
    <xf numFmtId="189" fontId="31" fillId="0" borderId="10" xfId="62" applyNumberFormat="1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wrapText="1"/>
    </xf>
    <xf numFmtId="189" fontId="23" fillId="0" borderId="10" xfId="62" applyNumberFormat="1" applyFont="1" applyFill="1" applyBorder="1" applyAlignment="1">
      <alignment horizontal="center" vertical="center" wrapText="1"/>
      <protection/>
    </xf>
    <xf numFmtId="181" fontId="31" fillId="0" borderId="10" xfId="0" applyNumberFormat="1" applyFont="1" applyFill="1" applyBorder="1" applyAlignment="1">
      <alignment wrapText="1"/>
    </xf>
    <xf numFmtId="49" fontId="31" fillId="0" borderId="10" xfId="33" applyNumberFormat="1" applyFont="1" applyFill="1" applyBorder="1" applyAlignment="1">
      <alignment horizontal="center" vertical="center" wrapText="1"/>
      <protection/>
    </xf>
    <xf numFmtId="181" fontId="31" fillId="0" borderId="10" xfId="33" applyNumberFormat="1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/>
    </xf>
    <xf numFmtId="0" fontId="32" fillId="0" borderId="0" xfId="0" applyFont="1" applyFill="1" applyAlignment="1">
      <alignment/>
    </xf>
    <xf numFmtId="181" fontId="31" fillId="0" borderId="10" xfId="0" applyNumberFormat="1" applyFont="1" applyFill="1" applyBorder="1" applyAlignment="1">
      <alignment horizontal="center" vertical="center"/>
    </xf>
    <xf numFmtId="181" fontId="31" fillId="0" borderId="0" xfId="0" applyNumberFormat="1" applyFont="1" applyFill="1" applyAlignment="1">
      <alignment horizontal="center" vertical="center"/>
    </xf>
    <xf numFmtId="181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181" fontId="31" fillId="24" borderId="10" xfId="0" applyNumberFormat="1" applyFont="1" applyFill="1" applyBorder="1" applyAlignment="1">
      <alignment wrapText="1"/>
    </xf>
    <xf numFmtId="189" fontId="23" fillId="0" borderId="10" xfId="61" applyNumberFormat="1" applyFont="1" applyFill="1" applyBorder="1" applyAlignment="1">
      <alignment horizontal="center" vertical="center" wrapText="1"/>
      <protection/>
    </xf>
    <xf numFmtId="2" fontId="31" fillId="24" borderId="10" xfId="0" applyNumberFormat="1" applyFont="1" applyFill="1" applyBorder="1" applyAlignment="1">
      <alignment horizontal="center" vertical="center" wrapText="1"/>
    </xf>
    <xf numFmtId="181" fontId="26" fillId="0" borderId="10" xfId="0" applyNumberFormat="1" applyFont="1" applyFill="1" applyBorder="1" applyAlignment="1">
      <alignment horizontal="center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189" fontId="27" fillId="0" borderId="10" xfId="0" applyNumberFormat="1" applyFont="1" applyFill="1" applyBorder="1" applyAlignment="1">
      <alignment horizontal="center" vertical="center" wrapText="1"/>
    </xf>
    <xf numFmtId="181" fontId="26" fillId="24" borderId="10" xfId="0" applyNumberFormat="1" applyFont="1" applyFill="1" applyBorder="1" applyAlignment="1">
      <alignment horizontal="center" vertical="center" wrapText="1"/>
    </xf>
    <xf numFmtId="181" fontId="26" fillId="24" borderId="10" xfId="0" applyNumberFormat="1" applyFont="1" applyFill="1" applyBorder="1" applyAlignment="1">
      <alignment wrapText="1"/>
    </xf>
    <xf numFmtId="181" fontId="0" fillId="24" borderId="0" xfId="0" applyNumberFormat="1" applyFont="1" applyFill="1" applyAlignment="1">
      <alignment/>
    </xf>
    <xf numFmtId="181" fontId="23" fillId="0" borderId="0" xfId="62" applyNumberFormat="1" applyFont="1" applyFill="1" applyBorder="1" applyAlignment="1">
      <alignment horizontal="center" vertical="center" wrapText="1"/>
      <protection/>
    </xf>
    <xf numFmtId="0" fontId="0" fillId="25" borderId="0" xfId="0" applyFont="1" applyFill="1" applyAlignment="1">
      <alignment/>
    </xf>
    <xf numFmtId="49" fontId="31" fillId="0" borderId="10" xfId="33" applyNumberFormat="1" applyFont="1" applyFill="1" applyBorder="1" applyAlignment="1">
      <alignment vertical="center" wrapText="1"/>
      <protection/>
    </xf>
    <xf numFmtId="0" fontId="31" fillId="0" borderId="12" xfId="33" applyFont="1" applyFill="1" applyBorder="1" applyAlignment="1">
      <alignment horizontal="left" vertical="center" wrapText="1"/>
      <protection/>
    </xf>
    <xf numFmtId="0" fontId="23" fillId="0" borderId="10" xfId="33" applyFont="1" applyFill="1" applyBorder="1" applyAlignment="1">
      <alignment horizontal="center" vertical="center" wrapText="1"/>
      <protection/>
    </xf>
    <xf numFmtId="184" fontId="22" fillId="24" borderId="0" xfId="0" applyNumberFormat="1" applyFont="1" applyFill="1" applyBorder="1" applyAlignment="1">
      <alignment horizontal="center" vertical="center"/>
    </xf>
    <xf numFmtId="181" fontId="31" fillId="0" borderId="11" xfId="33" applyNumberFormat="1" applyFont="1" applyFill="1" applyBorder="1" applyAlignment="1">
      <alignment horizontal="center" vertical="center" wrapText="1"/>
      <protection/>
    </xf>
    <xf numFmtId="181" fontId="31" fillId="0" borderId="13" xfId="33" applyNumberFormat="1" applyFont="1" applyFill="1" applyBorder="1" applyAlignment="1">
      <alignment horizontal="center" vertical="center" wrapText="1"/>
      <protection/>
    </xf>
    <xf numFmtId="189" fontId="0" fillId="24" borderId="0" xfId="0" applyNumberFormat="1" applyFont="1" applyFill="1" applyAlignment="1">
      <alignment/>
    </xf>
    <xf numFmtId="4" fontId="0" fillId="25" borderId="0" xfId="0" applyNumberFormat="1" applyFont="1" applyFill="1" applyAlignment="1">
      <alignment/>
    </xf>
    <xf numFmtId="181" fontId="23" fillId="0" borderId="10" xfId="0" applyNumberFormat="1" applyFont="1" applyFill="1" applyBorder="1" applyAlignment="1">
      <alignment wrapText="1"/>
    </xf>
    <xf numFmtId="180" fontId="0" fillId="24" borderId="0" xfId="0" applyNumberFormat="1" applyFont="1" applyFill="1" applyAlignment="1">
      <alignment/>
    </xf>
    <xf numFmtId="180" fontId="33" fillId="24" borderId="0" xfId="0" applyNumberFormat="1" applyFont="1" applyFill="1" applyAlignment="1">
      <alignment/>
    </xf>
    <xf numFmtId="4" fontId="33" fillId="24" borderId="0" xfId="0" applyNumberFormat="1" applyFont="1" applyFill="1" applyAlignment="1">
      <alignment/>
    </xf>
    <xf numFmtId="1" fontId="27" fillId="0" borderId="10" xfId="62" applyNumberFormat="1" applyFont="1" applyFill="1" applyBorder="1" applyAlignment="1">
      <alignment horizontal="center" vertical="center" wrapText="1"/>
      <protection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6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49" fontId="31" fillId="0" borderId="10" xfId="61" applyNumberFormat="1" applyFont="1" applyFill="1" applyBorder="1" applyAlignment="1">
      <alignment horizontal="center" vertical="center" wrapText="1"/>
      <protection/>
    </xf>
    <xf numFmtId="49" fontId="31" fillId="0" borderId="10" xfId="61" applyNumberFormat="1" applyFont="1" applyFill="1" applyBorder="1" applyAlignment="1">
      <alignment horizontal="center" wrapText="1"/>
      <protection/>
    </xf>
    <xf numFmtId="49" fontId="31" fillId="0" borderId="0" xfId="33" applyNumberFormat="1" applyFont="1" applyFill="1" applyBorder="1" applyAlignment="1">
      <alignment horizontal="center" vertical="center" wrapText="1"/>
      <protection/>
    </xf>
    <xf numFmtId="2" fontId="31" fillId="0" borderId="10" xfId="0" applyNumberFormat="1" applyFont="1" applyFill="1" applyBorder="1" applyAlignment="1">
      <alignment horizontal="center" vertical="center" wrapText="1"/>
    </xf>
    <xf numFmtId="0" fontId="31" fillId="0" borderId="10" xfId="33" applyFont="1" applyFill="1" applyBorder="1" applyAlignment="1">
      <alignment horizontal="center" vertical="center" wrapText="1"/>
      <protection/>
    </xf>
    <xf numFmtId="189" fontId="22" fillId="0" borderId="0" xfId="0" applyNumberFormat="1" applyFont="1" applyFill="1" applyAlignment="1">
      <alignment horizontal="center" vertical="center" wrapText="1"/>
    </xf>
    <xf numFmtId="181" fontId="31" fillId="0" borderId="0" xfId="62" applyNumberFormat="1" applyFont="1" applyFill="1" applyBorder="1" applyAlignment="1">
      <alignment horizontal="center" vertical="center" wrapText="1"/>
      <protection/>
    </xf>
    <xf numFmtId="3" fontId="23" fillId="0" borderId="10" xfId="62" applyNumberFormat="1" applyFont="1" applyFill="1" applyBorder="1" applyAlignment="1">
      <alignment horizontal="center" vertical="center" wrapText="1"/>
      <protection/>
    </xf>
    <xf numFmtId="49" fontId="31" fillId="0" borderId="11" xfId="33" applyNumberFormat="1" applyFont="1" applyFill="1" applyBorder="1" applyAlignment="1">
      <alignment horizontal="center" vertical="center" wrapText="1"/>
      <protection/>
    </xf>
    <xf numFmtId="49" fontId="31" fillId="0" borderId="14" xfId="33" applyNumberFormat="1" applyFont="1" applyFill="1" applyBorder="1" applyAlignment="1">
      <alignment horizontal="center" vertical="center" wrapText="1"/>
      <protection/>
    </xf>
    <xf numFmtId="49" fontId="31" fillId="0" borderId="13" xfId="33" applyNumberFormat="1" applyFont="1" applyFill="1" applyBorder="1" applyAlignment="1">
      <alignment horizontal="center" vertical="center" wrapText="1"/>
      <protection/>
    </xf>
    <xf numFmtId="190" fontId="23" fillId="0" borderId="15" xfId="0" applyNumberFormat="1" applyFont="1" applyFill="1" applyBorder="1" applyAlignment="1">
      <alignment horizontal="center" vertical="center" wrapText="1"/>
    </xf>
    <xf numFmtId="190" fontId="23" fillId="0" borderId="16" xfId="0" applyNumberFormat="1" applyFont="1" applyFill="1" applyBorder="1" applyAlignment="1">
      <alignment horizontal="center" vertical="center" wrapText="1"/>
    </xf>
    <xf numFmtId="49" fontId="31" fillId="0" borderId="11" xfId="33" applyNumberFormat="1" applyFont="1" applyFill="1" applyBorder="1" applyAlignment="1">
      <alignment horizontal="center" vertical="center"/>
      <protection/>
    </xf>
    <xf numFmtId="49" fontId="31" fillId="0" borderId="14" xfId="33" applyNumberFormat="1" applyFont="1" applyFill="1" applyBorder="1" applyAlignment="1">
      <alignment horizontal="center" vertical="center"/>
      <protection/>
    </xf>
    <xf numFmtId="49" fontId="31" fillId="0" borderId="13" xfId="33" applyNumberFormat="1" applyFont="1" applyFill="1" applyBorder="1" applyAlignment="1">
      <alignment horizontal="center" vertical="center"/>
      <protection/>
    </xf>
    <xf numFmtId="1" fontId="31" fillId="0" borderId="15" xfId="62" applyNumberFormat="1" applyFont="1" applyFill="1" applyBorder="1" applyAlignment="1">
      <alignment horizontal="center" vertical="center" wrapText="1"/>
      <protection/>
    </xf>
    <xf numFmtId="1" fontId="31" fillId="0" borderId="16" xfId="62" applyNumberFormat="1" applyFont="1" applyFill="1" applyBorder="1" applyAlignment="1">
      <alignment horizontal="center" vertical="center" wrapText="1"/>
      <protection/>
    </xf>
    <xf numFmtId="180" fontId="27" fillId="24" borderId="10" xfId="0" applyNumberFormat="1" applyFont="1" applyFill="1" applyBorder="1" applyAlignment="1">
      <alignment horizontal="left" vertical="center" wrapText="1"/>
    </xf>
    <xf numFmtId="1" fontId="23" fillId="24" borderId="15" xfId="62" applyNumberFormat="1" applyFont="1" applyFill="1" applyBorder="1" applyAlignment="1">
      <alignment horizontal="center" vertical="center" wrapText="1"/>
      <protection/>
    </xf>
    <xf numFmtId="1" fontId="23" fillId="24" borderId="17" xfId="62" applyNumberFormat="1" applyFont="1" applyFill="1" applyBorder="1" applyAlignment="1">
      <alignment horizontal="center" vertical="center" wrapText="1"/>
      <protection/>
    </xf>
    <xf numFmtId="0" fontId="31" fillId="24" borderId="17" xfId="0" applyFont="1" applyFill="1" applyBorder="1" applyAlignment="1">
      <alignment wrapText="1"/>
    </xf>
    <xf numFmtId="0" fontId="31" fillId="24" borderId="16" xfId="0" applyFont="1" applyFill="1" applyBorder="1" applyAlignment="1">
      <alignment wrapText="1"/>
    </xf>
    <xf numFmtId="1" fontId="23" fillId="0" borderId="15" xfId="62" applyNumberFormat="1" applyFont="1" applyFill="1" applyBorder="1" applyAlignment="1">
      <alignment horizontal="center" vertical="center" wrapText="1"/>
      <protection/>
    </xf>
    <xf numFmtId="1" fontId="23" fillId="0" borderId="16" xfId="62" applyNumberFormat="1" applyFont="1" applyFill="1" applyBorder="1" applyAlignment="1">
      <alignment horizontal="center" vertical="center" wrapText="1"/>
      <protection/>
    </xf>
    <xf numFmtId="1" fontId="23" fillId="24" borderId="10" xfId="62" applyNumberFormat="1" applyFont="1" applyFill="1" applyBorder="1" applyAlignment="1">
      <alignment horizontal="left" vertical="center" wrapText="1"/>
      <protection/>
    </xf>
    <xf numFmtId="180" fontId="27" fillId="0" borderId="10" xfId="0" applyNumberFormat="1" applyFont="1" applyFill="1" applyBorder="1" applyAlignment="1">
      <alignment horizontal="left" vertical="center" wrapText="1"/>
    </xf>
    <xf numFmtId="49" fontId="31" fillId="0" borderId="10" xfId="33" applyNumberFormat="1" applyFont="1" applyFill="1" applyBorder="1" applyAlignment="1">
      <alignment horizontal="center" vertical="center" wrapText="1"/>
      <protection/>
    </xf>
    <xf numFmtId="180" fontId="27" fillId="24" borderId="10" xfId="0" applyNumberFormat="1" applyFont="1" applyFill="1" applyBorder="1" applyAlignment="1">
      <alignment horizontal="center" vertical="center" wrapText="1"/>
    </xf>
    <xf numFmtId="181" fontId="31" fillId="0" borderId="11" xfId="62" applyNumberFormat="1" applyFont="1" applyFill="1" applyBorder="1" applyAlignment="1">
      <alignment horizontal="center" vertical="center" wrapText="1"/>
      <protection/>
    </xf>
    <xf numFmtId="181" fontId="31" fillId="0" borderId="13" xfId="62" applyNumberFormat="1" applyFont="1" applyFill="1" applyBorder="1" applyAlignment="1">
      <alignment horizontal="center" vertical="center" wrapText="1"/>
      <protection/>
    </xf>
    <xf numFmtId="1" fontId="27" fillId="0" borderId="11" xfId="62" applyNumberFormat="1" applyFont="1" applyFill="1" applyBorder="1" applyAlignment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" fontId="31" fillId="24" borderId="10" xfId="62" applyNumberFormat="1" applyFont="1" applyFill="1" applyBorder="1" applyAlignment="1">
      <alignment horizontal="center" vertical="center" wrapText="1"/>
      <protection/>
    </xf>
    <xf numFmtId="181" fontId="27" fillId="0" borderId="11" xfId="0" applyNumberFormat="1" applyFont="1" applyFill="1" applyBorder="1" applyAlignment="1">
      <alignment horizontal="center" vertical="center" wrapText="1"/>
    </xf>
    <xf numFmtId="181" fontId="27" fillId="0" borderId="13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4" fillId="24" borderId="0" xfId="62" applyFont="1" applyFill="1" applyBorder="1" applyAlignment="1">
      <alignment horizontal="center" vertical="center" wrapText="1"/>
      <protection/>
    </xf>
    <xf numFmtId="0" fontId="35" fillId="24" borderId="0" xfId="0" applyFont="1" applyFill="1" applyAlignment="1">
      <alignment/>
    </xf>
    <xf numFmtId="0" fontId="36" fillId="24" borderId="0" xfId="62" applyFont="1" applyFill="1" applyAlignment="1">
      <alignment horizontal="center" vertical="center" wrapText="1"/>
      <protection/>
    </xf>
    <xf numFmtId="49" fontId="31" fillId="24" borderId="10" xfId="62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1" fontId="23" fillId="24" borderId="10" xfId="62" applyNumberFormat="1" applyFont="1" applyFill="1" applyBorder="1" applyAlignment="1">
      <alignment horizontal="center" vertical="center" wrapText="1"/>
      <protection/>
    </xf>
    <xf numFmtId="0" fontId="23" fillId="24" borderId="10" xfId="0" applyFont="1" applyFill="1" applyBorder="1" applyAlignment="1">
      <alignment wrapText="1"/>
    </xf>
    <xf numFmtId="0" fontId="31" fillId="24" borderId="10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28" fillId="24" borderId="18" xfId="0" applyFont="1" applyFill="1" applyBorder="1" applyAlignment="1">
      <alignment horizontal="right"/>
    </xf>
    <xf numFmtId="0" fontId="0" fillId="24" borderId="18" xfId="0" applyFill="1" applyBorder="1" applyAlignment="1">
      <alignment horizontal="right"/>
    </xf>
    <xf numFmtId="0" fontId="31" fillId="24" borderId="10" xfId="0" applyFont="1" applyFill="1" applyBorder="1" applyAlignment="1">
      <alignment horizontal="center" vertical="center" wrapText="1"/>
    </xf>
    <xf numFmtId="181" fontId="31" fillId="0" borderId="11" xfId="0" applyNumberFormat="1" applyFont="1" applyFill="1" applyBorder="1" applyAlignment="1">
      <alignment horizontal="center" vertical="center" wrapText="1"/>
    </xf>
    <xf numFmtId="181" fontId="31" fillId="0" borderId="13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1" fontId="27" fillId="0" borderId="14" xfId="62" applyNumberFormat="1" applyFont="1" applyFill="1" applyBorder="1" applyAlignment="1">
      <alignment horizontal="center" vertical="center" wrapText="1"/>
      <protection/>
    </xf>
    <xf numFmtId="1" fontId="27" fillId="0" borderId="13" xfId="62" applyNumberFormat="1" applyFont="1" applyFill="1" applyBorder="1" applyAlignment="1">
      <alignment horizontal="center" vertical="center" wrapText="1"/>
      <protection/>
    </xf>
    <xf numFmtId="189" fontId="31" fillId="0" borderId="11" xfId="62" applyNumberFormat="1" applyFont="1" applyFill="1" applyBorder="1" applyAlignment="1">
      <alignment horizontal="center" vertical="center" wrapText="1"/>
      <protection/>
    </xf>
    <xf numFmtId="189" fontId="31" fillId="0" borderId="13" xfId="62" applyNumberFormat="1" applyFont="1" applyFill="1" applyBorder="1" applyAlignment="1">
      <alignment horizontal="center" vertical="center" wrapText="1"/>
      <protection/>
    </xf>
    <xf numFmtId="1" fontId="27" fillId="0" borderId="10" xfId="62" applyNumberFormat="1" applyFont="1" applyFill="1" applyBorder="1" applyAlignment="1">
      <alignment horizontal="left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1" fontId="31" fillId="0" borderId="11" xfId="62" applyNumberFormat="1" applyFont="1" applyFill="1" applyBorder="1" applyAlignment="1">
      <alignment horizontal="center" vertical="center" wrapText="1"/>
      <protection/>
    </xf>
    <xf numFmtId="1" fontId="31" fillId="0" borderId="13" xfId="62" applyNumberFormat="1" applyFont="1" applyFill="1" applyBorder="1" applyAlignment="1">
      <alignment horizontal="center" vertical="center" wrapText="1"/>
      <protection/>
    </xf>
    <xf numFmtId="0" fontId="31" fillId="0" borderId="11" xfId="33" applyFont="1" applyFill="1" applyBorder="1" applyAlignment="1">
      <alignment horizontal="center" vertical="center" wrapText="1"/>
      <protection/>
    </xf>
    <xf numFmtId="0" fontId="31" fillId="0" borderId="13" xfId="33" applyFont="1" applyFill="1" applyBorder="1" applyAlignment="1">
      <alignment horizontal="center" vertical="center" wrapText="1"/>
      <protection/>
    </xf>
    <xf numFmtId="1" fontId="31" fillId="0" borderId="11" xfId="62" applyNumberFormat="1" applyFont="1" applyFill="1" applyBorder="1" applyAlignment="1">
      <alignment horizontal="center" vertical="center"/>
      <protection/>
    </xf>
    <xf numFmtId="1" fontId="31" fillId="0" borderId="14" xfId="62" applyNumberFormat="1" applyFont="1" applyFill="1" applyBorder="1" applyAlignment="1">
      <alignment horizontal="center" vertical="center"/>
      <protection/>
    </xf>
    <xf numFmtId="1" fontId="31" fillId="0" borderId="13" xfId="62" applyNumberFormat="1" applyFont="1" applyFill="1" applyBorder="1" applyAlignment="1">
      <alignment horizontal="center" vertical="center"/>
      <protection/>
    </xf>
    <xf numFmtId="181" fontId="34" fillId="24" borderId="0" xfId="62" applyNumberFormat="1" applyFont="1" applyFill="1" applyAlignment="1">
      <alignment horizontal="right" vertical="center" wrapText="1"/>
      <protection/>
    </xf>
    <xf numFmtId="0" fontId="38" fillId="24" borderId="0" xfId="0" applyFont="1" applyFill="1" applyAlignment="1">
      <alignment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2 2" xfId="57"/>
    <cellStyle name="Обычный 3" xfId="58"/>
    <cellStyle name="Обычный 3 2" xfId="59"/>
    <cellStyle name="Обычный 4" xfId="60"/>
    <cellStyle name="Обычный_Образец Сведения о ходе работ" xfId="61"/>
    <cellStyle name="Обычный_Ремонты за янв.ноябрь 2010" xfId="62"/>
    <cellStyle name="Обычный_Ремонты за янв.ноябрь 2010 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0"/>
  <sheetViews>
    <sheetView tabSelected="1" view="pageBreakPreview" zoomScale="75" zoomScaleNormal="98" zoomScaleSheetLayoutView="75" zoomScalePageLayoutView="0" workbookViewId="0" topLeftCell="A1">
      <selection activeCell="N3" sqref="N3"/>
    </sheetView>
  </sheetViews>
  <sheetFormatPr defaultColWidth="9.140625" defaultRowHeight="12.75"/>
  <cols>
    <col min="1" max="1" width="0.9921875" style="6" customWidth="1"/>
    <col min="2" max="2" width="20.57421875" style="2" customWidth="1"/>
    <col min="3" max="3" width="71.140625" style="3" customWidth="1"/>
    <col min="4" max="4" width="13.421875" style="1" customWidth="1"/>
    <col min="5" max="5" width="14.7109375" style="4" customWidth="1"/>
    <col min="6" max="6" width="15.7109375" style="4" customWidth="1"/>
    <col min="7" max="7" width="15.00390625" style="4" customWidth="1"/>
    <col min="8" max="8" width="18.28125" style="4" customWidth="1"/>
    <col min="9" max="9" width="14.8515625" style="5" customWidth="1"/>
    <col min="10" max="10" width="12.00390625" style="6" customWidth="1"/>
    <col min="11" max="11" width="14.7109375" style="6" customWidth="1"/>
    <col min="12" max="12" width="14.421875" style="6" customWidth="1"/>
    <col min="13" max="13" width="14.00390625" style="6" bestFit="1" customWidth="1"/>
    <col min="14" max="14" width="19.00390625" style="6" customWidth="1"/>
    <col min="15" max="15" width="23.28125" style="6" customWidth="1"/>
    <col min="16" max="16" width="22.00390625" style="6" customWidth="1"/>
    <col min="17" max="17" width="20.7109375" style="6" customWidth="1"/>
    <col min="18" max="18" width="19.140625" style="6" customWidth="1"/>
    <col min="19" max="16384" width="9.140625" style="6" customWidth="1"/>
  </cols>
  <sheetData>
    <row r="1" spans="2:12" ht="23.25" customHeight="1">
      <c r="B1" s="18"/>
      <c r="C1" s="19"/>
      <c r="D1" s="19"/>
      <c r="E1" s="20"/>
      <c r="F1" s="191" t="s">
        <v>157</v>
      </c>
      <c r="G1" s="191"/>
      <c r="H1" s="191"/>
      <c r="I1" s="192"/>
      <c r="J1" s="192"/>
      <c r="K1" s="192"/>
      <c r="L1" s="8"/>
    </row>
    <row r="2" spans="2:12" ht="55.5" customHeight="1">
      <c r="B2" s="158" t="s">
        <v>77</v>
      </c>
      <c r="C2" s="158"/>
      <c r="D2" s="158"/>
      <c r="E2" s="158"/>
      <c r="F2" s="158"/>
      <c r="G2" s="158"/>
      <c r="H2" s="158"/>
      <c r="I2" s="158"/>
      <c r="J2" s="159"/>
      <c r="K2" s="159"/>
      <c r="L2" s="8"/>
    </row>
    <row r="3" spans="2:12" ht="44.25" customHeight="1">
      <c r="B3" s="160" t="s">
        <v>76</v>
      </c>
      <c r="C3" s="160"/>
      <c r="D3" s="160"/>
      <c r="E3" s="160"/>
      <c r="F3" s="160"/>
      <c r="G3" s="160"/>
      <c r="H3" s="160"/>
      <c r="I3" s="160"/>
      <c r="J3" s="159"/>
      <c r="K3" s="159"/>
      <c r="L3" s="8"/>
    </row>
    <row r="4" spans="2:12" ht="16.5" customHeight="1" hidden="1">
      <c r="B4" s="21"/>
      <c r="C4" s="22"/>
      <c r="D4" s="23"/>
      <c r="E4" s="23"/>
      <c r="F4" s="27"/>
      <c r="G4" s="23"/>
      <c r="H4" s="27"/>
      <c r="I4" s="24"/>
      <c r="J4" s="8"/>
      <c r="K4" s="8"/>
      <c r="L4" s="8"/>
    </row>
    <row r="5" spans="2:12" ht="16.5" customHeight="1">
      <c r="B5" s="12"/>
      <c r="C5" s="22"/>
      <c r="D5" s="25"/>
      <c r="E5" s="23"/>
      <c r="F5" s="27"/>
      <c r="G5" s="23"/>
      <c r="I5" s="24"/>
      <c r="J5" s="8"/>
      <c r="K5" s="169" t="s">
        <v>25</v>
      </c>
      <c r="L5" s="170"/>
    </row>
    <row r="6" spans="2:12" ht="12.75" customHeight="1">
      <c r="B6" s="161" t="s">
        <v>1</v>
      </c>
      <c r="C6" s="161" t="s">
        <v>0</v>
      </c>
      <c r="D6" s="161" t="s">
        <v>78</v>
      </c>
      <c r="E6" s="171"/>
      <c r="F6" s="171"/>
      <c r="G6" s="171"/>
      <c r="H6" s="162" t="s">
        <v>62</v>
      </c>
      <c r="I6" s="161" t="s">
        <v>79</v>
      </c>
      <c r="J6" s="171"/>
      <c r="K6" s="171"/>
      <c r="L6" s="171"/>
    </row>
    <row r="7" spans="2:16" ht="18" customHeight="1">
      <c r="B7" s="161"/>
      <c r="C7" s="161"/>
      <c r="D7" s="171"/>
      <c r="E7" s="171"/>
      <c r="F7" s="171"/>
      <c r="G7" s="171"/>
      <c r="H7" s="163"/>
      <c r="I7" s="161"/>
      <c r="J7" s="171"/>
      <c r="K7" s="171"/>
      <c r="L7" s="171"/>
      <c r="N7" s="7"/>
      <c r="O7" s="7"/>
      <c r="P7" s="7"/>
    </row>
    <row r="8" spans="2:16" ht="38.25" customHeight="1">
      <c r="B8" s="161"/>
      <c r="C8" s="161"/>
      <c r="D8" s="40" t="s">
        <v>22</v>
      </c>
      <c r="E8" s="40" t="s">
        <v>23</v>
      </c>
      <c r="F8" s="31" t="s">
        <v>24</v>
      </c>
      <c r="G8" s="40" t="s">
        <v>32</v>
      </c>
      <c r="H8" s="152"/>
      <c r="I8" s="40" t="s">
        <v>22</v>
      </c>
      <c r="J8" s="40" t="s">
        <v>23</v>
      </c>
      <c r="K8" s="40" t="s">
        <v>24</v>
      </c>
      <c r="L8" s="40" t="s">
        <v>32</v>
      </c>
      <c r="N8" s="7"/>
      <c r="O8" s="7"/>
      <c r="P8" s="7"/>
    </row>
    <row r="9" spans="2:16" ht="19.5" customHeight="1">
      <c r="B9" s="32" t="s">
        <v>2</v>
      </c>
      <c r="C9" s="32" t="s">
        <v>3</v>
      </c>
      <c r="D9" s="32">
        <v>3</v>
      </c>
      <c r="E9" s="32">
        <v>4</v>
      </c>
      <c r="F9" s="33">
        <v>5</v>
      </c>
      <c r="G9" s="32">
        <v>6</v>
      </c>
      <c r="H9" s="33">
        <v>7</v>
      </c>
      <c r="I9" s="32">
        <v>8</v>
      </c>
      <c r="J9" s="34">
        <v>9</v>
      </c>
      <c r="K9" s="34">
        <v>10</v>
      </c>
      <c r="L9" s="34">
        <v>11</v>
      </c>
      <c r="N9" s="7"/>
      <c r="O9" s="7"/>
      <c r="P9" s="7"/>
    </row>
    <row r="10" spans="2:16" s="8" customFormat="1" ht="27" customHeight="1">
      <c r="B10" s="164" t="s">
        <v>31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6"/>
      <c r="N10" s="9"/>
      <c r="O10" s="9"/>
      <c r="P10" s="9"/>
    </row>
    <row r="11" spans="1:16" s="8" customFormat="1" ht="97.5" customHeight="1">
      <c r="A11" s="26"/>
      <c r="B11" s="150" t="s">
        <v>13</v>
      </c>
      <c r="C11" s="35" t="s">
        <v>27</v>
      </c>
      <c r="D11" s="42">
        <f>E11+F11+G11</f>
        <v>283442.68131</v>
      </c>
      <c r="E11" s="42">
        <v>282733.7</v>
      </c>
      <c r="F11" s="42">
        <v>708.98131</v>
      </c>
      <c r="G11" s="42"/>
      <c r="H11" s="42" t="s">
        <v>90</v>
      </c>
      <c r="I11" s="42">
        <f>L11+K11+J11</f>
        <v>283442.681131</v>
      </c>
      <c r="J11" s="90">
        <v>282733.7</v>
      </c>
      <c r="K11" s="90">
        <v>708.981131</v>
      </c>
      <c r="L11" s="81"/>
      <c r="M11" s="26"/>
      <c r="N11" s="9"/>
      <c r="O11" s="9"/>
      <c r="P11" s="9"/>
    </row>
    <row r="12" spans="1:16" s="8" customFormat="1" ht="32.25" customHeight="1">
      <c r="A12" s="26"/>
      <c r="B12" s="176"/>
      <c r="C12" s="35" t="s">
        <v>26</v>
      </c>
      <c r="D12" s="42">
        <f>E12+F12+G12</f>
        <v>27975.679000000004</v>
      </c>
      <c r="E12" s="42"/>
      <c r="F12" s="42">
        <v>27975.679000000004</v>
      </c>
      <c r="G12" s="42"/>
      <c r="H12" s="42"/>
      <c r="I12" s="42">
        <f aca="true" t="shared" si="0" ref="I12:I19">L12+K12+J12</f>
        <v>27975.68</v>
      </c>
      <c r="J12" s="90"/>
      <c r="K12" s="42">
        <v>27975.68</v>
      </c>
      <c r="L12" s="81"/>
      <c r="M12" s="26"/>
      <c r="N12" s="9"/>
      <c r="O12" s="9"/>
      <c r="P12" s="9"/>
    </row>
    <row r="13" spans="1:16" s="8" customFormat="1" ht="84" customHeight="1">
      <c r="A13" s="26"/>
      <c r="B13" s="176"/>
      <c r="C13" s="35" t="s">
        <v>69</v>
      </c>
      <c r="D13" s="42">
        <f>E13+F13+G13</f>
        <v>71486.38828</v>
      </c>
      <c r="E13" s="42"/>
      <c r="F13" s="42">
        <v>71486.38828</v>
      </c>
      <c r="G13" s="42"/>
      <c r="H13" s="42"/>
      <c r="I13" s="42">
        <f t="shared" si="0"/>
        <v>71486.38828</v>
      </c>
      <c r="J13" s="90"/>
      <c r="K13" s="90">
        <v>71486.38828</v>
      </c>
      <c r="L13" s="81"/>
      <c r="M13" s="26"/>
      <c r="N13" s="9"/>
      <c r="O13" s="9"/>
      <c r="P13" s="9"/>
    </row>
    <row r="14" spans="1:16" s="8" customFormat="1" ht="70.5" customHeight="1">
      <c r="A14" s="26"/>
      <c r="B14" s="176"/>
      <c r="C14" s="35" t="s">
        <v>57</v>
      </c>
      <c r="D14" s="42">
        <f>E14+F14+G14</f>
        <v>179409.50667</v>
      </c>
      <c r="E14" s="42"/>
      <c r="F14" s="42">
        <v>179409.50667</v>
      </c>
      <c r="G14" s="42"/>
      <c r="H14" s="42"/>
      <c r="I14" s="42">
        <f t="shared" si="0"/>
        <v>166671.0374</v>
      </c>
      <c r="J14" s="90"/>
      <c r="K14" s="90">
        <v>166671.0374</v>
      </c>
      <c r="L14" s="81"/>
      <c r="M14" s="26"/>
      <c r="N14" s="9"/>
      <c r="O14" s="9"/>
      <c r="P14" s="9"/>
    </row>
    <row r="15" spans="1:16" s="8" customFormat="1" ht="55.5" customHeight="1">
      <c r="A15" s="26"/>
      <c r="B15" s="176"/>
      <c r="C15" s="35" t="s">
        <v>80</v>
      </c>
      <c r="D15" s="42">
        <f>E15+F15+G15</f>
        <v>868343.78865</v>
      </c>
      <c r="E15" s="42">
        <v>600000</v>
      </c>
      <c r="F15" s="45">
        <v>268343.78865</v>
      </c>
      <c r="G15" s="42"/>
      <c r="H15" s="42"/>
      <c r="I15" s="42">
        <f t="shared" si="0"/>
        <v>858511.99014</v>
      </c>
      <c r="J15" s="90">
        <v>600000</v>
      </c>
      <c r="K15" s="90">
        <v>258511.99014</v>
      </c>
      <c r="L15" s="81"/>
      <c r="M15" s="26"/>
      <c r="N15" s="9"/>
      <c r="O15" s="9"/>
      <c r="P15" s="9"/>
    </row>
    <row r="16" spans="1:16" s="8" customFormat="1" ht="60.75" customHeight="1">
      <c r="A16" s="26"/>
      <c r="B16" s="176"/>
      <c r="C16" s="35" t="s">
        <v>81</v>
      </c>
      <c r="D16" s="42">
        <f>F16+E16</f>
        <v>1262474.184</v>
      </c>
      <c r="E16" s="42"/>
      <c r="F16" s="45">
        <v>1262474.184</v>
      </c>
      <c r="G16" s="42"/>
      <c r="H16" s="42"/>
      <c r="I16" s="42">
        <f t="shared" si="0"/>
        <v>1262474.184</v>
      </c>
      <c r="J16" s="90"/>
      <c r="K16" s="90">
        <v>1262474.184</v>
      </c>
      <c r="L16" s="81"/>
      <c r="M16" s="26"/>
      <c r="N16" s="9"/>
      <c r="O16" s="9"/>
      <c r="P16" s="9"/>
    </row>
    <row r="17" spans="1:16" s="8" customFormat="1" ht="54.75" customHeight="1">
      <c r="A17" s="26"/>
      <c r="B17" s="176"/>
      <c r="C17" s="35" t="s">
        <v>94</v>
      </c>
      <c r="D17" s="42">
        <f>F17+E17</f>
        <v>2000000</v>
      </c>
      <c r="E17" s="42"/>
      <c r="F17" s="45">
        <v>2000000</v>
      </c>
      <c r="G17" s="42"/>
      <c r="H17" s="42"/>
      <c r="I17" s="42">
        <f t="shared" si="0"/>
        <v>2000000</v>
      </c>
      <c r="J17" s="90"/>
      <c r="K17" s="90">
        <v>2000000</v>
      </c>
      <c r="L17" s="81"/>
      <c r="M17" s="26"/>
      <c r="N17" s="9"/>
      <c r="O17" s="9"/>
      <c r="P17" s="9"/>
    </row>
    <row r="18" spans="1:16" s="8" customFormat="1" ht="89.25" customHeight="1">
      <c r="A18" s="26"/>
      <c r="B18" s="176"/>
      <c r="C18" s="35" t="s">
        <v>66</v>
      </c>
      <c r="D18" s="42">
        <f>F18+E18</f>
        <v>701759.15663</v>
      </c>
      <c r="E18" s="42"/>
      <c r="F18" s="45">
        <v>701759.15663</v>
      </c>
      <c r="G18" s="42"/>
      <c r="H18" s="42"/>
      <c r="I18" s="42">
        <f t="shared" si="0"/>
        <v>701759.15663</v>
      </c>
      <c r="J18" s="90"/>
      <c r="K18" s="90">
        <v>701759.15663</v>
      </c>
      <c r="L18" s="81"/>
      <c r="M18" s="26"/>
      <c r="N18" s="9"/>
      <c r="O18" s="9"/>
      <c r="P18" s="9"/>
    </row>
    <row r="19" spans="1:16" s="8" customFormat="1" ht="93" customHeight="1">
      <c r="A19" s="26"/>
      <c r="B19" s="176"/>
      <c r="C19" s="35" t="s">
        <v>74</v>
      </c>
      <c r="D19" s="42">
        <f>F19+E19</f>
        <v>26752.07964</v>
      </c>
      <c r="E19" s="42"/>
      <c r="F19" s="45">
        <v>26752.07964</v>
      </c>
      <c r="G19" s="42"/>
      <c r="H19" s="46">
        <v>0.299</v>
      </c>
      <c r="I19" s="42">
        <f t="shared" si="0"/>
        <v>26752.07964</v>
      </c>
      <c r="J19" s="90"/>
      <c r="K19" s="90">
        <v>26752.07964</v>
      </c>
      <c r="L19" s="81"/>
      <c r="M19" s="26"/>
      <c r="N19" s="9"/>
      <c r="O19" s="9"/>
      <c r="P19" s="9"/>
    </row>
    <row r="20" spans="1:16" s="8" customFormat="1" ht="88.5" customHeight="1">
      <c r="A20" s="26"/>
      <c r="B20" s="177"/>
      <c r="C20" s="35" t="s">
        <v>83</v>
      </c>
      <c r="D20" s="42">
        <f>F20+E20</f>
        <v>347234.09925</v>
      </c>
      <c r="E20" s="42"/>
      <c r="F20" s="45">
        <v>347234.09925</v>
      </c>
      <c r="G20" s="42"/>
      <c r="H20" s="42"/>
      <c r="I20" s="42">
        <f>K20</f>
        <v>346255.51983</v>
      </c>
      <c r="J20" s="90"/>
      <c r="K20" s="90">
        <v>346255.51983</v>
      </c>
      <c r="L20" s="81"/>
      <c r="M20" s="26"/>
      <c r="N20" s="9"/>
      <c r="O20" s="9"/>
      <c r="P20" s="9"/>
    </row>
    <row r="21" spans="1:16" s="8" customFormat="1" ht="20.25" customHeight="1">
      <c r="A21" s="26"/>
      <c r="B21" s="74"/>
      <c r="C21" s="47" t="s">
        <v>8</v>
      </c>
      <c r="D21" s="49">
        <f>SUM(D11:D20)</f>
        <v>5768877.56343</v>
      </c>
      <c r="E21" s="49">
        <f>SUM(E11:E20)</f>
        <v>882733.7</v>
      </c>
      <c r="F21" s="49">
        <f>SUM(F11:F20)</f>
        <v>4886143.86343</v>
      </c>
      <c r="G21" s="49"/>
      <c r="H21" s="49"/>
      <c r="I21" s="49">
        <f>SUM(I11:I20)</f>
        <v>5745328.717051</v>
      </c>
      <c r="J21" s="49">
        <f>SUM(J11:J20)</f>
        <v>882733.7</v>
      </c>
      <c r="K21" s="49">
        <f>SUM(K11:K20)</f>
        <v>4862595.017050999</v>
      </c>
      <c r="L21" s="49"/>
      <c r="M21" s="26"/>
      <c r="N21" s="9"/>
      <c r="O21" s="9"/>
      <c r="P21" s="9"/>
    </row>
    <row r="22" spans="1:16" s="8" customFormat="1" ht="57.75" customHeight="1" hidden="1">
      <c r="A22" s="26"/>
      <c r="B22" s="150" t="s">
        <v>42</v>
      </c>
      <c r="C22" s="162" t="s">
        <v>28</v>
      </c>
      <c r="D22" s="148"/>
      <c r="E22" s="148"/>
      <c r="F22" s="154"/>
      <c r="G22" s="148"/>
      <c r="H22" s="148"/>
      <c r="I22" s="148"/>
      <c r="J22" s="172"/>
      <c r="K22" s="154"/>
      <c r="L22" s="167"/>
      <c r="M22" s="26"/>
      <c r="N22" s="9"/>
      <c r="O22" s="9"/>
      <c r="P22" s="9"/>
    </row>
    <row r="23" spans="1:16" s="8" customFormat="1" ht="18" customHeight="1" hidden="1">
      <c r="A23" s="26"/>
      <c r="B23" s="151"/>
      <c r="C23" s="174"/>
      <c r="D23" s="149"/>
      <c r="E23" s="149"/>
      <c r="F23" s="155"/>
      <c r="G23" s="149"/>
      <c r="H23" s="149"/>
      <c r="I23" s="149"/>
      <c r="J23" s="173"/>
      <c r="K23" s="155"/>
      <c r="L23" s="168"/>
      <c r="M23" s="26"/>
      <c r="N23" s="9"/>
      <c r="O23" s="9"/>
      <c r="P23" s="9"/>
    </row>
    <row r="24" spans="1:16" s="8" customFormat="1" ht="57" customHeight="1" hidden="1">
      <c r="A24" s="26"/>
      <c r="B24" s="152"/>
      <c r="C24" s="175"/>
      <c r="D24" s="42"/>
      <c r="E24" s="42"/>
      <c r="F24" s="45"/>
      <c r="G24" s="42"/>
      <c r="H24" s="42"/>
      <c r="I24" s="42"/>
      <c r="J24" s="90"/>
      <c r="K24" s="45"/>
      <c r="L24" s="81"/>
      <c r="M24" s="26"/>
      <c r="N24" s="9"/>
      <c r="O24" s="9"/>
      <c r="P24" s="9"/>
    </row>
    <row r="25" spans="1:16" s="8" customFormat="1" ht="18.75" customHeight="1" hidden="1">
      <c r="A25" s="26"/>
      <c r="B25" s="74"/>
      <c r="C25" s="47" t="s">
        <v>8</v>
      </c>
      <c r="D25" s="49"/>
      <c r="E25" s="49"/>
      <c r="F25" s="49"/>
      <c r="G25" s="49"/>
      <c r="H25" s="49"/>
      <c r="I25" s="49"/>
      <c r="J25" s="53"/>
      <c r="K25" s="53"/>
      <c r="L25" s="81"/>
      <c r="M25" s="26"/>
      <c r="N25" s="9"/>
      <c r="O25" s="9"/>
      <c r="P25" s="9"/>
    </row>
    <row r="26" spans="1:16" s="8" customFormat="1" ht="56.25" customHeight="1">
      <c r="A26" s="26"/>
      <c r="B26" s="76" t="s">
        <v>42</v>
      </c>
      <c r="C26" s="51" t="s">
        <v>84</v>
      </c>
      <c r="D26" s="42">
        <f>F26+E26</f>
        <v>655.95437</v>
      </c>
      <c r="E26" s="42"/>
      <c r="F26" s="42">
        <v>655.95437</v>
      </c>
      <c r="G26" s="49"/>
      <c r="H26" s="49"/>
      <c r="I26" s="42">
        <f>K26</f>
        <v>655.95437</v>
      </c>
      <c r="J26" s="90"/>
      <c r="K26" s="90">
        <v>655.95437</v>
      </c>
      <c r="L26" s="81"/>
      <c r="M26" s="26"/>
      <c r="N26" s="9"/>
      <c r="O26" s="9"/>
      <c r="P26" s="9"/>
    </row>
    <row r="27" spans="1:16" s="8" customFormat="1" ht="18.75" customHeight="1">
      <c r="A27" s="26"/>
      <c r="B27" s="76"/>
      <c r="C27" s="47"/>
      <c r="D27" s="49">
        <f>F27+E27</f>
        <v>655.95437</v>
      </c>
      <c r="E27" s="49"/>
      <c r="F27" s="49">
        <f>F26</f>
        <v>655.95437</v>
      </c>
      <c r="G27" s="49"/>
      <c r="H27" s="49"/>
      <c r="I27" s="49">
        <f>K27</f>
        <v>655.95437</v>
      </c>
      <c r="J27" s="53"/>
      <c r="K27" s="53">
        <f>K26</f>
        <v>655.95437</v>
      </c>
      <c r="L27" s="81"/>
      <c r="M27" s="26"/>
      <c r="N27" s="9"/>
      <c r="O27" s="9"/>
      <c r="P27" s="9"/>
    </row>
    <row r="28" spans="1:16" s="8" customFormat="1" ht="56.25" customHeight="1">
      <c r="A28" s="26"/>
      <c r="B28" s="156" t="s">
        <v>33</v>
      </c>
      <c r="C28" s="52" t="s">
        <v>82</v>
      </c>
      <c r="D28" s="42">
        <f>E28+F28+G28</f>
        <v>320984.7891</v>
      </c>
      <c r="E28" s="42">
        <v>310000</v>
      </c>
      <c r="F28" s="42">
        <v>10984.789099999998</v>
      </c>
      <c r="G28" s="49"/>
      <c r="H28" s="42"/>
      <c r="I28" s="42">
        <f>L28+K28+J28</f>
        <v>320834.3957</v>
      </c>
      <c r="J28" s="90">
        <v>310000</v>
      </c>
      <c r="K28" s="90">
        <v>10834.3957</v>
      </c>
      <c r="L28" s="81"/>
      <c r="M28" s="26"/>
      <c r="N28" s="9"/>
      <c r="O28" s="9"/>
      <c r="P28" s="9"/>
    </row>
    <row r="29" spans="1:16" s="8" customFormat="1" ht="57.75" customHeight="1">
      <c r="A29" s="26"/>
      <c r="B29" s="157"/>
      <c r="C29" s="52" t="s">
        <v>70</v>
      </c>
      <c r="D29" s="42"/>
      <c r="E29" s="42"/>
      <c r="F29" s="42"/>
      <c r="G29" s="49"/>
      <c r="H29" s="49"/>
      <c r="I29" s="42"/>
      <c r="J29" s="90"/>
      <c r="K29" s="90"/>
      <c r="L29" s="81"/>
      <c r="M29" s="26"/>
      <c r="N29" s="9"/>
      <c r="O29" s="9"/>
      <c r="P29" s="9"/>
    </row>
    <row r="30" spans="1:16" s="8" customFormat="1" ht="15.75" customHeight="1">
      <c r="A30" s="26"/>
      <c r="B30" s="74"/>
      <c r="C30" s="47" t="s">
        <v>8</v>
      </c>
      <c r="D30" s="49">
        <f>F30+E30</f>
        <v>320984.7891</v>
      </c>
      <c r="E30" s="49">
        <f>E28</f>
        <v>310000</v>
      </c>
      <c r="F30" s="49">
        <f>F28</f>
        <v>10984.789099999998</v>
      </c>
      <c r="G30" s="49"/>
      <c r="H30" s="49"/>
      <c r="I30" s="49">
        <f aca="true" t="shared" si="1" ref="I30:I35">L30+K30+J30</f>
        <v>320834.3957</v>
      </c>
      <c r="J30" s="53">
        <f>J28</f>
        <v>310000</v>
      </c>
      <c r="K30" s="53">
        <f>K28</f>
        <v>10834.3957</v>
      </c>
      <c r="L30" s="81"/>
      <c r="M30" s="26"/>
      <c r="N30" s="9"/>
      <c r="O30" s="9"/>
      <c r="P30" s="9"/>
    </row>
    <row r="31" spans="1:16" s="8" customFormat="1" ht="42.75" customHeight="1">
      <c r="A31" s="26"/>
      <c r="B31" s="74" t="s">
        <v>41</v>
      </c>
      <c r="C31" s="33" t="s">
        <v>58</v>
      </c>
      <c r="D31" s="42">
        <f>E31+F31+G31</f>
        <v>1160411.10573</v>
      </c>
      <c r="E31" s="42">
        <v>1145639.2</v>
      </c>
      <c r="F31" s="42">
        <v>14771.90573</v>
      </c>
      <c r="G31" s="42"/>
      <c r="H31" s="42"/>
      <c r="I31" s="42">
        <f t="shared" si="1"/>
        <v>1154521.6815799999</v>
      </c>
      <c r="J31" s="90">
        <v>1145639.2</v>
      </c>
      <c r="K31" s="90">
        <v>8882.48158</v>
      </c>
      <c r="L31" s="81"/>
      <c r="M31" s="26"/>
      <c r="N31" s="9"/>
      <c r="O31" s="9"/>
      <c r="P31" s="9"/>
    </row>
    <row r="32" spans="1:16" s="8" customFormat="1" ht="15.75" customHeight="1">
      <c r="A32" s="26"/>
      <c r="B32" s="74"/>
      <c r="C32" s="47" t="s">
        <v>8</v>
      </c>
      <c r="D32" s="49">
        <f>D31</f>
        <v>1160411.10573</v>
      </c>
      <c r="E32" s="49">
        <f>E31</f>
        <v>1145639.2</v>
      </c>
      <c r="F32" s="49">
        <f>F31</f>
        <v>14771.90573</v>
      </c>
      <c r="G32" s="49"/>
      <c r="H32" s="49"/>
      <c r="I32" s="53">
        <f t="shared" si="1"/>
        <v>1154521.6815799999</v>
      </c>
      <c r="J32" s="53">
        <f>J31</f>
        <v>1145639.2</v>
      </c>
      <c r="K32" s="53">
        <f>K31</f>
        <v>8882.48158</v>
      </c>
      <c r="L32" s="81"/>
      <c r="M32" s="26"/>
      <c r="N32" s="9"/>
      <c r="O32" s="9"/>
      <c r="P32" s="9"/>
    </row>
    <row r="33" spans="1:16" s="8" customFormat="1" ht="63.75" customHeight="1">
      <c r="A33" s="26"/>
      <c r="B33" s="115" t="s">
        <v>34</v>
      </c>
      <c r="C33" s="51" t="s">
        <v>35</v>
      </c>
      <c r="D33" s="42">
        <f>E33+F33+G33</f>
        <v>1551260.95771</v>
      </c>
      <c r="E33" s="42">
        <v>1281881</v>
      </c>
      <c r="F33" s="42">
        <v>269379.95771000005</v>
      </c>
      <c r="G33" s="49"/>
      <c r="H33" s="49"/>
      <c r="I33" s="42">
        <f t="shared" si="1"/>
        <v>1551260.95771</v>
      </c>
      <c r="J33" s="90">
        <v>1281881</v>
      </c>
      <c r="K33" s="90">
        <v>269379.95771</v>
      </c>
      <c r="L33" s="81"/>
      <c r="M33" s="26"/>
      <c r="N33" s="28"/>
      <c r="O33" s="28"/>
      <c r="P33" s="29"/>
    </row>
    <row r="34" spans="2:16" s="8" customFormat="1" ht="16.5" customHeight="1">
      <c r="B34" s="115"/>
      <c r="C34" s="47" t="s">
        <v>8</v>
      </c>
      <c r="D34" s="49">
        <f>D33</f>
        <v>1551260.95771</v>
      </c>
      <c r="E34" s="49">
        <f>E33</f>
        <v>1281881</v>
      </c>
      <c r="F34" s="49">
        <f>F33</f>
        <v>269379.95771000005</v>
      </c>
      <c r="G34" s="49"/>
      <c r="H34" s="49"/>
      <c r="I34" s="49">
        <f t="shared" si="1"/>
        <v>1551260.95771</v>
      </c>
      <c r="J34" s="53">
        <f>J33</f>
        <v>1281881</v>
      </c>
      <c r="K34" s="53">
        <f>K33</f>
        <v>269379.95771</v>
      </c>
      <c r="L34" s="81"/>
      <c r="M34" s="26"/>
      <c r="N34" s="9"/>
      <c r="O34" s="9"/>
      <c r="P34" s="9"/>
    </row>
    <row r="35" spans="2:16" s="8" customFormat="1" ht="24.75" customHeight="1">
      <c r="B35" s="180" t="s">
        <v>29</v>
      </c>
      <c r="C35" s="181"/>
      <c r="D35" s="42">
        <f>E35+F35+G35</f>
        <v>117567.27468999999</v>
      </c>
      <c r="E35" s="42"/>
      <c r="F35" s="42">
        <v>117567.27468999999</v>
      </c>
      <c r="G35" s="42"/>
      <c r="H35" s="42"/>
      <c r="I35" s="42">
        <f t="shared" si="1"/>
        <v>98020.04692000001</v>
      </c>
      <c r="J35" s="90"/>
      <c r="K35" s="90">
        <v>98020.04692000001</v>
      </c>
      <c r="L35" s="81"/>
      <c r="M35" s="26"/>
      <c r="N35" s="9"/>
      <c r="O35" s="9"/>
      <c r="P35" s="9"/>
    </row>
    <row r="36" spans="2:16" s="8" customFormat="1" ht="48.75" customHeight="1">
      <c r="B36" s="144" t="s">
        <v>30</v>
      </c>
      <c r="C36" s="183"/>
      <c r="D36" s="50">
        <f>D21+D25+D30+D32+D34+D35+D27</f>
        <v>8919757.64503</v>
      </c>
      <c r="E36" s="50">
        <f>E21+E25+E30+E32+E34+E35</f>
        <v>3620253.9</v>
      </c>
      <c r="F36" s="53">
        <f>F21+F25+F30+F32+F34+F35+F27</f>
        <v>5299503.74503</v>
      </c>
      <c r="G36" s="50"/>
      <c r="H36" s="54" t="s">
        <v>91</v>
      </c>
      <c r="I36" s="50">
        <f>I21+I25+I30+I32+I34+I35+I27</f>
        <v>8870621.753331</v>
      </c>
      <c r="J36" s="50">
        <f>J21+J25+J30+J32+J34+J35</f>
        <v>3620253.9</v>
      </c>
      <c r="K36" s="50">
        <f>K21+K25+K30+K32+K34+K35+K27</f>
        <v>5250367.853331</v>
      </c>
      <c r="L36" s="50"/>
      <c r="N36" s="9"/>
      <c r="O36" s="9"/>
      <c r="P36" s="9"/>
    </row>
    <row r="37" spans="2:16" s="8" customFormat="1" ht="23.25" customHeight="1">
      <c r="B37" s="138" t="s">
        <v>10</v>
      </c>
      <c r="C37" s="139"/>
      <c r="D37" s="139"/>
      <c r="E37" s="139"/>
      <c r="F37" s="139"/>
      <c r="G37" s="139"/>
      <c r="H37" s="139"/>
      <c r="I37" s="139"/>
      <c r="J37" s="140"/>
      <c r="K37" s="140"/>
      <c r="L37" s="141"/>
      <c r="N37" s="9"/>
      <c r="O37" s="9"/>
      <c r="P37" s="9"/>
    </row>
    <row r="38" spans="2:18" s="8" customFormat="1" ht="22.5" customHeight="1">
      <c r="B38" s="55" t="s">
        <v>46</v>
      </c>
      <c r="C38" s="153" t="s">
        <v>5</v>
      </c>
      <c r="D38" s="41">
        <v>105332.243</v>
      </c>
      <c r="E38" s="41"/>
      <c r="F38" s="42">
        <v>105332.243</v>
      </c>
      <c r="G38" s="41"/>
      <c r="H38" s="42">
        <v>477.4</v>
      </c>
      <c r="I38" s="56">
        <v>105332.24252</v>
      </c>
      <c r="J38" s="57"/>
      <c r="K38" s="56">
        <v>105332.24252</v>
      </c>
      <c r="L38" s="57"/>
      <c r="M38" s="39"/>
      <c r="N38" s="38"/>
      <c r="O38" s="39"/>
      <c r="P38" s="10"/>
      <c r="Q38" s="10"/>
      <c r="R38" s="10"/>
    </row>
    <row r="39" spans="2:18" s="8" customFormat="1" ht="16.5" customHeight="1">
      <c r="B39" s="55" t="s">
        <v>47</v>
      </c>
      <c r="C39" s="153"/>
      <c r="D39" s="41">
        <v>125394.691</v>
      </c>
      <c r="E39" s="41"/>
      <c r="F39" s="42">
        <v>125394.691</v>
      </c>
      <c r="G39" s="41"/>
      <c r="H39" s="42">
        <v>496</v>
      </c>
      <c r="I39" s="56">
        <v>125394.69106</v>
      </c>
      <c r="J39" s="57"/>
      <c r="K39" s="56">
        <v>125394.69106</v>
      </c>
      <c r="L39" s="57"/>
      <c r="M39" s="39"/>
      <c r="N39" s="38"/>
      <c r="O39" s="39"/>
      <c r="P39" s="10"/>
      <c r="Q39" s="10"/>
      <c r="R39" s="10"/>
    </row>
    <row r="40" spans="2:18" s="8" customFormat="1" ht="14.25" customHeight="1">
      <c r="B40" s="55" t="s">
        <v>40</v>
      </c>
      <c r="C40" s="153"/>
      <c r="D40" s="41">
        <v>124029.634</v>
      </c>
      <c r="E40" s="41"/>
      <c r="F40" s="42">
        <v>124029.634</v>
      </c>
      <c r="G40" s="41"/>
      <c r="H40" s="42">
        <v>600.4</v>
      </c>
      <c r="I40" s="56">
        <v>124029.63405000001</v>
      </c>
      <c r="J40" s="57"/>
      <c r="K40" s="56">
        <v>124029.63405000001</v>
      </c>
      <c r="L40" s="57"/>
      <c r="M40" s="39"/>
      <c r="N40" s="38"/>
      <c r="O40" s="39"/>
      <c r="P40" s="10"/>
      <c r="Q40" s="10"/>
      <c r="R40" s="10"/>
    </row>
    <row r="41" spans="2:18" s="8" customFormat="1" ht="16.5" customHeight="1">
      <c r="B41" s="55" t="s">
        <v>48</v>
      </c>
      <c r="C41" s="153"/>
      <c r="D41" s="41">
        <v>189059.229</v>
      </c>
      <c r="E41" s="41"/>
      <c r="F41" s="42">
        <v>189059.229</v>
      </c>
      <c r="G41" s="41"/>
      <c r="H41" s="42">
        <v>527.1</v>
      </c>
      <c r="I41" s="56">
        <v>189059.229</v>
      </c>
      <c r="J41" s="57"/>
      <c r="K41" s="56">
        <v>189059.229</v>
      </c>
      <c r="L41" s="57"/>
      <c r="M41" s="39"/>
      <c r="N41" s="38"/>
      <c r="O41" s="39"/>
      <c r="P41" s="10"/>
      <c r="Q41" s="10"/>
      <c r="R41" s="10"/>
    </row>
    <row r="42" spans="2:18" s="8" customFormat="1" ht="15.75">
      <c r="B42" s="55" t="s">
        <v>42</v>
      </c>
      <c r="C42" s="153"/>
      <c r="D42" s="41">
        <v>312339.532</v>
      </c>
      <c r="E42" s="41"/>
      <c r="F42" s="42">
        <v>312339.532</v>
      </c>
      <c r="G42" s="41"/>
      <c r="H42" s="42">
        <v>1250.5</v>
      </c>
      <c r="I42" s="56">
        <v>312339.53232</v>
      </c>
      <c r="J42" s="57"/>
      <c r="K42" s="56">
        <v>312339.53232</v>
      </c>
      <c r="L42" s="57"/>
      <c r="M42" s="39"/>
      <c r="N42" s="38"/>
      <c r="O42" s="39"/>
      <c r="P42" s="10"/>
      <c r="Q42" s="10"/>
      <c r="R42" s="10"/>
    </row>
    <row r="43" spans="2:18" s="8" customFormat="1" ht="17.25" customHeight="1">
      <c r="B43" s="55" t="s">
        <v>49</v>
      </c>
      <c r="C43" s="153"/>
      <c r="D43" s="41">
        <v>158613.5</v>
      </c>
      <c r="E43" s="41"/>
      <c r="F43" s="42">
        <v>158613.5</v>
      </c>
      <c r="G43" s="41"/>
      <c r="H43" s="42">
        <v>535.2</v>
      </c>
      <c r="I43" s="56">
        <v>158613.49963</v>
      </c>
      <c r="J43" s="57"/>
      <c r="K43" s="56">
        <v>158613.49963</v>
      </c>
      <c r="L43" s="57"/>
      <c r="M43" s="39"/>
      <c r="N43" s="38"/>
      <c r="O43" s="39"/>
      <c r="P43" s="10"/>
      <c r="Q43" s="10"/>
      <c r="R43" s="10"/>
    </row>
    <row r="44" spans="2:18" s="8" customFormat="1" ht="15" customHeight="1">
      <c r="B44" s="55" t="s">
        <v>50</v>
      </c>
      <c r="C44" s="153"/>
      <c r="D44" s="41">
        <v>173302.89</v>
      </c>
      <c r="E44" s="41"/>
      <c r="F44" s="42">
        <v>173302.88963</v>
      </c>
      <c r="G44" s="41"/>
      <c r="H44" s="42">
        <v>536.5</v>
      </c>
      <c r="I44" s="56">
        <v>173302.88963</v>
      </c>
      <c r="J44" s="57"/>
      <c r="K44" s="56">
        <v>173302.88963</v>
      </c>
      <c r="L44" s="58"/>
      <c r="M44" s="39"/>
      <c r="N44" s="38"/>
      <c r="O44" s="37"/>
      <c r="P44" s="10"/>
      <c r="Q44" s="10"/>
      <c r="R44" s="10"/>
    </row>
    <row r="45" spans="2:18" s="8" customFormat="1" ht="15.75">
      <c r="B45" s="55" t="s">
        <v>51</v>
      </c>
      <c r="C45" s="153"/>
      <c r="D45" s="41">
        <v>83039.608</v>
      </c>
      <c r="E45" s="41"/>
      <c r="F45" s="42">
        <v>83039.608</v>
      </c>
      <c r="G45" s="41"/>
      <c r="H45" s="42">
        <v>353.3</v>
      </c>
      <c r="I45" s="56">
        <v>83039.60801000001</v>
      </c>
      <c r="J45" s="57"/>
      <c r="K45" s="56">
        <v>83039.60801000001</v>
      </c>
      <c r="L45" s="57"/>
      <c r="M45" s="39"/>
      <c r="N45" s="38"/>
      <c r="O45" s="39"/>
      <c r="P45" s="10"/>
      <c r="Q45" s="10"/>
      <c r="R45" s="10"/>
    </row>
    <row r="46" spans="2:18" s="8" customFormat="1" ht="18" customHeight="1">
      <c r="B46" s="55" t="s">
        <v>33</v>
      </c>
      <c r="C46" s="153"/>
      <c r="D46" s="41">
        <v>91207.334</v>
      </c>
      <c r="E46" s="41"/>
      <c r="F46" s="42">
        <v>91207.334</v>
      </c>
      <c r="G46" s="41"/>
      <c r="H46" s="42">
        <v>341.082</v>
      </c>
      <c r="I46" s="56">
        <v>91207.33425999999</v>
      </c>
      <c r="J46" s="57"/>
      <c r="K46" s="56">
        <v>91207.33425999999</v>
      </c>
      <c r="L46" s="57"/>
      <c r="M46" s="39"/>
      <c r="N46" s="38"/>
      <c r="O46" s="39"/>
      <c r="P46" s="10"/>
      <c r="Q46" s="10"/>
      <c r="R46" s="10"/>
    </row>
    <row r="47" spans="2:18" s="8" customFormat="1" ht="18" customHeight="1">
      <c r="B47" s="55" t="s">
        <v>52</v>
      </c>
      <c r="C47" s="153"/>
      <c r="D47" s="41">
        <v>81249.363</v>
      </c>
      <c r="E47" s="41"/>
      <c r="F47" s="42">
        <v>81249.363</v>
      </c>
      <c r="G47" s="41"/>
      <c r="H47" s="42">
        <v>363.3</v>
      </c>
      <c r="I47" s="56">
        <v>81249.36347</v>
      </c>
      <c r="J47" s="57"/>
      <c r="K47" s="56">
        <v>81249.36347</v>
      </c>
      <c r="L47" s="57"/>
      <c r="M47" s="39"/>
      <c r="N47" s="38"/>
      <c r="O47" s="39"/>
      <c r="P47" s="10"/>
      <c r="Q47" s="10"/>
      <c r="R47" s="10"/>
    </row>
    <row r="48" spans="2:18" s="8" customFormat="1" ht="18.75" customHeight="1">
      <c r="B48" s="55" t="s">
        <v>37</v>
      </c>
      <c r="C48" s="153"/>
      <c r="D48" s="41">
        <v>117376.093</v>
      </c>
      <c r="E48" s="41"/>
      <c r="F48" s="42">
        <v>117376.093</v>
      </c>
      <c r="G48" s="41"/>
      <c r="H48" s="42">
        <v>407.6</v>
      </c>
      <c r="I48" s="56">
        <v>117376.0928</v>
      </c>
      <c r="J48" s="57"/>
      <c r="K48" s="56">
        <v>117376.0928</v>
      </c>
      <c r="L48" s="57"/>
      <c r="M48" s="39"/>
      <c r="N48" s="38"/>
      <c r="O48" s="39"/>
      <c r="P48" s="10"/>
      <c r="Q48" s="10"/>
      <c r="R48" s="10"/>
    </row>
    <row r="49" spans="2:18" s="8" customFormat="1" ht="17.25" customHeight="1">
      <c r="B49" s="55" t="s">
        <v>53</v>
      </c>
      <c r="C49" s="153"/>
      <c r="D49" s="41">
        <v>179940.467</v>
      </c>
      <c r="E49" s="41"/>
      <c r="F49" s="42">
        <v>179940.467</v>
      </c>
      <c r="G49" s="41"/>
      <c r="H49" s="42">
        <v>770</v>
      </c>
      <c r="I49" s="56">
        <v>179940.46715</v>
      </c>
      <c r="J49" s="57"/>
      <c r="K49" s="56">
        <v>179940.46715</v>
      </c>
      <c r="L49" s="57"/>
      <c r="M49" s="39"/>
      <c r="N49" s="38"/>
      <c r="O49" s="39"/>
      <c r="P49" s="10"/>
      <c r="Q49" s="10"/>
      <c r="R49" s="10"/>
    </row>
    <row r="50" spans="2:18" s="8" customFormat="1" ht="18" customHeight="1">
      <c r="B50" s="55" t="s">
        <v>54</v>
      </c>
      <c r="C50" s="153"/>
      <c r="D50" s="41">
        <v>163649.218</v>
      </c>
      <c r="E50" s="41"/>
      <c r="F50" s="42">
        <v>163649.218</v>
      </c>
      <c r="G50" s="41"/>
      <c r="H50" s="42">
        <v>446.8</v>
      </c>
      <c r="I50" s="56">
        <v>163649.21842</v>
      </c>
      <c r="J50" s="57"/>
      <c r="K50" s="56">
        <v>163649.21842</v>
      </c>
      <c r="L50" s="57"/>
      <c r="M50" s="39"/>
      <c r="N50" s="38"/>
      <c r="O50" s="39"/>
      <c r="P50" s="10"/>
      <c r="Q50" s="10"/>
      <c r="R50" s="10"/>
    </row>
    <row r="51" spans="2:18" s="8" customFormat="1" ht="18" customHeight="1">
      <c r="B51" s="55" t="s">
        <v>43</v>
      </c>
      <c r="C51" s="153"/>
      <c r="D51" s="41">
        <v>162115.623</v>
      </c>
      <c r="E51" s="41"/>
      <c r="F51" s="42">
        <v>162115.623</v>
      </c>
      <c r="G51" s="41"/>
      <c r="H51" s="42">
        <v>609.3</v>
      </c>
      <c r="I51" s="56">
        <v>162115.62284999999</v>
      </c>
      <c r="J51" s="57"/>
      <c r="K51" s="56">
        <v>162115.62284999999</v>
      </c>
      <c r="L51" s="57"/>
      <c r="M51" s="39"/>
      <c r="N51" s="38"/>
      <c r="O51" s="39"/>
      <c r="P51" s="10"/>
      <c r="Q51" s="10"/>
      <c r="R51" s="10"/>
    </row>
    <row r="52" spans="2:18" s="8" customFormat="1" ht="20.25" customHeight="1">
      <c r="B52" s="55" t="s">
        <v>44</v>
      </c>
      <c r="C52" s="153"/>
      <c r="D52" s="41">
        <v>119485.184</v>
      </c>
      <c r="E52" s="41"/>
      <c r="F52" s="42">
        <v>119485.184</v>
      </c>
      <c r="G52" s="41"/>
      <c r="H52" s="42">
        <v>440.8</v>
      </c>
      <c r="I52" s="56">
        <v>119485.18435</v>
      </c>
      <c r="J52" s="57"/>
      <c r="K52" s="56">
        <v>119485.18435</v>
      </c>
      <c r="L52" s="57"/>
      <c r="M52" s="39"/>
      <c r="N52" s="38"/>
      <c r="O52" s="39"/>
      <c r="P52" s="10"/>
      <c r="Q52" s="10"/>
      <c r="R52" s="10"/>
    </row>
    <row r="53" spans="2:18" s="8" customFormat="1" ht="21.75" customHeight="1">
      <c r="B53" s="55" t="s">
        <v>38</v>
      </c>
      <c r="C53" s="153"/>
      <c r="D53" s="41">
        <v>127349.008</v>
      </c>
      <c r="E53" s="41"/>
      <c r="F53" s="42">
        <v>127349.008</v>
      </c>
      <c r="G53" s="41"/>
      <c r="H53" s="42">
        <v>524.1</v>
      </c>
      <c r="I53" s="56">
        <v>127349.00772999998</v>
      </c>
      <c r="J53" s="57"/>
      <c r="K53" s="56">
        <v>127349.00772999998</v>
      </c>
      <c r="L53" s="57"/>
      <c r="M53" s="39"/>
      <c r="N53" s="38"/>
      <c r="O53" s="39"/>
      <c r="P53" s="10"/>
      <c r="Q53" s="10"/>
      <c r="R53" s="10"/>
    </row>
    <row r="54" spans="2:18" s="8" customFormat="1" ht="17.25" customHeight="1">
      <c r="B54" s="55" t="s">
        <v>45</v>
      </c>
      <c r="C54" s="153"/>
      <c r="D54" s="41">
        <v>140470.587</v>
      </c>
      <c r="E54" s="41"/>
      <c r="F54" s="42">
        <v>140470.587</v>
      </c>
      <c r="G54" s="41"/>
      <c r="H54" s="42">
        <v>522.4</v>
      </c>
      <c r="I54" s="56">
        <v>140470.58699</v>
      </c>
      <c r="J54" s="57"/>
      <c r="K54" s="56">
        <v>140470.58699</v>
      </c>
      <c r="L54" s="57"/>
      <c r="M54" s="39"/>
      <c r="N54" s="38"/>
      <c r="O54" s="39"/>
      <c r="P54" s="10"/>
      <c r="Q54" s="10"/>
      <c r="R54" s="10"/>
    </row>
    <row r="55" spans="2:18" s="8" customFormat="1" ht="19.5" customHeight="1">
      <c r="B55" s="137" t="s">
        <v>4</v>
      </c>
      <c r="C55" s="137"/>
      <c r="D55" s="41">
        <f>E55+F55</f>
        <v>494314.24589000037</v>
      </c>
      <c r="E55" s="41"/>
      <c r="F55" s="42">
        <v>494314.24589000037</v>
      </c>
      <c r="G55" s="59"/>
      <c r="H55" s="60"/>
      <c r="I55" s="41">
        <f>J55+K55+L55</f>
        <v>464690.15925999964</v>
      </c>
      <c r="J55" s="44"/>
      <c r="K55" s="43">
        <v>464690.15925999964</v>
      </c>
      <c r="L55" s="44"/>
      <c r="M55" s="30"/>
      <c r="N55" s="36"/>
      <c r="O55" s="36"/>
      <c r="P55" s="9"/>
      <c r="R55" s="10"/>
    </row>
    <row r="56" spans="2:18" s="8" customFormat="1" ht="29.25" customHeight="1">
      <c r="B56" s="144" t="s">
        <v>6</v>
      </c>
      <c r="C56" s="144"/>
      <c r="D56" s="48">
        <f>D38+D39+D40+D41+D42+D43+D44+D45+D46+D47+D48+D49+D50+D51+D52+D53+D54+D55</f>
        <v>2948268.4498900003</v>
      </c>
      <c r="E56" s="48"/>
      <c r="F56" s="49">
        <f>F38+F39+F40+F41+F42+F43+F44+F45+F46+F47+F48+F49+F50+F51+F52+F53+F54+F55</f>
        <v>2948268.4495200003</v>
      </c>
      <c r="G56" s="48"/>
      <c r="H56" s="49"/>
      <c r="I56" s="48">
        <f>I38+I39+I40+I41+I42+I43+I44+I45+I46+I47+I48+I49+I50+I51+I52+I53+I54+I55</f>
        <v>2918644.3635</v>
      </c>
      <c r="J56" s="44"/>
      <c r="K56" s="48">
        <f>K38+K39+K40+K41+K42+K43+K44+K45+K46+K47+K48+K49+K50+K51+K52+K53+K54+K55</f>
        <v>2918644.3635</v>
      </c>
      <c r="L56" s="44"/>
      <c r="N56" s="9"/>
      <c r="O56" s="9"/>
      <c r="P56" s="9"/>
      <c r="R56" s="10"/>
    </row>
    <row r="57" spans="2:18" s="8" customFormat="1" ht="29.25" customHeight="1">
      <c r="B57" s="138" t="s">
        <v>11</v>
      </c>
      <c r="C57" s="139"/>
      <c r="D57" s="139"/>
      <c r="E57" s="139"/>
      <c r="F57" s="139"/>
      <c r="G57" s="139"/>
      <c r="H57" s="139"/>
      <c r="I57" s="139"/>
      <c r="J57" s="140"/>
      <c r="K57" s="140"/>
      <c r="L57" s="141"/>
      <c r="N57" s="9"/>
      <c r="O57" s="9"/>
      <c r="P57" s="9"/>
      <c r="R57" s="10"/>
    </row>
    <row r="58" spans="2:12" s="8" customFormat="1" ht="45.75" customHeight="1">
      <c r="B58" s="182" t="s">
        <v>42</v>
      </c>
      <c r="C58" s="116" t="s">
        <v>88</v>
      </c>
      <c r="D58" s="62">
        <f>F58+E58</f>
        <v>39308.30784</v>
      </c>
      <c r="E58" s="42"/>
      <c r="F58" s="42">
        <v>39308.30784</v>
      </c>
      <c r="G58" s="41"/>
      <c r="H58" s="63"/>
      <c r="I58" s="41">
        <f>K58+J58</f>
        <v>39308.30784</v>
      </c>
      <c r="J58" s="44"/>
      <c r="K58" s="41">
        <v>39308.30784</v>
      </c>
      <c r="L58" s="44"/>
    </row>
    <row r="59" spans="2:12" s="8" customFormat="1" ht="45.75" customHeight="1">
      <c r="B59" s="182"/>
      <c r="C59" s="116" t="s">
        <v>95</v>
      </c>
      <c r="D59" s="62">
        <f>F59+E59</f>
        <v>43828.233329999995</v>
      </c>
      <c r="E59" s="42"/>
      <c r="F59" s="42">
        <v>43828.233329999995</v>
      </c>
      <c r="G59" s="41"/>
      <c r="H59" s="63"/>
      <c r="I59" s="41">
        <f>K59+J59</f>
        <v>42955.231719999996</v>
      </c>
      <c r="J59" s="44"/>
      <c r="K59" s="41">
        <v>42955.231719999996</v>
      </c>
      <c r="L59" s="44"/>
    </row>
    <row r="60" spans="2:15" s="8" customFormat="1" ht="73.5" customHeight="1">
      <c r="B60" s="182"/>
      <c r="C60" s="116" t="s">
        <v>89</v>
      </c>
      <c r="D60" s="62">
        <f>G60+F60+E60</f>
        <v>13140.1544</v>
      </c>
      <c r="E60" s="42">
        <v>8803.90344</v>
      </c>
      <c r="F60" s="42">
        <v>4336.25096</v>
      </c>
      <c r="G60" s="41"/>
      <c r="H60" s="63">
        <v>0.058</v>
      </c>
      <c r="I60" s="41">
        <f>L60+K60+J60</f>
        <v>13140.1544</v>
      </c>
      <c r="J60" s="90">
        <v>8803.90344</v>
      </c>
      <c r="K60" s="41">
        <v>4336.25096</v>
      </c>
      <c r="L60" s="44"/>
      <c r="O60" s="100"/>
    </row>
    <row r="61" spans="2:14" s="8" customFormat="1" ht="19.5" customHeight="1">
      <c r="B61" s="182"/>
      <c r="C61" s="47" t="s">
        <v>8</v>
      </c>
      <c r="D61" s="64">
        <f>F61</f>
        <v>87472.79213</v>
      </c>
      <c r="E61" s="64">
        <f>SUM(E58:E60)</f>
        <v>8803.90344</v>
      </c>
      <c r="F61" s="64">
        <f>SUM(F58:F60)</f>
        <v>87472.79213</v>
      </c>
      <c r="G61" s="65"/>
      <c r="H61" s="66">
        <f>H60</f>
        <v>0.058</v>
      </c>
      <c r="I61" s="65">
        <f>K61</f>
        <v>86599.79052000001</v>
      </c>
      <c r="J61" s="50">
        <f>SUM(J58:J60)</f>
        <v>8803.90344</v>
      </c>
      <c r="K61" s="65">
        <f>SUM(K58:K60)</f>
        <v>86599.79052000001</v>
      </c>
      <c r="L61" s="44"/>
      <c r="N61" s="9"/>
    </row>
    <row r="62" spans="2:14" s="8" customFormat="1" ht="25.5" customHeight="1" hidden="1">
      <c r="B62" s="67" t="s">
        <v>13</v>
      </c>
      <c r="C62" s="68"/>
      <c r="D62" s="62"/>
      <c r="E62" s="62"/>
      <c r="F62" s="62"/>
      <c r="G62" s="69"/>
      <c r="H62" s="62"/>
      <c r="I62" s="69"/>
      <c r="J62" s="44"/>
      <c r="K62" s="69"/>
      <c r="L62" s="44"/>
      <c r="N62" s="9"/>
    </row>
    <row r="63" spans="2:14" s="8" customFormat="1" ht="14.25" customHeight="1" hidden="1">
      <c r="B63" s="67"/>
      <c r="C63" s="47"/>
      <c r="D63" s="64">
        <f>D62</f>
        <v>0</v>
      </c>
      <c r="E63" s="64"/>
      <c r="F63" s="64">
        <f>F62</f>
        <v>0</v>
      </c>
      <c r="G63" s="65"/>
      <c r="H63" s="64"/>
      <c r="I63" s="65">
        <f>I62</f>
        <v>0</v>
      </c>
      <c r="J63" s="44"/>
      <c r="K63" s="65">
        <f>K62</f>
        <v>0</v>
      </c>
      <c r="L63" s="44"/>
      <c r="N63" s="9"/>
    </row>
    <row r="64" spans="2:14" s="8" customFormat="1" ht="28.5" customHeight="1" hidden="1">
      <c r="B64" s="67" t="s">
        <v>14</v>
      </c>
      <c r="C64" s="68" t="s">
        <v>15</v>
      </c>
      <c r="D64" s="62"/>
      <c r="E64" s="62"/>
      <c r="F64" s="62"/>
      <c r="G64" s="69"/>
      <c r="H64" s="62"/>
      <c r="I64" s="69"/>
      <c r="J64" s="44"/>
      <c r="K64" s="69"/>
      <c r="L64" s="44"/>
      <c r="N64" s="9"/>
    </row>
    <row r="65" spans="2:14" s="8" customFormat="1" ht="27.75" customHeight="1" hidden="1">
      <c r="B65" s="67"/>
      <c r="C65" s="68" t="s">
        <v>16</v>
      </c>
      <c r="D65" s="62"/>
      <c r="E65" s="62"/>
      <c r="F65" s="62"/>
      <c r="G65" s="69"/>
      <c r="H65" s="62"/>
      <c r="I65" s="69"/>
      <c r="J65" s="44"/>
      <c r="K65" s="69"/>
      <c r="L65" s="44"/>
      <c r="N65" s="9"/>
    </row>
    <row r="66" spans="2:14" s="8" customFormat="1" ht="20.25" customHeight="1" hidden="1">
      <c r="B66" s="67"/>
      <c r="C66" s="33" t="s">
        <v>8</v>
      </c>
      <c r="D66" s="62"/>
      <c r="E66" s="62"/>
      <c r="F66" s="62"/>
      <c r="G66" s="69"/>
      <c r="H66" s="62"/>
      <c r="I66" s="69"/>
      <c r="J66" s="44"/>
      <c r="K66" s="69"/>
      <c r="L66" s="44"/>
      <c r="N66" s="9"/>
    </row>
    <row r="67" spans="2:14" s="8" customFormat="1" ht="25.5" customHeight="1" hidden="1">
      <c r="B67" s="67" t="s">
        <v>17</v>
      </c>
      <c r="C67" s="68"/>
      <c r="D67" s="62"/>
      <c r="E67" s="62"/>
      <c r="F67" s="62"/>
      <c r="G67" s="69"/>
      <c r="H67" s="62"/>
      <c r="I67" s="69"/>
      <c r="J67" s="44"/>
      <c r="K67" s="69"/>
      <c r="L67" s="44"/>
      <c r="N67" s="9"/>
    </row>
    <row r="68" spans="2:14" s="8" customFormat="1" ht="13.5" customHeight="1" hidden="1">
      <c r="B68" s="67"/>
      <c r="C68" s="68"/>
      <c r="D68" s="62"/>
      <c r="E68" s="62"/>
      <c r="F68" s="62"/>
      <c r="G68" s="69"/>
      <c r="H68" s="62"/>
      <c r="I68" s="69"/>
      <c r="J68" s="44"/>
      <c r="K68" s="69"/>
      <c r="L68" s="44"/>
      <c r="N68" s="9"/>
    </row>
    <row r="69" spans="2:15" s="8" customFormat="1" ht="37.5" customHeight="1">
      <c r="B69" s="70" t="s">
        <v>13</v>
      </c>
      <c r="C69" s="117" t="s">
        <v>60</v>
      </c>
      <c r="D69" s="62">
        <f>E69+F69</f>
        <v>102629.62388</v>
      </c>
      <c r="E69" s="62"/>
      <c r="F69" s="62">
        <v>102629.62388</v>
      </c>
      <c r="G69" s="69"/>
      <c r="H69" s="63"/>
      <c r="I69" s="41">
        <f>K69+J69</f>
        <v>102400.56147999997</v>
      </c>
      <c r="J69" s="44"/>
      <c r="K69" s="69">
        <v>102400.56147999997</v>
      </c>
      <c r="L69" s="44"/>
      <c r="N69" s="9"/>
      <c r="O69" s="100"/>
    </row>
    <row r="70" spans="2:14" s="8" customFormat="1" ht="13.5" customHeight="1">
      <c r="B70" s="71"/>
      <c r="C70" s="47" t="s">
        <v>8</v>
      </c>
      <c r="D70" s="64">
        <f>D69</f>
        <v>102629.62388</v>
      </c>
      <c r="E70" s="62"/>
      <c r="F70" s="64">
        <f>F69</f>
        <v>102629.62388</v>
      </c>
      <c r="G70" s="69"/>
      <c r="H70" s="62"/>
      <c r="I70" s="65">
        <f>I69</f>
        <v>102400.56147999997</v>
      </c>
      <c r="J70" s="44"/>
      <c r="K70" s="65">
        <f>K69</f>
        <v>102400.56147999997</v>
      </c>
      <c r="L70" s="44"/>
      <c r="N70" s="9"/>
    </row>
    <row r="71" spans="2:15" s="8" customFormat="1" ht="45" customHeight="1">
      <c r="B71" s="151" t="s">
        <v>55</v>
      </c>
      <c r="C71" s="33" t="s">
        <v>85</v>
      </c>
      <c r="D71" s="62">
        <f>F71</f>
        <v>145.82352</v>
      </c>
      <c r="E71" s="64"/>
      <c r="F71" s="62">
        <v>145.82352</v>
      </c>
      <c r="G71" s="65"/>
      <c r="H71" s="72"/>
      <c r="I71" s="41">
        <f>K71</f>
        <v>145.82352</v>
      </c>
      <c r="J71" s="44"/>
      <c r="K71" s="69">
        <v>145.82352</v>
      </c>
      <c r="L71" s="44"/>
      <c r="N71" s="9"/>
      <c r="O71" s="100"/>
    </row>
    <row r="72" spans="2:15" s="8" customFormat="1" ht="50.25" customHeight="1">
      <c r="B72" s="157"/>
      <c r="C72" s="33" t="s">
        <v>92</v>
      </c>
      <c r="D72" s="62">
        <f>G72+F72+E72</f>
        <v>21088.221080000003</v>
      </c>
      <c r="E72" s="62">
        <v>14129.108110000001</v>
      </c>
      <c r="F72" s="62">
        <v>6959.11297</v>
      </c>
      <c r="G72" s="65"/>
      <c r="H72" s="72"/>
      <c r="I72" s="41">
        <f>L72+K72+J72</f>
        <v>21088.221080000003</v>
      </c>
      <c r="J72" s="90">
        <v>14129.108110000001</v>
      </c>
      <c r="K72" s="69">
        <v>6959.11297</v>
      </c>
      <c r="L72" s="44"/>
      <c r="N72" s="9"/>
      <c r="O72" s="100"/>
    </row>
    <row r="73" spans="2:14" s="8" customFormat="1" ht="19.5" customHeight="1">
      <c r="B73" s="73"/>
      <c r="C73" s="47" t="s">
        <v>8</v>
      </c>
      <c r="D73" s="64">
        <f>F73</f>
        <v>7104.93649</v>
      </c>
      <c r="E73" s="64">
        <f>E71+E72</f>
        <v>14129.108110000001</v>
      </c>
      <c r="F73" s="64">
        <f>F71+F72</f>
        <v>7104.93649</v>
      </c>
      <c r="G73" s="65"/>
      <c r="H73" s="66"/>
      <c r="I73" s="65">
        <f>K73</f>
        <v>7104.93649</v>
      </c>
      <c r="J73" s="50">
        <f>J71+J72</f>
        <v>14129.108110000001</v>
      </c>
      <c r="K73" s="65">
        <f>K71+K72</f>
        <v>7104.93649</v>
      </c>
      <c r="L73" s="44"/>
      <c r="N73" s="9"/>
    </row>
    <row r="74" spans="2:15" s="8" customFormat="1" ht="48" customHeight="1">
      <c r="B74" s="74" t="s">
        <v>33</v>
      </c>
      <c r="C74" s="33" t="s">
        <v>59</v>
      </c>
      <c r="D74" s="62">
        <f>E74+F74</f>
        <v>34.98024</v>
      </c>
      <c r="E74" s="62"/>
      <c r="F74" s="62">
        <v>34.98024</v>
      </c>
      <c r="G74" s="65"/>
      <c r="H74" s="75"/>
      <c r="I74" s="41">
        <f>K74+J74</f>
        <v>34.98024000000001</v>
      </c>
      <c r="J74" s="44"/>
      <c r="K74" s="69">
        <v>34.98024000000001</v>
      </c>
      <c r="L74" s="44"/>
      <c r="N74" s="9"/>
      <c r="O74" s="100"/>
    </row>
    <row r="75" spans="2:14" s="8" customFormat="1" ht="19.5" customHeight="1">
      <c r="B75" s="73"/>
      <c r="C75" s="47" t="s">
        <v>8</v>
      </c>
      <c r="D75" s="64">
        <f>D74</f>
        <v>34.98024</v>
      </c>
      <c r="E75" s="64"/>
      <c r="F75" s="64">
        <f>F74</f>
        <v>34.98024</v>
      </c>
      <c r="G75" s="65"/>
      <c r="H75" s="66"/>
      <c r="I75" s="65">
        <f>I74</f>
        <v>34.98024000000001</v>
      </c>
      <c r="J75" s="44"/>
      <c r="K75" s="65">
        <f>K74</f>
        <v>34.98024000000001</v>
      </c>
      <c r="L75" s="44"/>
      <c r="N75" s="9"/>
    </row>
    <row r="76" spans="2:15" s="8" customFormat="1" ht="58.5" customHeight="1">
      <c r="B76" s="156" t="s">
        <v>68</v>
      </c>
      <c r="C76" s="33" t="s">
        <v>71</v>
      </c>
      <c r="D76" s="62">
        <f aca="true" t="shared" si="2" ref="D76:D85">F76</f>
        <v>39092.62916</v>
      </c>
      <c r="E76" s="62"/>
      <c r="F76" s="62">
        <v>39092.62916</v>
      </c>
      <c r="G76" s="65"/>
      <c r="H76" s="77">
        <v>2.532</v>
      </c>
      <c r="I76" s="69">
        <f>K76</f>
        <v>39034.189999999995</v>
      </c>
      <c r="J76" s="44"/>
      <c r="K76" s="69">
        <v>39034.189999999995</v>
      </c>
      <c r="L76" s="44"/>
      <c r="N76" s="9"/>
      <c r="O76" s="112"/>
    </row>
    <row r="77" spans="2:14" s="8" customFormat="1" ht="48.75" customHeight="1">
      <c r="B77" s="157"/>
      <c r="C77" s="33" t="s">
        <v>72</v>
      </c>
      <c r="D77" s="62">
        <f t="shared" si="2"/>
        <v>141618.55866</v>
      </c>
      <c r="E77" s="62"/>
      <c r="F77" s="62">
        <v>141618.55866</v>
      </c>
      <c r="G77" s="65"/>
      <c r="H77" s="66">
        <v>8.927</v>
      </c>
      <c r="I77" s="69">
        <f>K77</f>
        <v>141618.55865999998</v>
      </c>
      <c r="J77" s="44"/>
      <c r="K77" s="69">
        <v>141618.55865999998</v>
      </c>
      <c r="L77" s="44"/>
      <c r="N77" s="9"/>
    </row>
    <row r="78" spans="2:14" s="8" customFormat="1" ht="19.5" customHeight="1">
      <c r="B78" s="73"/>
      <c r="C78" s="47" t="s">
        <v>8</v>
      </c>
      <c r="D78" s="64">
        <f t="shared" si="2"/>
        <v>180711.18782</v>
      </c>
      <c r="E78" s="64"/>
      <c r="F78" s="64">
        <f>F76+F77</f>
        <v>180711.18782</v>
      </c>
      <c r="G78" s="65"/>
      <c r="H78" s="64">
        <f>H76+H77</f>
        <v>11.459</v>
      </c>
      <c r="I78" s="65">
        <f>K78</f>
        <v>180652.74865999998</v>
      </c>
      <c r="J78" s="44"/>
      <c r="K78" s="65">
        <f>K76+K77</f>
        <v>180652.74865999998</v>
      </c>
      <c r="L78" s="44"/>
      <c r="N78" s="9"/>
    </row>
    <row r="79" spans="2:14" s="8" customFormat="1" ht="39" customHeight="1" hidden="1">
      <c r="B79" s="74"/>
      <c r="C79" s="33"/>
      <c r="D79" s="62"/>
      <c r="E79" s="62"/>
      <c r="F79" s="62"/>
      <c r="G79" s="65"/>
      <c r="H79" s="64"/>
      <c r="I79" s="65"/>
      <c r="J79" s="44"/>
      <c r="K79" s="65"/>
      <c r="L79" s="44"/>
      <c r="N79" s="9"/>
    </row>
    <row r="80" spans="2:14" s="8" customFormat="1" ht="19.5" customHeight="1" hidden="1">
      <c r="B80" s="73"/>
      <c r="C80" s="47"/>
      <c r="D80" s="64"/>
      <c r="E80" s="64"/>
      <c r="F80" s="64"/>
      <c r="G80" s="65"/>
      <c r="H80" s="64"/>
      <c r="I80" s="65"/>
      <c r="J80" s="44"/>
      <c r="K80" s="65"/>
      <c r="L80" s="44"/>
      <c r="N80" s="9"/>
    </row>
    <row r="81" spans="2:14" s="8" customFormat="1" ht="54" customHeight="1">
      <c r="B81" s="74" t="s">
        <v>67</v>
      </c>
      <c r="C81" s="33" t="s">
        <v>73</v>
      </c>
      <c r="D81" s="62">
        <f t="shared" si="2"/>
        <v>19773.37418</v>
      </c>
      <c r="E81" s="62"/>
      <c r="F81" s="62">
        <v>19773.37418</v>
      </c>
      <c r="G81" s="65"/>
      <c r="H81" s="66">
        <v>0.695</v>
      </c>
      <c r="I81" s="69">
        <f>K81</f>
        <v>19773.37418</v>
      </c>
      <c r="J81" s="44"/>
      <c r="K81" s="69">
        <v>19773.37418</v>
      </c>
      <c r="L81" s="44"/>
      <c r="N81" s="9"/>
    </row>
    <row r="82" spans="2:14" s="8" customFormat="1" ht="19.5" customHeight="1">
      <c r="B82" s="73"/>
      <c r="C82" s="47" t="s">
        <v>8</v>
      </c>
      <c r="D82" s="64">
        <f t="shared" si="2"/>
        <v>19773.37418</v>
      </c>
      <c r="E82" s="64"/>
      <c r="F82" s="64">
        <f>F81</f>
        <v>19773.37418</v>
      </c>
      <c r="G82" s="65"/>
      <c r="H82" s="66">
        <f>H81</f>
        <v>0.695</v>
      </c>
      <c r="I82" s="65">
        <f>K82</f>
        <v>19773.37418</v>
      </c>
      <c r="J82" s="44"/>
      <c r="K82" s="65">
        <f>K81</f>
        <v>19773.37418</v>
      </c>
      <c r="L82" s="44"/>
      <c r="N82" s="9"/>
    </row>
    <row r="83" spans="2:14" s="8" customFormat="1" ht="50.25" customHeight="1">
      <c r="B83" s="73" t="s">
        <v>86</v>
      </c>
      <c r="C83" s="33" t="s">
        <v>87</v>
      </c>
      <c r="D83" s="62">
        <f>F83</f>
        <v>140203.94217</v>
      </c>
      <c r="E83" s="62"/>
      <c r="F83" s="62">
        <v>140203.94217</v>
      </c>
      <c r="G83" s="65"/>
      <c r="H83" s="64"/>
      <c r="I83" s="69">
        <f>K83</f>
        <v>140203.94217</v>
      </c>
      <c r="J83" s="44"/>
      <c r="K83" s="69">
        <v>140203.94217</v>
      </c>
      <c r="L83" s="44"/>
      <c r="N83" s="9"/>
    </row>
    <row r="84" spans="2:14" s="8" customFormat="1" ht="19.5" customHeight="1">
      <c r="B84" s="73"/>
      <c r="C84" s="47" t="s">
        <v>8</v>
      </c>
      <c r="D84" s="64">
        <f>F84</f>
        <v>140203.94217</v>
      </c>
      <c r="E84" s="64"/>
      <c r="F84" s="64">
        <f>F83</f>
        <v>140203.94217</v>
      </c>
      <c r="G84" s="65"/>
      <c r="H84" s="64"/>
      <c r="I84" s="65">
        <f>K84</f>
        <v>140203.94217</v>
      </c>
      <c r="J84" s="44"/>
      <c r="K84" s="65">
        <f>K83</f>
        <v>140203.94217</v>
      </c>
      <c r="L84" s="44"/>
      <c r="N84" s="9"/>
    </row>
    <row r="85" spans="2:14" s="8" customFormat="1" ht="22.5" customHeight="1">
      <c r="B85" s="145" t="s">
        <v>9</v>
      </c>
      <c r="C85" s="145"/>
      <c r="D85" s="49">
        <f t="shared" si="2"/>
        <v>63940.049380000004</v>
      </c>
      <c r="E85" s="42"/>
      <c r="F85" s="49">
        <v>63940.049380000004</v>
      </c>
      <c r="G85" s="41"/>
      <c r="H85" s="46"/>
      <c r="I85" s="48">
        <f>J85+K85</f>
        <v>54204.65488</v>
      </c>
      <c r="J85" s="78"/>
      <c r="K85" s="48">
        <v>54204.65488</v>
      </c>
      <c r="L85" s="44"/>
      <c r="N85" s="10"/>
    </row>
    <row r="86" spans="2:14" s="8" customFormat="1" ht="22.5" customHeight="1">
      <c r="B86" s="145" t="s">
        <v>21</v>
      </c>
      <c r="C86" s="145"/>
      <c r="D86" s="42"/>
      <c r="E86" s="42"/>
      <c r="F86" s="42"/>
      <c r="G86" s="41"/>
      <c r="H86" s="46"/>
      <c r="I86" s="41"/>
      <c r="J86" s="44"/>
      <c r="K86" s="41"/>
      <c r="L86" s="44"/>
      <c r="N86" s="10"/>
    </row>
    <row r="87" spans="2:14" s="8" customFormat="1" ht="22.5" customHeight="1">
      <c r="B87" s="67"/>
      <c r="C87" s="61" t="s">
        <v>56</v>
      </c>
      <c r="D87" s="42">
        <f>F87</f>
        <v>18.9724</v>
      </c>
      <c r="E87" s="42"/>
      <c r="F87" s="42">
        <v>18.9724</v>
      </c>
      <c r="G87" s="41"/>
      <c r="H87" s="46"/>
      <c r="I87" s="41"/>
      <c r="J87" s="44"/>
      <c r="K87" s="41"/>
      <c r="L87" s="44"/>
      <c r="N87" s="10"/>
    </row>
    <row r="88" spans="2:14" s="8" customFormat="1" ht="41.25" customHeight="1">
      <c r="B88" s="144" t="s">
        <v>7</v>
      </c>
      <c r="C88" s="144"/>
      <c r="D88" s="48">
        <f>F88+E88</f>
        <v>624822.87024</v>
      </c>
      <c r="E88" s="48">
        <f>E61+E70+E73+E75+E78+E80+E82+E85+E87+E84</f>
        <v>22933.011550000003</v>
      </c>
      <c r="F88" s="49">
        <f>F61+F70+F73+F75+F78+F80+F82+F85+F87+F84</f>
        <v>601889.8586899999</v>
      </c>
      <c r="G88" s="48"/>
      <c r="H88" s="79">
        <f>H60+H76+H77+H81</f>
        <v>12.212</v>
      </c>
      <c r="I88" s="48">
        <f>K88+J88</f>
        <v>613908.00017</v>
      </c>
      <c r="J88" s="48">
        <f>J61+J70+J73+J75+J78+J80+J82+J85+J87+J84</f>
        <v>22933.011550000003</v>
      </c>
      <c r="K88" s="48">
        <f>K61+K70+K73+K75+K78+K80+K82+K85+K87+K84</f>
        <v>590974.98862</v>
      </c>
      <c r="L88" s="44"/>
      <c r="N88" s="10"/>
    </row>
    <row r="89" spans="2:14" s="8" customFormat="1" ht="26.25" customHeight="1">
      <c r="B89" s="138" t="s">
        <v>12</v>
      </c>
      <c r="C89" s="139"/>
      <c r="D89" s="139"/>
      <c r="E89" s="139"/>
      <c r="F89" s="139"/>
      <c r="G89" s="139"/>
      <c r="H89" s="139"/>
      <c r="I89" s="139"/>
      <c r="J89" s="140"/>
      <c r="K89" s="140"/>
      <c r="L89" s="141"/>
      <c r="N89" s="10"/>
    </row>
    <row r="90" spans="2:14" s="8" customFormat="1" ht="39" customHeight="1">
      <c r="B90" s="188" t="s">
        <v>61</v>
      </c>
      <c r="C90" s="33" t="s">
        <v>99</v>
      </c>
      <c r="D90" s="42">
        <f>G90+F90+E90</f>
        <v>37820.59643</v>
      </c>
      <c r="E90" s="42">
        <v>25339.79957</v>
      </c>
      <c r="F90" s="42">
        <v>12480.79686</v>
      </c>
      <c r="G90" s="26"/>
      <c r="H90" s="80">
        <v>49.15</v>
      </c>
      <c r="I90" s="42">
        <f aca="true" t="shared" si="3" ref="I90:I153">L90+K90+J90</f>
        <v>37820.59643</v>
      </c>
      <c r="J90" s="42">
        <v>25339.79957</v>
      </c>
      <c r="K90" s="42">
        <v>12480.79686</v>
      </c>
      <c r="L90" s="81"/>
      <c r="M90" s="26"/>
      <c r="N90" s="10"/>
    </row>
    <row r="91" spans="2:14" s="8" customFormat="1" ht="39" customHeight="1">
      <c r="B91" s="189"/>
      <c r="C91" s="33" t="s">
        <v>136</v>
      </c>
      <c r="D91" s="42">
        <f>F91+E91</f>
        <v>397.06869</v>
      </c>
      <c r="E91" s="42"/>
      <c r="F91" s="42">
        <v>397.06869</v>
      </c>
      <c r="G91" s="118"/>
      <c r="H91" s="80"/>
      <c r="I91" s="42">
        <f t="shared" si="3"/>
        <v>397.06869</v>
      </c>
      <c r="J91" s="47"/>
      <c r="K91" s="42">
        <v>397.06869</v>
      </c>
      <c r="L91" s="81"/>
      <c r="M91" s="26"/>
      <c r="N91" s="10"/>
    </row>
    <row r="92" spans="2:14" s="8" customFormat="1" ht="25.5" customHeight="1">
      <c r="B92" s="190"/>
      <c r="C92" s="47" t="s">
        <v>8</v>
      </c>
      <c r="D92" s="49">
        <f aca="true" t="shared" si="4" ref="D92:D129">G92+F92+E92</f>
        <v>38217.66512</v>
      </c>
      <c r="E92" s="126">
        <f>E90+E91</f>
        <v>25339.79957</v>
      </c>
      <c r="F92" s="49">
        <f>F90+F91</f>
        <v>12877.86555</v>
      </c>
      <c r="G92" s="47"/>
      <c r="H92" s="82" t="s">
        <v>151</v>
      </c>
      <c r="I92" s="49">
        <f t="shared" si="3"/>
        <v>38217.66512</v>
      </c>
      <c r="J92" s="126">
        <f>J90+J91</f>
        <v>25339.79957</v>
      </c>
      <c r="K92" s="49">
        <f>K90+K91</f>
        <v>12877.86555</v>
      </c>
      <c r="L92" s="81"/>
      <c r="M92" s="26"/>
      <c r="N92" s="10"/>
    </row>
    <row r="93" spans="2:14" s="8" customFormat="1" ht="36" customHeight="1">
      <c r="B93" s="162" t="s">
        <v>65</v>
      </c>
      <c r="C93" s="119" t="s">
        <v>101</v>
      </c>
      <c r="D93" s="42">
        <f t="shared" si="4"/>
        <v>13801.569329999998</v>
      </c>
      <c r="E93" s="62">
        <v>9247.05144</v>
      </c>
      <c r="F93" s="42">
        <v>4554.51789</v>
      </c>
      <c r="G93" s="49"/>
      <c r="H93" s="80"/>
      <c r="I93" s="42">
        <f t="shared" si="3"/>
        <v>13801.569330000002</v>
      </c>
      <c r="J93" s="62">
        <v>9247.051440000001</v>
      </c>
      <c r="K93" s="42">
        <v>4554.51789</v>
      </c>
      <c r="L93" s="83"/>
      <c r="M93" s="26"/>
      <c r="N93" s="106"/>
    </row>
    <row r="94" spans="2:14" s="8" customFormat="1" ht="36" customHeight="1">
      <c r="B94" s="174"/>
      <c r="C94" s="120" t="s">
        <v>139</v>
      </c>
      <c r="D94" s="42">
        <f t="shared" si="4"/>
        <v>293549.2596</v>
      </c>
      <c r="E94" s="62"/>
      <c r="F94" s="42">
        <v>293549.2596</v>
      </c>
      <c r="G94" s="49"/>
      <c r="H94" s="80">
        <v>17.22</v>
      </c>
      <c r="I94" s="42">
        <f t="shared" si="3"/>
        <v>293549.25960000005</v>
      </c>
      <c r="J94" s="62"/>
      <c r="K94" s="42">
        <v>293549.25960000005</v>
      </c>
      <c r="L94" s="83"/>
      <c r="M94" s="26"/>
      <c r="N94" s="106"/>
    </row>
    <row r="95" spans="2:14" s="8" customFormat="1" ht="27.75" customHeight="1">
      <c r="B95" s="175"/>
      <c r="C95" s="47" t="s">
        <v>8</v>
      </c>
      <c r="D95" s="49">
        <f t="shared" si="4"/>
        <v>307350.82893</v>
      </c>
      <c r="E95" s="49">
        <f>E93+E94</f>
        <v>9247.05144</v>
      </c>
      <c r="F95" s="49">
        <f>F93+F94</f>
        <v>298103.77749</v>
      </c>
      <c r="G95" s="49"/>
      <c r="H95" s="82">
        <f>H94</f>
        <v>17.22</v>
      </c>
      <c r="I95" s="49">
        <f t="shared" si="3"/>
        <v>307350.8289300001</v>
      </c>
      <c r="J95" s="49">
        <f>J93+J94</f>
        <v>9247.051440000001</v>
      </c>
      <c r="K95" s="49">
        <f>K93+K94</f>
        <v>298103.77749000007</v>
      </c>
      <c r="L95" s="83"/>
      <c r="M95" s="26"/>
      <c r="N95" s="10"/>
    </row>
    <row r="96" spans="2:14" s="8" customFormat="1" ht="55.5" customHeight="1">
      <c r="B96" s="162" t="s">
        <v>107</v>
      </c>
      <c r="C96" s="33" t="s">
        <v>108</v>
      </c>
      <c r="D96" s="42">
        <f t="shared" si="4"/>
        <v>44968.4448</v>
      </c>
      <c r="E96" s="42"/>
      <c r="F96" s="42">
        <v>44968.4448</v>
      </c>
      <c r="G96" s="101"/>
      <c r="H96" s="80">
        <v>6.216</v>
      </c>
      <c r="I96" s="42">
        <f t="shared" si="3"/>
        <v>44968.4448</v>
      </c>
      <c r="J96" s="42"/>
      <c r="K96" s="42">
        <v>44968.4448</v>
      </c>
      <c r="L96" s="83"/>
      <c r="M96" s="26"/>
      <c r="N96" s="10"/>
    </row>
    <row r="97" spans="2:17" s="8" customFormat="1" ht="27.75" customHeight="1">
      <c r="B97" s="175"/>
      <c r="C97" s="47" t="s">
        <v>8</v>
      </c>
      <c r="D97" s="49">
        <f>G97+F97+E97</f>
        <v>44968.4448</v>
      </c>
      <c r="E97" s="49">
        <f>E96</f>
        <v>0</v>
      </c>
      <c r="F97" s="49">
        <f>F96</f>
        <v>44968.4448</v>
      </c>
      <c r="G97" s="49"/>
      <c r="H97" s="82">
        <f>H96</f>
        <v>6.216</v>
      </c>
      <c r="I97" s="49">
        <f>L97+K97+J97</f>
        <v>44968.4448</v>
      </c>
      <c r="J97" s="49">
        <f>J96</f>
        <v>0</v>
      </c>
      <c r="K97" s="49">
        <f>K96</f>
        <v>44968.4448</v>
      </c>
      <c r="L97" s="83"/>
      <c r="M97" s="26"/>
      <c r="N97" s="10"/>
      <c r="Q97" s="102"/>
    </row>
    <row r="98" spans="2:14" s="8" customFormat="1" ht="30.75" customHeight="1">
      <c r="B98" s="146" t="s">
        <v>20</v>
      </c>
      <c r="C98" s="127" t="s">
        <v>96</v>
      </c>
      <c r="D98" s="42">
        <f>F98+E98</f>
        <v>139975.19048</v>
      </c>
      <c r="E98" s="85">
        <v>93783.37752</v>
      </c>
      <c r="F98" s="42">
        <v>46191.81296</v>
      </c>
      <c r="G98" s="26"/>
      <c r="H98" s="178">
        <v>6.966</v>
      </c>
      <c r="I98" s="42">
        <f t="shared" si="3"/>
        <v>139975.19048</v>
      </c>
      <c r="J98" s="42">
        <v>93783.37752000001</v>
      </c>
      <c r="K98" s="85">
        <v>46191.812959999996</v>
      </c>
      <c r="L98" s="83"/>
      <c r="M98" s="26"/>
      <c r="N98" s="10"/>
    </row>
    <row r="99" spans="2:14" s="8" customFormat="1" ht="30.75" customHeight="1">
      <c r="B99" s="146"/>
      <c r="C99" s="128"/>
      <c r="D99" s="42">
        <f>F99+E99</f>
        <v>284.33817</v>
      </c>
      <c r="E99" s="85"/>
      <c r="F99" s="42">
        <v>284.33817</v>
      </c>
      <c r="G99" s="26"/>
      <c r="H99" s="179"/>
      <c r="I99" s="42">
        <f t="shared" si="3"/>
        <v>284.33817</v>
      </c>
      <c r="J99" s="42"/>
      <c r="K99" s="85">
        <v>284.33817</v>
      </c>
      <c r="L99" s="83"/>
      <c r="M99" s="26"/>
      <c r="N99" s="10"/>
    </row>
    <row r="100" spans="2:14" s="8" customFormat="1" ht="30.75" customHeight="1">
      <c r="B100" s="146"/>
      <c r="C100" s="121" t="s">
        <v>109</v>
      </c>
      <c r="D100" s="42">
        <f t="shared" si="4"/>
        <v>54847.85751</v>
      </c>
      <c r="E100" s="42"/>
      <c r="F100" s="85">
        <v>54847.85751</v>
      </c>
      <c r="G100" s="42"/>
      <c r="H100" s="80"/>
      <c r="I100" s="42">
        <f t="shared" si="3"/>
        <v>54847.85751</v>
      </c>
      <c r="J100" s="42"/>
      <c r="K100" s="85">
        <v>54847.85751</v>
      </c>
      <c r="L100" s="83"/>
      <c r="M100" s="26"/>
      <c r="N100" s="10"/>
    </row>
    <row r="101" spans="2:14" s="8" customFormat="1" ht="45" customHeight="1">
      <c r="B101" s="146"/>
      <c r="C101" s="84" t="s">
        <v>110</v>
      </c>
      <c r="D101" s="42">
        <f t="shared" si="4"/>
        <v>192033.68355</v>
      </c>
      <c r="E101" s="42"/>
      <c r="F101" s="85">
        <v>192033.68355</v>
      </c>
      <c r="G101" s="42"/>
      <c r="H101" s="80">
        <v>9.698</v>
      </c>
      <c r="I101" s="42">
        <f t="shared" si="3"/>
        <v>192033.68355</v>
      </c>
      <c r="J101" s="42"/>
      <c r="K101" s="85">
        <v>192033.68355</v>
      </c>
      <c r="L101" s="83"/>
      <c r="M101" s="26"/>
      <c r="N101" s="10"/>
    </row>
    <row r="102" spans="2:14" s="8" customFormat="1" ht="30.75" customHeight="1">
      <c r="B102" s="146"/>
      <c r="C102" s="84" t="s">
        <v>111</v>
      </c>
      <c r="D102" s="42">
        <f t="shared" si="4"/>
        <v>74788.24063</v>
      </c>
      <c r="E102" s="85"/>
      <c r="F102" s="88">
        <v>74788.24063</v>
      </c>
      <c r="G102" s="42"/>
      <c r="H102" s="80">
        <v>2</v>
      </c>
      <c r="I102" s="42">
        <f t="shared" si="3"/>
        <v>74788.24063</v>
      </c>
      <c r="J102" s="42"/>
      <c r="K102" s="85">
        <v>74788.24063</v>
      </c>
      <c r="L102" s="83"/>
      <c r="M102" s="26"/>
      <c r="N102" s="10"/>
    </row>
    <row r="103" spans="2:14" s="8" customFormat="1" ht="25.5" customHeight="1">
      <c r="B103" s="146"/>
      <c r="C103" s="127" t="s">
        <v>112</v>
      </c>
      <c r="D103" s="42">
        <f t="shared" si="4"/>
        <v>3759.432</v>
      </c>
      <c r="E103" s="107"/>
      <c r="F103" s="89">
        <v>3759.432</v>
      </c>
      <c r="G103" s="42"/>
      <c r="H103" s="80">
        <v>0.183</v>
      </c>
      <c r="I103" s="42">
        <f t="shared" si="3"/>
        <v>3759.432</v>
      </c>
      <c r="J103" s="42"/>
      <c r="K103" s="85">
        <v>3759.432</v>
      </c>
      <c r="L103" s="83"/>
      <c r="M103" s="26"/>
      <c r="N103" s="10"/>
    </row>
    <row r="104" spans="2:15" s="8" customFormat="1" ht="27" customHeight="1">
      <c r="B104" s="146"/>
      <c r="C104" s="129"/>
      <c r="D104" s="42">
        <f t="shared" si="4"/>
        <v>174117.3864</v>
      </c>
      <c r="E104" s="85">
        <v>174117.3864</v>
      </c>
      <c r="F104" s="88"/>
      <c r="G104" s="42"/>
      <c r="H104" s="80" t="s">
        <v>148</v>
      </c>
      <c r="I104" s="42">
        <f t="shared" si="3"/>
        <v>174117.38640000002</v>
      </c>
      <c r="J104" s="42">
        <v>174117.38640000002</v>
      </c>
      <c r="K104" s="85"/>
      <c r="L104" s="83"/>
      <c r="M104" s="26"/>
      <c r="N104" s="10"/>
      <c r="O104" s="100"/>
    </row>
    <row r="105" spans="2:15" s="8" customFormat="1" ht="30.75" customHeight="1">
      <c r="B105" s="146"/>
      <c r="C105" s="84" t="s">
        <v>113</v>
      </c>
      <c r="D105" s="42">
        <f t="shared" si="4"/>
        <v>110848.6978</v>
      </c>
      <c r="E105" s="87"/>
      <c r="F105" s="108">
        <v>110848.6978</v>
      </c>
      <c r="G105" s="42"/>
      <c r="H105" s="80">
        <v>0.9</v>
      </c>
      <c r="I105" s="42">
        <f t="shared" si="3"/>
        <v>110848.6978</v>
      </c>
      <c r="J105" s="42"/>
      <c r="K105" s="85">
        <v>110848.6978</v>
      </c>
      <c r="L105" s="83"/>
      <c r="M105" s="26"/>
      <c r="N105" s="10"/>
      <c r="O105" s="109"/>
    </row>
    <row r="106" spans="2:14" s="8" customFormat="1" ht="30.75" customHeight="1">
      <c r="B106" s="146"/>
      <c r="C106" s="127" t="s">
        <v>137</v>
      </c>
      <c r="D106" s="42">
        <f t="shared" si="4"/>
        <v>70656.59117</v>
      </c>
      <c r="E106" s="86"/>
      <c r="F106" s="85">
        <v>70656.59117</v>
      </c>
      <c r="G106" s="42"/>
      <c r="H106" s="80">
        <v>3.197</v>
      </c>
      <c r="I106" s="42">
        <f t="shared" si="3"/>
        <v>70656.59117</v>
      </c>
      <c r="J106" s="42"/>
      <c r="K106" s="85">
        <v>70656.59117</v>
      </c>
      <c r="L106" s="83"/>
      <c r="M106" s="26"/>
      <c r="N106" s="10"/>
    </row>
    <row r="107" spans="2:14" s="8" customFormat="1" ht="24" customHeight="1">
      <c r="B107" s="146"/>
      <c r="C107" s="129"/>
      <c r="D107" s="42">
        <f t="shared" si="4"/>
        <v>84963.89282</v>
      </c>
      <c r="E107" s="88">
        <v>84963.89282</v>
      </c>
      <c r="F107" s="85"/>
      <c r="G107" s="42"/>
      <c r="H107" s="80">
        <v>3.85</v>
      </c>
      <c r="I107" s="42">
        <f t="shared" si="3"/>
        <v>84963.89282</v>
      </c>
      <c r="J107" s="42">
        <v>84963.89282</v>
      </c>
      <c r="K107" s="85"/>
      <c r="L107" s="83"/>
      <c r="M107" s="26"/>
      <c r="N107" s="10"/>
    </row>
    <row r="108" spans="2:14" s="8" customFormat="1" ht="30.75" customHeight="1">
      <c r="B108" s="146"/>
      <c r="C108" s="84" t="s">
        <v>138</v>
      </c>
      <c r="D108" s="42">
        <f t="shared" si="4"/>
        <v>58726.93084</v>
      </c>
      <c r="E108" s="88"/>
      <c r="F108" s="85">
        <v>58726.93084</v>
      </c>
      <c r="G108" s="42"/>
      <c r="H108" s="80">
        <v>3.209</v>
      </c>
      <c r="I108" s="42">
        <f t="shared" si="3"/>
        <v>58726.93084</v>
      </c>
      <c r="J108" s="42"/>
      <c r="K108" s="85">
        <v>58726.93084</v>
      </c>
      <c r="L108" s="83"/>
      <c r="M108" s="26"/>
      <c r="N108" s="110"/>
    </row>
    <row r="109" spans="2:14" s="8" customFormat="1" ht="20.25" customHeight="1">
      <c r="B109" s="146"/>
      <c r="C109" s="47" t="s">
        <v>8</v>
      </c>
      <c r="D109" s="49">
        <f t="shared" si="4"/>
        <v>965002.2413700001</v>
      </c>
      <c r="E109" s="49">
        <f>SUM(E98:E108)</f>
        <v>352864.65674</v>
      </c>
      <c r="F109" s="49">
        <f>SUM(F98:F108)</f>
        <v>612137.58463</v>
      </c>
      <c r="G109" s="49"/>
      <c r="H109" s="82">
        <f>H98+H100+H101+H102+H103+H104+H105+H106+H107+H108</f>
        <v>38.474000000000004</v>
      </c>
      <c r="I109" s="49">
        <f t="shared" si="3"/>
        <v>965002.2413700002</v>
      </c>
      <c r="J109" s="49">
        <f>SUM(J98:J108)</f>
        <v>352864.65674000006</v>
      </c>
      <c r="K109" s="49">
        <f>SUM(K98:K108)</f>
        <v>612137.58463</v>
      </c>
      <c r="L109" s="83"/>
      <c r="M109" s="26"/>
      <c r="N109" s="10"/>
    </row>
    <row r="110" spans="2:14" s="8" customFormat="1" ht="41.25" customHeight="1">
      <c r="B110" s="146" t="s">
        <v>42</v>
      </c>
      <c r="C110" s="73" t="s">
        <v>98</v>
      </c>
      <c r="D110" s="42">
        <f>F110+E110</f>
        <v>24448.30443</v>
      </c>
      <c r="E110" s="85">
        <v>16380.36395</v>
      </c>
      <c r="F110" s="42">
        <v>8067.94048</v>
      </c>
      <c r="G110" s="26"/>
      <c r="H110" s="122">
        <v>31.38</v>
      </c>
      <c r="I110" s="42">
        <f t="shared" si="3"/>
        <v>24448.304429999997</v>
      </c>
      <c r="J110" s="42">
        <v>16380.363949999999</v>
      </c>
      <c r="K110" s="85">
        <v>8067.940479999999</v>
      </c>
      <c r="L110" s="83"/>
      <c r="M110" s="26"/>
      <c r="N110" s="10"/>
    </row>
    <row r="111" spans="2:14" s="8" customFormat="1" ht="27.75" customHeight="1">
      <c r="B111" s="146"/>
      <c r="C111" s="162" t="s">
        <v>114</v>
      </c>
      <c r="D111" s="42">
        <f t="shared" si="4"/>
        <v>268.97829</v>
      </c>
      <c r="E111" s="49"/>
      <c r="F111" s="42">
        <v>268.97829</v>
      </c>
      <c r="G111" s="49"/>
      <c r="H111" s="80"/>
      <c r="I111" s="42">
        <f t="shared" si="3"/>
        <v>268.97829</v>
      </c>
      <c r="J111" s="49"/>
      <c r="K111" s="85">
        <v>268.97829</v>
      </c>
      <c r="L111" s="83"/>
      <c r="M111" s="26"/>
      <c r="N111" s="10"/>
    </row>
    <row r="112" spans="2:14" s="8" customFormat="1" ht="21.75" customHeight="1">
      <c r="B112" s="146"/>
      <c r="C112" s="175"/>
      <c r="D112" s="42">
        <f t="shared" si="4"/>
        <v>72063.58153</v>
      </c>
      <c r="E112" s="42">
        <v>72063.58153</v>
      </c>
      <c r="F112" s="42"/>
      <c r="G112" s="49"/>
      <c r="H112" s="80">
        <v>4.773</v>
      </c>
      <c r="I112" s="42">
        <f t="shared" si="3"/>
        <v>72063.58153</v>
      </c>
      <c r="J112" s="42">
        <v>72063.58153</v>
      </c>
      <c r="K112" s="85"/>
      <c r="L112" s="83"/>
      <c r="M112" s="26"/>
      <c r="N112" s="10"/>
    </row>
    <row r="113" spans="2:14" s="8" customFormat="1" ht="26.25" customHeight="1">
      <c r="B113" s="146"/>
      <c r="C113" s="162" t="s">
        <v>115</v>
      </c>
      <c r="D113" s="42">
        <f t="shared" si="4"/>
        <v>485.16435</v>
      </c>
      <c r="E113" s="49"/>
      <c r="F113" s="42">
        <v>485.16435</v>
      </c>
      <c r="G113" s="49"/>
      <c r="H113" s="80"/>
      <c r="I113" s="42">
        <f t="shared" si="3"/>
        <v>485.16435</v>
      </c>
      <c r="J113" s="49"/>
      <c r="K113" s="85">
        <v>485.16435</v>
      </c>
      <c r="L113" s="83"/>
      <c r="M113" s="26"/>
      <c r="N113" s="10"/>
    </row>
    <row r="114" spans="2:14" s="8" customFormat="1" ht="21.75" customHeight="1">
      <c r="B114" s="146"/>
      <c r="C114" s="175"/>
      <c r="D114" s="42">
        <f t="shared" si="4"/>
        <v>76759.18967</v>
      </c>
      <c r="E114" s="42">
        <v>76759.18967</v>
      </c>
      <c r="F114" s="42"/>
      <c r="G114" s="49"/>
      <c r="H114" s="80">
        <v>5.147</v>
      </c>
      <c r="I114" s="42">
        <f t="shared" si="3"/>
        <v>76759.18967</v>
      </c>
      <c r="J114" s="42">
        <v>76759.18967</v>
      </c>
      <c r="K114" s="85"/>
      <c r="L114" s="83"/>
      <c r="M114" s="26"/>
      <c r="N114" s="10"/>
    </row>
    <row r="115" spans="2:14" s="8" customFormat="1" ht="57" customHeight="1">
      <c r="B115" s="146"/>
      <c r="C115" s="73" t="s">
        <v>116</v>
      </c>
      <c r="D115" s="42">
        <f t="shared" si="4"/>
        <v>73577.47491</v>
      </c>
      <c r="E115" s="42"/>
      <c r="F115" s="89">
        <v>73577.47491</v>
      </c>
      <c r="G115" s="49"/>
      <c r="H115" s="80">
        <v>3.2</v>
      </c>
      <c r="I115" s="42">
        <f t="shared" si="3"/>
        <v>73577.47491</v>
      </c>
      <c r="J115" s="42"/>
      <c r="K115" s="85">
        <v>73577.47491</v>
      </c>
      <c r="L115" s="83"/>
      <c r="M115" s="26"/>
      <c r="N115" s="10"/>
    </row>
    <row r="116" spans="2:14" s="8" customFormat="1" ht="57" customHeight="1">
      <c r="B116" s="146"/>
      <c r="C116" s="73" t="s">
        <v>117</v>
      </c>
      <c r="D116" s="42">
        <f t="shared" si="4"/>
        <v>226905.05408</v>
      </c>
      <c r="E116" s="42"/>
      <c r="F116" s="88">
        <v>226905.05408</v>
      </c>
      <c r="G116" s="49"/>
      <c r="H116" s="80">
        <v>11.909</v>
      </c>
      <c r="I116" s="42">
        <f t="shared" si="3"/>
        <v>226905.05408</v>
      </c>
      <c r="J116" s="42"/>
      <c r="K116" s="85">
        <v>226905.05408</v>
      </c>
      <c r="L116" s="83"/>
      <c r="M116" s="26"/>
      <c r="N116" s="10"/>
    </row>
    <row r="117" spans="2:14" s="8" customFormat="1" ht="39" customHeight="1">
      <c r="B117" s="146"/>
      <c r="C117" s="73" t="s">
        <v>140</v>
      </c>
      <c r="D117" s="42">
        <f t="shared" si="4"/>
        <v>72559.6776</v>
      </c>
      <c r="E117" s="42"/>
      <c r="F117" s="88">
        <v>72559.6776</v>
      </c>
      <c r="G117" s="49"/>
      <c r="H117" s="80">
        <v>3.5</v>
      </c>
      <c r="I117" s="42">
        <f t="shared" si="3"/>
        <v>72559.6776</v>
      </c>
      <c r="J117" s="42"/>
      <c r="K117" s="85">
        <v>72559.6776</v>
      </c>
      <c r="L117" s="83"/>
      <c r="M117" s="26"/>
      <c r="N117" s="10"/>
    </row>
    <row r="118" spans="2:14" s="8" customFormat="1" ht="62.25" customHeight="1">
      <c r="B118" s="146"/>
      <c r="C118" s="73" t="s">
        <v>134</v>
      </c>
      <c r="D118" s="42">
        <f t="shared" si="4"/>
        <v>174.96536</v>
      </c>
      <c r="E118" s="42"/>
      <c r="F118" s="88">
        <v>174.96536</v>
      </c>
      <c r="G118" s="49"/>
      <c r="H118" s="80"/>
      <c r="I118" s="42">
        <f t="shared" si="3"/>
        <v>174.96536</v>
      </c>
      <c r="J118" s="49"/>
      <c r="K118" s="85">
        <v>174.96536</v>
      </c>
      <c r="L118" s="83"/>
      <c r="M118" s="26"/>
      <c r="N118" s="10"/>
    </row>
    <row r="119" spans="2:14" s="8" customFormat="1" ht="27" customHeight="1">
      <c r="B119" s="146"/>
      <c r="C119" s="47" t="s">
        <v>8</v>
      </c>
      <c r="D119" s="49">
        <f t="shared" si="4"/>
        <v>547242.39022</v>
      </c>
      <c r="E119" s="49">
        <f>SUM(E110:E118)</f>
        <v>165203.13515</v>
      </c>
      <c r="F119" s="49">
        <f>SUM(F110:F118)</f>
        <v>382039.25506999996</v>
      </c>
      <c r="G119" s="49"/>
      <c r="H119" s="82" t="s">
        <v>152</v>
      </c>
      <c r="I119" s="49">
        <f t="shared" si="3"/>
        <v>547242.39022</v>
      </c>
      <c r="J119" s="49">
        <f>SUM(J110:J118)</f>
        <v>165203.13515</v>
      </c>
      <c r="K119" s="49">
        <f>SUM(K110:K118)</f>
        <v>382039.25506999996</v>
      </c>
      <c r="L119" s="83"/>
      <c r="M119" s="26"/>
      <c r="N119" s="10"/>
    </row>
    <row r="120" spans="2:14" s="8" customFormat="1" ht="54" customHeight="1">
      <c r="B120" s="146" t="s">
        <v>36</v>
      </c>
      <c r="C120" s="73" t="s">
        <v>118</v>
      </c>
      <c r="D120" s="42">
        <f t="shared" si="4"/>
        <v>31505.3449</v>
      </c>
      <c r="E120" s="62"/>
      <c r="F120" s="90">
        <v>31505.3449</v>
      </c>
      <c r="G120" s="49"/>
      <c r="H120" s="80">
        <v>2.321</v>
      </c>
      <c r="I120" s="42">
        <f t="shared" si="3"/>
        <v>31505.3449</v>
      </c>
      <c r="J120" s="62"/>
      <c r="K120" s="91">
        <v>31505.3449</v>
      </c>
      <c r="L120" s="83"/>
      <c r="M120" s="26"/>
      <c r="N120" s="10"/>
    </row>
    <row r="121" spans="2:14" s="8" customFormat="1" ht="43.5" customHeight="1">
      <c r="B121" s="146"/>
      <c r="C121" s="73" t="s">
        <v>119</v>
      </c>
      <c r="D121" s="42">
        <f t="shared" si="4"/>
        <v>121401.1656</v>
      </c>
      <c r="E121" s="62"/>
      <c r="F121" s="90">
        <v>121401.1656</v>
      </c>
      <c r="G121" s="49"/>
      <c r="H121" s="80">
        <v>8.1</v>
      </c>
      <c r="I121" s="42">
        <f t="shared" si="3"/>
        <v>121401.16560000001</v>
      </c>
      <c r="J121" s="62"/>
      <c r="K121" s="91">
        <v>121401.16560000001</v>
      </c>
      <c r="L121" s="83"/>
      <c r="M121" s="26"/>
      <c r="N121" s="10"/>
    </row>
    <row r="122" spans="2:14" s="8" customFormat="1" ht="24" customHeight="1">
      <c r="B122" s="146"/>
      <c r="C122" s="162" t="s">
        <v>120</v>
      </c>
      <c r="D122" s="42">
        <f t="shared" si="4"/>
        <v>12544.28606</v>
      </c>
      <c r="E122" s="62"/>
      <c r="F122" s="90">
        <v>12544.28606</v>
      </c>
      <c r="G122" s="49"/>
      <c r="H122" s="80">
        <v>0.566</v>
      </c>
      <c r="I122" s="42">
        <f t="shared" si="3"/>
        <v>12544.28606</v>
      </c>
      <c r="J122" s="62"/>
      <c r="K122" s="90">
        <v>12544.28606</v>
      </c>
      <c r="L122" s="83"/>
      <c r="M122" s="26"/>
      <c r="N122" s="10"/>
    </row>
    <row r="123" spans="2:14" s="8" customFormat="1" ht="23.25" customHeight="1">
      <c r="B123" s="146"/>
      <c r="C123" s="175"/>
      <c r="D123" s="42">
        <f t="shared" si="4"/>
        <v>325882.6136</v>
      </c>
      <c r="E123" s="62">
        <v>325882.6136</v>
      </c>
      <c r="F123" s="90"/>
      <c r="G123" s="49"/>
      <c r="H123" s="80" t="s">
        <v>149</v>
      </c>
      <c r="I123" s="42">
        <f t="shared" si="3"/>
        <v>325882.61360000004</v>
      </c>
      <c r="J123" s="62">
        <v>325882.61360000004</v>
      </c>
      <c r="K123" s="90"/>
      <c r="L123" s="83"/>
      <c r="M123" s="26"/>
      <c r="N123" s="10"/>
    </row>
    <row r="124" spans="2:14" s="8" customFormat="1" ht="34.5" customHeight="1">
      <c r="B124" s="146"/>
      <c r="C124" s="73" t="s">
        <v>141</v>
      </c>
      <c r="D124" s="42">
        <f t="shared" si="4"/>
        <v>34208.01113</v>
      </c>
      <c r="E124" s="62"/>
      <c r="F124" s="90">
        <v>34208.01113</v>
      </c>
      <c r="G124" s="49"/>
      <c r="H124" s="80">
        <v>2.952</v>
      </c>
      <c r="I124" s="42">
        <f t="shared" si="3"/>
        <v>34208.01113</v>
      </c>
      <c r="J124" s="62"/>
      <c r="K124" s="90">
        <v>34208.01113</v>
      </c>
      <c r="L124" s="83"/>
      <c r="M124" s="26"/>
      <c r="N124" s="10"/>
    </row>
    <row r="125" spans="1:14" s="8" customFormat="1" ht="23.25" customHeight="1">
      <c r="A125" s="8" t="s">
        <v>63</v>
      </c>
      <c r="B125" s="146"/>
      <c r="C125" s="47" t="s">
        <v>8</v>
      </c>
      <c r="D125" s="49">
        <f t="shared" si="4"/>
        <v>525541.42129</v>
      </c>
      <c r="E125" s="49">
        <f>SUM(E120:E124)</f>
        <v>325882.6136</v>
      </c>
      <c r="F125" s="49">
        <f>SUM(F120:F124)</f>
        <v>199658.80769000002</v>
      </c>
      <c r="G125" s="49"/>
      <c r="H125" s="82">
        <f>H120+H121+H122+H123+H124</f>
        <v>28.631</v>
      </c>
      <c r="I125" s="49">
        <f t="shared" si="3"/>
        <v>525541.4212900001</v>
      </c>
      <c r="J125" s="49">
        <f>SUM(J120:J124)</f>
        <v>325882.61360000004</v>
      </c>
      <c r="K125" s="49">
        <f>SUM(K120:K124)</f>
        <v>199658.80769000002</v>
      </c>
      <c r="L125" s="83"/>
      <c r="M125" s="26"/>
      <c r="N125" s="10"/>
    </row>
    <row r="126" spans="2:14" s="8" customFormat="1" ht="53.25" customHeight="1" hidden="1">
      <c r="B126" s="103" t="s">
        <v>55</v>
      </c>
      <c r="C126" s="104"/>
      <c r="D126" s="42"/>
      <c r="E126" s="49"/>
      <c r="F126" s="42"/>
      <c r="G126" s="49"/>
      <c r="H126" s="80"/>
      <c r="I126" s="42">
        <f t="shared" si="3"/>
        <v>0</v>
      </c>
      <c r="J126" s="49"/>
      <c r="K126" s="42"/>
      <c r="L126" s="83"/>
      <c r="M126" s="26"/>
      <c r="N126" s="10"/>
    </row>
    <row r="127" spans="2:14" s="8" customFormat="1" ht="53.25" customHeight="1">
      <c r="B127" s="127" t="s">
        <v>33</v>
      </c>
      <c r="C127" s="123" t="s">
        <v>122</v>
      </c>
      <c r="D127" s="42">
        <f t="shared" si="4"/>
        <v>78613.74768</v>
      </c>
      <c r="E127" s="49"/>
      <c r="F127" s="42">
        <v>78613.74768</v>
      </c>
      <c r="G127" s="49"/>
      <c r="H127" s="80">
        <v>4.766</v>
      </c>
      <c r="I127" s="42">
        <f t="shared" si="3"/>
        <v>78613.74768</v>
      </c>
      <c r="J127" s="49"/>
      <c r="K127" s="42">
        <v>78613.74768</v>
      </c>
      <c r="L127" s="83"/>
      <c r="M127" s="26"/>
      <c r="N127" s="10"/>
    </row>
    <row r="128" spans="2:14" s="8" customFormat="1" ht="53.25" customHeight="1">
      <c r="B128" s="128"/>
      <c r="C128" s="123" t="s">
        <v>123</v>
      </c>
      <c r="D128" s="42">
        <f t="shared" si="4"/>
        <v>155666.07</v>
      </c>
      <c r="E128" s="49"/>
      <c r="F128" s="42">
        <v>155666.07</v>
      </c>
      <c r="G128" s="49"/>
      <c r="H128" s="80">
        <v>10.298</v>
      </c>
      <c r="I128" s="42">
        <f t="shared" si="3"/>
        <v>155666.07</v>
      </c>
      <c r="J128" s="49"/>
      <c r="K128" s="42">
        <v>155666.07</v>
      </c>
      <c r="L128" s="83"/>
      <c r="M128" s="26"/>
      <c r="N128" s="10"/>
    </row>
    <row r="129" spans="2:14" s="8" customFormat="1" ht="23.25" customHeight="1">
      <c r="B129" s="129"/>
      <c r="C129" s="105" t="s">
        <v>8</v>
      </c>
      <c r="D129" s="49">
        <f t="shared" si="4"/>
        <v>234279.81768</v>
      </c>
      <c r="E129" s="49"/>
      <c r="F129" s="49">
        <f>F127+F128</f>
        <v>234279.81768</v>
      </c>
      <c r="G129" s="49"/>
      <c r="H129" s="82">
        <f>H127+H128</f>
        <v>15.064</v>
      </c>
      <c r="I129" s="49">
        <f t="shared" si="3"/>
        <v>234279.81768</v>
      </c>
      <c r="J129" s="49"/>
      <c r="K129" s="49">
        <f>K127+K128</f>
        <v>234279.81768</v>
      </c>
      <c r="L129" s="111"/>
      <c r="M129" s="26"/>
      <c r="N129" s="10"/>
    </row>
    <row r="130" spans="2:14" s="8" customFormat="1" ht="31.5" customHeight="1">
      <c r="B130" s="127" t="s">
        <v>55</v>
      </c>
      <c r="C130" s="186" t="s">
        <v>93</v>
      </c>
      <c r="D130" s="42">
        <f>G130+F130+E130</f>
        <v>86055.81</v>
      </c>
      <c r="E130" s="42">
        <v>57657.39263</v>
      </c>
      <c r="F130" s="42">
        <v>28398.41737</v>
      </c>
      <c r="G130" s="49"/>
      <c r="H130" s="80">
        <v>3.902</v>
      </c>
      <c r="I130" s="42">
        <f t="shared" si="3"/>
        <v>86055.81</v>
      </c>
      <c r="J130" s="42">
        <v>57657.39263</v>
      </c>
      <c r="K130" s="42">
        <v>28398.41737</v>
      </c>
      <c r="L130" s="83"/>
      <c r="M130" s="26"/>
      <c r="N130" s="10"/>
    </row>
    <row r="131" spans="2:14" s="8" customFormat="1" ht="30" customHeight="1">
      <c r="B131" s="128"/>
      <c r="C131" s="187"/>
      <c r="D131" s="42">
        <v>2159.9076</v>
      </c>
      <c r="E131" s="42"/>
      <c r="F131" s="42">
        <v>2159.9076</v>
      </c>
      <c r="G131" s="49"/>
      <c r="H131" s="80">
        <v>0.098</v>
      </c>
      <c r="I131" s="42">
        <v>2159.9076</v>
      </c>
      <c r="J131" s="49"/>
      <c r="K131" s="42">
        <v>2159.9076</v>
      </c>
      <c r="L131" s="83"/>
      <c r="M131" s="26"/>
      <c r="N131" s="10"/>
    </row>
    <row r="132" spans="2:14" s="8" customFormat="1" ht="41.25" customHeight="1">
      <c r="B132" s="128"/>
      <c r="C132" s="123" t="s">
        <v>102</v>
      </c>
      <c r="D132" s="42">
        <f aca="true" t="shared" si="5" ref="D132:D175">G132+F132+E132</f>
        <v>25146.69618</v>
      </c>
      <c r="E132" s="42">
        <v>16848.28643</v>
      </c>
      <c r="F132" s="42">
        <v>8298.40975</v>
      </c>
      <c r="G132" s="49"/>
      <c r="H132" s="80"/>
      <c r="I132" s="42">
        <f t="shared" si="3"/>
        <v>25146.69618</v>
      </c>
      <c r="J132" s="42">
        <v>16848.28643</v>
      </c>
      <c r="K132" s="42">
        <v>8298.40975</v>
      </c>
      <c r="L132" s="83"/>
      <c r="M132" s="26"/>
      <c r="N132" s="10"/>
    </row>
    <row r="133" spans="2:14" s="8" customFormat="1" ht="68.25" customHeight="1">
      <c r="B133" s="128"/>
      <c r="C133" s="123" t="s">
        <v>104</v>
      </c>
      <c r="D133" s="42">
        <f t="shared" si="5"/>
        <v>179285.7312</v>
      </c>
      <c r="E133" s="49"/>
      <c r="F133" s="42">
        <v>179285.7312</v>
      </c>
      <c r="G133" s="49"/>
      <c r="H133" s="80">
        <v>5.822</v>
      </c>
      <c r="I133" s="42">
        <f t="shared" si="3"/>
        <v>179285.7311999998</v>
      </c>
      <c r="J133" s="49"/>
      <c r="K133" s="42">
        <v>179285.7311999998</v>
      </c>
      <c r="L133" s="83"/>
      <c r="M133" s="26"/>
      <c r="N133" s="10"/>
    </row>
    <row r="134" spans="2:14" s="8" customFormat="1" ht="60.75" customHeight="1">
      <c r="B134" s="128"/>
      <c r="C134" s="123" t="s">
        <v>105</v>
      </c>
      <c r="D134" s="42">
        <f t="shared" si="5"/>
        <v>89073.65266</v>
      </c>
      <c r="E134" s="49"/>
      <c r="F134" s="42">
        <v>89073.65266</v>
      </c>
      <c r="G134" s="49"/>
      <c r="H134" s="80"/>
      <c r="I134" s="42"/>
      <c r="J134" s="49"/>
      <c r="K134" s="42"/>
      <c r="L134" s="83"/>
      <c r="M134" s="26"/>
      <c r="N134" s="10"/>
    </row>
    <row r="135" spans="2:16" s="8" customFormat="1" ht="72" customHeight="1">
      <c r="B135" s="128"/>
      <c r="C135" s="123" t="s">
        <v>106</v>
      </c>
      <c r="D135" s="42">
        <f>F135</f>
        <v>1461331.5356</v>
      </c>
      <c r="E135" s="49"/>
      <c r="F135" s="42">
        <v>1461331.5356</v>
      </c>
      <c r="G135" s="49"/>
      <c r="H135" s="80">
        <v>18.308</v>
      </c>
      <c r="I135" s="42">
        <v>18.308</v>
      </c>
      <c r="J135" s="49"/>
      <c r="K135" s="42">
        <v>678711.396</v>
      </c>
      <c r="L135" s="83"/>
      <c r="M135" s="26"/>
      <c r="N135" s="10"/>
      <c r="P135" s="10"/>
    </row>
    <row r="136" spans="2:16" s="8" customFormat="1" ht="48" customHeight="1">
      <c r="B136" s="128"/>
      <c r="C136" s="123" t="s">
        <v>121</v>
      </c>
      <c r="D136" s="42">
        <f>F136</f>
        <v>188126.28853</v>
      </c>
      <c r="E136" s="49"/>
      <c r="F136" s="42">
        <v>188126.28853</v>
      </c>
      <c r="G136" s="49"/>
      <c r="H136" s="80">
        <v>5.423</v>
      </c>
      <c r="I136" s="42">
        <f t="shared" si="3"/>
        <v>188126.28853000002</v>
      </c>
      <c r="J136" s="49"/>
      <c r="K136" s="42">
        <v>188126.28853000002</v>
      </c>
      <c r="L136" s="83"/>
      <c r="M136" s="26"/>
      <c r="N136" s="10"/>
      <c r="P136" s="10"/>
    </row>
    <row r="137" spans="2:14" s="8" customFormat="1" ht="23.25" customHeight="1">
      <c r="B137" s="84"/>
      <c r="C137" s="47" t="s">
        <v>8</v>
      </c>
      <c r="D137" s="49">
        <f t="shared" si="5"/>
        <v>2031179.62177</v>
      </c>
      <c r="E137" s="49">
        <f>SUM(E130:E136)</f>
        <v>74505.67906</v>
      </c>
      <c r="F137" s="49">
        <f>SUM(F130:F136)</f>
        <v>1956673.94271</v>
      </c>
      <c r="G137" s="49"/>
      <c r="H137" s="82">
        <f>H130+H133+H134+H135+H136+H131</f>
        <v>33.553</v>
      </c>
      <c r="I137" s="49">
        <f t="shared" si="3"/>
        <v>1159485.8295099998</v>
      </c>
      <c r="J137" s="49">
        <f>SUM(J130:J136)</f>
        <v>74505.67906</v>
      </c>
      <c r="K137" s="49">
        <f>SUM(K130:K136)</f>
        <v>1084980.1504499998</v>
      </c>
      <c r="L137" s="83"/>
      <c r="M137" s="26"/>
      <c r="N137" s="10"/>
    </row>
    <row r="138" spans="2:16" s="8" customFormat="1" ht="32.25" customHeight="1">
      <c r="B138" s="127" t="s">
        <v>37</v>
      </c>
      <c r="C138" s="184" t="s">
        <v>97</v>
      </c>
      <c r="D138" s="42">
        <f t="shared" si="5"/>
        <v>18530.479010000003</v>
      </c>
      <c r="E138" s="42">
        <v>12415.42092</v>
      </c>
      <c r="F138" s="42">
        <v>6115.05809</v>
      </c>
      <c r="G138" s="49"/>
      <c r="H138" s="178">
        <v>3.497</v>
      </c>
      <c r="I138" s="42">
        <f t="shared" si="3"/>
        <v>18530.47901</v>
      </c>
      <c r="J138" s="42">
        <v>12415.420919999999</v>
      </c>
      <c r="K138" s="42">
        <v>6115.05809</v>
      </c>
      <c r="L138" s="83"/>
      <c r="M138" s="26"/>
      <c r="N138" s="113"/>
      <c r="P138" s="112"/>
    </row>
    <row r="139" spans="2:14" s="8" customFormat="1" ht="30" customHeight="1">
      <c r="B139" s="128"/>
      <c r="C139" s="185"/>
      <c r="D139" s="42">
        <v>37798.75603</v>
      </c>
      <c r="E139" s="42"/>
      <c r="F139" s="42">
        <v>37798.75603</v>
      </c>
      <c r="G139" s="49"/>
      <c r="H139" s="179"/>
      <c r="I139" s="42">
        <v>37798.756030000004</v>
      </c>
      <c r="J139" s="42"/>
      <c r="K139" s="42">
        <v>37798.756030000004</v>
      </c>
      <c r="L139" s="83"/>
      <c r="M139" s="26"/>
      <c r="N139" s="10"/>
    </row>
    <row r="140" spans="2:14" s="8" customFormat="1" ht="36.75" customHeight="1">
      <c r="B140" s="128"/>
      <c r="C140" s="33" t="s">
        <v>100</v>
      </c>
      <c r="D140" s="42">
        <f t="shared" si="5"/>
        <v>26695.97766</v>
      </c>
      <c r="E140" s="42">
        <v>17886.30501</v>
      </c>
      <c r="F140" s="42">
        <v>8809.67265</v>
      </c>
      <c r="G140" s="49"/>
      <c r="H140" s="80">
        <v>26.08</v>
      </c>
      <c r="I140" s="42">
        <f t="shared" si="3"/>
        <v>26695.977659999997</v>
      </c>
      <c r="J140" s="42">
        <v>17886.30501</v>
      </c>
      <c r="K140" s="42">
        <v>8809.672649999999</v>
      </c>
      <c r="L140" s="83"/>
      <c r="M140" s="26"/>
      <c r="N140" s="10"/>
    </row>
    <row r="141" spans="2:15" s="8" customFormat="1" ht="51" customHeight="1">
      <c r="B141" s="128"/>
      <c r="C141" s="33" t="s">
        <v>64</v>
      </c>
      <c r="D141" s="42">
        <f t="shared" si="5"/>
        <v>9510.76837</v>
      </c>
      <c r="E141" s="42"/>
      <c r="F141" s="42">
        <v>9510.76837</v>
      </c>
      <c r="G141" s="49"/>
      <c r="H141" s="80">
        <v>19.65</v>
      </c>
      <c r="I141" s="42">
        <f t="shared" si="3"/>
        <v>8811.25968</v>
      </c>
      <c r="J141" s="42"/>
      <c r="K141" s="42">
        <v>8811.25968</v>
      </c>
      <c r="L141" s="83"/>
      <c r="M141" s="26"/>
      <c r="N141" s="10"/>
      <c r="O141" s="100"/>
    </row>
    <row r="142" spans="2:14" s="8" customFormat="1" ht="32.25" customHeight="1">
      <c r="B142" s="128"/>
      <c r="C142" s="184" t="s">
        <v>124</v>
      </c>
      <c r="D142" s="42">
        <f t="shared" si="5"/>
        <v>635.56489</v>
      </c>
      <c r="E142" s="42"/>
      <c r="F142" s="42">
        <v>635.56489</v>
      </c>
      <c r="G142" s="49"/>
      <c r="H142" s="178">
        <v>10.7</v>
      </c>
      <c r="I142" s="42">
        <f t="shared" si="3"/>
        <v>635.56489</v>
      </c>
      <c r="J142" s="42"/>
      <c r="K142" s="42">
        <v>635.56489</v>
      </c>
      <c r="L142" s="83"/>
      <c r="M142" s="26"/>
      <c r="N142" s="10"/>
    </row>
    <row r="143" spans="2:15" s="8" customFormat="1" ht="30.75" customHeight="1">
      <c r="B143" s="128"/>
      <c r="C143" s="185"/>
      <c r="D143" s="42">
        <f t="shared" si="5"/>
        <v>195493.48185</v>
      </c>
      <c r="E143" s="42">
        <v>195493.48185</v>
      </c>
      <c r="F143" s="42"/>
      <c r="G143" s="49"/>
      <c r="H143" s="179"/>
      <c r="I143" s="42">
        <f t="shared" si="3"/>
        <v>195493.48185</v>
      </c>
      <c r="J143" s="42">
        <v>195493.48185</v>
      </c>
      <c r="K143" s="42"/>
      <c r="L143" s="83"/>
      <c r="M143" s="26"/>
      <c r="N143" s="10"/>
      <c r="O143" s="100"/>
    </row>
    <row r="144" spans="2:14" s="8" customFormat="1" ht="36" customHeight="1">
      <c r="B144" s="128"/>
      <c r="C144" s="33" t="s">
        <v>125</v>
      </c>
      <c r="D144" s="42">
        <f t="shared" si="5"/>
        <v>105800.51529</v>
      </c>
      <c r="E144" s="42"/>
      <c r="F144" s="42">
        <v>105800.51529</v>
      </c>
      <c r="G144" s="49"/>
      <c r="H144" s="80">
        <v>5.15</v>
      </c>
      <c r="I144" s="42">
        <f t="shared" si="3"/>
        <v>105800.51529000001</v>
      </c>
      <c r="J144" s="42"/>
      <c r="K144" s="42">
        <v>105800.51529000001</v>
      </c>
      <c r="L144" s="83"/>
      <c r="M144" s="26"/>
      <c r="N144" s="10"/>
    </row>
    <row r="145" spans="2:14" s="8" customFormat="1" ht="36" customHeight="1">
      <c r="B145" s="128"/>
      <c r="C145" s="33" t="s">
        <v>126</v>
      </c>
      <c r="D145" s="42">
        <f t="shared" si="5"/>
        <v>81190.37522</v>
      </c>
      <c r="E145" s="42"/>
      <c r="F145" s="42">
        <v>81190.37522</v>
      </c>
      <c r="G145" s="49"/>
      <c r="H145" s="80">
        <v>5.016</v>
      </c>
      <c r="I145" s="42">
        <f t="shared" si="3"/>
        <v>81190.37521999999</v>
      </c>
      <c r="J145" s="42"/>
      <c r="K145" s="42">
        <v>81190.37521999999</v>
      </c>
      <c r="L145" s="83"/>
      <c r="M145" s="26"/>
      <c r="N145" s="10"/>
    </row>
    <row r="146" spans="2:14" s="8" customFormat="1" ht="35.25" customHeight="1">
      <c r="B146" s="128"/>
      <c r="C146" s="33" t="s">
        <v>127</v>
      </c>
      <c r="D146" s="42">
        <f t="shared" si="5"/>
        <v>76751.03155</v>
      </c>
      <c r="E146" s="42"/>
      <c r="F146" s="42">
        <v>76751.03155</v>
      </c>
      <c r="G146" s="49"/>
      <c r="H146" s="80">
        <v>4.804000000000011</v>
      </c>
      <c r="I146" s="42">
        <f t="shared" si="3"/>
        <v>76751.03155</v>
      </c>
      <c r="J146" s="42"/>
      <c r="K146" s="42">
        <v>76751.03155</v>
      </c>
      <c r="L146" s="83"/>
      <c r="M146" s="26"/>
      <c r="N146" s="114"/>
    </row>
    <row r="147" spans="2:14" s="8" customFormat="1" ht="40.5" customHeight="1">
      <c r="B147" s="128"/>
      <c r="C147" s="33" t="s">
        <v>135</v>
      </c>
      <c r="D147" s="42">
        <f t="shared" si="5"/>
        <v>86.1</v>
      </c>
      <c r="E147" s="42"/>
      <c r="F147" s="42">
        <v>86.1</v>
      </c>
      <c r="G147" s="49"/>
      <c r="H147" s="80"/>
      <c r="I147" s="42">
        <f t="shared" si="3"/>
        <v>86.1</v>
      </c>
      <c r="J147" s="42"/>
      <c r="K147" s="42">
        <v>86.1</v>
      </c>
      <c r="L147" s="83"/>
      <c r="M147" s="26"/>
      <c r="N147" s="10"/>
    </row>
    <row r="148" spans="2:14" s="8" customFormat="1" ht="23.25" customHeight="1">
      <c r="B148" s="129"/>
      <c r="C148" s="47" t="s">
        <v>8</v>
      </c>
      <c r="D148" s="49">
        <f t="shared" si="5"/>
        <v>552493.04987</v>
      </c>
      <c r="E148" s="49">
        <f>SUM(E138:E147)</f>
        <v>225795.20778</v>
      </c>
      <c r="F148" s="49">
        <f>SUM(F138:F147)</f>
        <v>326697.84209</v>
      </c>
      <c r="G148" s="49"/>
      <c r="H148" s="82" t="s">
        <v>153</v>
      </c>
      <c r="I148" s="49">
        <f t="shared" si="3"/>
        <v>551793.54118</v>
      </c>
      <c r="J148" s="49">
        <f>SUM(J138:J147)</f>
        <v>225795.20778</v>
      </c>
      <c r="K148" s="49">
        <f>SUM(K138:K147)</f>
        <v>325998.3334</v>
      </c>
      <c r="L148" s="83"/>
      <c r="M148" s="26"/>
      <c r="N148" s="10"/>
    </row>
    <row r="149" spans="2:14" s="8" customFormat="1" ht="45.75" customHeight="1">
      <c r="B149" s="127" t="s">
        <v>52</v>
      </c>
      <c r="C149" s="33" t="s">
        <v>128</v>
      </c>
      <c r="D149" s="42">
        <f t="shared" si="5"/>
        <v>21653.52984</v>
      </c>
      <c r="E149" s="42"/>
      <c r="F149" s="42">
        <v>21653.52984</v>
      </c>
      <c r="G149" s="49"/>
      <c r="H149" s="80">
        <v>0.91</v>
      </c>
      <c r="I149" s="42">
        <f t="shared" si="3"/>
        <v>21653.52984</v>
      </c>
      <c r="J149" s="42"/>
      <c r="K149" s="42">
        <v>21653.52984</v>
      </c>
      <c r="L149" s="83"/>
      <c r="M149" s="26"/>
      <c r="N149" s="10"/>
    </row>
    <row r="150" spans="2:15" s="8" customFormat="1" ht="43.5" customHeight="1">
      <c r="B150" s="128"/>
      <c r="C150" s="33" t="s">
        <v>129</v>
      </c>
      <c r="D150" s="42">
        <f t="shared" si="5"/>
        <v>74698.7964</v>
      </c>
      <c r="E150" s="42"/>
      <c r="F150" s="42">
        <v>74698.7964</v>
      </c>
      <c r="G150" s="49"/>
      <c r="H150" s="80">
        <v>5</v>
      </c>
      <c r="I150" s="42">
        <f t="shared" si="3"/>
        <v>74698.7964</v>
      </c>
      <c r="J150" s="42"/>
      <c r="K150" s="42">
        <v>74698.7964</v>
      </c>
      <c r="L150" s="83"/>
      <c r="M150" s="26"/>
      <c r="N150" s="10"/>
      <c r="O150" s="100"/>
    </row>
    <row r="151" spans="2:14" s="8" customFormat="1" ht="23.25" customHeight="1">
      <c r="B151" s="129"/>
      <c r="C151" s="47" t="s">
        <v>8</v>
      </c>
      <c r="D151" s="49">
        <f>G151+F151+E151</f>
        <v>96352.32624000001</v>
      </c>
      <c r="E151" s="49">
        <f>E149+E150</f>
        <v>0</v>
      </c>
      <c r="F151" s="49">
        <f>F149+F150</f>
        <v>96352.32624000001</v>
      </c>
      <c r="G151" s="49"/>
      <c r="H151" s="82">
        <f>SUM(H149:H150)</f>
        <v>5.91</v>
      </c>
      <c r="I151" s="49">
        <v>96352.32624000001</v>
      </c>
      <c r="J151" s="49">
        <v>0</v>
      </c>
      <c r="K151" s="49">
        <v>96352.32624000001</v>
      </c>
      <c r="L151" s="83"/>
      <c r="M151" s="26"/>
      <c r="N151" s="10"/>
    </row>
    <row r="152" spans="2:14" s="8" customFormat="1" ht="33" customHeight="1">
      <c r="B152" s="127" t="s">
        <v>17</v>
      </c>
      <c r="C152" s="33" t="s">
        <v>142</v>
      </c>
      <c r="D152" s="42">
        <f t="shared" si="5"/>
        <v>66552.8483</v>
      </c>
      <c r="E152" s="42"/>
      <c r="F152" s="42">
        <v>66552.8483</v>
      </c>
      <c r="G152" s="49"/>
      <c r="H152" s="82"/>
      <c r="I152" s="42">
        <f t="shared" si="3"/>
        <v>66552.8483</v>
      </c>
      <c r="J152" s="42"/>
      <c r="K152" s="42">
        <v>66552.8483</v>
      </c>
      <c r="L152" s="83"/>
      <c r="M152" s="26"/>
      <c r="N152" s="10"/>
    </row>
    <row r="153" spans="2:14" s="8" customFormat="1" ht="43.5" customHeight="1">
      <c r="B153" s="128"/>
      <c r="C153" s="33" t="s">
        <v>143</v>
      </c>
      <c r="D153" s="42">
        <f t="shared" si="5"/>
        <v>64895.9436</v>
      </c>
      <c r="E153" s="42"/>
      <c r="F153" s="42">
        <v>64895.9436</v>
      </c>
      <c r="G153" s="49"/>
      <c r="H153" s="80">
        <v>2.184</v>
      </c>
      <c r="I153" s="42">
        <f t="shared" si="3"/>
        <v>64895.9436</v>
      </c>
      <c r="J153" s="42"/>
      <c r="K153" s="42">
        <v>64895.9436</v>
      </c>
      <c r="L153" s="83"/>
      <c r="M153" s="26"/>
      <c r="N153" s="10"/>
    </row>
    <row r="154" spans="2:14" s="8" customFormat="1" ht="43.5" customHeight="1">
      <c r="B154" s="128"/>
      <c r="C154" s="33" t="s">
        <v>146</v>
      </c>
      <c r="D154" s="42">
        <f t="shared" si="5"/>
        <v>140021.81481</v>
      </c>
      <c r="E154" s="42"/>
      <c r="F154" s="42">
        <v>140021.81481</v>
      </c>
      <c r="G154" s="49"/>
      <c r="H154" s="80">
        <v>9.94</v>
      </c>
      <c r="I154" s="42">
        <f aca="true" t="shared" si="6" ref="I154:I175">L154+K154+J154</f>
        <v>140021.81481</v>
      </c>
      <c r="J154" s="42"/>
      <c r="K154" s="42">
        <v>140021.81481</v>
      </c>
      <c r="L154" s="83"/>
      <c r="M154" s="26"/>
      <c r="N154" s="10"/>
    </row>
    <row r="155" spans="2:14" s="8" customFormat="1" ht="23.25" customHeight="1">
      <c r="B155" s="129"/>
      <c r="C155" s="47" t="s">
        <v>8</v>
      </c>
      <c r="D155" s="49">
        <f t="shared" si="5"/>
        <v>271470.60671</v>
      </c>
      <c r="E155" s="49">
        <f>SUM(E154)</f>
        <v>0</v>
      </c>
      <c r="F155" s="49">
        <f>SUM(F152:F154)</f>
        <v>271470.60671</v>
      </c>
      <c r="G155" s="49"/>
      <c r="H155" s="82">
        <f>SUM(H152:H154)</f>
        <v>12.123999999999999</v>
      </c>
      <c r="I155" s="49">
        <f t="shared" si="6"/>
        <v>271470.60671</v>
      </c>
      <c r="J155" s="49">
        <f>SUM(J154)</f>
        <v>0</v>
      </c>
      <c r="K155" s="49">
        <f>SUM(K152:K154)</f>
        <v>271470.60671</v>
      </c>
      <c r="L155" s="83"/>
      <c r="M155" s="26"/>
      <c r="N155" s="10"/>
    </row>
    <row r="156" spans="2:14" s="8" customFormat="1" ht="43.5" customHeight="1">
      <c r="B156" s="127" t="s">
        <v>68</v>
      </c>
      <c r="C156" s="33" t="s">
        <v>130</v>
      </c>
      <c r="D156" s="42">
        <f t="shared" si="5"/>
        <v>43444.4292</v>
      </c>
      <c r="E156" s="42"/>
      <c r="F156" s="42">
        <v>43444.4292</v>
      </c>
      <c r="G156" s="49"/>
      <c r="H156" s="80">
        <v>1.78</v>
      </c>
      <c r="I156" s="42">
        <f t="shared" si="6"/>
        <v>43444.429200000006</v>
      </c>
      <c r="J156" s="42"/>
      <c r="K156" s="42">
        <v>43444.429200000006</v>
      </c>
      <c r="L156" s="83"/>
      <c r="M156" s="26"/>
      <c r="N156" s="10"/>
    </row>
    <row r="157" spans="2:14" s="8" customFormat="1" ht="40.5" customHeight="1">
      <c r="B157" s="128"/>
      <c r="C157" s="33" t="s">
        <v>131</v>
      </c>
      <c r="D157" s="42">
        <f t="shared" si="5"/>
        <v>34499.9508</v>
      </c>
      <c r="E157" s="42"/>
      <c r="F157" s="42">
        <v>34499.9508</v>
      </c>
      <c r="G157" s="49"/>
      <c r="H157" s="80">
        <v>1.25</v>
      </c>
      <c r="I157" s="42">
        <f t="shared" si="6"/>
        <v>34499.950800000006</v>
      </c>
      <c r="J157" s="42"/>
      <c r="K157" s="42">
        <v>34499.950800000006</v>
      </c>
      <c r="L157" s="83"/>
      <c r="M157" s="26"/>
      <c r="N157" s="10"/>
    </row>
    <row r="158" spans="2:14" s="8" customFormat="1" ht="30" customHeight="1">
      <c r="B158" s="129"/>
      <c r="C158" s="47" t="s">
        <v>8</v>
      </c>
      <c r="D158" s="49">
        <f t="shared" si="5"/>
        <v>77944.38</v>
      </c>
      <c r="E158" s="49">
        <f>SUM(E156:E157)</f>
        <v>0</v>
      </c>
      <c r="F158" s="49">
        <f>SUM(F156:F157)</f>
        <v>77944.38</v>
      </c>
      <c r="G158" s="49"/>
      <c r="H158" s="82">
        <f>H156+H157</f>
        <v>3.0300000000000002</v>
      </c>
      <c r="I158" s="49">
        <v>77944.38</v>
      </c>
      <c r="J158" s="49">
        <v>0</v>
      </c>
      <c r="K158" s="49">
        <v>77944.38</v>
      </c>
      <c r="L158" s="83"/>
      <c r="M158" s="26"/>
      <c r="N158" s="10"/>
    </row>
    <row r="159" spans="2:14" s="8" customFormat="1" ht="41.25" customHeight="1">
      <c r="B159" s="132" t="s">
        <v>38</v>
      </c>
      <c r="C159" s="33" t="s">
        <v>132</v>
      </c>
      <c r="D159" s="42">
        <f t="shared" si="5"/>
        <v>513.16626</v>
      </c>
      <c r="E159" s="49"/>
      <c r="F159" s="42">
        <v>513.16626</v>
      </c>
      <c r="G159" s="49"/>
      <c r="H159" s="80"/>
      <c r="I159" s="42"/>
      <c r="J159" s="42"/>
      <c r="K159" s="42"/>
      <c r="L159" s="83"/>
      <c r="M159" s="26"/>
      <c r="N159" s="10"/>
    </row>
    <row r="160" spans="2:14" s="8" customFormat="1" ht="36" customHeight="1">
      <c r="B160" s="133"/>
      <c r="C160" s="33" t="s">
        <v>133</v>
      </c>
      <c r="D160" s="42">
        <f t="shared" si="5"/>
        <v>57843.90873</v>
      </c>
      <c r="E160" s="49"/>
      <c r="F160" s="42">
        <v>57843.90873</v>
      </c>
      <c r="G160" s="49"/>
      <c r="H160" s="80">
        <v>2.95</v>
      </c>
      <c r="I160" s="42">
        <f t="shared" si="6"/>
        <v>57843.90873</v>
      </c>
      <c r="J160" s="42"/>
      <c r="K160" s="42">
        <v>57843.90873</v>
      </c>
      <c r="L160" s="83"/>
      <c r="M160" s="26"/>
      <c r="N160" s="10"/>
    </row>
    <row r="161" spans="2:16" s="8" customFormat="1" ht="27.75" customHeight="1">
      <c r="B161" s="133"/>
      <c r="C161" s="184" t="s">
        <v>144</v>
      </c>
      <c r="D161" s="42">
        <f t="shared" si="5"/>
        <v>579.30126</v>
      </c>
      <c r="E161" s="49"/>
      <c r="F161" s="42">
        <v>579.30126</v>
      </c>
      <c r="G161" s="49"/>
      <c r="H161" s="80"/>
      <c r="I161" s="42">
        <f t="shared" si="6"/>
        <v>0</v>
      </c>
      <c r="J161" s="42"/>
      <c r="K161" s="42"/>
      <c r="L161" s="83"/>
      <c r="M161" s="26"/>
      <c r="N161" s="10"/>
      <c r="P161" s="125"/>
    </row>
    <row r="162" spans="2:14" s="8" customFormat="1" ht="29.25" customHeight="1">
      <c r="B162" s="133"/>
      <c r="C162" s="185"/>
      <c r="D162" s="42">
        <f t="shared" si="5"/>
        <v>94011.41732</v>
      </c>
      <c r="E162" s="42">
        <v>94011.41732</v>
      </c>
      <c r="F162" s="42"/>
      <c r="G162" s="49"/>
      <c r="H162" s="80">
        <v>6</v>
      </c>
      <c r="I162" s="42">
        <f t="shared" si="6"/>
        <v>94011.41732</v>
      </c>
      <c r="J162" s="42">
        <v>94011.41732</v>
      </c>
      <c r="K162" s="42"/>
      <c r="L162" s="83"/>
      <c r="M162" s="26"/>
      <c r="N162" s="10"/>
    </row>
    <row r="163" spans="2:14" s="8" customFormat="1" ht="27.75" customHeight="1">
      <c r="B163" s="134"/>
      <c r="C163" s="47" t="s">
        <v>8</v>
      </c>
      <c r="D163" s="49">
        <f t="shared" si="5"/>
        <v>152947.79356999998</v>
      </c>
      <c r="E163" s="49">
        <f>SUM(E159:E162)</f>
        <v>94011.41732</v>
      </c>
      <c r="F163" s="49">
        <f>SUM(F159:F162)</f>
        <v>58936.37625</v>
      </c>
      <c r="G163" s="49"/>
      <c r="H163" s="82">
        <f>SUM(H159:H162)</f>
        <v>8.95</v>
      </c>
      <c r="I163" s="49">
        <f t="shared" si="6"/>
        <v>151855.32605</v>
      </c>
      <c r="J163" s="49">
        <f>SUM(J159:J162)</f>
        <v>94011.41732</v>
      </c>
      <c r="K163" s="49">
        <f>SUM(K159:K162)</f>
        <v>57843.90873</v>
      </c>
      <c r="L163" s="83"/>
      <c r="M163" s="26"/>
      <c r="N163" s="10"/>
    </row>
    <row r="164" spans="2:14" s="8" customFormat="1" ht="58.5" customHeight="1">
      <c r="B164" s="132" t="s">
        <v>39</v>
      </c>
      <c r="C164" s="33" t="s">
        <v>103</v>
      </c>
      <c r="D164" s="42">
        <f t="shared" si="5"/>
        <v>21787.3</v>
      </c>
      <c r="E164" s="42">
        <v>14597.49098</v>
      </c>
      <c r="F164" s="42">
        <v>7189.80902</v>
      </c>
      <c r="G164" s="49"/>
      <c r="H164" s="80"/>
      <c r="I164" s="42">
        <f t="shared" si="6"/>
        <v>21787.3</v>
      </c>
      <c r="J164" s="42">
        <v>14597.49098</v>
      </c>
      <c r="K164" s="42">
        <v>7189.80902</v>
      </c>
      <c r="L164" s="83"/>
      <c r="M164" s="26"/>
      <c r="N164" s="10"/>
    </row>
    <row r="165" spans="2:16" s="8" customFormat="1" ht="42" customHeight="1">
      <c r="B165" s="133"/>
      <c r="C165" s="33" t="s">
        <v>132</v>
      </c>
      <c r="D165" s="42">
        <f t="shared" si="5"/>
        <v>142625.83681</v>
      </c>
      <c r="E165" s="42">
        <v>142625.83681</v>
      </c>
      <c r="F165" s="42"/>
      <c r="G165" s="49"/>
      <c r="H165" s="80">
        <v>10.124</v>
      </c>
      <c r="I165" s="42">
        <f t="shared" si="6"/>
        <v>142625.83681</v>
      </c>
      <c r="J165" s="42">
        <v>142625.83681</v>
      </c>
      <c r="K165" s="42"/>
      <c r="L165" s="83"/>
      <c r="M165" s="26"/>
      <c r="N165" s="10"/>
      <c r="P165" s="10"/>
    </row>
    <row r="166" spans="2:14" s="8" customFormat="1" ht="24" customHeight="1">
      <c r="B166" s="134"/>
      <c r="C166" s="47" t="s">
        <v>8</v>
      </c>
      <c r="D166" s="49">
        <f t="shared" si="5"/>
        <v>164413.13681</v>
      </c>
      <c r="E166" s="49">
        <f>SUM(E164:E165)</f>
        <v>157223.32779</v>
      </c>
      <c r="F166" s="49">
        <f>SUM(F164:F165)</f>
        <v>7189.80902</v>
      </c>
      <c r="G166" s="49"/>
      <c r="H166" s="82">
        <f>SUM(H164:H165)</f>
        <v>10.124</v>
      </c>
      <c r="I166" s="49">
        <f t="shared" si="6"/>
        <v>164413.13681</v>
      </c>
      <c r="J166" s="49">
        <f>J164+J165</f>
        <v>157223.32779</v>
      </c>
      <c r="K166" s="49">
        <f>K164</f>
        <v>7189.80902</v>
      </c>
      <c r="L166" s="83"/>
      <c r="M166" s="26"/>
      <c r="N166" s="10"/>
    </row>
    <row r="167" spans="2:14" s="8" customFormat="1" ht="18" customHeight="1">
      <c r="B167" s="142" t="s">
        <v>75</v>
      </c>
      <c r="C167" s="143"/>
      <c r="D167" s="49">
        <f t="shared" si="5"/>
        <v>33969.14302000001</v>
      </c>
      <c r="E167" s="49"/>
      <c r="F167" s="49">
        <v>33969.14302000001</v>
      </c>
      <c r="G167" s="49"/>
      <c r="H167" s="82"/>
      <c r="I167" s="49">
        <f t="shared" si="6"/>
        <v>28632.72591</v>
      </c>
      <c r="J167" s="48"/>
      <c r="K167" s="48">
        <v>28632.72591</v>
      </c>
      <c r="L167" s="92"/>
      <c r="N167" s="10"/>
    </row>
    <row r="168" spans="2:14" s="8" customFormat="1" ht="18" customHeight="1">
      <c r="B168" s="135" t="s">
        <v>56</v>
      </c>
      <c r="C168" s="136"/>
      <c r="D168" s="49">
        <f t="shared" si="5"/>
        <v>72079.804</v>
      </c>
      <c r="E168" s="49"/>
      <c r="F168" s="49">
        <v>72079.804</v>
      </c>
      <c r="G168" s="49"/>
      <c r="H168" s="82"/>
      <c r="I168" s="49">
        <f t="shared" si="6"/>
        <v>0</v>
      </c>
      <c r="J168" s="48"/>
      <c r="K168" s="48">
        <v>0</v>
      </c>
      <c r="L168" s="92"/>
      <c r="N168" s="10"/>
    </row>
    <row r="169" spans="2:14" s="8" customFormat="1" ht="24.75" customHeight="1">
      <c r="B169" s="130" t="s">
        <v>156</v>
      </c>
      <c r="C169" s="131"/>
      <c r="D169" s="64">
        <f t="shared" si="5"/>
        <v>394261.92352</v>
      </c>
      <c r="E169" s="64">
        <f>E90+E93+E98+E110+E130+E132+E138+E140+E164</f>
        <v>264155.48845</v>
      </c>
      <c r="F169" s="64">
        <f>F90+F93+F98+F110+F130+F132+F138+F140+F164</f>
        <v>130106.43507000002</v>
      </c>
      <c r="G169" s="64"/>
      <c r="H169" s="93"/>
      <c r="I169" s="64">
        <f t="shared" si="6"/>
        <v>394261.92352</v>
      </c>
      <c r="J169" s="65">
        <f>J90+J93+J98+J110+J130+J132+J138+J140+J164</f>
        <v>264155.48845</v>
      </c>
      <c r="K169" s="65">
        <f>K90+K93+K98+K110+K130+K132+K138+K140+K164</f>
        <v>130106.43507</v>
      </c>
      <c r="L169" s="44"/>
      <c r="N169" s="10"/>
    </row>
    <row r="170" spans="2:14" s="8" customFormat="1" ht="24.75" customHeight="1">
      <c r="B170" s="130" t="s">
        <v>155</v>
      </c>
      <c r="C170" s="131"/>
      <c r="D170" s="64">
        <f t="shared" si="5"/>
        <v>1890219.0796500002</v>
      </c>
      <c r="E170" s="64"/>
      <c r="F170" s="64">
        <f>F96+F133+F134+F135+F141+F167+F168</f>
        <v>1890219.0796500002</v>
      </c>
      <c r="G170" s="64"/>
      <c r="H170" s="93"/>
      <c r="I170" s="64">
        <f t="shared" si="6"/>
        <v>940409.5575899997</v>
      </c>
      <c r="J170" s="65"/>
      <c r="K170" s="65">
        <f>K96+K133+K134+K135+K141+K167+K168</f>
        <v>940409.5575899997</v>
      </c>
      <c r="L170" s="44"/>
      <c r="N170" s="10"/>
    </row>
    <row r="171" spans="2:15" s="8" customFormat="1" ht="24.75" customHeight="1">
      <c r="B171" s="130" t="s">
        <v>145</v>
      </c>
      <c r="C171" s="131"/>
      <c r="D171" s="64"/>
      <c r="E171" s="64"/>
      <c r="F171" s="64">
        <f>F91+F94+F100+F101+F102+F103+F105+F106+F108+F111+F113+F115+F116+F117+F118+F120+F121+F122+F127+F128+F136+F131+F142+F144+F145+F139+F146+F147+F149+F150+F152+F153+F156+F157+F159+F160+F161+F124+F99+F154</f>
        <v>2665054.26823</v>
      </c>
      <c r="G171" s="64"/>
      <c r="H171" s="93"/>
      <c r="I171" s="64">
        <f>I91+I94+I100+I101+I102+I103+I105+I106+I108+I111+I113+I115+I116+I117+I118+I120+I121+I122+I127+I128+I136+I131+I142+I144+I145+I139+I146+I147+I149+I150+I152+I153+I156+I157+I159+I160+I161+I124+I99+I154</f>
        <v>2663961.8007100006</v>
      </c>
      <c r="J171" s="65"/>
      <c r="K171" s="65">
        <f>K91+K94+K100+K101+K102+K103+K105+K106+K108+K111+K113+K115+K116+K117+K118+K120+K121+K122+K127+K128+K136+K131+K142+K144+K145+K139+K146+K147+K149+K150+K152+K153+K156+K157+K159+K160+K161+K124+K99+K154</f>
        <v>2663961.8007100006</v>
      </c>
      <c r="L171" s="44"/>
      <c r="N171" s="10"/>
      <c r="O171" s="102"/>
    </row>
    <row r="172" spans="2:14" s="8" customFormat="1" ht="24.75" customHeight="1">
      <c r="B172" s="130" t="s">
        <v>147</v>
      </c>
      <c r="C172" s="131"/>
      <c r="D172" s="64">
        <f t="shared" si="5"/>
        <v>500000</v>
      </c>
      <c r="E172" s="64">
        <f>E104+E123</f>
        <v>500000</v>
      </c>
      <c r="F172" s="64">
        <f>F104+F123</f>
        <v>0</v>
      </c>
      <c r="G172" s="64"/>
      <c r="H172" s="93"/>
      <c r="I172" s="64">
        <f t="shared" si="6"/>
        <v>500000.00000000006</v>
      </c>
      <c r="J172" s="65">
        <f>J104+J123</f>
        <v>500000.00000000006</v>
      </c>
      <c r="K172" s="65">
        <f>K104+K123</f>
        <v>0</v>
      </c>
      <c r="L172" s="44"/>
      <c r="N172" s="10"/>
    </row>
    <row r="173" spans="2:14" s="8" customFormat="1" ht="24.75" customHeight="1">
      <c r="B173" s="130" t="s">
        <v>150</v>
      </c>
      <c r="C173" s="131"/>
      <c r="D173" s="64"/>
      <c r="E173" s="64">
        <f>E107+E112+E114+E143+E162+E165</f>
        <v>665917.4</v>
      </c>
      <c r="F173" s="64"/>
      <c r="G173" s="64"/>
      <c r="H173" s="93"/>
      <c r="I173" s="64">
        <f t="shared" si="6"/>
        <v>665917.4</v>
      </c>
      <c r="J173" s="65">
        <f>J107+J112+J114+J143+J162+J165</f>
        <v>665917.4</v>
      </c>
      <c r="K173" s="65"/>
      <c r="L173" s="44"/>
      <c r="N173" s="10"/>
    </row>
    <row r="174" spans="2:14" s="8" customFormat="1" ht="16.5" customHeight="1">
      <c r="B174" s="147" t="s">
        <v>18</v>
      </c>
      <c r="C174" s="147"/>
      <c r="D174" s="48"/>
      <c r="E174" s="94"/>
      <c r="F174" s="95"/>
      <c r="G174" s="96"/>
      <c r="H174" s="97"/>
      <c r="I174" s="98">
        <f t="shared" si="6"/>
        <v>1092.467520000413</v>
      </c>
      <c r="J174" s="99"/>
      <c r="K174" s="98">
        <v>1092.467520000413</v>
      </c>
      <c r="L174" s="44"/>
      <c r="M174" s="11"/>
      <c r="N174" s="10"/>
    </row>
    <row r="175" spans="2:15" s="8" customFormat="1" ht="40.5" customHeight="1">
      <c r="B175" s="144" t="s">
        <v>19</v>
      </c>
      <c r="C175" s="144"/>
      <c r="D175" s="65">
        <f t="shared" si="5"/>
        <v>6115452.671400001</v>
      </c>
      <c r="E175" s="65">
        <f>E169+E170+E171+E172+E173</f>
        <v>1430072.88845</v>
      </c>
      <c r="F175" s="64">
        <f>F169+F170+F171+F172+F173</f>
        <v>4685379.782950001</v>
      </c>
      <c r="G175" s="65"/>
      <c r="H175" s="93" t="s">
        <v>154</v>
      </c>
      <c r="I175" s="65">
        <f t="shared" si="6"/>
        <v>5165643.14934</v>
      </c>
      <c r="J175" s="65">
        <f>J169+J170+J171+J172+J173</f>
        <v>1430072.88845</v>
      </c>
      <c r="K175" s="65">
        <f>K169+K170+K171+K172+K173+K174</f>
        <v>3735570.2608900005</v>
      </c>
      <c r="L175" s="44"/>
      <c r="N175" s="112"/>
      <c r="O175" s="109"/>
    </row>
    <row r="176" spans="2:14" s="8" customFormat="1" ht="12.75">
      <c r="B176" s="12"/>
      <c r="C176" s="13"/>
      <c r="D176" s="14"/>
      <c r="E176" s="15"/>
      <c r="F176" s="4"/>
      <c r="G176" s="15"/>
      <c r="H176" s="4"/>
      <c r="I176" s="16"/>
      <c r="K176" s="17"/>
      <c r="N176" s="10"/>
    </row>
    <row r="177" spans="2:14" s="8" customFormat="1" ht="28.5" customHeight="1">
      <c r="B177" s="12"/>
      <c r="C177" s="13"/>
      <c r="D177" s="14"/>
      <c r="E177" s="15"/>
      <c r="F177" s="4"/>
      <c r="G177" s="15"/>
      <c r="H177" s="124"/>
      <c r="I177" s="16"/>
      <c r="N177" s="10"/>
    </row>
    <row r="178" spans="2:14" s="8" customFormat="1" ht="12.75">
      <c r="B178" s="12"/>
      <c r="C178" s="13"/>
      <c r="D178" s="14"/>
      <c r="E178" s="15"/>
      <c r="F178" s="4"/>
      <c r="G178" s="15"/>
      <c r="H178" s="4"/>
      <c r="I178" s="16"/>
      <c r="N178" s="112"/>
    </row>
    <row r="179" spans="2:14" s="8" customFormat="1" ht="12.75">
      <c r="B179" s="12"/>
      <c r="C179" s="13"/>
      <c r="D179" s="15"/>
      <c r="E179" s="15"/>
      <c r="F179" s="4"/>
      <c r="G179" s="15"/>
      <c r="H179" s="4"/>
      <c r="I179" s="16"/>
      <c r="N179" s="10"/>
    </row>
    <row r="180" spans="2:9" s="8" customFormat="1" ht="12.75">
      <c r="B180" s="12"/>
      <c r="C180" s="13"/>
      <c r="D180" s="14"/>
      <c r="E180" s="15"/>
      <c r="F180" s="4"/>
      <c r="G180" s="15"/>
      <c r="H180" s="4"/>
      <c r="I180" s="16"/>
    </row>
  </sheetData>
  <sheetProtection/>
  <mergeCells count="73">
    <mergeCell ref="B76:B77"/>
    <mergeCell ref="B159:B163"/>
    <mergeCell ref="B90:B92"/>
    <mergeCell ref="B152:B155"/>
    <mergeCell ref="C122:C123"/>
    <mergeCell ref="C113:C114"/>
    <mergeCell ref="C142:C143"/>
    <mergeCell ref="B98:B109"/>
    <mergeCell ref="B88:C88"/>
    <mergeCell ref="B93:B95"/>
    <mergeCell ref="H142:H143"/>
    <mergeCell ref="C161:C162"/>
    <mergeCell ref="C111:C112"/>
    <mergeCell ref="C106:C107"/>
    <mergeCell ref="C103:C104"/>
    <mergeCell ref="B56:C56"/>
    <mergeCell ref="B156:B158"/>
    <mergeCell ref="C130:C131"/>
    <mergeCell ref="C138:C139"/>
    <mergeCell ref="H138:H139"/>
    <mergeCell ref="B71:B72"/>
    <mergeCell ref="B96:B97"/>
    <mergeCell ref="C98:C99"/>
    <mergeCell ref="H98:H99"/>
    <mergeCell ref="B37:L37"/>
    <mergeCell ref="I22:I23"/>
    <mergeCell ref="B35:C35"/>
    <mergeCell ref="B58:B61"/>
    <mergeCell ref="B89:L89"/>
    <mergeCell ref="B36:C36"/>
    <mergeCell ref="B10:L10"/>
    <mergeCell ref="G22:G23"/>
    <mergeCell ref="L22:L23"/>
    <mergeCell ref="K5:L5"/>
    <mergeCell ref="D6:G7"/>
    <mergeCell ref="I6:L7"/>
    <mergeCell ref="J22:J23"/>
    <mergeCell ref="K22:K23"/>
    <mergeCell ref="C22:C24"/>
    <mergeCell ref="B11:B20"/>
    <mergeCell ref="F1:K1"/>
    <mergeCell ref="B2:K2"/>
    <mergeCell ref="B3:K3"/>
    <mergeCell ref="B6:B8"/>
    <mergeCell ref="C6:C8"/>
    <mergeCell ref="H6:H8"/>
    <mergeCell ref="H22:H23"/>
    <mergeCell ref="B22:B24"/>
    <mergeCell ref="C38:C54"/>
    <mergeCell ref="F22:F23"/>
    <mergeCell ref="E22:E23"/>
    <mergeCell ref="B28:B29"/>
    <mergeCell ref="D22:D23"/>
    <mergeCell ref="B55:C55"/>
    <mergeCell ref="B57:L57"/>
    <mergeCell ref="B167:C167"/>
    <mergeCell ref="B175:C175"/>
    <mergeCell ref="B86:C86"/>
    <mergeCell ref="B85:C85"/>
    <mergeCell ref="B110:B119"/>
    <mergeCell ref="B120:B125"/>
    <mergeCell ref="B174:C174"/>
    <mergeCell ref="B138:B148"/>
    <mergeCell ref="B130:B136"/>
    <mergeCell ref="B149:B151"/>
    <mergeCell ref="B127:B129"/>
    <mergeCell ref="B173:C173"/>
    <mergeCell ref="B172:C172"/>
    <mergeCell ref="B171:C171"/>
    <mergeCell ref="B170:C170"/>
    <mergeCell ref="B169:C169"/>
    <mergeCell ref="B164:B166"/>
    <mergeCell ref="B168:C168"/>
  </mergeCells>
  <printOptions/>
  <pageMargins left="0.5905511811023623" right="0.11811023622047245" top="0.15748031496062992" bottom="0.1968503937007874" header="0.1968503937007874" footer="0.07874015748031496"/>
  <pageSetup fitToHeight="2" horizontalDpi="600" verticalDpi="600" orientation="portrait" paperSize="9" scale="43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Жанна Николаевна Решетникова</cp:lastModifiedBy>
  <cp:lastPrinted>2023-01-27T14:05:31Z</cp:lastPrinted>
  <dcterms:created xsi:type="dcterms:W3CDTF">1996-10-08T23:32:33Z</dcterms:created>
  <dcterms:modified xsi:type="dcterms:W3CDTF">2023-02-01T07:37:12Z</dcterms:modified>
  <cp:category/>
  <cp:version/>
  <cp:contentType/>
  <cp:contentStatus/>
</cp:coreProperties>
</file>