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295" activeTab="1"/>
  </bookViews>
  <sheets>
    <sheet name="2022_2024" sheetId="1" r:id="rId1"/>
    <sheet name="2022_2024_АИП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0">'2022_2024'!$8:$10</definedName>
    <definedName name="_xlnm.Print_Titles" localSheetId="1">'2022_2024_АИП'!$8:$10</definedName>
    <definedName name="_xlnm.Print_Area" localSheetId="0">'2022_2024'!$B$6:$BL$780</definedName>
    <definedName name="_xlnm.Print_Area" localSheetId="1">'2022_2024_АИП'!$B$7:$BS$786</definedName>
  </definedNames>
  <calcPr calcId="145621"/>
</workbook>
</file>

<file path=xl/calcChain.xml><?xml version="1.0" encoding="utf-8"?>
<calcChain xmlns="http://schemas.openxmlformats.org/spreadsheetml/2006/main">
  <c r="Q748" i="1" l="1"/>
  <c r="Q747" i="1"/>
  <c r="P747" i="1"/>
  <c r="P748" i="1"/>
  <c r="Q535" i="1" l="1"/>
  <c r="Q534" i="1"/>
  <c r="Q533" i="1"/>
  <c r="Q528" i="1"/>
  <c r="Q523" i="1"/>
  <c r="Q489" i="1"/>
  <c r="Q490" i="1"/>
  <c r="AL555" i="1" l="1"/>
  <c r="AL554" i="1"/>
  <c r="AL574" i="1" l="1"/>
  <c r="AL516" i="1"/>
  <c r="AL515" i="1"/>
  <c r="AL503" i="1"/>
  <c r="M154" i="1" l="1"/>
  <c r="M153" i="1" s="1"/>
  <c r="AD154" i="1"/>
  <c r="AD153" i="1" s="1"/>
  <c r="Z135" i="1"/>
  <c r="AL194" i="1" l="1"/>
  <c r="R559" i="1" l="1"/>
  <c r="Z508" i="1"/>
  <c r="AO320" i="1"/>
  <c r="AJ320" i="1"/>
  <c r="AR517" i="1" l="1"/>
  <c r="AP611" i="1" l="1"/>
  <c r="V611" i="1"/>
  <c r="V598" i="1"/>
  <c r="AP598" i="1"/>
  <c r="AP597" i="1"/>
  <c r="V597" i="1"/>
  <c r="AP596" i="1"/>
  <c r="AP595" i="1"/>
  <c r="V596" i="1"/>
  <c r="V595" i="1"/>
  <c r="AP594" i="1"/>
  <c r="V594" i="1"/>
  <c r="V593" i="1"/>
  <c r="AP593" i="1"/>
  <c r="AP592" i="1"/>
  <c r="V592" i="1"/>
  <c r="AP591" i="1"/>
  <c r="V591" i="1"/>
  <c r="AP590" i="1"/>
  <c r="V590" i="1"/>
  <c r="V589" i="1"/>
  <c r="AP589" i="1"/>
  <c r="AP588" i="1"/>
  <c r="AP587" i="1"/>
  <c r="V587" i="1"/>
  <c r="Q52" i="1" l="1"/>
  <c r="Y52" i="1"/>
  <c r="P52" i="1"/>
  <c r="S16" i="1"/>
  <c r="Q16" i="1"/>
  <c r="P24" i="1"/>
  <c r="Y607" i="1"/>
  <c r="P607" i="1"/>
  <c r="X601" i="1"/>
  <c r="X607" i="1"/>
  <c r="X605" i="1"/>
  <c r="X604" i="1"/>
  <c r="X602" i="1"/>
  <c r="Y529" i="1"/>
  <c r="P529" i="1"/>
  <c r="X537" i="1"/>
  <c r="X538" i="1"/>
  <c r="AH538" i="1"/>
  <c r="X529" i="1"/>
  <c r="AH541" i="1"/>
  <c r="AH540" i="1"/>
  <c r="AH539" i="1"/>
  <c r="X541" i="1"/>
  <c r="Y541" i="1" s="1"/>
  <c r="X540" i="1"/>
  <c r="X539" i="1"/>
  <c r="X15" i="1"/>
  <c r="X14" i="1"/>
  <c r="T17" i="1"/>
  <c r="T15" i="1"/>
  <c r="T14" i="1"/>
  <c r="R17" i="1"/>
  <c r="R16" i="1"/>
  <c r="R15" i="1"/>
  <c r="R14" i="1"/>
  <c r="X627" i="1"/>
  <c r="P627" i="1" s="1"/>
  <c r="X624" i="1"/>
  <c r="T542" i="1"/>
  <c r="T541" i="1"/>
  <c r="T539" i="1"/>
  <c r="X542" i="1"/>
  <c r="R541" i="1"/>
  <c r="P535" i="1"/>
  <c r="P534" i="1"/>
  <c r="P541" i="1" l="1"/>
  <c r="P533" i="1"/>
  <c r="Y534" i="1"/>
  <c r="Y535" i="1"/>
  <c r="Y533" i="1"/>
  <c r="X533" i="1"/>
  <c r="AM22" i="1"/>
  <c r="AK22" i="1"/>
  <c r="AJ22" i="1"/>
  <c r="AM52" i="1"/>
  <c r="AS52" i="1"/>
  <c r="AM48" i="1"/>
  <c r="AM49" i="1"/>
  <c r="AK48" i="1"/>
  <c r="AK49" i="1"/>
  <c r="AJ48" i="1"/>
  <c r="AJ49" i="1"/>
  <c r="P22" i="1"/>
  <c r="R26" i="1"/>
  <c r="R22" i="1"/>
  <c r="X734" i="1" l="1"/>
  <c r="X733" i="1"/>
  <c r="X744" i="1" l="1"/>
  <c r="X743" i="1" s="1"/>
  <c r="X747" i="1"/>
  <c r="X748" i="1"/>
  <c r="X737" i="1"/>
  <c r="X736" i="1"/>
  <c r="X404" i="1"/>
  <c r="X717" i="1" l="1"/>
  <c r="X716" i="1"/>
  <c r="X657" i="1"/>
  <c r="X523" i="1"/>
  <c r="X517" i="1"/>
  <c r="X495" i="1"/>
  <c r="X493" i="1"/>
  <c r="P489" i="1"/>
  <c r="P490" i="1"/>
  <c r="X489" i="1"/>
  <c r="X446" i="1"/>
  <c r="X427" i="1"/>
  <c r="X413" i="1"/>
  <c r="AF596" i="1" l="1"/>
  <c r="AF595" i="1"/>
  <c r="AF591" i="1"/>
  <c r="AF590" i="1"/>
  <c r="V191" i="1"/>
  <c r="N598" i="1"/>
  <c r="N597" i="1"/>
  <c r="N596" i="1"/>
  <c r="N595" i="1"/>
  <c r="N594" i="1"/>
  <c r="N593" i="1"/>
  <c r="N591" i="1"/>
  <c r="N590" i="1"/>
  <c r="N589" i="1"/>
  <c r="N588" i="1"/>
  <c r="N587" i="1"/>
  <c r="AM722" i="1" l="1"/>
  <c r="AM723" i="1"/>
  <c r="AN721" i="1"/>
  <c r="AN720" i="1"/>
  <c r="AD721" i="1"/>
  <c r="AD720" i="1"/>
  <c r="AD719" i="1"/>
  <c r="AD718" i="1"/>
  <c r="T721" i="1"/>
  <c r="T720" i="1"/>
  <c r="AJ358" i="1"/>
  <c r="AN332" i="1"/>
  <c r="AN323" i="1"/>
  <c r="AD332" i="1"/>
  <c r="AD323" i="1"/>
  <c r="AD322" i="1" s="1"/>
  <c r="T332" i="1"/>
  <c r="T323" i="1"/>
  <c r="T322" i="1" s="1"/>
  <c r="Z321" i="1"/>
  <c r="AO258" i="1"/>
  <c r="T678" i="1"/>
  <c r="T719" i="1" s="1"/>
  <c r="R624" i="1"/>
  <c r="AO603" i="1"/>
  <c r="AO606" i="1"/>
  <c r="AM603" i="1"/>
  <c r="AO539" i="1"/>
  <c r="AN542" i="1"/>
  <c r="AN541" i="1"/>
  <c r="AN607" i="1" s="1"/>
  <c r="U603" i="1"/>
  <c r="T627" i="1"/>
  <c r="S603" i="1"/>
  <c r="T629" i="1"/>
  <c r="T628" i="1"/>
  <c r="R628" i="1"/>
  <c r="AN322" i="1" l="1"/>
  <c r="T607" i="1"/>
  <c r="T718" i="1"/>
  <c r="S140" i="1" l="1"/>
  <c r="P140" i="1"/>
  <c r="S139" i="1"/>
  <c r="P139" i="1"/>
  <c r="R138" i="1"/>
  <c r="P138" i="1" s="1"/>
  <c r="R135" i="1"/>
  <c r="S133" i="1"/>
  <c r="S134" i="1"/>
  <c r="S136" i="1"/>
  <c r="S137" i="1"/>
  <c r="P133" i="1"/>
  <c r="Q133" i="1" s="1"/>
  <c r="P134" i="1"/>
  <c r="Q134" i="1" s="1"/>
  <c r="P136" i="1"/>
  <c r="P137" i="1"/>
  <c r="R113" i="1"/>
  <c r="R53" i="1"/>
  <c r="R29" i="1" s="1"/>
  <c r="S48" i="1"/>
  <c r="P48" i="1"/>
  <c r="Q48" i="1" s="1"/>
  <c r="R35" i="1"/>
  <c r="R780" i="1"/>
  <c r="P16" i="1" s="1"/>
  <c r="AP772" i="1"/>
  <c r="AO772" i="1"/>
  <c r="AN772" i="1"/>
  <c r="V772" i="1"/>
  <c r="AB772" i="1"/>
  <c r="P772" i="1"/>
  <c r="U772" i="1"/>
  <c r="T772" i="1"/>
  <c r="R772" i="1"/>
  <c r="R27" i="1" s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83" i="1"/>
  <c r="AO84" i="1"/>
  <c r="AO86" i="1"/>
  <c r="AN88" i="1"/>
  <c r="AN222" i="1" s="1"/>
  <c r="AN87" i="1"/>
  <c r="AN221" i="1" s="1"/>
  <c r="AN605" i="1" s="1"/>
  <c r="AN64" i="1"/>
  <c r="AN62" i="1" s="1"/>
  <c r="AO62" i="1" s="1"/>
  <c r="AN63" i="1"/>
  <c r="AO63" i="1" s="1"/>
  <c r="AN59" i="1"/>
  <c r="AN219" i="1" s="1"/>
  <c r="AN602" i="1" s="1"/>
  <c r="AM83" i="1"/>
  <c r="AM84" i="1"/>
  <c r="AM86" i="1"/>
  <c r="AK86" i="1"/>
  <c r="AJ83" i="1"/>
  <c r="AJ84" i="1"/>
  <c r="AJ86" i="1"/>
  <c r="AL64" i="1"/>
  <c r="AL62" i="1" s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T222" i="1"/>
  <c r="T221" i="1"/>
  <c r="T59" i="1"/>
  <c r="T219" i="1" s="1"/>
  <c r="S63" i="1"/>
  <c r="S64" i="1"/>
  <c r="S67" i="1"/>
  <c r="S68" i="1"/>
  <c r="S69" i="1"/>
  <c r="S70" i="1"/>
  <c r="S72" i="1"/>
  <c r="S74" i="1"/>
  <c r="S75" i="1"/>
  <c r="S76" i="1"/>
  <c r="S78" i="1"/>
  <c r="S79" i="1"/>
  <c r="S82" i="1"/>
  <c r="S83" i="1"/>
  <c r="S84" i="1"/>
  <c r="S85" i="1"/>
  <c r="S86" i="1"/>
  <c r="P63" i="1"/>
  <c r="P64" i="1"/>
  <c r="P67" i="1"/>
  <c r="P68" i="1"/>
  <c r="P69" i="1"/>
  <c r="P70" i="1"/>
  <c r="P72" i="1"/>
  <c r="P74" i="1"/>
  <c r="P75" i="1"/>
  <c r="P76" i="1"/>
  <c r="P78" i="1"/>
  <c r="P79" i="1"/>
  <c r="P82" i="1"/>
  <c r="P83" i="1"/>
  <c r="P84" i="1"/>
  <c r="P85" i="1"/>
  <c r="P86" i="1"/>
  <c r="Q86" i="1" s="1"/>
  <c r="R81" i="1"/>
  <c r="P81" i="1" s="1"/>
  <c r="R80" i="1"/>
  <c r="R77" i="1"/>
  <c r="R73" i="1"/>
  <c r="P73" i="1" s="1"/>
  <c r="R71" i="1"/>
  <c r="R66" i="1"/>
  <c r="R65" i="1" s="1"/>
  <c r="R62" i="1"/>
  <c r="R61" i="1"/>
  <c r="P61" i="1" s="1"/>
  <c r="R581" i="1"/>
  <c r="S581" i="1" s="1"/>
  <c r="AM583" i="1"/>
  <c r="AJ583" i="1"/>
  <c r="Z582" i="1"/>
  <c r="AA582" i="1" s="1"/>
  <c r="Z583" i="1"/>
  <c r="AB582" i="1"/>
  <c r="AC582" i="1" s="1"/>
  <c r="R582" i="1"/>
  <c r="S582" i="1" s="1"/>
  <c r="S583" i="1"/>
  <c r="P583" i="1"/>
  <c r="AL571" i="1"/>
  <c r="AB571" i="1"/>
  <c r="R571" i="1"/>
  <c r="L570" i="1"/>
  <c r="AC583" i="1"/>
  <c r="K582" i="1"/>
  <c r="K583" i="1"/>
  <c r="Q583" i="1" s="1"/>
  <c r="AK583" i="1" l="1"/>
  <c r="AA583" i="1"/>
  <c r="T622" i="1"/>
  <c r="T47" i="1" s="1"/>
  <c r="P65" i="1"/>
  <c r="P66" i="1"/>
  <c r="AJ64" i="1"/>
  <c r="AO64" i="1"/>
  <c r="AL582" i="1"/>
  <c r="AB581" i="1"/>
  <c r="R60" i="1"/>
  <c r="AJ62" i="1"/>
  <c r="AM64" i="1"/>
  <c r="P62" i="1"/>
  <c r="P135" i="1"/>
  <c r="AN61" i="1"/>
  <c r="AL61" i="1"/>
  <c r="P582" i="1"/>
  <c r="Q582" i="1" s="1"/>
  <c r="P60" i="1" l="1"/>
  <c r="AL581" i="1"/>
  <c r="AM581" i="1" s="1"/>
  <c r="BG581" i="1"/>
  <c r="AJ582" i="1"/>
  <c r="AK582" i="1" s="1"/>
  <c r="AM582" i="1"/>
  <c r="AJ61" i="1"/>
  <c r="AO61" i="1"/>
  <c r="BE581" i="1" l="1"/>
  <c r="BH581" i="1"/>
  <c r="AB577" i="1"/>
  <c r="AL577" i="1" s="1"/>
  <c r="R577" i="1"/>
  <c r="R578" i="1"/>
  <c r="AB578" i="1" s="1"/>
  <c r="AL578" i="1" s="1"/>
  <c r="AB574" i="1"/>
  <c r="AL573" i="1"/>
  <c r="R573" i="1"/>
  <c r="AN552" i="1"/>
  <c r="AN551" i="1"/>
  <c r="T552" i="1"/>
  <c r="T551" i="1"/>
  <c r="T547" i="1" s="1"/>
  <c r="AD559" i="1"/>
  <c r="AN559" i="1"/>
  <c r="AO561" i="1"/>
  <c r="AJ561" i="1"/>
  <c r="Z561" i="1"/>
  <c r="AE561" i="1"/>
  <c r="P561" i="1"/>
  <c r="T559" i="1"/>
  <c r="U561" i="1"/>
  <c r="K561" i="1"/>
  <c r="M559" i="1"/>
  <c r="N559" i="1"/>
  <c r="AJ554" i="1"/>
  <c r="AN553" i="1"/>
  <c r="AO554" i="1"/>
  <c r="P554" i="1"/>
  <c r="T553" i="1"/>
  <c r="U554" i="1"/>
  <c r="R549" i="1"/>
  <c r="AB549" i="1" s="1"/>
  <c r="R532" i="1"/>
  <c r="R531" i="1"/>
  <c r="AL527" i="1"/>
  <c r="R527" i="1"/>
  <c r="X615" i="1"/>
  <c r="AO559" i="1" l="1"/>
  <c r="AE559" i="1"/>
  <c r="U559" i="1"/>
  <c r="T548" i="1"/>
  <c r="T546" i="1" s="1"/>
  <c r="AN548" i="1"/>
  <c r="AN550" i="1"/>
  <c r="AJ551" i="1"/>
  <c r="AN547" i="1"/>
  <c r="AB573" i="1"/>
  <c r="T550" i="1"/>
  <c r="R182" i="1"/>
  <c r="S185" i="1"/>
  <c r="P185" i="1"/>
  <c r="AJ180" i="1"/>
  <c r="AJ178" i="1"/>
  <c r="R177" i="1"/>
  <c r="P179" i="1"/>
  <c r="S179" i="1"/>
  <c r="S180" i="1"/>
  <c r="AN154" i="1"/>
  <c r="AN153" i="1" s="1"/>
  <c r="AJ157" i="1"/>
  <c r="AO157" i="1"/>
  <c r="R156" i="1"/>
  <c r="T157" i="1"/>
  <c r="R155" i="1"/>
  <c r="AN504" i="1"/>
  <c r="AJ508" i="1"/>
  <c r="AO508" i="1"/>
  <c r="AM498" i="1"/>
  <c r="AJ498" i="1"/>
  <c r="AL497" i="1"/>
  <c r="AL496" i="1" s="1"/>
  <c r="AN546" i="1" l="1"/>
  <c r="AN545" i="1" s="1"/>
  <c r="P157" i="1"/>
  <c r="T154" i="1"/>
  <c r="T153" i="1" s="1"/>
  <c r="AO154" i="1"/>
  <c r="U157" i="1"/>
  <c r="T58" i="1"/>
  <c r="T220" i="1" s="1"/>
  <c r="R154" i="1"/>
  <c r="AN58" i="1"/>
  <c r="T545" i="1"/>
  <c r="R153" i="1" l="1"/>
  <c r="P153" i="1" s="1"/>
  <c r="P154" i="1"/>
  <c r="T57" i="1"/>
  <c r="T197" i="1" s="1"/>
  <c r="T599" i="1"/>
  <c r="T544" i="1"/>
  <c r="AN544" i="1"/>
  <c r="AN599" i="1"/>
  <c r="AN57" i="1"/>
  <c r="AN220" i="1"/>
  <c r="S498" i="1"/>
  <c r="S499" i="1"/>
  <c r="AO370" i="1"/>
  <c r="AO371" i="1"/>
  <c r="AO372" i="1"/>
  <c r="AN368" i="1"/>
  <c r="AN364" i="1" s="1"/>
  <c r="AO365" i="1"/>
  <c r="U368" i="1"/>
  <c r="U365" i="1"/>
  <c r="T364" i="1"/>
  <c r="AO368" i="1" l="1"/>
  <c r="AN197" i="1"/>
  <c r="AN363" i="1"/>
  <c r="T363" i="1"/>
  <c r="AN384" i="1"/>
  <c r="AN392" i="1"/>
  <c r="AO392" i="1" s="1"/>
  <c r="AN390" i="1"/>
  <c r="AO390" i="1" s="1"/>
  <c r="AL388" i="1"/>
  <c r="R388" i="1"/>
  <c r="T387" i="1"/>
  <c r="T384" i="1"/>
  <c r="R365" i="1"/>
  <c r="R144" i="1"/>
  <c r="R142" i="1" s="1"/>
  <c r="R141" i="1" s="1"/>
  <c r="T383" i="1" l="1"/>
  <c r="T359" i="1" s="1"/>
  <c r="AN387" i="1"/>
  <c r="T361" i="1"/>
  <c r="T540" i="1" s="1"/>
  <c r="AO358" i="1"/>
  <c r="AJ319" i="1"/>
  <c r="P319" i="1"/>
  <c r="R311" i="1"/>
  <c r="AB246" i="1"/>
  <c r="AN361" i="1" l="1"/>
  <c r="AN383" i="1"/>
  <c r="AB262" i="1"/>
  <c r="U261" i="1"/>
  <c r="T259" i="1"/>
  <c r="T257" i="1" s="1"/>
  <c r="T604" i="1" l="1"/>
  <c r="AN51" i="1"/>
  <c r="AN20" i="1" s="1"/>
  <c r="AN359" i="1"/>
  <c r="AN540" i="1"/>
  <c r="AN247" i="1"/>
  <c r="AN244" i="1" s="1"/>
  <c r="AN243" i="1" s="1"/>
  <c r="T247" i="1"/>
  <c r="U247" i="1" s="1"/>
  <c r="AN604" i="1" l="1"/>
  <c r="T244" i="1"/>
  <c r="AO247" i="1"/>
  <c r="T623" i="1"/>
  <c r="AM133" i="1"/>
  <c r="AM134" i="1"/>
  <c r="AM139" i="1"/>
  <c r="AL138" i="1"/>
  <c r="AJ139" i="1"/>
  <c r="R129" i="1"/>
  <c r="R115" i="1" s="1"/>
  <c r="R130" i="1"/>
  <c r="AJ321" i="1"/>
  <c r="AO321" i="1"/>
  <c r="AO319" i="1"/>
  <c r="AN318" i="1"/>
  <c r="U319" i="1"/>
  <c r="T318" i="1"/>
  <c r="R320" i="1"/>
  <c r="AL265" i="1"/>
  <c r="R265" i="1"/>
  <c r="R264" i="1"/>
  <c r="R87" i="1" l="1"/>
  <c r="P115" i="1"/>
  <c r="S129" i="1"/>
  <c r="P129" i="1"/>
  <c r="T243" i="1"/>
  <c r="T236" i="1"/>
  <c r="T538" i="1" s="1"/>
  <c r="R127" i="1"/>
  <c r="R116" i="1"/>
  <c r="R111" i="1"/>
  <c r="R221" i="1" l="1"/>
  <c r="P87" i="1"/>
  <c r="R88" i="1"/>
  <c r="P116" i="1"/>
  <c r="T601" i="1"/>
  <c r="T235" i="1"/>
  <c r="T537" i="1" s="1"/>
  <c r="X689" i="2"/>
  <c r="R222" i="1" l="1"/>
  <c r="R606" i="1" s="1"/>
  <c r="P88" i="1"/>
  <c r="R605" i="1"/>
  <c r="P221" i="1"/>
  <c r="T600" i="1"/>
  <c r="T13" i="1" s="1"/>
  <c r="M153" i="2"/>
  <c r="N153" i="2"/>
  <c r="O153" i="2"/>
  <c r="AD153" i="2"/>
  <c r="L154" i="2"/>
  <c r="L153" i="2" s="1"/>
  <c r="K153" i="2" s="1"/>
  <c r="R154" i="2"/>
  <c r="P154" i="2" s="1"/>
  <c r="AB154" i="2"/>
  <c r="AL154" i="2"/>
  <c r="AJ154" i="2" s="1"/>
  <c r="K155" i="2"/>
  <c r="P155" i="2"/>
  <c r="S155" i="2"/>
  <c r="Z155" i="2"/>
  <c r="AA155" i="2" s="1"/>
  <c r="AC155" i="2"/>
  <c r="AJ155" i="2"/>
  <c r="AK155" i="2" s="1"/>
  <c r="AM155" i="2"/>
  <c r="AT155" i="2"/>
  <c r="BA155" i="2"/>
  <c r="BG155" i="2"/>
  <c r="K156" i="2"/>
  <c r="P156" i="2"/>
  <c r="Q156" i="2" s="1"/>
  <c r="S156" i="2"/>
  <c r="Z156" i="2"/>
  <c r="AC156" i="2"/>
  <c r="AJ156" i="2"/>
  <c r="AM156" i="2"/>
  <c r="BB156" i="2"/>
  <c r="AT156" i="2" s="1"/>
  <c r="BG156" i="2"/>
  <c r="BE156" i="2" s="1"/>
  <c r="BF156" i="2" s="1"/>
  <c r="K157" i="2"/>
  <c r="Z157" i="2"/>
  <c r="AE157" i="2"/>
  <c r="F158" i="2"/>
  <c r="E158" i="2" s="1"/>
  <c r="G158" i="2"/>
  <c r="N158" i="2" s="1"/>
  <c r="I158" i="2"/>
  <c r="H158" i="2" s="1"/>
  <c r="E159" i="2"/>
  <c r="H159" i="2"/>
  <c r="K159" i="2"/>
  <c r="P159" i="2"/>
  <c r="Q159" i="2" s="1"/>
  <c r="S159" i="2"/>
  <c r="Z159" i="2"/>
  <c r="AA159" i="2" s="1"/>
  <c r="AC159" i="2"/>
  <c r="AJ159" i="2"/>
  <c r="AK159" i="2" s="1"/>
  <c r="AM159" i="2"/>
  <c r="AT159" i="2"/>
  <c r="AX159" i="2"/>
  <c r="AW159" i="2" s="1"/>
  <c r="BB159" i="2"/>
  <c r="BA159" i="2" s="1"/>
  <c r="BE159" i="2"/>
  <c r="BF159" i="2" s="1"/>
  <c r="L160" i="2"/>
  <c r="L158" i="2" s="1"/>
  <c r="K158" i="2" s="1"/>
  <c r="R160" i="2"/>
  <c r="P160" i="2" s="1"/>
  <c r="AL160" i="2"/>
  <c r="AJ160" i="2" s="1"/>
  <c r="AT160" i="2"/>
  <c r="AT158" i="2" s="1"/>
  <c r="E161" i="2"/>
  <c r="I161" i="2"/>
  <c r="H161" i="2" s="1"/>
  <c r="K161" i="2"/>
  <c r="P161" i="2"/>
  <c r="Q161" i="2" s="1"/>
  <c r="S161" i="2"/>
  <c r="Z161" i="2"/>
  <c r="AC161" i="2"/>
  <c r="AJ161" i="2"/>
  <c r="AM161" i="2"/>
  <c r="BB161" i="2"/>
  <c r="BA161" i="2" s="1"/>
  <c r="BG161" i="2"/>
  <c r="BE161" i="2" s="1"/>
  <c r="BF161" i="2" s="1"/>
  <c r="BH161" i="2"/>
  <c r="E162" i="2"/>
  <c r="I162" i="2"/>
  <c r="H162" i="2" s="1"/>
  <c r="K162" i="2"/>
  <c r="P162" i="2"/>
  <c r="S162" i="2"/>
  <c r="Z162" i="2"/>
  <c r="AA162" i="2" s="1"/>
  <c r="AB160" i="2"/>
  <c r="AC162" i="2"/>
  <c r="AJ162" i="2"/>
  <c r="AK162" i="2" s="1"/>
  <c r="AM162" i="2"/>
  <c r="AW162" i="2"/>
  <c r="BA162" i="2"/>
  <c r="BB162" i="2"/>
  <c r="BG162" i="2"/>
  <c r="BH162" i="2" s="1"/>
  <c r="F163" i="2"/>
  <c r="E163" i="2" s="1"/>
  <c r="G163" i="2"/>
  <c r="N163" i="2" s="1"/>
  <c r="I163" i="2"/>
  <c r="H163" i="2" s="1"/>
  <c r="O163" i="2"/>
  <c r="R163" i="2"/>
  <c r="P163" i="2" s="1"/>
  <c r="X163" i="2"/>
  <c r="Z163" i="2"/>
  <c r="AB163" i="2"/>
  <c r="AH163" i="2"/>
  <c r="AL163" i="2"/>
  <c r="AJ163" i="2" s="1"/>
  <c r="AR163" i="2"/>
  <c r="BG163" i="2"/>
  <c r="BE163" i="2" s="1"/>
  <c r="BK163" i="2"/>
  <c r="E164" i="2"/>
  <c r="H164" i="2"/>
  <c r="K164" i="2"/>
  <c r="L164" i="2"/>
  <c r="AM164" i="2" s="1"/>
  <c r="P164" i="2"/>
  <c r="Q164" i="2" s="1"/>
  <c r="Z164" i="2"/>
  <c r="AJ164" i="2"/>
  <c r="AK164" i="2" s="1"/>
  <c r="BE164" i="2"/>
  <c r="BF164" i="2" s="1"/>
  <c r="P165" i="2"/>
  <c r="Q165" i="2"/>
  <c r="S165" i="2"/>
  <c r="AA165" i="2"/>
  <c r="AC165" i="2"/>
  <c r="AJ165" i="2"/>
  <c r="BH165" i="2" s="1"/>
  <c r="AM165" i="2"/>
  <c r="BE165" i="2"/>
  <c r="BF165" i="2" s="1"/>
  <c r="P166" i="2"/>
  <c r="Q166" i="2" s="1"/>
  <c r="S166" i="2"/>
  <c r="AA166" i="2"/>
  <c r="AC166" i="2"/>
  <c r="AJ166" i="2"/>
  <c r="AK166" i="2"/>
  <c r="AM166" i="2"/>
  <c r="BE166" i="2"/>
  <c r="BF166" i="2" s="1"/>
  <c r="BH166" i="2"/>
  <c r="P167" i="2"/>
  <c r="Q167" i="2" s="1"/>
  <c r="S167" i="2"/>
  <c r="AA167" i="2"/>
  <c r="AC167" i="2"/>
  <c r="AJ167" i="2"/>
  <c r="BH167" i="2" s="1"/>
  <c r="AM167" i="2"/>
  <c r="BE167" i="2"/>
  <c r="BF167" i="2" s="1"/>
  <c r="P168" i="2"/>
  <c r="Q168" i="2" s="1"/>
  <c r="S168" i="2"/>
  <c r="AA168" i="2"/>
  <c r="AC168" i="2"/>
  <c r="AJ168" i="2"/>
  <c r="AK168" i="2" s="1"/>
  <c r="AM168" i="2"/>
  <c r="BE168" i="2"/>
  <c r="BF168" i="2" s="1"/>
  <c r="P169" i="2"/>
  <c r="Q169" i="2" s="1"/>
  <c r="S169" i="2"/>
  <c r="AA169" i="2"/>
  <c r="AC169" i="2"/>
  <c r="AJ169" i="2"/>
  <c r="AK169" i="2" s="1"/>
  <c r="AM169" i="2"/>
  <c r="BE169" i="2"/>
  <c r="BF169" i="2"/>
  <c r="P170" i="2"/>
  <c r="Q170" i="2" s="1"/>
  <c r="S170" i="2"/>
  <c r="AA170" i="2"/>
  <c r="AC170" i="2"/>
  <c r="AJ170" i="2"/>
  <c r="BH170" i="2" s="1"/>
  <c r="AM170" i="2"/>
  <c r="BE170" i="2"/>
  <c r="BF170" i="2" s="1"/>
  <c r="P171" i="2"/>
  <c r="Q171" i="2" s="1"/>
  <c r="S171" i="2"/>
  <c r="AA171" i="2"/>
  <c r="AC171" i="2"/>
  <c r="AJ171" i="2"/>
  <c r="AK171" i="2" s="1"/>
  <c r="AM171" i="2"/>
  <c r="BE171" i="2"/>
  <c r="BF171" i="2" s="1"/>
  <c r="P172" i="2"/>
  <c r="Q172" i="2" s="1"/>
  <c r="S172" i="2"/>
  <c r="AA172" i="2"/>
  <c r="AC172" i="2"/>
  <c r="AJ172" i="2"/>
  <c r="AK172" i="2" s="1"/>
  <c r="AM172" i="2"/>
  <c r="BE172" i="2"/>
  <c r="BF172" i="2" s="1"/>
  <c r="P173" i="2"/>
  <c r="Q173" i="2"/>
  <c r="S173" i="2"/>
  <c r="AA173" i="2"/>
  <c r="AC173" i="2"/>
  <c r="AJ173" i="2"/>
  <c r="BH173" i="2" s="1"/>
  <c r="AM173" i="2"/>
  <c r="BE173" i="2"/>
  <c r="BF173" i="2" s="1"/>
  <c r="E174" i="2"/>
  <c r="I174" i="2"/>
  <c r="H174" i="2" s="1"/>
  <c r="L174" i="2"/>
  <c r="K174" i="2" s="1"/>
  <c r="BB174" i="2"/>
  <c r="AT174" i="2" s="1"/>
  <c r="K175" i="2"/>
  <c r="P175" i="2"/>
  <c r="Q175" i="2" s="1"/>
  <c r="S175" i="2"/>
  <c r="AA175" i="2"/>
  <c r="AC175" i="2"/>
  <c r="AJ175" i="2"/>
  <c r="AK175" i="2" s="1"/>
  <c r="AM175" i="2"/>
  <c r="BA175" i="2"/>
  <c r="BE175" i="2"/>
  <c r="BH175" i="2"/>
  <c r="K176" i="2"/>
  <c r="R176" i="2"/>
  <c r="R174" i="2" s="1"/>
  <c r="AB176" i="2"/>
  <c r="AC176" i="2" s="1"/>
  <c r="AL176" i="2"/>
  <c r="AL174" i="2" s="1"/>
  <c r="BG176" i="2"/>
  <c r="L177" i="2"/>
  <c r="K177" i="2" s="1"/>
  <c r="R177" i="2"/>
  <c r="P177" i="2" s="1"/>
  <c r="AL177" i="2"/>
  <c r="AJ177" i="2" s="1"/>
  <c r="K178" i="2"/>
  <c r="P178" i="2"/>
  <c r="S178" i="2"/>
  <c r="Z178" i="2"/>
  <c r="AC178" i="2"/>
  <c r="AJ178" i="2"/>
  <c r="BH178" i="2" s="1"/>
  <c r="AM178" i="2"/>
  <c r="BG178" i="2"/>
  <c r="BE178" i="2" s="1"/>
  <c r="K179" i="2"/>
  <c r="AB177" i="2"/>
  <c r="K180" i="2"/>
  <c r="Q180" i="2" s="1"/>
  <c r="P180" i="2"/>
  <c r="S180" i="2"/>
  <c r="Z180" i="2"/>
  <c r="AC180" i="2"/>
  <c r="AJ180" i="2"/>
  <c r="AM180" i="2"/>
  <c r="BE180" i="2"/>
  <c r="BH180" i="2"/>
  <c r="L182" i="2"/>
  <c r="K182" i="2" s="1"/>
  <c r="R182" i="2"/>
  <c r="R181" i="2" s="1"/>
  <c r="AL182" i="2"/>
  <c r="K183" i="2"/>
  <c r="P183" i="2"/>
  <c r="Q183" i="2" s="1"/>
  <c r="S183" i="2"/>
  <c r="Z183" i="2"/>
  <c r="AC183" i="2"/>
  <c r="AJ183" i="2"/>
  <c r="AK183" i="2"/>
  <c r="AM183" i="2"/>
  <c r="BG183" i="2"/>
  <c r="BE183" i="2" s="1"/>
  <c r="BF183" i="2" s="1"/>
  <c r="K184" i="2"/>
  <c r="P184" i="2"/>
  <c r="S184" i="2"/>
  <c r="AB184" i="2"/>
  <c r="BG184" i="2" s="1"/>
  <c r="AJ184" i="2"/>
  <c r="AM184" i="2"/>
  <c r="K185" i="2"/>
  <c r="AB185" i="2"/>
  <c r="Z185" i="2" s="1"/>
  <c r="AC185" i="2"/>
  <c r="K186" i="2"/>
  <c r="P186" i="2"/>
  <c r="S186" i="2"/>
  <c r="AB186" i="2"/>
  <c r="Z186" i="2" s="1"/>
  <c r="AJ186" i="2"/>
  <c r="AM186" i="2"/>
  <c r="BE186" i="2"/>
  <c r="L187" i="2"/>
  <c r="K187" i="2" s="1"/>
  <c r="P187" i="2"/>
  <c r="Q187" i="2" s="1"/>
  <c r="R187" i="2"/>
  <c r="AJ187" i="2"/>
  <c r="AL187" i="2"/>
  <c r="AM187" i="2"/>
  <c r="K188" i="2"/>
  <c r="P188" i="2"/>
  <c r="S188" i="2"/>
  <c r="Z188" i="2"/>
  <c r="AA188" i="2" s="1"/>
  <c r="AB188" i="2"/>
  <c r="AC188" i="2"/>
  <c r="AJ188" i="2"/>
  <c r="AM188" i="2"/>
  <c r="K189" i="2"/>
  <c r="P189" i="2"/>
  <c r="S189" i="2"/>
  <c r="Z189" i="2"/>
  <c r="AA189" i="2" s="1"/>
  <c r="AB189" i="2"/>
  <c r="BG189" i="2" s="1"/>
  <c r="BE189" i="2" s="1"/>
  <c r="AC189" i="2"/>
  <c r="AJ189" i="2"/>
  <c r="AM189" i="2"/>
  <c r="D190" i="2"/>
  <c r="L190" i="2"/>
  <c r="I190" i="2" s="1"/>
  <c r="N190" i="2"/>
  <c r="O190" i="2"/>
  <c r="V190" i="2"/>
  <c r="W190" i="2" s="1"/>
  <c r="AP190" i="2"/>
  <c r="AQ190" i="2" s="1"/>
  <c r="AT190" i="2"/>
  <c r="AV190" i="2"/>
  <c r="AX190" i="2"/>
  <c r="AZ190" i="2"/>
  <c r="BB190" i="2"/>
  <c r="BD190" i="2"/>
  <c r="K191" i="2"/>
  <c r="P191" i="2"/>
  <c r="Q191" i="2" s="1"/>
  <c r="W191" i="2"/>
  <c r="AF191" i="2"/>
  <c r="Z191" i="2" s="1"/>
  <c r="AJ191" i="2"/>
  <c r="AK191" i="2"/>
  <c r="AQ191" i="2"/>
  <c r="AU191" i="2" s="1"/>
  <c r="BC191" i="2"/>
  <c r="BC190" i="2" s="1"/>
  <c r="BA190" i="2" s="1"/>
  <c r="D192" i="2"/>
  <c r="E192" i="2"/>
  <c r="F192" i="2"/>
  <c r="AT192" i="2"/>
  <c r="BB192" i="2"/>
  <c r="BA192" i="2" s="1"/>
  <c r="BA36" i="2" s="1"/>
  <c r="E193" i="2"/>
  <c r="L193" i="2"/>
  <c r="L192" i="2" s="1"/>
  <c r="K192" i="2" s="1"/>
  <c r="R193" i="2"/>
  <c r="P193" i="2" s="1"/>
  <c r="AT193" i="2"/>
  <c r="BA193" i="2"/>
  <c r="K194" i="2"/>
  <c r="P194" i="2"/>
  <c r="S194" i="2"/>
  <c r="AB194" i="2"/>
  <c r="Z194" i="2" s="1"/>
  <c r="AA194" i="2" s="1"/>
  <c r="AL194" i="2"/>
  <c r="AL193" i="2" s="1"/>
  <c r="BG194" i="2"/>
  <c r="BE194" i="2" s="1"/>
  <c r="BF194" i="2" s="1"/>
  <c r="K195" i="2"/>
  <c r="P195" i="2"/>
  <c r="S195" i="2"/>
  <c r="AB195" i="2"/>
  <c r="AL195" i="2"/>
  <c r="AJ195" i="2" s="1"/>
  <c r="K196" i="2"/>
  <c r="P196" i="2"/>
  <c r="S196" i="2"/>
  <c r="AB196" i="2"/>
  <c r="Z196" i="2" s="1"/>
  <c r="AA196" i="2" s="1"/>
  <c r="AJ196" i="2"/>
  <c r="AM196" i="2"/>
  <c r="D197" i="2"/>
  <c r="F197" i="2"/>
  <c r="G197" i="2"/>
  <c r="J197" i="2"/>
  <c r="P198" i="2"/>
  <c r="Q198" i="2" s="1"/>
  <c r="S198" i="2"/>
  <c r="AA198" i="2"/>
  <c r="AC198" i="2"/>
  <c r="AE198" i="2"/>
  <c r="AG198" i="2"/>
  <c r="AK198" i="2"/>
  <c r="AM198" i="2"/>
  <c r="BF198" i="2"/>
  <c r="BH198" i="2"/>
  <c r="BJ198" i="2"/>
  <c r="P199" i="2"/>
  <c r="Q199" i="2" s="1"/>
  <c r="S199" i="2"/>
  <c r="AA199" i="2"/>
  <c r="AC199" i="2"/>
  <c r="AE199" i="2"/>
  <c r="AG199" i="2"/>
  <c r="AK199" i="2"/>
  <c r="AM199" i="2"/>
  <c r="BF199" i="2"/>
  <c r="BH199" i="2"/>
  <c r="BJ199" i="2"/>
  <c r="P200" i="2"/>
  <c r="Q200" i="2" s="1"/>
  <c r="S200" i="2"/>
  <c r="AA200" i="2"/>
  <c r="AC200" i="2"/>
  <c r="AE200" i="2"/>
  <c r="AG200" i="2"/>
  <c r="AK200" i="2"/>
  <c r="AM200" i="2"/>
  <c r="BF200" i="2"/>
  <c r="BH200" i="2"/>
  <c r="BJ200" i="2"/>
  <c r="P201" i="2"/>
  <c r="Q201" i="2" s="1"/>
  <c r="S201" i="2"/>
  <c r="AA201" i="2"/>
  <c r="AC201" i="2"/>
  <c r="AE201" i="2"/>
  <c r="AG201" i="2"/>
  <c r="AK201" i="2"/>
  <c r="AM201" i="2"/>
  <c r="BF201" i="2"/>
  <c r="BH201" i="2"/>
  <c r="BJ201" i="2"/>
  <c r="P202" i="2"/>
  <c r="Q202" i="2" s="1"/>
  <c r="S202" i="2"/>
  <c r="AA202" i="2"/>
  <c r="AC202" i="2"/>
  <c r="AE202" i="2"/>
  <c r="AG202" i="2"/>
  <c r="AK202" i="2"/>
  <c r="AM202" i="2"/>
  <c r="BF202" i="2"/>
  <c r="BH202" i="2"/>
  <c r="BJ202" i="2"/>
  <c r="P203" i="2"/>
  <c r="Q203" i="2" s="1"/>
  <c r="S203" i="2"/>
  <c r="AA203" i="2"/>
  <c r="AC203" i="2"/>
  <c r="AE203" i="2"/>
  <c r="AG203" i="2"/>
  <c r="AK203" i="2"/>
  <c r="AM203" i="2"/>
  <c r="BF203" i="2"/>
  <c r="BH203" i="2"/>
  <c r="BJ203" i="2"/>
  <c r="P204" i="2"/>
  <c r="Q204" i="2" s="1"/>
  <c r="S204" i="2"/>
  <c r="AA204" i="2"/>
  <c r="AC204" i="2"/>
  <c r="AE204" i="2"/>
  <c r="AG204" i="2"/>
  <c r="AK204" i="2"/>
  <c r="AM204" i="2"/>
  <c r="BF204" i="2"/>
  <c r="BH204" i="2"/>
  <c r="BJ204" i="2"/>
  <c r="P205" i="2"/>
  <c r="Q205" i="2" s="1"/>
  <c r="S205" i="2"/>
  <c r="AA205" i="2"/>
  <c r="AC205" i="2"/>
  <c r="AE205" i="2"/>
  <c r="AG205" i="2"/>
  <c r="AK205" i="2"/>
  <c r="AM205" i="2"/>
  <c r="BF205" i="2"/>
  <c r="BH205" i="2"/>
  <c r="BJ205" i="2"/>
  <c r="P206" i="2"/>
  <c r="Q206" i="2" s="1"/>
  <c r="S206" i="2"/>
  <c r="AA206" i="2"/>
  <c r="AC206" i="2"/>
  <c r="AE206" i="2"/>
  <c r="AG206" i="2"/>
  <c r="AK206" i="2"/>
  <c r="AM206" i="2"/>
  <c r="BF206" i="2"/>
  <c r="BH206" i="2"/>
  <c r="BJ206" i="2"/>
  <c r="P207" i="2"/>
  <c r="Q207" i="2" s="1"/>
  <c r="S207" i="2"/>
  <c r="AA207" i="2"/>
  <c r="AC207" i="2"/>
  <c r="AE207" i="2"/>
  <c r="AG207" i="2"/>
  <c r="AK207" i="2"/>
  <c r="AM207" i="2"/>
  <c r="BF207" i="2"/>
  <c r="BH207" i="2"/>
  <c r="BJ207" i="2"/>
  <c r="P208" i="2"/>
  <c r="Q208" i="2" s="1"/>
  <c r="S208" i="2"/>
  <c r="AA208" i="2"/>
  <c r="AC208" i="2"/>
  <c r="AE208" i="2"/>
  <c r="AG208" i="2"/>
  <c r="AK208" i="2"/>
  <c r="AM208" i="2"/>
  <c r="BF208" i="2"/>
  <c r="BH208" i="2"/>
  <c r="BJ208" i="2"/>
  <c r="P209" i="2"/>
  <c r="Q209" i="2" s="1"/>
  <c r="S209" i="2"/>
  <c r="AA209" i="2"/>
  <c r="AC209" i="2"/>
  <c r="AE209" i="2"/>
  <c r="AG209" i="2"/>
  <c r="AK209" i="2"/>
  <c r="AM209" i="2"/>
  <c r="BF209" i="2"/>
  <c r="BH209" i="2"/>
  <c r="BJ209" i="2"/>
  <c r="P210" i="2"/>
  <c r="Q210" i="2" s="1"/>
  <c r="S210" i="2"/>
  <c r="AA210" i="2"/>
  <c r="AC210" i="2"/>
  <c r="AE210" i="2"/>
  <c r="AG210" i="2"/>
  <c r="AK210" i="2"/>
  <c r="AM210" i="2"/>
  <c r="BF210" i="2"/>
  <c r="BH210" i="2"/>
  <c r="BJ210" i="2"/>
  <c r="P211" i="2"/>
  <c r="Q211" i="2" s="1"/>
  <c r="S211" i="2"/>
  <c r="AA211" i="2"/>
  <c r="AC211" i="2"/>
  <c r="AE211" i="2"/>
  <c r="AG211" i="2"/>
  <c r="AK211" i="2"/>
  <c r="AM211" i="2"/>
  <c r="BF211" i="2"/>
  <c r="BH211" i="2"/>
  <c r="BJ211" i="2"/>
  <c r="P212" i="2"/>
  <c r="Q212" i="2" s="1"/>
  <c r="S212" i="2"/>
  <c r="AA212" i="2"/>
  <c r="AC212" i="2"/>
  <c r="AE212" i="2"/>
  <c r="AG212" i="2"/>
  <c r="AK212" i="2"/>
  <c r="AM212" i="2"/>
  <c r="BF212" i="2"/>
  <c r="BH212" i="2"/>
  <c r="BJ212" i="2"/>
  <c r="P213" i="2"/>
  <c r="Q213" i="2" s="1"/>
  <c r="S213" i="2"/>
  <c r="AA213" i="2"/>
  <c r="AC213" i="2"/>
  <c r="AE213" i="2"/>
  <c r="AG213" i="2"/>
  <c r="AK213" i="2"/>
  <c r="AM213" i="2"/>
  <c r="BF213" i="2"/>
  <c r="BH213" i="2"/>
  <c r="BJ213" i="2"/>
  <c r="P214" i="2"/>
  <c r="Q214" i="2" s="1"/>
  <c r="S214" i="2"/>
  <c r="AA214" i="2"/>
  <c r="AC214" i="2"/>
  <c r="AE214" i="2"/>
  <c r="AG214" i="2"/>
  <c r="AK214" i="2"/>
  <c r="AM214" i="2"/>
  <c r="BF214" i="2"/>
  <c r="BH214" i="2"/>
  <c r="BJ214" i="2"/>
  <c r="P215" i="2"/>
  <c r="Q215" i="2" s="1"/>
  <c r="S215" i="2"/>
  <c r="AA215" i="2"/>
  <c r="AC215" i="2"/>
  <c r="AE215" i="2"/>
  <c r="AG215" i="2"/>
  <c r="AK215" i="2"/>
  <c r="AM215" i="2"/>
  <c r="BF215" i="2"/>
  <c r="BH215" i="2"/>
  <c r="BJ215" i="2"/>
  <c r="P216" i="2"/>
  <c r="Q216" i="2" s="1"/>
  <c r="S216" i="2"/>
  <c r="AA216" i="2"/>
  <c r="AC216" i="2"/>
  <c r="AE216" i="2"/>
  <c r="AG216" i="2"/>
  <c r="AK216" i="2"/>
  <c r="AM216" i="2"/>
  <c r="BF216" i="2"/>
  <c r="BH216" i="2"/>
  <c r="BJ216" i="2"/>
  <c r="P217" i="2"/>
  <c r="Q217" i="2" s="1"/>
  <c r="S217" i="2"/>
  <c r="AA217" i="2"/>
  <c r="AC217" i="2"/>
  <c r="AE217" i="2"/>
  <c r="AG217" i="2"/>
  <c r="AK217" i="2"/>
  <c r="AM217" i="2"/>
  <c r="BF217" i="2"/>
  <c r="BH217" i="2"/>
  <c r="BJ217" i="2"/>
  <c r="P218" i="2"/>
  <c r="Q218" i="2" s="1"/>
  <c r="S218" i="2"/>
  <c r="AA218" i="2"/>
  <c r="AC218" i="2"/>
  <c r="AE218" i="2"/>
  <c r="AG218" i="2"/>
  <c r="AK218" i="2"/>
  <c r="AM218" i="2"/>
  <c r="BF218" i="2"/>
  <c r="BH218" i="2"/>
  <c r="BJ218" i="2"/>
  <c r="M221" i="2"/>
  <c r="N221" i="2"/>
  <c r="AD221" i="2" s="1"/>
  <c r="M222" i="2"/>
  <c r="N222" i="2"/>
  <c r="AD222" i="2" s="1"/>
  <c r="P222" i="2"/>
  <c r="AJ222" i="2"/>
  <c r="BE222" i="2"/>
  <c r="BH222" i="2"/>
  <c r="BB779" i="2"/>
  <c r="BA779" i="2" s="1"/>
  <c r="AP779" i="2"/>
  <c r="AT779" i="2" s="1"/>
  <c r="AX779" i="2" s="1"/>
  <c r="AW779" i="2" s="1"/>
  <c r="AL779" i="2"/>
  <c r="AM779" i="2" s="1"/>
  <c r="AJ779" i="2"/>
  <c r="AB779" i="2"/>
  <c r="BG779" i="2" s="1"/>
  <c r="V779" i="2"/>
  <c r="R779" i="2"/>
  <c r="S779" i="2" s="1"/>
  <c r="K779" i="2"/>
  <c r="G779" i="2"/>
  <c r="F779" i="2"/>
  <c r="BG777" i="2"/>
  <c r="BG776" i="2"/>
  <c r="BH776" i="2" s="1"/>
  <c r="BB776" i="2"/>
  <c r="BA776" i="2" s="1"/>
  <c r="AP776" i="2"/>
  <c r="AT776" i="2" s="1"/>
  <c r="AX776" i="2" s="1"/>
  <c r="AW776" i="2" s="1"/>
  <c r="AL776" i="2"/>
  <c r="AC776" i="2"/>
  <c r="Z776" i="2"/>
  <c r="V776" i="2"/>
  <c r="P776" i="2" s="1"/>
  <c r="S776" i="2"/>
  <c r="K776" i="2"/>
  <c r="G776" i="2"/>
  <c r="G773" i="2" s="1"/>
  <c r="F776" i="2"/>
  <c r="R775" i="2"/>
  <c r="P775" i="2" s="1"/>
  <c r="K775" i="2"/>
  <c r="R774" i="2"/>
  <c r="AB774" i="2" s="1"/>
  <c r="K774" i="2"/>
  <c r="BB773" i="2"/>
  <c r="BA773" i="2" s="1"/>
  <c r="AP773" i="2"/>
  <c r="AT773" i="2" s="1"/>
  <c r="AX773" i="2" s="1"/>
  <c r="AW773" i="2" s="1"/>
  <c r="V773" i="2"/>
  <c r="K773" i="2"/>
  <c r="F773" i="2"/>
  <c r="BI771" i="2"/>
  <c r="BG771" i="2"/>
  <c r="BB771" i="2"/>
  <c r="BA771" i="2" s="1"/>
  <c r="AP771" i="2"/>
  <c r="AT771" i="2" s="1"/>
  <c r="AX771" i="2" s="1"/>
  <c r="AW771" i="2" s="1"/>
  <c r="AL771" i="2"/>
  <c r="AM771" i="2" s="1"/>
  <c r="AG771" i="2"/>
  <c r="AE771" i="2"/>
  <c r="AC771" i="2"/>
  <c r="Z771" i="2"/>
  <c r="W771" i="2"/>
  <c r="S771" i="2"/>
  <c r="P771" i="2"/>
  <c r="K771" i="2"/>
  <c r="F771" i="2"/>
  <c r="BK769" i="2"/>
  <c r="BE769" i="2" s="1"/>
  <c r="BI769" i="2"/>
  <c r="BG769" i="2"/>
  <c r="AP769" i="2"/>
  <c r="AT769" i="2" s="1"/>
  <c r="AX769" i="2" s="1"/>
  <c r="AW769" i="2" s="1"/>
  <c r="AL769" i="2"/>
  <c r="AH769" i="2"/>
  <c r="Z769" i="2" s="1"/>
  <c r="AB769" i="2"/>
  <c r="V769" i="2"/>
  <c r="K769" i="2"/>
  <c r="F769" i="2"/>
  <c r="BI766" i="2"/>
  <c r="BG766" i="2"/>
  <c r="BE766" i="2" s="1"/>
  <c r="AP766" i="2"/>
  <c r="AT766" i="2" s="1"/>
  <c r="AX766" i="2" s="1"/>
  <c r="AW766" i="2" s="1"/>
  <c r="AL766" i="2"/>
  <c r="AJ766" i="2" s="1"/>
  <c r="AF766" i="2"/>
  <c r="R766" i="2" s="1"/>
  <c r="P766" i="2" s="1"/>
  <c r="AB766" i="2"/>
  <c r="V766" i="2"/>
  <c r="K766" i="2"/>
  <c r="G766" i="2"/>
  <c r="F766" i="2"/>
  <c r="BE761" i="2"/>
  <c r="BA761" i="2"/>
  <c r="AW761" i="2"/>
  <c r="AJ761" i="2"/>
  <c r="Z761" i="2"/>
  <c r="P761" i="2"/>
  <c r="K761" i="2"/>
  <c r="J761" i="2"/>
  <c r="I761" i="2"/>
  <c r="H761" i="2"/>
  <c r="G761" i="2"/>
  <c r="F761" i="2"/>
  <c r="BK757" i="2"/>
  <c r="BL757" i="2" s="1"/>
  <c r="BE757" i="2"/>
  <c r="AH757" i="2"/>
  <c r="AR757" i="2" s="1"/>
  <c r="Y757" i="2"/>
  <c r="P757" i="2"/>
  <c r="K757" i="2"/>
  <c r="BH756" i="2"/>
  <c r="BE756" i="2"/>
  <c r="AJ756" i="2"/>
  <c r="Z756" i="2"/>
  <c r="P756" i="2"/>
  <c r="Q756" i="2" s="1"/>
  <c r="K756" i="2"/>
  <c r="BH755" i="2"/>
  <c r="BE755" i="2"/>
  <c r="AJ755" i="2"/>
  <c r="Z755" i="2"/>
  <c r="P755" i="2"/>
  <c r="K755" i="2"/>
  <c r="BG754" i="2"/>
  <c r="BH754" i="2" s="1"/>
  <c r="BB754" i="2"/>
  <c r="BA754" i="2" s="1"/>
  <c r="AT754" i="2"/>
  <c r="AX754" i="2" s="1"/>
  <c r="AW754" i="2" s="1"/>
  <c r="AL754" i="2"/>
  <c r="AM754" i="2" s="1"/>
  <c r="AC754" i="2"/>
  <c r="Z754" i="2"/>
  <c r="R754" i="2"/>
  <c r="S754" i="2" s="1"/>
  <c r="K754" i="2"/>
  <c r="G754" i="2"/>
  <c r="F754" i="2"/>
  <c r="BC751" i="2"/>
  <c r="BB751" i="2"/>
  <c r="AZ751" i="2"/>
  <c r="AY751" i="2"/>
  <c r="AX751" i="2"/>
  <c r="AU751" i="2"/>
  <c r="AT751" i="2"/>
  <c r="S751" i="2"/>
  <c r="N751" i="2"/>
  <c r="L751" i="2"/>
  <c r="J751" i="2"/>
  <c r="I751" i="2"/>
  <c r="G751" i="2"/>
  <c r="F751" i="2"/>
  <c r="S750" i="2"/>
  <c r="BG749" i="2"/>
  <c r="AP749" i="2"/>
  <c r="AL749" i="2"/>
  <c r="S749" i="2"/>
  <c r="N749" i="2"/>
  <c r="L749" i="2"/>
  <c r="BG748" i="2"/>
  <c r="AP748" i="2"/>
  <c r="AL748" i="2"/>
  <c r="W748" i="2"/>
  <c r="S748" i="2"/>
  <c r="N748" i="2"/>
  <c r="L748" i="2"/>
  <c r="J748" i="2"/>
  <c r="I748" i="2"/>
  <c r="H748" i="2"/>
  <c r="G748" i="2"/>
  <c r="F748" i="2"/>
  <c r="E748" i="2"/>
  <c r="D748" i="2"/>
  <c r="AR747" i="2"/>
  <c r="AR746" i="2" s="1"/>
  <c r="AH747" i="2"/>
  <c r="AF747" i="2"/>
  <c r="AB747" i="2"/>
  <c r="O747" i="2"/>
  <c r="O746" i="2" s="1"/>
  <c r="K746" i="2" s="1"/>
  <c r="AF746" i="2"/>
  <c r="AB746" i="2"/>
  <c r="AR745" i="2"/>
  <c r="AR743" i="2" s="1"/>
  <c r="AH745" i="2"/>
  <c r="AH744" i="2" s="1"/>
  <c r="Z744" i="2" s="1"/>
  <c r="P745" i="2"/>
  <c r="O745" i="2"/>
  <c r="X744" i="2"/>
  <c r="P744" i="2" s="1"/>
  <c r="AF743" i="2"/>
  <c r="AB743" i="2"/>
  <c r="AB742" i="2"/>
  <c r="BI740" i="2"/>
  <c r="P740" i="2"/>
  <c r="O740" i="2"/>
  <c r="Y740" i="2" s="1"/>
  <c r="K740" i="2"/>
  <c r="AR740" i="2" s="1"/>
  <c r="P739" i="2"/>
  <c r="O739" i="2"/>
  <c r="K739" i="2" s="1"/>
  <c r="AR739" i="2" s="1"/>
  <c r="AF738" i="2"/>
  <c r="X738" i="2"/>
  <c r="P738" i="2" s="1"/>
  <c r="AS737" i="2"/>
  <c r="AK737" i="2"/>
  <c r="BI736" i="2"/>
  <c r="P736" i="2"/>
  <c r="O736" i="2"/>
  <c r="AH736" i="2" s="1"/>
  <c r="BI735" i="2"/>
  <c r="P735" i="2"/>
  <c r="O735" i="2"/>
  <c r="Y735" i="2" s="1"/>
  <c r="AF734" i="2"/>
  <c r="X734" i="2"/>
  <c r="P734" i="2" s="1"/>
  <c r="BI733" i="2"/>
  <c r="BI729" i="2" s="1"/>
  <c r="AH733" i="2"/>
  <c r="AI733" i="2" s="1"/>
  <c r="P733" i="2"/>
  <c r="O733" i="2"/>
  <c r="Y733" i="2" s="1"/>
  <c r="BI732" i="2"/>
  <c r="P732" i="2"/>
  <c r="O732" i="2"/>
  <c r="K732" i="2" s="1"/>
  <c r="AR732" i="2" s="1"/>
  <c r="AF731" i="2"/>
  <c r="X731" i="2"/>
  <c r="P731" i="2" s="1"/>
  <c r="K730" i="2"/>
  <c r="BG729" i="2"/>
  <c r="AL729" i="2"/>
  <c r="AF729" i="2"/>
  <c r="AB729" i="2"/>
  <c r="X729" i="2"/>
  <c r="R729" i="2"/>
  <c r="R751" i="2" s="1"/>
  <c r="L729" i="2"/>
  <c r="L750" i="2" s="1"/>
  <c r="D729" i="2"/>
  <c r="BG728" i="2"/>
  <c r="AL728" i="2"/>
  <c r="AF728" i="2"/>
  <c r="AF727" i="2" s="1"/>
  <c r="AF726" i="2" s="1"/>
  <c r="AB728" i="2"/>
  <c r="X728" i="2"/>
  <c r="R728" i="2"/>
  <c r="R750" i="2" s="1"/>
  <c r="L728" i="2"/>
  <c r="BG727" i="2"/>
  <c r="BG726" i="2" s="1"/>
  <c r="AL727" i="2"/>
  <c r="AL726" i="2" s="1"/>
  <c r="X727" i="2"/>
  <c r="R727" i="2"/>
  <c r="R749" i="2" s="1"/>
  <c r="X726" i="2"/>
  <c r="S720" i="2"/>
  <c r="M720" i="2"/>
  <c r="G720" i="2"/>
  <c r="F720" i="2"/>
  <c r="BG719" i="2"/>
  <c r="BC719" i="2"/>
  <c r="BB719" i="2"/>
  <c r="AZ719" i="2"/>
  <c r="AY719" i="2"/>
  <c r="AX719" i="2"/>
  <c r="AU719" i="2"/>
  <c r="AT719" i="2"/>
  <c r="AP719" i="2"/>
  <c r="AL719" i="2"/>
  <c r="AB719" i="2"/>
  <c r="V719" i="2"/>
  <c r="S719" i="2"/>
  <c r="R719" i="2"/>
  <c r="N719" i="2"/>
  <c r="M719" i="2"/>
  <c r="L719" i="2"/>
  <c r="D719" i="2"/>
  <c r="BD718" i="2"/>
  <c r="BD735" i="2" s="1"/>
  <c r="BC718" i="2"/>
  <c r="BB718" i="2"/>
  <c r="AZ718" i="2"/>
  <c r="AY718" i="2"/>
  <c r="AY732" i="2" s="1"/>
  <c r="AX718" i="2"/>
  <c r="AU718" i="2"/>
  <c r="AP718" i="2"/>
  <c r="S718" i="2"/>
  <c r="AP717" i="2"/>
  <c r="AP733" i="2" s="1"/>
  <c r="J717" i="2"/>
  <c r="G717" i="2"/>
  <c r="F717" i="2"/>
  <c r="D717" i="2"/>
  <c r="BA716" i="2"/>
  <c r="AW716" i="2"/>
  <c r="AV716" i="2"/>
  <c r="Z716" i="2"/>
  <c r="P716" i="2"/>
  <c r="O716" i="2"/>
  <c r="BK716" i="2" s="1"/>
  <c r="BE716" i="2" s="1"/>
  <c r="BD715" i="2"/>
  <c r="BD751" i="2" s="1"/>
  <c r="AW715" i="2"/>
  <c r="AW751" i="2" s="1"/>
  <c r="Z715" i="2"/>
  <c r="P715" i="2"/>
  <c r="O715" i="2"/>
  <c r="Y715" i="2" s="1"/>
  <c r="AH714" i="2"/>
  <c r="X714" i="2"/>
  <c r="BK713" i="2"/>
  <c r="BL713" i="2" s="1"/>
  <c r="BA713" i="2"/>
  <c r="AW713" i="2"/>
  <c r="AV713" i="2"/>
  <c r="AR713" i="2"/>
  <c r="AS713" i="2" s="1"/>
  <c r="AI713" i="2"/>
  <c r="Z713" i="2"/>
  <c r="Y713" i="2"/>
  <c r="P713" i="2"/>
  <c r="K713" i="2"/>
  <c r="BK712" i="2"/>
  <c r="BD712" i="2"/>
  <c r="AV712" i="2" s="1"/>
  <c r="AW712" i="2"/>
  <c r="AR712" i="2"/>
  <c r="AI712" i="2"/>
  <c r="Z712" i="2"/>
  <c r="AA712" i="2" s="1"/>
  <c r="Y712" i="2"/>
  <c r="P712" i="2"/>
  <c r="K712" i="2"/>
  <c r="AH711" i="2"/>
  <c r="Z711" i="2" s="1"/>
  <c r="X711" i="2"/>
  <c r="P711" i="2" s="1"/>
  <c r="Q711" i="2" s="1"/>
  <c r="O711" i="2"/>
  <c r="K711" i="2" s="1"/>
  <c r="BK710" i="2"/>
  <c r="BL710" i="2" s="1"/>
  <c r="BA710" i="2"/>
  <c r="AW710" i="2"/>
  <c r="AV710" i="2"/>
  <c r="AS710" i="2"/>
  <c r="AJ710" i="2"/>
  <c r="AI710" i="2"/>
  <c r="Z710" i="2"/>
  <c r="Y710" i="2"/>
  <c r="Y748" i="2" s="1"/>
  <c r="P710" i="2"/>
  <c r="K710" i="2"/>
  <c r="AK710" i="2" s="1"/>
  <c r="BK709" i="2"/>
  <c r="BL709" i="2" s="1"/>
  <c r="BD709" i="2"/>
  <c r="BA709" i="2" s="1"/>
  <c r="AW709" i="2"/>
  <c r="AS709" i="2"/>
  <c r="AJ709" i="2"/>
  <c r="AI709" i="2"/>
  <c r="Z709" i="2"/>
  <c r="Y709" i="2"/>
  <c r="P709" i="2"/>
  <c r="K709" i="2"/>
  <c r="AR708" i="2"/>
  <c r="AH708" i="2"/>
  <c r="X708" i="2"/>
  <c r="O708" i="2"/>
  <c r="K708" i="2" s="1"/>
  <c r="BK707" i="2"/>
  <c r="BL707" i="2" s="1"/>
  <c r="BA707" i="2"/>
  <c r="AW707" i="2"/>
  <c r="AV707" i="2"/>
  <c r="AS707" i="2"/>
  <c r="AJ707" i="2"/>
  <c r="AI707" i="2"/>
  <c r="Z707" i="2"/>
  <c r="Y707" i="2"/>
  <c r="P707" i="2"/>
  <c r="K707" i="2"/>
  <c r="AK707" i="2" s="1"/>
  <c r="BK706" i="2"/>
  <c r="BL706" i="2" s="1"/>
  <c r="BD706" i="2"/>
  <c r="AV706" i="2" s="1"/>
  <c r="AV705" i="2" s="1"/>
  <c r="AW706" i="2"/>
  <c r="AS706" i="2"/>
  <c r="AJ706" i="2"/>
  <c r="AI706" i="2"/>
  <c r="Z706" i="2"/>
  <c r="Y706" i="2"/>
  <c r="P706" i="2"/>
  <c r="K706" i="2"/>
  <c r="AR705" i="2"/>
  <c r="AH705" i="2"/>
  <c r="X705" i="2"/>
  <c r="O705" i="2"/>
  <c r="K705" i="2" s="1"/>
  <c r="BK704" i="2"/>
  <c r="BL704" i="2" s="1"/>
  <c r="BA704" i="2"/>
  <c r="AW704" i="2"/>
  <c r="AV704" i="2"/>
  <c r="AS704" i="2"/>
  <c r="AJ704" i="2"/>
  <c r="AI704" i="2"/>
  <c r="Z704" i="2"/>
  <c r="Y704" i="2"/>
  <c r="P704" i="2"/>
  <c r="K704" i="2"/>
  <c r="BK703" i="2"/>
  <c r="BL703" i="2" s="1"/>
  <c r="BD703" i="2"/>
  <c r="AV703" i="2" s="1"/>
  <c r="AW703" i="2"/>
  <c r="AS703" i="2"/>
  <c r="AJ703" i="2"/>
  <c r="AI703" i="2"/>
  <c r="Z703" i="2"/>
  <c r="Y703" i="2"/>
  <c r="P703" i="2"/>
  <c r="K703" i="2"/>
  <c r="AR702" i="2"/>
  <c r="AH702" i="2"/>
  <c r="X702" i="2"/>
  <c r="O702" i="2"/>
  <c r="K702" i="2" s="1"/>
  <c r="K701" i="2"/>
  <c r="BL699" i="2"/>
  <c r="BE699" i="2"/>
  <c r="BA699" i="2"/>
  <c r="AX699" i="2"/>
  <c r="AJ699" i="2"/>
  <c r="Z699" i="2"/>
  <c r="P699" i="2"/>
  <c r="K699" i="2"/>
  <c r="BL698" i="2"/>
  <c r="BE698" i="2"/>
  <c r="BA698" i="2"/>
  <c r="AX698" i="2"/>
  <c r="AW698" i="2" s="1"/>
  <c r="AJ698" i="2"/>
  <c r="Z698" i="2"/>
  <c r="P698" i="2"/>
  <c r="K698" i="2"/>
  <c r="BL697" i="2"/>
  <c r="BE697" i="2"/>
  <c r="BA697" i="2"/>
  <c r="AX697" i="2"/>
  <c r="AW697" i="2" s="1"/>
  <c r="AJ697" i="2"/>
  <c r="Z697" i="2"/>
  <c r="P697" i="2"/>
  <c r="K697" i="2"/>
  <c r="BL696" i="2"/>
  <c r="BE696" i="2"/>
  <c r="BA696" i="2"/>
  <c r="AX696" i="2"/>
  <c r="AJ696" i="2"/>
  <c r="Z696" i="2"/>
  <c r="P696" i="2"/>
  <c r="K696" i="2"/>
  <c r="BL695" i="2"/>
  <c r="BE695" i="2"/>
  <c r="BA695" i="2"/>
  <c r="AX695" i="2"/>
  <c r="AT695" i="2"/>
  <c r="AJ695" i="2"/>
  <c r="Z695" i="2"/>
  <c r="P695" i="2"/>
  <c r="K695" i="2"/>
  <c r="BL694" i="2"/>
  <c r="BE694" i="2"/>
  <c r="BA694" i="2"/>
  <c r="AT694" i="2"/>
  <c r="AT718" i="2" s="1"/>
  <c r="AJ694" i="2"/>
  <c r="Z694" i="2"/>
  <c r="P694" i="2"/>
  <c r="K694" i="2"/>
  <c r="BL693" i="2"/>
  <c r="BE693" i="2"/>
  <c r="BB693" i="2"/>
  <c r="BA693" i="2" s="1"/>
  <c r="AL693" i="2"/>
  <c r="AJ693" i="2" s="1"/>
  <c r="AB693" i="2"/>
  <c r="Z693" i="2" s="1"/>
  <c r="R693" i="2"/>
  <c r="P693" i="2" s="1"/>
  <c r="L693" i="2"/>
  <c r="K693" i="2" s="1"/>
  <c r="E693" i="2"/>
  <c r="BL692" i="2"/>
  <c r="BL691" i="2"/>
  <c r="BK690" i="2"/>
  <c r="BA690" i="2"/>
  <c r="AW690" i="2"/>
  <c r="AW718" i="2" s="1"/>
  <c r="AV690" i="2"/>
  <c r="AV718" i="2" s="1"/>
  <c r="AR690" i="2"/>
  <c r="AJ690" i="2" s="1"/>
  <c r="AI690" i="2"/>
  <c r="Z690" i="2"/>
  <c r="Y690" i="2"/>
  <c r="P690" i="2"/>
  <c r="K690" i="2"/>
  <c r="BK689" i="2"/>
  <c r="BD689" i="2"/>
  <c r="BD719" i="2" s="1"/>
  <c r="AW689" i="2"/>
  <c r="AW719" i="2" s="1"/>
  <c r="AR689" i="2"/>
  <c r="AJ689" i="2" s="1"/>
  <c r="AI689" i="2"/>
  <c r="Z689" i="2"/>
  <c r="X679" i="2"/>
  <c r="K689" i="2"/>
  <c r="AH688" i="2"/>
  <c r="X688" i="2"/>
  <c r="O688" i="2"/>
  <c r="K688" i="2" s="1"/>
  <c r="BA687" i="2"/>
  <c r="AW687" i="2"/>
  <c r="AH687" i="2"/>
  <c r="AV687" i="2" s="1"/>
  <c r="X687" i="2"/>
  <c r="O687" i="2"/>
  <c r="K687" i="2" s="1"/>
  <c r="BD686" i="2"/>
  <c r="BA686" i="2" s="1"/>
  <c r="AW686" i="2"/>
  <c r="AH686" i="2"/>
  <c r="AH719" i="2" s="1"/>
  <c r="O686" i="2"/>
  <c r="O719" i="2" s="1"/>
  <c r="K719" i="2" s="1"/>
  <c r="BL685" i="2"/>
  <c r="BE685" i="2"/>
  <c r="AJ685" i="2"/>
  <c r="Z685" i="2"/>
  <c r="Y685" i="2"/>
  <c r="P685" i="2"/>
  <c r="K685" i="2"/>
  <c r="BF685" i="2" s="1"/>
  <c r="BL684" i="2"/>
  <c r="BE684" i="2"/>
  <c r="AJ684" i="2"/>
  <c r="Z684" i="2"/>
  <c r="Y684" i="2"/>
  <c r="P684" i="2"/>
  <c r="K684" i="2"/>
  <c r="BF684" i="2" s="1"/>
  <c r="BL683" i="2"/>
  <c r="BE683" i="2"/>
  <c r="AL683" i="2"/>
  <c r="AJ683" i="2" s="1"/>
  <c r="Z683" i="2"/>
  <c r="Y683" i="2"/>
  <c r="R683" i="2"/>
  <c r="P683" i="2" s="1"/>
  <c r="L683" i="2"/>
  <c r="K683" i="2" s="1"/>
  <c r="BC682" i="2"/>
  <c r="BB682" i="2"/>
  <c r="BB720" i="2" s="1"/>
  <c r="AZ682" i="2"/>
  <c r="AZ720" i="2" s="1"/>
  <c r="AY682" i="2"/>
  <c r="AX682" i="2"/>
  <c r="AW682" i="2"/>
  <c r="AW720" i="2" s="1"/>
  <c r="AU682" i="2"/>
  <c r="AU41" i="2" s="1"/>
  <c r="AT682" i="2"/>
  <c r="AT720" i="2" s="1"/>
  <c r="AP682" i="2"/>
  <c r="AL682" i="2"/>
  <c r="AF682" i="2"/>
  <c r="V682" i="2"/>
  <c r="R682" i="2"/>
  <c r="N682" i="2"/>
  <c r="N720" i="2" s="1"/>
  <c r="BE681" i="2"/>
  <c r="AJ681" i="2"/>
  <c r="Z681" i="2"/>
  <c r="P681" i="2"/>
  <c r="K681" i="2"/>
  <c r="BE680" i="2"/>
  <c r="AJ680" i="2"/>
  <c r="Z680" i="2"/>
  <c r="P680" i="2"/>
  <c r="K680" i="2"/>
  <c r="BG679" i="2"/>
  <c r="BE679" i="2" s="1"/>
  <c r="BB679" i="2"/>
  <c r="BB717" i="2" s="1"/>
  <c r="AZ679" i="2"/>
  <c r="AT679" i="2"/>
  <c r="AL679" i="2"/>
  <c r="AB679" i="2"/>
  <c r="Z679" i="2" s="1"/>
  <c r="R679" i="2"/>
  <c r="O679" i="2"/>
  <c r="K679" i="2" s="1"/>
  <c r="D679" i="2"/>
  <c r="W677" i="2"/>
  <c r="W717" i="2" s="1"/>
  <c r="V677" i="2"/>
  <c r="V717" i="2" s="1"/>
  <c r="N677" i="2"/>
  <c r="AL676" i="2"/>
  <c r="AJ676" i="2" s="1"/>
  <c r="AC676" i="2"/>
  <c r="Z676" i="2"/>
  <c r="S676" i="2"/>
  <c r="P676" i="2"/>
  <c r="M676" i="2"/>
  <c r="K676" i="2" s="1"/>
  <c r="AL675" i="2"/>
  <c r="AJ675" i="2" s="1"/>
  <c r="R675" i="2"/>
  <c r="P675" i="2" s="1"/>
  <c r="L675" i="2"/>
  <c r="AL674" i="2"/>
  <c r="AM674" i="2" s="1"/>
  <c r="AC674" i="2"/>
  <c r="Z674" i="2"/>
  <c r="S674" i="2"/>
  <c r="P674" i="2"/>
  <c r="M674" i="2"/>
  <c r="O673" i="2"/>
  <c r="N673" i="2"/>
  <c r="P672" i="2"/>
  <c r="O672" i="2"/>
  <c r="K672" i="2" s="1"/>
  <c r="Q672" i="2" s="1"/>
  <c r="AH671" i="2"/>
  <c r="Z671" i="2" s="1"/>
  <c r="X671" i="2"/>
  <c r="O671" i="2"/>
  <c r="AR671" i="2" s="1"/>
  <c r="BE670" i="2"/>
  <c r="BF670" i="2" s="1"/>
  <c r="AR670" i="2"/>
  <c r="AS670" i="2" s="1"/>
  <c r="AM670" i="2"/>
  <c r="AI670" i="2"/>
  <c r="AC670" i="2"/>
  <c r="AA670" i="2"/>
  <c r="Z670" i="2"/>
  <c r="Y670" i="2"/>
  <c r="S670" i="2"/>
  <c r="P670" i="2"/>
  <c r="Q670" i="2" s="1"/>
  <c r="K670" i="2"/>
  <c r="BE669" i="2"/>
  <c r="AR669" i="2"/>
  <c r="AM669" i="2"/>
  <c r="AI669" i="2"/>
  <c r="BF669" i="2" s="1"/>
  <c r="AC669" i="2"/>
  <c r="Z669" i="2"/>
  <c r="Y669" i="2"/>
  <c r="S669" i="2"/>
  <c r="P669" i="2"/>
  <c r="K669" i="2"/>
  <c r="BE668" i="2"/>
  <c r="AS668" i="2"/>
  <c r="AR668" i="2"/>
  <c r="AM668" i="2"/>
  <c r="AJ668" i="2"/>
  <c r="AI668" i="2"/>
  <c r="AC668" i="2"/>
  <c r="Z668" i="2"/>
  <c r="AA668" i="2" s="1"/>
  <c r="Y668" i="2"/>
  <c r="S668" i="2"/>
  <c r="P668" i="2"/>
  <c r="K668" i="2"/>
  <c r="BE667" i="2"/>
  <c r="AR667" i="2"/>
  <c r="AS667" i="2" s="1"/>
  <c r="AM667" i="2"/>
  <c r="AJ667" i="2"/>
  <c r="BH667" i="2" s="1"/>
  <c r="AI667" i="2"/>
  <c r="AC667" i="2"/>
  <c r="Z667" i="2"/>
  <c r="Y667" i="2"/>
  <c r="S667" i="2"/>
  <c r="P667" i="2"/>
  <c r="Q667" i="2" s="1"/>
  <c r="K667" i="2"/>
  <c r="BE666" i="2"/>
  <c r="AS666" i="2"/>
  <c r="AR666" i="2"/>
  <c r="AJ666" i="2" s="1"/>
  <c r="BH666" i="2" s="1"/>
  <c r="AM666" i="2"/>
  <c r="AI666" i="2"/>
  <c r="AC666" i="2"/>
  <c r="Z666" i="2"/>
  <c r="Y666" i="2"/>
  <c r="S666" i="2"/>
  <c r="P666" i="2"/>
  <c r="Q666" i="2" s="1"/>
  <c r="K666" i="2"/>
  <c r="BE665" i="2"/>
  <c r="AR665" i="2"/>
  <c r="AM665" i="2"/>
  <c r="AI665" i="2"/>
  <c r="AC665" i="2"/>
  <c r="Z665" i="2"/>
  <c r="Y665" i="2"/>
  <c r="S665" i="2"/>
  <c r="P665" i="2"/>
  <c r="K665" i="2"/>
  <c r="BE664" i="2"/>
  <c r="BF664" i="2" s="1"/>
  <c r="AR664" i="2"/>
  <c r="AS664" i="2" s="1"/>
  <c r="AM664" i="2"/>
  <c r="AJ664" i="2"/>
  <c r="AI664" i="2"/>
  <c r="AC664" i="2"/>
  <c r="Z664" i="2"/>
  <c r="Y664" i="2"/>
  <c r="S664" i="2"/>
  <c r="P664" i="2"/>
  <c r="K664" i="2"/>
  <c r="BG663" i="2"/>
  <c r="BH663" i="2" s="1"/>
  <c r="AR663" i="2"/>
  <c r="AJ663" i="2" s="1"/>
  <c r="AM663" i="2"/>
  <c r="AI663" i="2"/>
  <c r="AC663" i="2"/>
  <c r="Z663" i="2"/>
  <c r="Y663" i="2"/>
  <c r="S663" i="2"/>
  <c r="P663" i="2"/>
  <c r="K663" i="2"/>
  <c r="BG662" i="2"/>
  <c r="BE662" i="2" s="1"/>
  <c r="AR662" i="2"/>
  <c r="AS662" i="2" s="1"/>
  <c r="AM662" i="2"/>
  <c r="AI662" i="2"/>
  <c r="AC662" i="2"/>
  <c r="Z662" i="2"/>
  <c r="AA662" i="2" s="1"/>
  <c r="Y662" i="2"/>
  <c r="S662" i="2"/>
  <c r="P662" i="2"/>
  <c r="K662" i="2"/>
  <c r="BH661" i="2"/>
  <c r="BE661" i="2"/>
  <c r="AR661" i="2"/>
  <c r="AS661" i="2" s="1"/>
  <c r="AM661" i="2"/>
  <c r="AI661" i="2"/>
  <c r="AC661" i="2"/>
  <c r="Z661" i="2"/>
  <c r="Y661" i="2"/>
  <c r="S661" i="2"/>
  <c r="P661" i="2"/>
  <c r="Q661" i="2" s="1"/>
  <c r="K661" i="2"/>
  <c r="BG660" i="2"/>
  <c r="AR660" i="2"/>
  <c r="AS660" i="2" s="1"/>
  <c r="AL660" i="2"/>
  <c r="AJ660" i="2"/>
  <c r="AI660" i="2"/>
  <c r="AB660" i="2"/>
  <c r="Z660" i="2"/>
  <c r="Y660" i="2"/>
  <c r="R660" i="2"/>
  <c r="P660" i="2"/>
  <c r="L660" i="2"/>
  <c r="AC660" i="2" s="1"/>
  <c r="BL659" i="2"/>
  <c r="BG659" i="2"/>
  <c r="BE659" i="2" s="1"/>
  <c r="BF659" i="2" s="1"/>
  <c r="AR659" i="2"/>
  <c r="AS659" i="2" s="1"/>
  <c r="AL659" i="2"/>
  <c r="AJ659" i="2"/>
  <c r="AI659" i="2"/>
  <c r="AB659" i="2"/>
  <c r="Z659" i="2"/>
  <c r="Y659" i="2"/>
  <c r="R659" i="2"/>
  <c r="P659" i="2"/>
  <c r="K659" i="2"/>
  <c r="BL658" i="2"/>
  <c r="BE658" i="2"/>
  <c r="BF658" i="2" s="1"/>
  <c r="BA658" i="2"/>
  <c r="AT658" i="2"/>
  <c r="AR658" i="2"/>
  <c r="AJ658" i="2" s="1"/>
  <c r="AI658" i="2"/>
  <c r="Z658" i="2"/>
  <c r="Y658" i="2"/>
  <c r="P658" i="2"/>
  <c r="Q658" i="2" s="1"/>
  <c r="K658" i="2"/>
  <c r="BG657" i="2"/>
  <c r="BB657" i="2"/>
  <c r="BA657" i="2" s="1"/>
  <c r="AX657" i="2"/>
  <c r="AW657" i="2" s="1"/>
  <c r="AT657" i="2"/>
  <c r="AR657" i="2"/>
  <c r="AS657" i="2" s="1"/>
  <c r="AL657" i="2"/>
  <c r="AH657" i="2"/>
  <c r="BK657" i="2" s="1"/>
  <c r="AB657" i="2"/>
  <c r="Y657" i="2"/>
  <c r="R657" i="2"/>
  <c r="P657" i="2"/>
  <c r="L657" i="2"/>
  <c r="K657" i="2" s="1"/>
  <c r="Q657" i="2" s="1"/>
  <c r="I657" i="2"/>
  <c r="H657" i="2" s="1"/>
  <c r="E657" i="2"/>
  <c r="AR656" i="2"/>
  <c r="AH656" i="2"/>
  <c r="Y656" i="2"/>
  <c r="P656" i="2"/>
  <c r="Q656" i="2" s="1"/>
  <c r="K656" i="2"/>
  <c r="E656" i="2"/>
  <c r="BK655" i="2"/>
  <c r="BL655" i="2" s="1"/>
  <c r="BA655" i="2"/>
  <c r="AW655" i="2"/>
  <c r="AR655" i="2"/>
  <c r="AS655" i="2" s="1"/>
  <c r="AH655" i="2"/>
  <c r="AI655" i="2" s="1"/>
  <c r="X655" i="2"/>
  <c r="Y655" i="2" s="1"/>
  <c r="K655" i="2"/>
  <c r="AK655" i="2" s="1"/>
  <c r="BL654" i="2"/>
  <c r="BD654" i="2"/>
  <c r="BA654" i="2" s="1"/>
  <c r="AZ654" i="2"/>
  <c r="AW654" i="2" s="1"/>
  <c r="AS654" i="2"/>
  <c r="AI654" i="2"/>
  <c r="Y654" i="2"/>
  <c r="K654" i="2"/>
  <c r="Q654" i="2" s="1"/>
  <c r="E654" i="2"/>
  <c r="BL653" i="2"/>
  <c r="BA653" i="2"/>
  <c r="AW653" i="2"/>
  <c r="AS653" i="2"/>
  <c r="AI653" i="2"/>
  <c r="Y653" i="2"/>
  <c r="K653" i="2"/>
  <c r="AA653" i="2" s="1"/>
  <c r="J653" i="2"/>
  <c r="E653" i="2"/>
  <c r="D653" i="2"/>
  <c r="BK652" i="2"/>
  <c r="BE652" i="2" s="1"/>
  <c r="BF652" i="2" s="1"/>
  <c r="AR652" i="2"/>
  <c r="AS652" i="2" s="1"/>
  <c r="AH652" i="2"/>
  <c r="Z652" i="2" s="1"/>
  <c r="X652" i="2"/>
  <c r="Y652" i="2" s="1"/>
  <c r="P652" i="2"/>
  <c r="Q652" i="2" s="1"/>
  <c r="K652" i="2"/>
  <c r="D652" i="2"/>
  <c r="BL651" i="2"/>
  <c r="BA651" i="2"/>
  <c r="AW651" i="2"/>
  <c r="AS651" i="2"/>
  <c r="AI651" i="2"/>
  <c r="Y651" i="2"/>
  <c r="K651" i="2"/>
  <c r="E651" i="2"/>
  <c r="D651" i="2"/>
  <c r="BL650" i="2"/>
  <c r="BA650" i="2"/>
  <c r="AW650" i="2"/>
  <c r="AW649" i="2" s="1"/>
  <c r="AS650" i="2"/>
  <c r="AI650" i="2"/>
  <c r="Y650" i="2"/>
  <c r="K650" i="2"/>
  <c r="AA650" i="2" s="1"/>
  <c r="E650" i="2"/>
  <c r="E751" i="2" s="1"/>
  <c r="D650" i="2"/>
  <c r="D751" i="2" s="1"/>
  <c r="BD649" i="2"/>
  <c r="BB649" i="2"/>
  <c r="AZ649" i="2"/>
  <c r="AX649" i="2"/>
  <c r="AV649" i="2"/>
  <c r="AT649" i="2"/>
  <c r="O649" i="2"/>
  <c r="AI649" i="2" s="1"/>
  <c r="L649" i="2"/>
  <c r="G649" i="2"/>
  <c r="F649" i="2"/>
  <c r="D649" i="2"/>
  <c r="D750" i="2" s="1"/>
  <c r="BL648" i="2"/>
  <c r="BA648" i="2"/>
  <c r="AW648" i="2"/>
  <c r="AS648" i="2"/>
  <c r="AI648" i="2"/>
  <c r="Y648" i="2"/>
  <c r="K648" i="2"/>
  <c r="AA648" i="2" s="1"/>
  <c r="E648" i="2"/>
  <c r="D648" i="2"/>
  <c r="D749" i="2" s="1"/>
  <c r="BL647" i="2"/>
  <c r="BA647" i="2"/>
  <c r="AW647" i="2"/>
  <c r="AS647" i="2"/>
  <c r="AI647" i="2"/>
  <c r="Y647" i="2"/>
  <c r="K647" i="2"/>
  <c r="AA647" i="2" s="1"/>
  <c r="E647" i="2"/>
  <c r="D647" i="2"/>
  <c r="BD646" i="2"/>
  <c r="BA646" i="2" s="1"/>
  <c r="AZ646" i="2"/>
  <c r="AW646" i="2" s="1"/>
  <c r="AV646" i="2"/>
  <c r="O646" i="2"/>
  <c r="K646" i="2" s="1"/>
  <c r="G646" i="2"/>
  <c r="E646" i="2" s="1"/>
  <c r="D646" i="2"/>
  <c r="BL645" i="2"/>
  <c r="BA645" i="2"/>
  <c r="AW645" i="2"/>
  <c r="AS645" i="2"/>
  <c r="AI645" i="2"/>
  <c r="Y645" i="2"/>
  <c r="K645" i="2"/>
  <c r="AA645" i="2" s="1"/>
  <c r="E645" i="2"/>
  <c r="D645" i="2"/>
  <c r="BL644" i="2"/>
  <c r="BA644" i="2"/>
  <c r="AW644" i="2"/>
  <c r="AS644" i="2"/>
  <c r="AI644" i="2"/>
  <c r="Y644" i="2"/>
  <c r="K644" i="2"/>
  <c r="AA644" i="2" s="1"/>
  <c r="E644" i="2"/>
  <c r="D644" i="2"/>
  <c r="BD643" i="2"/>
  <c r="BA643" i="2" s="1"/>
  <c r="AZ643" i="2"/>
  <c r="AW643" i="2" s="1"/>
  <c r="AV643" i="2"/>
  <c r="O643" i="2"/>
  <c r="BL643" i="2" s="1"/>
  <c r="G643" i="2"/>
  <c r="E643" i="2" s="1"/>
  <c r="D643" i="2"/>
  <c r="BD642" i="2"/>
  <c r="BA642" i="2" s="1"/>
  <c r="AZ642" i="2"/>
  <c r="AW642" i="2"/>
  <c r="AV642" i="2"/>
  <c r="O642" i="2"/>
  <c r="AI642" i="2" s="1"/>
  <c r="G642" i="2"/>
  <c r="E642" i="2" s="1"/>
  <c r="D642" i="2"/>
  <c r="BD641" i="2"/>
  <c r="BA641" i="2" s="1"/>
  <c r="AZ641" i="2"/>
  <c r="AW641" i="2" s="1"/>
  <c r="AV641" i="2"/>
  <c r="O641" i="2"/>
  <c r="K641" i="2" s="1"/>
  <c r="G641" i="2"/>
  <c r="D641" i="2"/>
  <c r="D740" i="2" s="1"/>
  <c r="D640" i="2"/>
  <c r="BL639" i="2"/>
  <c r="BA639" i="2"/>
  <c r="AW639" i="2"/>
  <c r="AS639" i="2"/>
  <c r="AI639" i="2"/>
  <c r="Y639" i="2"/>
  <c r="K639" i="2"/>
  <c r="BF639" i="2" s="1"/>
  <c r="E639" i="2"/>
  <c r="D639" i="2"/>
  <c r="BL638" i="2"/>
  <c r="BA638" i="2"/>
  <c r="AW638" i="2"/>
  <c r="AS638" i="2"/>
  <c r="AI638" i="2"/>
  <c r="Y638" i="2"/>
  <c r="K638" i="2"/>
  <c r="E638" i="2"/>
  <c r="D638" i="2"/>
  <c r="BD637" i="2"/>
  <c r="BB637" i="2"/>
  <c r="BA637" i="2" s="1"/>
  <c r="AZ637" i="2"/>
  <c r="AX637" i="2"/>
  <c r="AV637" i="2"/>
  <c r="AT637" i="2"/>
  <c r="O637" i="2"/>
  <c r="AI637" i="2" s="1"/>
  <c r="L637" i="2"/>
  <c r="G637" i="2"/>
  <c r="F637" i="2"/>
  <c r="E637" i="2" s="1"/>
  <c r="D637" i="2"/>
  <c r="D736" i="2" s="1"/>
  <c r="BD636" i="2"/>
  <c r="BB636" i="2"/>
  <c r="AZ636" i="2"/>
  <c r="AX636" i="2"/>
  <c r="AV636" i="2"/>
  <c r="AT636" i="2"/>
  <c r="L636" i="2"/>
  <c r="F636" i="2"/>
  <c r="D636" i="2"/>
  <c r="D735" i="2" s="1"/>
  <c r="BD635" i="2"/>
  <c r="BB635" i="2"/>
  <c r="AX635" i="2"/>
  <c r="AV635" i="2"/>
  <c r="AT635" i="2"/>
  <c r="O635" i="2"/>
  <c r="Y635" i="2" s="1"/>
  <c r="L635" i="2"/>
  <c r="G635" i="2"/>
  <c r="F635" i="2"/>
  <c r="D635" i="2"/>
  <c r="BL634" i="2"/>
  <c r="BA634" i="2"/>
  <c r="AW634" i="2"/>
  <c r="AS634" i="2"/>
  <c r="AK634" i="2"/>
  <c r="AI634" i="2"/>
  <c r="Y634" i="2"/>
  <c r="Q634" i="2"/>
  <c r="K634" i="2"/>
  <c r="AA634" i="2" s="1"/>
  <c r="E634" i="2"/>
  <c r="E761" i="2" s="1"/>
  <c r="D634" i="2"/>
  <c r="BL633" i="2"/>
  <c r="BA633" i="2"/>
  <c r="AW633" i="2"/>
  <c r="AS633" i="2"/>
  <c r="AI633" i="2"/>
  <c r="Y633" i="2"/>
  <c r="K633" i="2"/>
  <c r="AK633" i="2" s="1"/>
  <c r="E633" i="2"/>
  <c r="D633" i="2"/>
  <c r="D732" i="2" s="1"/>
  <c r="BD632" i="2"/>
  <c r="BA632" i="2" s="1"/>
  <c r="AR632" i="2"/>
  <c r="AH632" i="2"/>
  <c r="X632" i="2"/>
  <c r="O632" i="2"/>
  <c r="O677" i="2" s="1"/>
  <c r="G632" i="2"/>
  <c r="E632" i="2" s="1"/>
  <c r="D632" i="2"/>
  <c r="AN628" i="2"/>
  <c r="T628" i="2"/>
  <c r="AJ627" i="2"/>
  <c r="AB627" i="2"/>
  <c r="Z627" i="2"/>
  <c r="X627" i="2"/>
  <c r="P627" i="2" s="1"/>
  <c r="O627" i="2"/>
  <c r="AS627" i="2" s="1"/>
  <c r="N627" i="2"/>
  <c r="M627" i="2"/>
  <c r="L627" i="2"/>
  <c r="AN626" i="2"/>
  <c r="Y626" i="2"/>
  <c r="W626" i="2"/>
  <c r="V626" i="2"/>
  <c r="T626" i="2"/>
  <c r="N626" i="2"/>
  <c r="BK623" i="2"/>
  <c r="BI623" i="2"/>
  <c r="BD623" i="2"/>
  <c r="BC623" i="2"/>
  <c r="BB623" i="2"/>
  <c r="BA623" i="2"/>
  <c r="AZ623" i="2"/>
  <c r="AY623" i="2"/>
  <c r="AX623" i="2"/>
  <c r="AW623" i="2"/>
  <c r="AV623" i="2"/>
  <c r="AU623" i="2"/>
  <c r="AT623" i="2"/>
  <c r="AR623" i="2"/>
  <c r="AP623" i="2"/>
  <c r="AN623" i="2"/>
  <c r="AO623" i="2" s="1"/>
  <c r="AH623" i="2"/>
  <c r="AF623" i="2"/>
  <c r="AB623" i="2"/>
  <c r="X623" i="2"/>
  <c r="V623" i="2"/>
  <c r="T623" i="2"/>
  <c r="U623" i="2" s="1"/>
  <c r="O623" i="2"/>
  <c r="N623" i="2"/>
  <c r="L623" i="2"/>
  <c r="AM623" i="2" s="1"/>
  <c r="AN622" i="2"/>
  <c r="T622" i="2"/>
  <c r="AN621" i="2"/>
  <c r="T621" i="2"/>
  <c r="AY618" i="2"/>
  <c r="AV618" i="2"/>
  <c r="AU618" i="2"/>
  <c r="AR618" i="2"/>
  <c r="AP618" i="2"/>
  <c r="AN618" i="2"/>
  <c r="AN620" i="2" s="1"/>
  <c r="AL618" i="2"/>
  <c r="AF618" i="2"/>
  <c r="AD618" i="2"/>
  <c r="AB618" i="2"/>
  <c r="X618" i="2"/>
  <c r="V618" i="2"/>
  <c r="T618" i="2"/>
  <c r="T620" i="2" s="1"/>
  <c r="R618" i="2"/>
  <c r="O618" i="2"/>
  <c r="N618" i="2"/>
  <c r="AQ618" i="2" s="1"/>
  <c r="M618" i="2"/>
  <c r="L618" i="2"/>
  <c r="AM618" i="2" s="1"/>
  <c r="J618" i="2"/>
  <c r="G618" i="2"/>
  <c r="F618" i="2"/>
  <c r="D618" i="2"/>
  <c r="D718" i="2" s="1"/>
  <c r="Z617" i="2"/>
  <c r="K617" i="2"/>
  <c r="Z616" i="2"/>
  <c r="P616" i="2"/>
  <c r="K616" i="2"/>
  <c r="BL615" i="2"/>
  <c r="BJ615" i="2"/>
  <c r="BH615" i="2"/>
  <c r="BE615" i="2"/>
  <c r="AM615" i="2"/>
  <c r="AJ615" i="2"/>
  <c r="AI615" i="2"/>
  <c r="AG615" i="2"/>
  <c r="AC615" i="2"/>
  <c r="Z615" i="2"/>
  <c r="Y615" i="2"/>
  <c r="W615" i="2"/>
  <c r="S615" i="2"/>
  <c r="P615" i="2"/>
  <c r="K615" i="2"/>
  <c r="AK615" i="2" s="1"/>
  <c r="BG614" i="2"/>
  <c r="BD614" i="2"/>
  <c r="BA614" i="2" s="1"/>
  <c r="AS614" i="2"/>
  <c r="AJ614" i="2"/>
  <c r="AH614" i="2"/>
  <c r="AH618" i="2" s="1"/>
  <c r="Y614" i="2"/>
  <c r="Y618" i="2" s="1"/>
  <c r="P614" i="2"/>
  <c r="K614" i="2"/>
  <c r="J614" i="2"/>
  <c r="J720" i="2" s="1"/>
  <c r="E614" i="2"/>
  <c r="D614" i="2"/>
  <c r="D720" i="2" s="1"/>
  <c r="BJ613" i="2"/>
  <c r="AL613" i="2"/>
  <c r="AJ613" i="2" s="1"/>
  <c r="AG613" i="2"/>
  <c r="AB613" i="2"/>
  <c r="Y613" i="2"/>
  <c r="W613" i="2"/>
  <c r="R613" i="2"/>
  <c r="P613" i="2" s="1"/>
  <c r="K613" i="2"/>
  <c r="BJ612" i="2"/>
  <c r="BG612" i="2"/>
  <c r="BE612" i="2" s="1"/>
  <c r="BA612" i="2"/>
  <c r="AT612" i="2"/>
  <c r="AM612" i="2"/>
  <c r="AJ612" i="2"/>
  <c r="AG612" i="2"/>
  <c r="AC612" i="2"/>
  <c r="Z612" i="2"/>
  <c r="Y612" i="2"/>
  <c r="W612" i="2"/>
  <c r="S612" i="2"/>
  <c r="P612" i="2"/>
  <c r="K612" i="2"/>
  <c r="I612" i="2"/>
  <c r="H612" i="2" s="1"/>
  <c r="E612" i="2"/>
  <c r="BJ611" i="2"/>
  <c r="AL611" i="2"/>
  <c r="AM611" i="2" s="1"/>
  <c r="AG611" i="2"/>
  <c r="AB611" i="2"/>
  <c r="Y611" i="2"/>
  <c r="W611" i="2"/>
  <c r="R611" i="2"/>
  <c r="P611" i="2" s="1"/>
  <c r="K611" i="2"/>
  <c r="BI610" i="2"/>
  <c r="BI618" i="2" s="1"/>
  <c r="BG610" i="2"/>
  <c r="BC610" i="2"/>
  <c r="BC618" i="2" s="1"/>
  <c r="BB610" i="2"/>
  <c r="AT610" i="2"/>
  <c r="AT618" i="2" s="1"/>
  <c r="AO610" i="2"/>
  <c r="AM610" i="2"/>
  <c r="AJ610" i="2"/>
  <c r="AG610" i="2"/>
  <c r="AE610" i="2"/>
  <c r="AC610" i="2"/>
  <c r="Z610" i="2"/>
  <c r="W610" i="2"/>
  <c r="W618" i="2" s="1"/>
  <c r="U610" i="2"/>
  <c r="U618" i="2" s="1"/>
  <c r="S610" i="2"/>
  <c r="S618" i="2" s="1"/>
  <c r="P610" i="2"/>
  <c r="P618" i="2" s="1"/>
  <c r="K610" i="2"/>
  <c r="E610" i="2"/>
  <c r="BD606" i="2"/>
  <c r="BD622" i="2" s="1"/>
  <c r="BC606" i="2"/>
  <c r="BC622" i="2" s="1"/>
  <c r="BB606" i="2"/>
  <c r="BB622" i="2" s="1"/>
  <c r="BA606" i="2"/>
  <c r="BA622" i="2" s="1"/>
  <c r="AZ606" i="2"/>
  <c r="AZ622" i="2" s="1"/>
  <c r="AY606" i="2"/>
  <c r="AY622" i="2" s="1"/>
  <c r="AX606" i="2"/>
  <c r="AX622" i="2" s="1"/>
  <c r="AW606" i="2"/>
  <c r="AW622" i="2" s="1"/>
  <c r="AV606" i="2"/>
  <c r="AV622" i="2" s="1"/>
  <c r="AU606" i="2"/>
  <c r="AU622" i="2" s="1"/>
  <c r="AT606" i="2"/>
  <c r="AT622" i="2" s="1"/>
  <c r="O604" i="2"/>
  <c r="BK603" i="2"/>
  <c r="BI603" i="2"/>
  <c r="AR603" i="2"/>
  <c r="AR622" i="2" s="1"/>
  <c r="AP603" i="2"/>
  <c r="AH603" i="2"/>
  <c r="AF603" i="2"/>
  <c r="X603" i="2"/>
  <c r="V603" i="2"/>
  <c r="O603" i="2"/>
  <c r="O622" i="2" s="1"/>
  <c r="N603" i="2"/>
  <c r="N622" i="2" s="1"/>
  <c r="AE602" i="2"/>
  <c r="Z602" i="2"/>
  <c r="D601" i="2"/>
  <c r="D600" i="2"/>
  <c r="U599" i="2"/>
  <c r="T599" i="2"/>
  <c r="J599" i="2"/>
  <c r="BK598" i="2"/>
  <c r="AR598" i="2"/>
  <c r="AH598" i="2"/>
  <c r="X598" i="2"/>
  <c r="O598" i="2"/>
  <c r="AJ597" i="2"/>
  <c r="Z597" i="2"/>
  <c r="P597" i="2"/>
  <c r="N597" i="2"/>
  <c r="K597" i="2" s="1"/>
  <c r="AJ596" i="2"/>
  <c r="Z596" i="2"/>
  <c r="P596" i="2"/>
  <c r="N596" i="2"/>
  <c r="K596" i="2" s="1"/>
  <c r="AJ595" i="2"/>
  <c r="AF595" i="2"/>
  <c r="Z595" i="2"/>
  <c r="P595" i="2"/>
  <c r="N595" i="2"/>
  <c r="W595" i="2" s="1"/>
  <c r="AJ594" i="2"/>
  <c r="Z594" i="2"/>
  <c r="P594" i="2"/>
  <c r="N594" i="2"/>
  <c r="BI594" i="2" s="1"/>
  <c r="AJ593" i="2"/>
  <c r="Z593" i="2"/>
  <c r="P593" i="2"/>
  <c r="N593" i="2"/>
  <c r="BI593" i="2" s="1"/>
  <c r="AJ592" i="2"/>
  <c r="Z592" i="2"/>
  <c r="P592" i="2"/>
  <c r="N592" i="2"/>
  <c r="W592" i="2" s="1"/>
  <c r="AJ591" i="2"/>
  <c r="Z591" i="2"/>
  <c r="P591" i="2"/>
  <c r="N591" i="2"/>
  <c r="K591" i="2" s="1"/>
  <c r="AJ590" i="2"/>
  <c r="P590" i="2"/>
  <c r="N590" i="2"/>
  <c r="AQ590" i="2" s="1"/>
  <c r="AJ589" i="2"/>
  <c r="P589" i="2"/>
  <c r="N589" i="2"/>
  <c r="AQ589" i="2" s="1"/>
  <c r="BI588" i="2"/>
  <c r="BJ588" i="2" s="1"/>
  <c r="AQ588" i="2"/>
  <c r="AJ588" i="2"/>
  <c r="AG588" i="2"/>
  <c r="Z588" i="2"/>
  <c r="W588" i="2"/>
  <c r="P588" i="2"/>
  <c r="K588" i="2"/>
  <c r="BI587" i="2"/>
  <c r="BE587" i="2" s="1"/>
  <c r="AQ587" i="2"/>
  <c r="AJ587" i="2"/>
  <c r="AG587" i="2"/>
  <c r="Z587" i="2"/>
  <c r="W587" i="2"/>
  <c r="P587" i="2"/>
  <c r="K587" i="2"/>
  <c r="AA587" i="2" s="1"/>
  <c r="AJ586" i="2"/>
  <c r="AF586" i="2"/>
  <c r="AG586" i="2" s="1"/>
  <c r="P586" i="2"/>
  <c r="N586" i="2"/>
  <c r="W586" i="2" s="1"/>
  <c r="BI585" i="2"/>
  <c r="BJ585" i="2" s="1"/>
  <c r="AQ585" i="2"/>
  <c r="AJ585" i="2"/>
  <c r="AG585" i="2"/>
  <c r="Z585" i="2"/>
  <c r="W585" i="2"/>
  <c r="P585" i="2"/>
  <c r="K585" i="2"/>
  <c r="AP584" i="2"/>
  <c r="AJ584" i="2" s="1"/>
  <c r="AL584" i="2"/>
  <c r="V584" i="2"/>
  <c r="S584" i="2"/>
  <c r="BC584" i="2"/>
  <c r="I584" i="2"/>
  <c r="H584" i="2" s="1"/>
  <c r="H28" i="2" s="1"/>
  <c r="BG583" i="2"/>
  <c r="BE583" i="2" s="1"/>
  <c r="AM583" i="2"/>
  <c r="AJ583" i="2"/>
  <c r="AC583" i="2"/>
  <c r="Z583" i="2"/>
  <c r="S583" i="2"/>
  <c r="P583" i="2"/>
  <c r="K583" i="2"/>
  <c r="BG582" i="2"/>
  <c r="BH582" i="2" s="1"/>
  <c r="AM582" i="2"/>
  <c r="AJ582" i="2"/>
  <c r="AC582" i="2"/>
  <c r="Z582" i="2"/>
  <c r="S582" i="2"/>
  <c r="P582" i="2"/>
  <c r="K582" i="2"/>
  <c r="AJ581" i="2"/>
  <c r="AC581" i="2"/>
  <c r="Z581" i="2"/>
  <c r="P581" i="2"/>
  <c r="K581" i="2"/>
  <c r="BG580" i="2"/>
  <c r="BE580" i="2" s="1"/>
  <c r="AC580" i="2"/>
  <c r="Z580" i="2"/>
  <c r="R580" i="2"/>
  <c r="S580" i="2" s="1"/>
  <c r="K580" i="2"/>
  <c r="AM579" i="2"/>
  <c r="AJ579" i="2"/>
  <c r="AB579" i="2"/>
  <c r="S579" i="2"/>
  <c r="P579" i="2"/>
  <c r="K579" i="2"/>
  <c r="BG578" i="2"/>
  <c r="AM578" i="2"/>
  <c r="AJ578" i="2"/>
  <c r="AC578" i="2"/>
  <c r="Z578" i="2"/>
  <c r="S578" i="2"/>
  <c r="P578" i="2"/>
  <c r="K578" i="2"/>
  <c r="BG577" i="2"/>
  <c r="BH577" i="2" s="1"/>
  <c r="AM577" i="2"/>
  <c r="AJ577" i="2"/>
  <c r="AC577" i="2"/>
  <c r="Z577" i="2"/>
  <c r="S577" i="2"/>
  <c r="P577" i="2"/>
  <c r="K577" i="2"/>
  <c r="BA576" i="2"/>
  <c r="AW576" i="2"/>
  <c r="AJ576" i="2"/>
  <c r="Z576" i="2"/>
  <c r="P576" i="2"/>
  <c r="BG576" i="2"/>
  <c r="E576" i="2"/>
  <c r="BG575" i="2"/>
  <c r="BA575" i="2"/>
  <c r="AW575" i="2"/>
  <c r="AM575" i="2"/>
  <c r="AJ575" i="2"/>
  <c r="AC575" i="2"/>
  <c r="Z575" i="2"/>
  <c r="R575" i="2"/>
  <c r="K575" i="2"/>
  <c r="H575" i="2"/>
  <c r="E575" i="2"/>
  <c r="BG574" i="2"/>
  <c r="BE574" i="2" s="1"/>
  <c r="BF574" i="2" s="1"/>
  <c r="AM574" i="2"/>
  <c r="AJ574" i="2"/>
  <c r="AC574" i="2"/>
  <c r="Z574" i="2"/>
  <c r="S574" i="2"/>
  <c r="P574" i="2"/>
  <c r="Q574" i="2" s="1"/>
  <c r="K574" i="2"/>
  <c r="BA573" i="2"/>
  <c r="AT573" i="2"/>
  <c r="AJ573" i="2"/>
  <c r="AB573" i="2"/>
  <c r="P573" i="2"/>
  <c r="BG573" i="2"/>
  <c r="BE573" i="2" s="1"/>
  <c r="I573" i="2"/>
  <c r="H573" i="2" s="1"/>
  <c r="E573" i="2"/>
  <c r="BA572" i="2"/>
  <c r="AW572" i="2"/>
  <c r="AJ572" i="2"/>
  <c r="Z572" i="2"/>
  <c r="P572" i="2"/>
  <c r="AM572" i="2"/>
  <c r="E572" i="2"/>
  <c r="BG571" i="2"/>
  <c r="BB571" i="2"/>
  <c r="BA571" i="2" s="1"/>
  <c r="AZ571" i="2"/>
  <c r="AX571" i="2"/>
  <c r="AW571" i="2"/>
  <c r="AV571" i="2"/>
  <c r="AT571" i="2"/>
  <c r="AL571" i="2"/>
  <c r="AB571" i="2"/>
  <c r="Z571" i="2" s="1"/>
  <c r="R571" i="2"/>
  <c r="S571" i="2" s="1"/>
  <c r="K571" i="2"/>
  <c r="I571" i="2"/>
  <c r="H571" i="2" s="1"/>
  <c r="G571" i="2"/>
  <c r="F571" i="2"/>
  <c r="E571" i="2" s="1"/>
  <c r="BB570" i="2"/>
  <c r="BA570" i="2" s="1"/>
  <c r="AZ570" i="2"/>
  <c r="AX570" i="2"/>
  <c r="AW570" i="2" s="1"/>
  <c r="AV570" i="2"/>
  <c r="AT570" i="2"/>
  <c r="K570" i="2"/>
  <c r="I570" i="2"/>
  <c r="H570" i="2" s="1"/>
  <c r="G570" i="2"/>
  <c r="F570" i="2"/>
  <c r="E570" i="2"/>
  <c r="BG569" i="2"/>
  <c r="BB569" i="2"/>
  <c r="BA569" i="2" s="1"/>
  <c r="AZ569" i="2"/>
  <c r="AX569" i="2"/>
  <c r="AW569" i="2" s="1"/>
  <c r="AV569" i="2"/>
  <c r="AT569" i="2"/>
  <c r="K569" i="2"/>
  <c r="I569" i="2"/>
  <c r="H569" i="2" s="1"/>
  <c r="G569" i="2"/>
  <c r="F569" i="2"/>
  <c r="E569" i="2" s="1"/>
  <c r="D569" i="2"/>
  <c r="BE568" i="2"/>
  <c r="BB568" i="2"/>
  <c r="BA568" i="2" s="1"/>
  <c r="AM568" i="2"/>
  <c r="AJ568" i="2"/>
  <c r="BH568" i="2" s="1"/>
  <c r="AC568" i="2"/>
  <c r="Z568" i="2"/>
  <c r="S568" i="2"/>
  <c r="P568" i="2"/>
  <c r="K568" i="2"/>
  <c r="BG567" i="2"/>
  <c r="AL567" i="2"/>
  <c r="AJ567" i="2"/>
  <c r="Z567" i="2"/>
  <c r="R567" i="2"/>
  <c r="S567" i="2" s="1"/>
  <c r="P567" i="2"/>
  <c r="BG566" i="2"/>
  <c r="BE566" i="2" s="1"/>
  <c r="AM566" i="2"/>
  <c r="AJ566" i="2"/>
  <c r="AC566" i="2"/>
  <c r="Z566" i="2"/>
  <c r="S566" i="2"/>
  <c r="P566" i="2"/>
  <c r="K566" i="2"/>
  <c r="BA565" i="2"/>
  <c r="AW565" i="2"/>
  <c r="AL565" i="2"/>
  <c r="AM565" i="2" s="1"/>
  <c r="AB565" i="2"/>
  <c r="Z565" i="2" s="1"/>
  <c r="R565" i="2"/>
  <c r="S565" i="2" s="1"/>
  <c r="K565" i="2"/>
  <c r="BG564" i="2"/>
  <c r="BB564" i="2"/>
  <c r="AT564" i="2" s="1"/>
  <c r="AM564" i="2"/>
  <c r="AJ564" i="2"/>
  <c r="AC564" i="2"/>
  <c r="Z564" i="2"/>
  <c r="S564" i="2"/>
  <c r="P564" i="2"/>
  <c r="K564" i="2"/>
  <c r="H564" i="2"/>
  <c r="E564" i="2"/>
  <c r="E618" i="2" s="1"/>
  <c r="BG563" i="2"/>
  <c r="BE563" i="2" s="1"/>
  <c r="BB563" i="2"/>
  <c r="BA563" i="2" s="1"/>
  <c r="AM563" i="2"/>
  <c r="AJ563" i="2"/>
  <c r="AC563" i="2"/>
  <c r="Z563" i="2"/>
  <c r="S563" i="2"/>
  <c r="P563" i="2"/>
  <c r="K563" i="2"/>
  <c r="I563" i="2"/>
  <c r="H563" i="2" s="1"/>
  <c r="E563" i="2"/>
  <c r="AL562" i="2"/>
  <c r="AM562" i="2" s="1"/>
  <c r="AB562" i="2"/>
  <c r="AC562" i="2" s="1"/>
  <c r="R562" i="2"/>
  <c r="P562" i="2" s="1"/>
  <c r="K562" i="2"/>
  <c r="H562" i="2"/>
  <c r="F562" i="2"/>
  <c r="E562" i="2" s="1"/>
  <c r="AJ561" i="2"/>
  <c r="Z561" i="2"/>
  <c r="P561" i="2"/>
  <c r="BB561" i="2"/>
  <c r="E561" i="2"/>
  <c r="BG560" i="2"/>
  <c r="BE560" i="2" s="1"/>
  <c r="BB560" i="2"/>
  <c r="AT560" i="2"/>
  <c r="AM560" i="2"/>
  <c r="AJ560" i="2"/>
  <c r="AC560" i="2"/>
  <c r="Z560" i="2"/>
  <c r="R560" i="2"/>
  <c r="P560" i="2" s="1"/>
  <c r="K560" i="2"/>
  <c r="I560" i="2"/>
  <c r="H560" i="2" s="1"/>
  <c r="E560" i="2"/>
  <c r="AZ559" i="2"/>
  <c r="AV559" i="2"/>
  <c r="AR559" i="2"/>
  <c r="AL559" i="2"/>
  <c r="AL548" i="2" s="1"/>
  <c r="AH559" i="2"/>
  <c r="AB559" i="2"/>
  <c r="X559" i="2"/>
  <c r="R559" i="2"/>
  <c r="R548" i="2" s="1"/>
  <c r="G559" i="2"/>
  <c r="F559" i="2"/>
  <c r="K558" i="2"/>
  <c r="BG557" i="2"/>
  <c r="BE557" i="2" s="1"/>
  <c r="BB557" i="2"/>
  <c r="BA557" i="2" s="1"/>
  <c r="AM557" i="2"/>
  <c r="AJ557" i="2"/>
  <c r="AC557" i="2"/>
  <c r="Z557" i="2"/>
  <c r="S557" i="2"/>
  <c r="P557" i="2"/>
  <c r="K557" i="2"/>
  <c r="AK557" i="2" s="1"/>
  <c r="I557" i="2"/>
  <c r="H557" i="2" s="1"/>
  <c r="E557" i="2"/>
  <c r="AL556" i="2"/>
  <c r="AJ556" i="2"/>
  <c r="Z556" i="2"/>
  <c r="AC556" i="2"/>
  <c r="AX555" i="2"/>
  <c r="AW555" i="2" s="1"/>
  <c r="AT555" i="2"/>
  <c r="AJ555" i="2"/>
  <c r="AE555" i="2"/>
  <c r="AB555" i="2"/>
  <c r="Z555" i="2" s="1"/>
  <c r="P555" i="2"/>
  <c r="I555" i="2"/>
  <c r="E555" i="2"/>
  <c r="E717" i="2" s="1"/>
  <c r="BB554" i="2"/>
  <c r="BA554" i="2" s="1"/>
  <c r="AM554" i="2"/>
  <c r="AJ554" i="2"/>
  <c r="AE554" i="2"/>
  <c r="AB554" i="2"/>
  <c r="S554" i="2"/>
  <c r="P554" i="2"/>
  <c r="K554" i="2"/>
  <c r="AK554" i="2" s="1"/>
  <c r="I554" i="2"/>
  <c r="H554" i="2" s="1"/>
  <c r="E554" i="2"/>
  <c r="E547" i="2" s="1"/>
  <c r="AZ553" i="2"/>
  <c r="AV553" i="2"/>
  <c r="AR553" i="2"/>
  <c r="AL553" i="2"/>
  <c r="AJ553" i="2" s="1"/>
  <c r="AH553" i="2"/>
  <c r="AD553" i="2"/>
  <c r="X553" i="2"/>
  <c r="R553" i="2"/>
  <c r="G553" i="2"/>
  <c r="F553" i="2"/>
  <c r="AX552" i="2"/>
  <c r="AW552" i="2" s="1"/>
  <c r="AT552" i="2"/>
  <c r="AL552" i="2"/>
  <c r="AJ552" i="2"/>
  <c r="AD552" i="2"/>
  <c r="AB552" i="2"/>
  <c r="Z552" i="2" s="1"/>
  <c r="R552" i="2"/>
  <c r="E552" i="2"/>
  <c r="AL551" i="2"/>
  <c r="AJ551" i="2" s="1"/>
  <c r="AD551" i="2"/>
  <c r="R551" i="2"/>
  <c r="P551" i="2" s="1"/>
  <c r="I551" i="2"/>
  <c r="H551" i="2" s="1"/>
  <c r="E551" i="2"/>
  <c r="AD550" i="2"/>
  <c r="BG549" i="2"/>
  <c r="BE549" i="2" s="1"/>
  <c r="BB549" i="2"/>
  <c r="BA549" i="2" s="1"/>
  <c r="AZ549" i="2"/>
  <c r="AX549" i="2"/>
  <c r="AW549" i="2" s="1"/>
  <c r="AV549" i="2"/>
  <c r="AT549" i="2"/>
  <c r="AM549" i="2"/>
  <c r="AJ549" i="2"/>
  <c r="AC549" i="2"/>
  <c r="Z549" i="2"/>
  <c r="S549" i="2"/>
  <c r="P549" i="2"/>
  <c r="K549" i="2"/>
  <c r="I549" i="2"/>
  <c r="H549" i="2" s="1"/>
  <c r="G549" i="2"/>
  <c r="E549" i="2" s="1"/>
  <c r="F549" i="2"/>
  <c r="AZ548" i="2"/>
  <c r="AV548" i="2"/>
  <c r="AD548" i="2"/>
  <c r="AB548" i="2"/>
  <c r="G548" i="2"/>
  <c r="F548" i="2"/>
  <c r="BB547" i="2"/>
  <c r="BA547" i="2" s="1"/>
  <c r="AZ547" i="2"/>
  <c r="AV547" i="2"/>
  <c r="AL547" i="2"/>
  <c r="AJ547" i="2" s="1"/>
  <c r="AD547" i="2"/>
  <c r="AD546" i="2" s="1"/>
  <c r="R547" i="2"/>
  <c r="P547" i="2" s="1"/>
  <c r="I547" i="2"/>
  <c r="H547" i="2" s="1"/>
  <c r="G547" i="2"/>
  <c r="G546" i="2" s="1"/>
  <c r="G544" i="2" s="1"/>
  <c r="F547" i="2"/>
  <c r="BD546" i="2"/>
  <c r="AW546" i="2"/>
  <c r="AV546" i="2"/>
  <c r="AV545" i="2" s="1"/>
  <c r="X546" i="2"/>
  <c r="D546" i="2"/>
  <c r="BI545" i="2"/>
  <c r="BD545" i="2"/>
  <c r="BD598" i="2" s="1"/>
  <c r="BD38" i="2" s="1"/>
  <c r="BC545" i="2"/>
  <c r="BC598" i="2" s="1"/>
  <c r="AY545" i="2"/>
  <c r="AX545" i="2"/>
  <c r="AX598" i="2" s="1"/>
  <c r="AU545" i="2"/>
  <c r="AP545" i="2"/>
  <c r="AP598" i="2" s="1"/>
  <c r="AF545" i="2"/>
  <c r="V545" i="2"/>
  <c r="V598" i="2" s="1"/>
  <c r="D545" i="2"/>
  <c r="D544" i="2" s="1"/>
  <c r="BK544" i="2"/>
  <c r="BC544" i="2"/>
  <c r="AX544" i="2"/>
  <c r="AR544" i="2"/>
  <c r="AH544" i="2"/>
  <c r="X544" i="2"/>
  <c r="V544" i="2"/>
  <c r="O544" i="2"/>
  <c r="J544" i="2"/>
  <c r="BI542" i="2"/>
  <c r="BI628" i="2" s="1"/>
  <c r="BI763" i="2" s="1"/>
  <c r="BG542" i="2"/>
  <c r="BG628" i="2" s="1"/>
  <c r="BG763" i="2" s="1"/>
  <c r="BC542" i="2"/>
  <c r="BC628" i="2" s="1"/>
  <c r="BC763" i="2" s="1"/>
  <c r="BB542" i="2"/>
  <c r="BB628" i="2" s="1"/>
  <c r="BB763" i="2" s="1"/>
  <c r="AY542" i="2"/>
  <c r="AY628" i="2" s="1"/>
  <c r="AY763" i="2" s="1"/>
  <c r="AX542" i="2"/>
  <c r="AX628" i="2" s="1"/>
  <c r="AX763" i="2" s="1"/>
  <c r="AU542" i="2"/>
  <c r="AU628" i="2" s="1"/>
  <c r="AU763" i="2" s="1"/>
  <c r="AT542" i="2"/>
  <c r="AT628" i="2" s="1"/>
  <c r="AT763" i="2" s="1"/>
  <c r="AP542" i="2"/>
  <c r="AP628" i="2" s="1"/>
  <c r="AP763" i="2" s="1"/>
  <c r="AL542" i="2"/>
  <c r="AL628" i="2" s="1"/>
  <c r="AL763" i="2" s="1"/>
  <c r="AF542" i="2"/>
  <c r="AF628" i="2" s="1"/>
  <c r="AF763" i="2" s="1"/>
  <c r="AD542" i="2"/>
  <c r="AD628" i="2" s="1"/>
  <c r="AB542" i="2"/>
  <c r="AB628" i="2" s="1"/>
  <c r="AB763" i="2" s="1"/>
  <c r="V542" i="2"/>
  <c r="V628" i="2" s="1"/>
  <c r="V763" i="2" s="1"/>
  <c r="R542" i="2"/>
  <c r="R628" i="2" s="1"/>
  <c r="R763" i="2" s="1"/>
  <c r="N542" i="2"/>
  <c r="N628" i="2" s="1"/>
  <c r="N763" i="2" s="1"/>
  <c r="M542" i="2"/>
  <c r="M628" i="2" s="1"/>
  <c r="L542" i="2"/>
  <c r="L628" i="2" s="1"/>
  <c r="L763" i="2" s="1"/>
  <c r="J542" i="2"/>
  <c r="I542" i="2"/>
  <c r="H542" i="2"/>
  <c r="G542" i="2"/>
  <c r="G599" i="2" s="1"/>
  <c r="F542" i="2"/>
  <c r="F599" i="2" s="1"/>
  <c r="E542" i="2"/>
  <c r="D542" i="2"/>
  <c r="D599" i="2" s="1"/>
  <c r="AR541" i="2"/>
  <c r="AL541" i="2"/>
  <c r="AD541" i="2"/>
  <c r="AB541" i="2"/>
  <c r="X541" i="2"/>
  <c r="X626" i="2" s="1"/>
  <c r="R541" i="2"/>
  <c r="P541" i="2" s="1"/>
  <c r="O541" i="2"/>
  <c r="M541" i="2"/>
  <c r="L541" i="2"/>
  <c r="BK540" i="2"/>
  <c r="BK606" i="2" s="1"/>
  <c r="BK622" i="2" s="1"/>
  <c r="BI540" i="2"/>
  <c r="BI606" i="2" s="1"/>
  <c r="AR540" i="2"/>
  <c r="AP540" i="2"/>
  <c r="AP606" i="2" s="1"/>
  <c r="AP622" i="2" s="1"/>
  <c r="AH540" i="2"/>
  <c r="AF540" i="2"/>
  <c r="AF606" i="2" s="1"/>
  <c r="AF622" i="2" s="1"/>
  <c r="X540" i="2"/>
  <c r="X606" i="2" s="1"/>
  <c r="X622" i="2" s="1"/>
  <c r="V540" i="2"/>
  <c r="V606" i="2" s="1"/>
  <c r="V622" i="2" s="1"/>
  <c r="BK539" i="2"/>
  <c r="BI539" i="2"/>
  <c r="BD539" i="2"/>
  <c r="BD601" i="2" s="1"/>
  <c r="BD621" i="2" s="1"/>
  <c r="BD47" i="2" s="1"/>
  <c r="BC539" i="2"/>
  <c r="BC601" i="2" s="1"/>
  <c r="BC621" i="2" s="1"/>
  <c r="AZ539" i="2"/>
  <c r="AZ601" i="2" s="1"/>
  <c r="AZ621" i="2" s="1"/>
  <c r="AY539" i="2"/>
  <c r="AY601" i="2" s="1"/>
  <c r="AY621" i="2" s="1"/>
  <c r="AV539" i="2"/>
  <c r="AV601" i="2" s="1"/>
  <c r="AV621" i="2" s="1"/>
  <c r="AU539" i="2"/>
  <c r="AU601" i="2" s="1"/>
  <c r="AU621" i="2" s="1"/>
  <c r="AR539" i="2"/>
  <c r="AP539" i="2"/>
  <c r="AH539" i="2"/>
  <c r="AH601" i="2" s="1"/>
  <c r="AH621" i="2" s="1"/>
  <c r="AH47" i="2" s="1"/>
  <c r="AF539" i="2"/>
  <c r="AD539" i="2"/>
  <c r="AE539" i="2" s="1"/>
  <c r="X539" i="2"/>
  <c r="V539" i="2"/>
  <c r="O539" i="2"/>
  <c r="O601" i="2" s="1"/>
  <c r="O621" i="2" s="1"/>
  <c r="N539" i="2"/>
  <c r="D539" i="2"/>
  <c r="BI538" i="2"/>
  <c r="BC538" i="2"/>
  <c r="AY538" i="2"/>
  <c r="AU538" i="2"/>
  <c r="AP538" i="2"/>
  <c r="AF538" i="2"/>
  <c r="V538" i="2"/>
  <c r="BI537" i="2"/>
  <c r="BC537" i="2"/>
  <c r="AY537" i="2"/>
  <c r="AU537" i="2"/>
  <c r="AU37" i="2" s="1"/>
  <c r="AP537" i="2"/>
  <c r="AF537" i="2"/>
  <c r="V537" i="2"/>
  <c r="N537" i="2"/>
  <c r="J537" i="2"/>
  <c r="G537" i="2"/>
  <c r="F537" i="2"/>
  <c r="D537" i="2"/>
  <c r="AM536" i="2"/>
  <c r="AJ536" i="2"/>
  <c r="AC536" i="2"/>
  <c r="Z536" i="2"/>
  <c r="S536" i="2"/>
  <c r="P536" i="2"/>
  <c r="Q536" i="2" s="1"/>
  <c r="K536" i="2"/>
  <c r="AK536" i="2" s="1"/>
  <c r="AS535" i="2"/>
  <c r="AK535" i="2"/>
  <c r="AJ535" i="2"/>
  <c r="AI535" i="2"/>
  <c r="AH535" i="2"/>
  <c r="AH541" i="2" s="1"/>
  <c r="K535" i="2"/>
  <c r="AS534" i="2"/>
  <c r="AJ534" i="2"/>
  <c r="AK534" i="2" s="1"/>
  <c r="AH534" i="2"/>
  <c r="Z534" i="2" s="1"/>
  <c r="AA534" i="2" s="1"/>
  <c r="K534" i="2"/>
  <c r="AR533" i="2"/>
  <c r="O533" i="2"/>
  <c r="K533" i="2" s="1"/>
  <c r="AJ532" i="2"/>
  <c r="AC532" i="2"/>
  <c r="Z532" i="2"/>
  <c r="S532" i="2"/>
  <c r="P532" i="2"/>
  <c r="Q532" i="2" s="1"/>
  <c r="K532" i="2"/>
  <c r="AJ531" i="2"/>
  <c r="AC531" i="2"/>
  <c r="Z531" i="2"/>
  <c r="S531" i="2"/>
  <c r="P531" i="2"/>
  <c r="Q531" i="2" s="1"/>
  <c r="K531" i="2"/>
  <c r="AL530" i="2"/>
  <c r="AJ530" i="2" s="1"/>
  <c r="AB530" i="2"/>
  <c r="Z530" i="2" s="1"/>
  <c r="R530" i="2"/>
  <c r="S530" i="2" s="1"/>
  <c r="P530" i="2"/>
  <c r="Q530" i="2" s="1"/>
  <c r="L530" i="2"/>
  <c r="K530" i="2" s="1"/>
  <c r="AL529" i="2"/>
  <c r="R529" i="2"/>
  <c r="P529" i="2" s="1"/>
  <c r="N529" i="2"/>
  <c r="AM528" i="2"/>
  <c r="AJ528" i="2"/>
  <c r="AC528" i="2"/>
  <c r="Z528" i="2"/>
  <c r="S528" i="2"/>
  <c r="P528" i="2"/>
  <c r="K528" i="2"/>
  <c r="AM527" i="2"/>
  <c r="AJ527" i="2"/>
  <c r="AC527" i="2"/>
  <c r="Z527" i="2"/>
  <c r="S527" i="2"/>
  <c r="P527" i="2"/>
  <c r="K527" i="2"/>
  <c r="AM526" i="2"/>
  <c r="AJ526" i="2"/>
  <c r="AC526" i="2"/>
  <c r="Z526" i="2"/>
  <c r="S526" i="2"/>
  <c r="K526" i="2"/>
  <c r="BG525" i="2"/>
  <c r="BH525" i="2" s="1"/>
  <c r="BB525" i="2"/>
  <c r="BB524" i="2" s="1"/>
  <c r="AT524" i="2" s="1"/>
  <c r="AM525" i="2"/>
  <c r="AJ525" i="2"/>
  <c r="AC525" i="2"/>
  <c r="Z525" i="2"/>
  <c r="R525" i="2"/>
  <c r="S525" i="2" s="1"/>
  <c r="P525" i="2"/>
  <c r="K525" i="2"/>
  <c r="BG524" i="2"/>
  <c r="AW524" i="2"/>
  <c r="AL524" i="2"/>
  <c r="AC524" i="2"/>
  <c r="Z524" i="2"/>
  <c r="S524" i="2"/>
  <c r="P524" i="2"/>
  <c r="K524" i="2"/>
  <c r="AS523" i="2"/>
  <c r="AJ523" i="2"/>
  <c r="AI523" i="2"/>
  <c r="Z523" i="2"/>
  <c r="Y523" i="2"/>
  <c r="P523" i="2"/>
  <c r="K523" i="2"/>
  <c r="BA522" i="2"/>
  <c r="AW522" i="2"/>
  <c r="AS522" i="2"/>
  <c r="AI522" i="2"/>
  <c r="AB522" i="2"/>
  <c r="BG522" i="2" s="1"/>
  <c r="Z522" i="2"/>
  <c r="Y522" i="2"/>
  <c r="R522" i="2"/>
  <c r="P522" i="2" s="1"/>
  <c r="Q522" i="2" s="1"/>
  <c r="K522" i="2"/>
  <c r="BA521" i="2"/>
  <c r="AW521" i="2"/>
  <c r="AS521" i="2"/>
  <c r="AI521" i="2"/>
  <c r="AB521" i="2"/>
  <c r="AL521" i="2" s="1"/>
  <c r="AJ521" i="2" s="1"/>
  <c r="Z521" i="2"/>
  <c r="Y521" i="2"/>
  <c r="R521" i="2"/>
  <c r="P521" i="2" s="1"/>
  <c r="K521" i="2"/>
  <c r="BG520" i="2"/>
  <c r="BA520" i="2"/>
  <c r="AT520" i="2"/>
  <c r="AS520" i="2"/>
  <c r="AM520" i="2"/>
  <c r="AJ520" i="2"/>
  <c r="AI520" i="2"/>
  <c r="AC520" i="2"/>
  <c r="Z520" i="2"/>
  <c r="Y520" i="2"/>
  <c r="S520" i="2"/>
  <c r="P520" i="2"/>
  <c r="K520" i="2"/>
  <c r="E520" i="2"/>
  <c r="BK519" i="2"/>
  <c r="BL519" i="2" s="1"/>
  <c r="AS519" i="2"/>
  <c r="AJ519" i="2"/>
  <c r="AI519" i="2"/>
  <c r="Z519" i="2"/>
  <c r="AA519" i="2" s="1"/>
  <c r="Y519" i="2"/>
  <c r="P519" i="2"/>
  <c r="K519" i="2"/>
  <c r="BK518" i="2"/>
  <c r="AS518" i="2"/>
  <c r="AJ518" i="2"/>
  <c r="AI518" i="2"/>
  <c r="Z518" i="2"/>
  <c r="Y518" i="2"/>
  <c r="P518" i="2"/>
  <c r="K518" i="2"/>
  <c r="BD517" i="2"/>
  <c r="BA517" i="2" s="1"/>
  <c r="AS517" i="2"/>
  <c r="AJ517" i="2"/>
  <c r="AI517" i="2"/>
  <c r="Z517" i="2"/>
  <c r="Y517" i="2"/>
  <c r="P517" i="2"/>
  <c r="K517" i="2"/>
  <c r="AK517" i="2" s="1"/>
  <c r="G517" i="2"/>
  <c r="E517" i="2"/>
  <c r="D517" i="2"/>
  <c r="BG516" i="2"/>
  <c r="BE516" i="2" s="1"/>
  <c r="AX516" i="2" s="1"/>
  <c r="AW516" i="2" s="1"/>
  <c r="BB516" i="2"/>
  <c r="BA516" i="2" s="1"/>
  <c r="AM516" i="2"/>
  <c r="AJ516" i="2"/>
  <c r="AC516" i="2"/>
  <c r="Z516" i="2"/>
  <c r="S516" i="2"/>
  <c r="P516" i="2"/>
  <c r="K516" i="2"/>
  <c r="Q516" i="2" s="1"/>
  <c r="I516" i="2"/>
  <c r="H516" i="2" s="1"/>
  <c r="E516" i="2"/>
  <c r="BG515" i="2"/>
  <c r="BE515" i="2" s="1"/>
  <c r="AM515" i="2"/>
  <c r="AJ515" i="2"/>
  <c r="AC515" i="2"/>
  <c r="Z515" i="2"/>
  <c r="AA515" i="2" s="1"/>
  <c r="S515" i="2"/>
  <c r="P515" i="2"/>
  <c r="Q515" i="2" s="1"/>
  <c r="K515" i="2"/>
  <c r="BB514" i="2"/>
  <c r="BA514" i="2" s="1"/>
  <c r="AJ514" i="2"/>
  <c r="Z514" i="2"/>
  <c r="P514" i="2"/>
  <c r="BG514" i="2"/>
  <c r="E514" i="2"/>
  <c r="BB513" i="2"/>
  <c r="BA513" i="2" s="1"/>
  <c r="AJ513" i="2"/>
  <c r="AC513" i="2"/>
  <c r="P513" i="2"/>
  <c r="F513" i="2"/>
  <c r="E513" i="2" s="1"/>
  <c r="BK512" i="2"/>
  <c r="BB512" i="2"/>
  <c r="BA512" i="2" s="1"/>
  <c r="AR512" i="2"/>
  <c r="AL512" i="2"/>
  <c r="AJ512" i="2" s="1"/>
  <c r="AH512" i="2"/>
  <c r="AB512" i="2"/>
  <c r="Z512" i="2" s="1"/>
  <c r="X512" i="2"/>
  <c r="R512" i="2"/>
  <c r="G512" i="2"/>
  <c r="BH511" i="2"/>
  <c r="BE511" i="2"/>
  <c r="BF511" i="2" s="1"/>
  <c r="AM511" i="2"/>
  <c r="AJ511" i="2"/>
  <c r="AK511" i="2" s="1"/>
  <c r="AC511" i="2"/>
  <c r="Z511" i="2"/>
  <c r="AA511" i="2" s="1"/>
  <c r="S511" i="2"/>
  <c r="P511" i="2"/>
  <c r="Q511" i="2" s="1"/>
  <c r="E511" i="2"/>
  <c r="BH510" i="2"/>
  <c r="BE510" i="2"/>
  <c r="BA510" i="2"/>
  <c r="AW510" i="2"/>
  <c r="AM510" i="2"/>
  <c r="AJ510" i="2"/>
  <c r="AC510" i="2"/>
  <c r="Z510" i="2"/>
  <c r="S510" i="2"/>
  <c r="P510" i="2"/>
  <c r="K510" i="2"/>
  <c r="I510" i="2"/>
  <c r="H510" i="2" s="1"/>
  <c r="E510" i="2"/>
  <c r="BK509" i="2"/>
  <c r="BG509" i="2"/>
  <c r="BE509" i="2"/>
  <c r="AX509" i="2"/>
  <c r="AW509" i="2" s="1"/>
  <c r="AR509" i="2"/>
  <c r="BB509" i="2" s="1"/>
  <c r="BA509" i="2" s="1"/>
  <c r="AL509" i="2"/>
  <c r="AT509" i="2" s="1"/>
  <c r="AJ509" i="2"/>
  <c r="AH509" i="2"/>
  <c r="AB509" i="2"/>
  <c r="Z509" i="2"/>
  <c r="X509" i="2"/>
  <c r="R509" i="2"/>
  <c r="I509" i="2"/>
  <c r="H509" i="2" s="1"/>
  <c r="G509" i="2"/>
  <c r="F509" i="2"/>
  <c r="E509" i="2" s="1"/>
  <c r="BG508" i="2"/>
  <c r="BE508" i="2" s="1"/>
  <c r="BB508" i="2"/>
  <c r="BA508" i="2" s="1"/>
  <c r="AM508" i="2"/>
  <c r="AJ508" i="2"/>
  <c r="AE508" i="2"/>
  <c r="AC508" i="2"/>
  <c r="Z508" i="2"/>
  <c r="S508" i="2"/>
  <c r="P508" i="2"/>
  <c r="K508" i="2"/>
  <c r="Q508" i="2" s="1"/>
  <c r="F508" i="2"/>
  <c r="E508" i="2" s="1"/>
  <c r="BG507" i="2"/>
  <c r="BE507" i="2" s="1"/>
  <c r="BB507" i="2"/>
  <c r="BA507" i="2" s="1"/>
  <c r="AM507" i="2"/>
  <c r="AJ507" i="2"/>
  <c r="AC507" i="2"/>
  <c r="Z507" i="2"/>
  <c r="S507" i="2"/>
  <c r="P507" i="2"/>
  <c r="K507" i="2"/>
  <c r="I507" i="2"/>
  <c r="H507" i="2" s="1"/>
  <c r="E507" i="2"/>
  <c r="BG506" i="2"/>
  <c r="BH506" i="2" s="1"/>
  <c r="BB506" i="2"/>
  <c r="BA506" i="2" s="1"/>
  <c r="AM506" i="2"/>
  <c r="AJ506" i="2"/>
  <c r="AC506" i="2"/>
  <c r="Z506" i="2"/>
  <c r="S506" i="2"/>
  <c r="P506" i="2"/>
  <c r="K506" i="2"/>
  <c r="I506" i="2"/>
  <c r="H506" i="2" s="1"/>
  <c r="F506" i="2"/>
  <c r="E506" i="2"/>
  <c r="BB505" i="2"/>
  <c r="BA505" i="2" s="1"/>
  <c r="AX505" i="2"/>
  <c r="AW505" i="2" s="1"/>
  <c r="AT505" i="2"/>
  <c r="L505" i="2"/>
  <c r="BH505" i="2" s="1"/>
  <c r="BK504" i="2"/>
  <c r="BB504" i="2"/>
  <c r="BA504" i="2" s="1"/>
  <c r="AR504" i="2"/>
  <c r="AL504" i="2"/>
  <c r="AH504" i="2"/>
  <c r="AD504" i="2"/>
  <c r="AB504" i="2"/>
  <c r="Z504" i="2" s="1"/>
  <c r="X504" i="2"/>
  <c r="R504" i="2"/>
  <c r="M504" i="2"/>
  <c r="L504" i="2"/>
  <c r="G504" i="2"/>
  <c r="BG503" i="2"/>
  <c r="BH503" i="2" s="1"/>
  <c r="BB503" i="2"/>
  <c r="AT503" i="2" s="1"/>
  <c r="AM503" i="2"/>
  <c r="AJ503" i="2"/>
  <c r="AC503" i="2"/>
  <c r="Z503" i="2"/>
  <c r="X503" i="2"/>
  <c r="P503" i="2" s="1"/>
  <c r="S503" i="2"/>
  <c r="K503" i="2"/>
  <c r="F503" i="2"/>
  <c r="I503" i="2" s="1"/>
  <c r="H503" i="2" s="1"/>
  <c r="BG502" i="2"/>
  <c r="BH502" i="2" s="1"/>
  <c r="BB502" i="2"/>
  <c r="AT502" i="2" s="1"/>
  <c r="AM502" i="2"/>
  <c r="AJ502" i="2"/>
  <c r="AC502" i="2"/>
  <c r="Z502" i="2"/>
  <c r="S502" i="2"/>
  <c r="P502" i="2"/>
  <c r="K502" i="2"/>
  <c r="AK502" i="2" s="1"/>
  <c r="I502" i="2"/>
  <c r="E502" i="2"/>
  <c r="E537" i="2" s="1"/>
  <c r="BG501" i="2"/>
  <c r="BE501" i="2" s="1"/>
  <c r="AL501" i="2"/>
  <c r="AM501" i="2" s="1"/>
  <c r="AC501" i="2"/>
  <c r="Z501" i="2"/>
  <c r="S501" i="2"/>
  <c r="P501" i="2"/>
  <c r="K501" i="2"/>
  <c r="BG500" i="2"/>
  <c r="BE500" i="2" s="1"/>
  <c r="BB500" i="2"/>
  <c r="BA500" i="2" s="1"/>
  <c r="AT500" i="2"/>
  <c r="AM500" i="2"/>
  <c r="AJ500" i="2"/>
  <c r="AC500" i="2"/>
  <c r="Z500" i="2"/>
  <c r="X500" i="2"/>
  <c r="R500" i="2"/>
  <c r="K500" i="2"/>
  <c r="AA500" i="2" s="1"/>
  <c r="F500" i="2"/>
  <c r="I500" i="2" s="1"/>
  <c r="H500" i="2" s="1"/>
  <c r="BG499" i="2"/>
  <c r="BE499" i="2" s="1"/>
  <c r="AM499" i="2"/>
  <c r="AJ499" i="2"/>
  <c r="AC499" i="2"/>
  <c r="S499" i="2"/>
  <c r="P499" i="2"/>
  <c r="K499" i="2"/>
  <c r="AA499" i="2" s="1"/>
  <c r="BG498" i="2"/>
  <c r="BH498" i="2" s="1"/>
  <c r="BB498" i="2"/>
  <c r="BA498" i="2" s="1"/>
  <c r="AC498" i="2"/>
  <c r="Z498" i="2"/>
  <c r="X498" i="2"/>
  <c r="K498" i="2"/>
  <c r="F498" i="2"/>
  <c r="AL497" i="2"/>
  <c r="AJ497" i="2" s="1"/>
  <c r="Z497" i="2"/>
  <c r="R497" i="2"/>
  <c r="S497" i="2" s="1"/>
  <c r="AC497" i="2"/>
  <c r="G497" i="2"/>
  <c r="G496" i="2" s="1"/>
  <c r="BK496" i="2"/>
  <c r="AR496" i="2"/>
  <c r="AB496" i="2"/>
  <c r="AS495" i="2"/>
  <c r="AJ495" i="2"/>
  <c r="AH495" i="2"/>
  <c r="AI495" i="2" s="1"/>
  <c r="Z495" i="2"/>
  <c r="Z494" i="2" s="1"/>
  <c r="Y495" i="2"/>
  <c r="P495" i="2"/>
  <c r="P494" i="2" s="1"/>
  <c r="K495" i="2"/>
  <c r="AK495" i="2" s="1"/>
  <c r="AR494" i="2"/>
  <c r="AJ494" i="2"/>
  <c r="AH494" i="2"/>
  <c r="X494" i="2"/>
  <c r="O494" i="2"/>
  <c r="K494" i="2" s="1"/>
  <c r="AS493" i="2"/>
  <c r="AJ493" i="2"/>
  <c r="AH493" i="2"/>
  <c r="Z493" i="2" s="1"/>
  <c r="Y493" i="2"/>
  <c r="P493" i="2"/>
  <c r="Q493" i="2" s="1"/>
  <c r="K493" i="2"/>
  <c r="AR492" i="2"/>
  <c r="AJ492" i="2" s="1"/>
  <c r="X492" i="2"/>
  <c r="P492" i="2"/>
  <c r="Q492" i="2" s="1"/>
  <c r="O492" i="2"/>
  <c r="O491" i="2"/>
  <c r="K491" i="2" s="1"/>
  <c r="AR490" i="2"/>
  <c r="AS490" i="2" s="1"/>
  <c r="AI490" i="2"/>
  <c r="Z490" i="2"/>
  <c r="AA490" i="2" s="1"/>
  <c r="K490" i="2"/>
  <c r="AR489" i="2"/>
  <c r="AJ489" i="2" s="1"/>
  <c r="AH489" i="2"/>
  <c r="Z489" i="2" s="1"/>
  <c r="AA489" i="2" s="1"/>
  <c r="O489" i="2"/>
  <c r="AS489" i="2" s="1"/>
  <c r="AR488" i="2"/>
  <c r="AR487" i="2" s="1"/>
  <c r="K488" i="2"/>
  <c r="O487" i="2"/>
  <c r="K487" i="2" s="1"/>
  <c r="BK486" i="2"/>
  <c r="BD486" i="2"/>
  <c r="AZ486" i="2"/>
  <c r="AV486" i="2"/>
  <c r="AR486" i="2"/>
  <c r="AH486" i="2"/>
  <c r="O486" i="2"/>
  <c r="J486" i="2"/>
  <c r="D486" i="2"/>
  <c r="D538" i="2" s="1"/>
  <c r="BH485" i="2"/>
  <c r="BF485" i="2"/>
  <c r="BI484" i="2"/>
  <c r="BG484" i="2"/>
  <c r="BC484" i="2"/>
  <c r="BB484" i="2"/>
  <c r="AY484" i="2"/>
  <c r="AX484" i="2"/>
  <c r="AU484" i="2"/>
  <c r="AT484" i="2"/>
  <c r="AP484" i="2"/>
  <c r="AL484" i="2"/>
  <c r="AF484" i="2"/>
  <c r="AB484" i="2"/>
  <c r="V484" i="2"/>
  <c r="R484" i="2"/>
  <c r="N484" i="2"/>
  <c r="L484" i="2"/>
  <c r="I484" i="2"/>
  <c r="I628" i="2" s="1"/>
  <c r="I54" i="2" s="1"/>
  <c r="F484" i="2"/>
  <c r="F628" i="2" s="1"/>
  <c r="F763" i="2" s="1"/>
  <c r="BK483" i="2"/>
  <c r="BI483" i="2"/>
  <c r="BG483" i="2"/>
  <c r="BD483" i="2"/>
  <c r="BC483" i="2"/>
  <c r="BB483" i="2"/>
  <c r="AV483" i="2"/>
  <c r="AU483" i="2"/>
  <c r="AT483" i="2"/>
  <c r="AR483" i="2"/>
  <c r="AP483" i="2"/>
  <c r="AL483" i="2"/>
  <c r="AJ483" i="2" s="1"/>
  <c r="AH483" i="2"/>
  <c r="AF483" i="2"/>
  <c r="AB483" i="2"/>
  <c r="Z483" i="2"/>
  <c r="X483" i="2"/>
  <c r="V483" i="2"/>
  <c r="R483" i="2"/>
  <c r="P483" i="2" s="1"/>
  <c r="O483" i="2"/>
  <c r="K483" i="2" s="1"/>
  <c r="N483" i="2"/>
  <c r="L483" i="2"/>
  <c r="BH483" i="2" s="1"/>
  <c r="D483" i="2"/>
  <c r="D621" i="2" s="1"/>
  <c r="D47" i="2" s="1"/>
  <c r="D21" i="2" s="1"/>
  <c r="BI482" i="2"/>
  <c r="BC482" i="2"/>
  <c r="AY482" i="2"/>
  <c r="AU482" i="2"/>
  <c r="AP482" i="2"/>
  <c r="AF482" i="2"/>
  <c r="V482" i="2"/>
  <c r="N482" i="2"/>
  <c r="BI481" i="2"/>
  <c r="BC481" i="2"/>
  <c r="AY481" i="2"/>
  <c r="AU481" i="2"/>
  <c r="AP481" i="2"/>
  <c r="AF481" i="2"/>
  <c r="V481" i="2"/>
  <c r="N481" i="2"/>
  <c r="BB480" i="2"/>
  <c r="BA480" i="2" s="1"/>
  <c r="AX480" i="2"/>
  <c r="AW480" i="2"/>
  <c r="AT480" i="2"/>
  <c r="L480" i="2"/>
  <c r="BH480" i="2" s="1"/>
  <c r="E480" i="2"/>
  <c r="BH479" i="2"/>
  <c r="BF479" i="2"/>
  <c r="BB478" i="2"/>
  <c r="BA478" i="2" s="1"/>
  <c r="AX478" i="2"/>
  <c r="AW478" i="2" s="1"/>
  <c r="L478" i="2"/>
  <c r="BH478" i="2" s="1"/>
  <c r="E478" i="2"/>
  <c r="BB477" i="2"/>
  <c r="BA477" i="2" s="1"/>
  <c r="AX477" i="2"/>
  <c r="AW477" i="2" s="1"/>
  <c r="L477" i="2"/>
  <c r="K477" i="2" s="1"/>
  <c r="J477" i="2"/>
  <c r="F477" i="2"/>
  <c r="E477" i="2" s="1"/>
  <c r="D477" i="2"/>
  <c r="BH476" i="2"/>
  <c r="BF476" i="2"/>
  <c r="BG475" i="2"/>
  <c r="BH475" i="2" s="1"/>
  <c r="BA475" i="2"/>
  <c r="AT475" i="2"/>
  <c r="AL475" i="2"/>
  <c r="AJ475" i="2" s="1"/>
  <c r="AB475" i="2"/>
  <c r="Z475" i="2" s="1"/>
  <c r="R475" i="2"/>
  <c r="P475" i="2" s="1"/>
  <c r="K475" i="2"/>
  <c r="I475" i="2"/>
  <c r="H475" i="2" s="1"/>
  <c r="E475" i="2"/>
  <c r="BG474" i="2"/>
  <c r="BH474" i="2" s="1"/>
  <c r="BE474" i="2"/>
  <c r="BA474" i="2"/>
  <c r="AT474" i="2"/>
  <c r="AL474" i="2"/>
  <c r="AJ474" i="2" s="1"/>
  <c r="AB474" i="2"/>
  <c r="Z474" i="2" s="1"/>
  <c r="R474" i="2"/>
  <c r="P474" i="2" s="1"/>
  <c r="K474" i="2"/>
  <c r="I474" i="2"/>
  <c r="H474" i="2" s="1"/>
  <c r="E474" i="2"/>
  <c r="BG473" i="2"/>
  <c r="BH473" i="2" s="1"/>
  <c r="BA473" i="2"/>
  <c r="AT473" i="2"/>
  <c r="AL473" i="2"/>
  <c r="AJ473" i="2" s="1"/>
  <c r="AB473" i="2"/>
  <c r="AB472" i="2" s="1"/>
  <c r="Z472" i="2" s="1"/>
  <c r="R473" i="2"/>
  <c r="P473" i="2" s="1"/>
  <c r="K473" i="2"/>
  <c r="I473" i="2"/>
  <c r="H473" i="2" s="1"/>
  <c r="E473" i="2"/>
  <c r="BB472" i="2"/>
  <c r="BB471" i="2" s="1"/>
  <c r="BA471" i="2" s="1"/>
  <c r="AL472" i="2"/>
  <c r="AL471" i="2" s="1"/>
  <c r="AJ471" i="2" s="1"/>
  <c r="L472" i="2"/>
  <c r="L471" i="2" s="1"/>
  <c r="K471" i="2" s="1"/>
  <c r="K472" i="2"/>
  <c r="J471" i="2"/>
  <c r="F471" i="2"/>
  <c r="E471" i="2" s="1"/>
  <c r="D471" i="2"/>
  <c r="BH470" i="2"/>
  <c r="BF470" i="2"/>
  <c r="BH469" i="2"/>
  <c r="BF469" i="2"/>
  <c r="BH468" i="2"/>
  <c r="BF468" i="2"/>
  <c r="BH467" i="2"/>
  <c r="BF467" i="2"/>
  <c r="BH466" i="2"/>
  <c r="BF466" i="2"/>
  <c r="BH465" i="2"/>
  <c r="BF465" i="2"/>
  <c r="BH464" i="2"/>
  <c r="BF464" i="2"/>
  <c r="BH463" i="2"/>
  <c r="BF463" i="2"/>
  <c r="BH462" i="2"/>
  <c r="BF462" i="2"/>
  <c r="BH461" i="2"/>
  <c r="BE461" i="2"/>
  <c r="BA461" i="2"/>
  <c r="AV461" i="2"/>
  <c r="AV445" i="2" s="1"/>
  <c r="AJ461" i="2"/>
  <c r="Z461" i="2"/>
  <c r="P461" i="2"/>
  <c r="K461" i="2"/>
  <c r="BH460" i="2"/>
  <c r="BA460" i="2"/>
  <c r="K460" i="2"/>
  <c r="BF460" i="2" s="1"/>
  <c r="BH459" i="2"/>
  <c r="BA459" i="2"/>
  <c r="K459" i="2"/>
  <c r="BF459" i="2" s="1"/>
  <c r="BG458" i="2"/>
  <c r="BH458" i="2" s="1"/>
  <c r="BA458" i="2"/>
  <c r="AL458" i="2"/>
  <c r="AJ458" i="2" s="1"/>
  <c r="AB458" i="2"/>
  <c r="Z458" i="2" s="1"/>
  <c r="R458" i="2"/>
  <c r="P458" i="2" s="1"/>
  <c r="K458" i="2"/>
  <c r="E458" i="2"/>
  <c r="BG457" i="2"/>
  <c r="BH457" i="2" s="1"/>
  <c r="BA457" i="2"/>
  <c r="AT457" i="2"/>
  <c r="AL457" i="2"/>
  <c r="AJ457" i="2" s="1"/>
  <c r="AB457" i="2"/>
  <c r="Z457" i="2" s="1"/>
  <c r="R457" i="2"/>
  <c r="P457" i="2" s="1"/>
  <c r="K457" i="2"/>
  <c r="E457" i="2"/>
  <c r="BK456" i="2"/>
  <c r="BG456" i="2"/>
  <c r="BB456" i="2"/>
  <c r="BA456" i="2"/>
  <c r="AT456" i="2"/>
  <c r="AR456" i="2"/>
  <c r="AH456" i="2"/>
  <c r="AB456" i="2"/>
  <c r="Z456" i="2" s="1"/>
  <c r="X456" i="2"/>
  <c r="L456" i="2"/>
  <c r="K456" i="2"/>
  <c r="G456" i="2"/>
  <c r="F456" i="2"/>
  <c r="E456" i="2" s="1"/>
  <c r="BH455" i="2"/>
  <c r="BE455" i="2"/>
  <c r="BA455" i="2"/>
  <c r="AW455" i="2"/>
  <c r="AJ455" i="2"/>
  <c r="Z455" i="2"/>
  <c r="P455" i="2"/>
  <c r="K455" i="2"/>
  <c r="E455" i="2"/>
  <c r="BG454" i="2"/>
  <c r="BE454" i="2" s="1"/>
  <c r="BA454" i="2"/>
  <c r="AW454" i="2"/>
  <c r="AL454" i="2"/>
  <c r="AJ454" i="2" s="1"/>
  <c r="AB454" i="2"/>
  <c r="Z454" i="2" s="1"/>
  <c r="R454" i="2"/>
  <c r="P454" i="2" s="1"/>
  <c r="K454" i="2"/>
  <c r="E454" i="2"/>
  <c r="BK453" i="2"/>
  <c r="BK477" i="2" s="1"/>
  <c r="BB453" i="2"/>
  <c r="BA453" i="2"/>
  <c r="AX453" i="2"/>
  <c r="AW453" i="2" s="1"/>
  <c r="AT453" i="2"/>
  <c r="AR453" i="2"/>
  <c r="AL453" i="2"/>
  <c r="AL477" i="2" s="1"/>
  <c r="AH453" i="2"/>
  <c r="AH477" i="2" s="1"/>
  <c r="AB453" i="2"/>
  <c r="AB477" i="2" s="1"/>
  <c r="X453" i="2"/>
  <c r="X477" i="2" s="1"/>
  <c r="L453" i="2"/>
  <c r="K453" i="2"/>
  <c r="G453" i="2"/>
  <c r="G477" i="2" s="1"/>
  <c r="F453" i="2"/>
  <c r="BH452" i="2"/>
  <c r="BE452" i="2"/>
  <c r="BA452" i="2"/>
  <c r="AW452" i="2"/>
  <c r="AJ452" i="2"/>
  <c r="Z452" i="2"/>
  <c r="P452" i="2"/>
  <c r="K452" i="2"/>
  <c r="I452" i="2"/>
  <c r="H452" i="2" s="1"/>
  <c r="E452" i="2"/>
  <c r="BH451" i="2"/>
  <c r="BA451" i="2"/>
  <c r="AW451" i="2"/>
  <c r="K451" i="2"/>
  <c r="BF451" i="2" s="1"/>
  <c r="I451" i="2"/>
  <c r="H451" i="2"/>
  <c r="E451" i="2"/>
  <c r="BH450" i="2"/>
  <c r="BE450" i="2"/>
  <c r="BA450" i="2"/>
  <c r="AW450" i="2"/>
  <c r="AJ450" i="2"/>
  <c r="Z450" i="2"/>
  <c r="P450" i="2"/>
  <c r="K450" i="2"/>
  <c r="I450" i="2"/>
  <c r="H450" i="2" s="1"/>
  <c r="E450" i="2"/>
  <c r="BK449" i="2"/>
  <c r="BK471" i="2" s="1"/>
  <c r="BG449" i="2"/>
  <c r="BB449" i="2"/>
  <c r="BA449" i="2"/>
  <c r="AX449" i="2"/>
  <c r="AW449" i="2" s="1"/>
  <c r="AT449" i="2"/>
  <c r="AR449" i="2"/>
  <c r="AR448" i="2" s="1"/>
  <c r="AL449" i="2"/>
  <c r="AH449" i="2"/>
  <c r="AH471" i="2" s="1"/>
  <c r="AB449" i="2"/>
  <c r="X449" i="2"/>
  <c r="X471" i="2" s="1"/>
  <c r="R449" i="2"/>
  <c r="P449" i="2" s="1"/>
  <c r="L449" i="2"/>
  <c r="K449" i="2"/>
  <c r="G449" i="2"/>
  <c r="G471" i="2" s="1"/>
  <c r="F449" i="2"/>
  <c r="E449" i="2" s="1"/>
  <c r="BK448" i="2"/>
  <c r="BD448" i="2"/>
  <c r="BA448" i="2" s="1"/>
  <c r="AZ448" i="2"/>
  <c r="AV448" i="2"/>
  <c r="X448" i="2"/>
  <c r="O448" i="2"/>
  <c r="K448" i="2" s="1"/>
  <c r="L448" i="2"/>
  <c r="L482" i="2" s="1"/>
  <c r="J448" i="2"/>
  <c r="D448" i="2"/>
  <c r="BH447" i="2"/>
  <c r="BD447" i="2"/>
  <c r="BA447" i="2" s="1"/>
  <c r="AZ447" i="2"/>
  <c r="AW447" i="2" s="1"/>
  <c r="AV447" i="2"/>
  <c r="K447" i="2"/>
  <c r="BF447" i="2" s="1"/>
  <c r="E447" i="2"/>
  <c r="BK446" i="2"/>
  <c r="BL446" i="2" s="1"/>
  <c r="BA446" i="2"/>
  <c r="AZ446" i="2"/>
  <c r="AW446" i="2" s="1"/>
  <c r="AR446" i="2"/>
  <c r="AS446" i="2" s="1"/>
  <c r="AI446" i="2"/>
  <c r="Z446" i="2"/>
  <c r="Y446" i="2"/>
  <c r="P446" i="2"/>
  <c r="Q446" i="2" s="1"/>
  <c r="K446" i="2"/>
  <c r="D446" i="2"/>
  <c r="BG445" i="2"/>
  <c r="BD445" i="2"/>
  <c r="BA445" i="2" s="1"/>
  <c r="AL445" i="2"/>
  <c r="AH445" i="2"/>
  <c r="AB445" i="2"/>
  <c r="X445" i="2"/>
  <c r="Y445" i="2" s="1"/>
  <c r="R445" i="2"/>
  <c r="O445" i="2"/>
  <c r="K445" i="2"/>
  <c r="G445" i="2"/>
  <c r="F445" i="2"/>
  <c r="E445" i="2"/>
  <c r="D445" i="2"/>
  <c r="BK444" i="2"/>
  <c r="BL444" i="2" s="1"/>
  <c r="BA444" i="2"/>
  <c r="AR444" i="2" s="1"/>
  <c r="K444" i="2"/>
  <c r="BD443" i="2"/>
  <c r="BA443" i="2"/>
  <c r="AS443" i="2"/>
  <c r="AJ443" i="2"/>
  <c r="AJ442" i="2" s="1"/>
  <c r="AH443" i="2"/>
  <c r="AI443" i="2" s="1"/>
  <c r="Y443" i="2"/>
  <c r="X443" i="2"/>
  <c r="P443" i="2"/>
  <c r="K443" i="2"/>
  <c r="BG442" i="2"/>
  <c r="BD442" i="2"/>
  <c r="BA442" i="2" s="1"/>
  <c r="AV442" i="2"/>
  <c r="AR442" i="2"/>
  <c r="AS442" i="2" s="1"/>
  <c r="AZ442" i="2" s="1"/>
  <c r="AW442" i="2" s="1"/>
  <c r="AL442" i="2"/>
  <c r="AI442" i="2"/>
  <c r="AB442" i="2"/>
  <c r="Y442" i="2"/>
  <c r="X442" i="2"/>
  <c r="R442" i="2"/>
  <c r="P442" i="2"/>
  <c r="K442" i="2"/>
  <c r="G442" i="2"/>
  <c r="F442" i="2"/>
  <c r="E442" i="2"/>
  <c r="D442" i="2"/>
  <c r="BL441" i="2"/>
  <c r="BE441" i="2"/>
  <c r="BA441" i="2"/>
  <c r="AZ441" i="2"/>
  <c r="AW441" i="2" s="1"/>
  <c r="AV441" i="2"/>
  <c r="AS441" i="2"/>
  <c r="AJ441" i="2"/>
  <c r="AI441" i="2"/>
  <c r="Z441" i="2"/>
  <c r="Y441" i="2"/>
  <c r="P441" i="2"/>
  <c r="K441" i="2"/>
  <c r="E441" i="2"/>
  <c r="D441" i="2"/>
  <c r="D440" i="2" s="1"/>
  <c r="BG440" i="2"/>
  <c r="BD440" i="2"/>
  <c r="BA440" i="2" s="1"/>
  <c r="AV440" i="2"/>
  <c r="AR440" i="2"/>
  <c r="AL440" i="2"/>
  <c r="AH440" i="2"/>
  <c r="Z440" i="2" s="1"/>
  <c r="AB440" i="2"/>
  <c r="X440" i="2"/>
  <c r="R440" i="2"/>
  <c r="O440" i="2"/>
  <c r="K440" i="2" s="1"/>
  <c r="G440" i="2"/>
  <c r="F440" i="2"/>
  <c r="E440" i="2"/>
  <c r="BK439" i="2"/>
  <c r="BE439" i="2" s="1"/>
  <c r="BD439" i="2"/>
  <c r="BA439" i="2" s="1"/>
  <c r="AR439" i="2"/>
  <c r="AJ439" i="2" s="1"/>
  <c r="AI439" i="2"/>
  <c r="Z439" i="2"/>
  <c r="Y439" i="2"/>
  <c r="P439" i="2"/>
  <c r="K439" i="2"/>
  <c r="BK438" i="2"/>
  <c r="BL438" i="2" s="1"/>
  <c r="BE438" i="2"/>
  <c r="BF438" i="2" s="1"/>
  <c r="BA438" i="2"/>
  <c r="AV438" i="2"/>
  <c r="AR438" i="2"/>
  <c r="AS438" i="2" s="1"/>
  <c r="AZ438" i="2" s="1"/>
  <c r="AW438" i="2" s="1"/>
  <c r="AI438" i="2"/>
  <c r="Z438" i="2"/>
  <c r="Y438" i="2"/>
  <c r="P438" i="2"/>
  <c r="P437" i="2" s="1"/>
  <c r="K438" i="2"/>
  <c r="E438" i="2"/>
  <c r="E437" i="2" s="1"/>
  <c r="D438" i="2"/>
  <c r="D437" i="2" s="1"/>
  <c r="BG437" i="2"/>
  <c r="BD437" i="2"/>
  <c r="BA437" i="2" s="1"/>
  <c r="AV437" i="2"/>
  <c r="AL437" i="2"/>
  <c r="AH437" i="2"/>
  <c r="AB437" i="2"/>
  <c r="Z437" i="2"/>
  <c r="X437" i="2"/>
  <c r="R437" i="2"/>
  <c r="O437" i="2"/>
  <c r="K437" i="2" s="1"/>
  <c r="AA437" i="2" s="1"/>
  <c r="G437" i="2"/>
  <c r="F437" i="2"/>
  <c r="BL436" i="2"/>
  <c r="BA436" i="2"/>
  <c r="AW436" i="2"/>
  <c r="AS436" i="2"/>
  <c r="AI436" i="2"/>
  <c r="AA436" i="2"/>
  <c r="Y436" i="2"/>
  <c r="Q436" i="2"/>
  <c r="K436" i="2"/>
  <c r="BF436" i="2" s="1"/>
  <c r="E436" i="2"/>
  <c r="BL435" i="2"/>
  <c r="BE435" i="2"/>
  <c r="BA435" i="2"/>
  <c r="AW435" i="2"/>
  <c r="AS435" i="2"/>
  <c r="AJ435" i="2"/>
  <c r="AI435" i="2"/>
  <c r="Z435" i="2"/>
  <c r="AA435" i="2" s="1"/>
  <c r="Y435" i="2"/>
  <c r="P435" i="2"/>
  <c r="K435" i="2"/>
  <c r="E435" i="2"/>
  <c r="BK434" i="2"/>
  <c r="BE434" i="2" s="1"/>
  <c r="BA434" i="2"/>
  <c r="AR434" i="2"/>
  <c r="AJ434" i="2" s="1"/>
  <c r="AI434" i="2"/>
  <c r="Z434" i="2"/>
  <c r="Y434" i="2"/>
  <c r="P434" i="2"/>
  <c r="Q434" i="2" s="1"/>
  <c r="K434" i="2"/>
  <c r="E434" i="2"/>
  <c r="BG433" i="2"/>
  <c r="BD433" i="2"/>
  <c r="BA433" i="2" s="1"/>
  <c r="AZ433" i="2"/>
  <c r="AW433" i="2" s="1"/>
  <c r="AV433" i="2"/>
  <c r="AR433" i="2"/>
  <c r="AL433" i="2"/>
  <c r="AH433" i="2"/>
  <c r="AB433" i="2"/>
  <c r="Z433" i="2" s="1"/>
  <c r="X433" i="2"/>
  <c r="Y433" i="2" s="1"/>
  <c r="R433" i="2"/>
  <c r="P433" i="2" s="1"/>
  <c r="O433" i="2"/>
  <c r="G433" i="2"/>
  <c r="G429" i="2" s="1"/>
  <c r="F433" i="2"/>
  <c r="D433" i="2"/>
  <c r="BL432" i="2"/>
  <c r="BF432" i="2"/>
  <c r="AW432" i="2"/>
  <c r="AS432" i="2"/>
  <c r="AK432" i="2"/>
  <c r="AI432" i="2"/>
  <c r="AA432" i="2"/>
  <c r="Y432" i="2"/>
  <c r="Q432" i="2"/>
  <c r="BL431" i="2"/>
  <c r="BF431" i="2"/>
  <c r="AW431" i="2"/>
  <c r="AS431" i="2"/>
  <c r="AK431" i="2"/>
  <c r="AI431" i="2"/>
  <c r="AA431" i="2"/>
  <c r="Y431" i="2"/>
  <c r="Q431" i="2"/>
  <c r="BK430" i="2"/>
  <c r="BL430" i="2" s="1"/>
  <c r="BA430" i="2"/>
  <c r="AW430" i="2"/>
  <c r="AR430" i="2"/>
  <c r="AS430" i="2" s="1"/>
  <c r="AJ430" i="2"/>
  <c r="AI430" i="2"/>
  <c r="Z430" i="2"/>
  <c r="Y430" i="2"/>
  <c r="X430" i="2"/>
  <c r="P430" i="2" s="1"/>
  <c r="K430" i="2"/>
  <c r="BK429" i="2"/>
  <c r="BG429" i="2"/>
  <c r="BD429" i="2"/>
  <c r="BA429" i="2"/>
  <c r="AL429" i="2"/>
  <c r="AH429" i="2"/>
  <c r="X429" i="2"/>
  <c r="Y429" i="2" s="1"/>
  <c r="O429" i="2"/>
  <c r="K429" i="2" s="1"/>
  <c r="F429" i="2"/>
  <c r="D429" i="2"/>
  <c r="Z428" i="2"/>
  <c r="O428" i="2"/>
  <c r="Y428" i="2" s="1"/>
  <c r="Z427" i="2"/>
  <c r="P427" i="2"/>
  <c r="O427" i="2"/>
  <c r="AR427" i="2" s="1"/>
  <c r="BK426" i="2"/>
  <c r="BL426" i="2" s="1"/>
  <c r="BD426" i="2"/>
  <c r="BA426" i="2" s="1"/>
  <c r="AR426" i="2"/>
  <c r="AJ426" i="2" s="1"/>
  <c r="AI426" i="2"/>
  <c r="Z426" i="2"/>
  <c r="X426" i="2"/>
  <c r="Y426" i="2" s="1"/>
  <c r="K426" i="2"/>
  <c r="BD425" i="2"/>
  <c r="BA425" i="2" s="1"/>
  <c r="AR425" i="2"/>
  <c r="AJ425" i="2" s="1"/>
  <c r="AH425" i="2"/>
  <c r="Z425" i="2" s="1"/>
  <c r="AA425" i="2" s="1"/>
  <c r="Y425" i="2"/>
  <c r="P425" i="2"/>
  <c r="K425" i="2"/>
  <c r="D425" i="2"/>
  <c r="BL424" i="2"/>
  <c r="BE424" i="2"/>
  <c r="BD424" i="2"/>
  <c r="AV424" i="2" s="1"/>
  <c r="AZ424" i="2"/>
  <c r="AW424" i="2" s="1"/>
  <c r="AS424" i="2"/>
  <c r="AJ424" i="2"/>
  <c r="AI424" i="2"/>
  <c r="Z424" i="2"/>
  <c r="Y424" i="2"/>
  <c r="P424" i="2"/>
  <c r="K424" i="2"/>
  <c r="BF424" i="2" s="1"/>
  <c r="G424" i="2"/>
  <c r="E424" i="2" s="1"/>
  <c r="D424" i="2"/>
  <c r="BL423" i="2"/>
  <c r="BE423" i="2"/>
  <c r="AS423" i="2"/>
  <c r="AJ423" i="2"/>
  <c r="AI423" i="2"/>
  <c r="Z423" i="2"/>
  <c r="Y423" i="2"/>
  <c r="P423" i="2"/>
  <c r="K423" i="2"/>
  <c r="BL422" i="2"/>
  <c r="BE422" i="2"/>
  <c r="BD422" i="2"/>
  <c r="BA422" i="2" s="1"/>
  <c r="AV422" i="2"/>
  <c r="AS422" i="2"/>
  <c r="AZ422" i="2" s="1"/>
  <c r="AW422" i="2" s="1"/>
  <c r="AJ422" i="2"/>
  <c r="AI422" i="2"/>
  <c r="Z422" i="2"/>
  <c r="Y422" i="2"/>
  <c r="P422" i="2"/>
  <c r="K422" i="2"/>
  <c r="E422" i="2"/>
  <c r="D422" i="2"/>
  <c r="BL421" i="2"/>
  <c r="BE421" i="2"/>
  <c r="AZ421" i="2"/>
  <c r="AV421" i="2"/>
  <c r="AS421" i="2"/>
  <c r="BD421" i="2" s="1"/>
  <c r="BA421" i="2" s="1"/>
  <c r="AJ421" i="2"/>
  <c r="AI421" i="2"/>
  <c r="Z421" i="2"/>
  <c r="AA421" i="2" s="1"/>
  <c r="Y421" i="2"/>
  <c r="P421" i="2"/>
  <c r="Q421" i="2" s="1"/>
  <c r="K421" i="2"/>
  <c r="BF421" i="2" s="1"/>
  <c r="E421" i="2"/>
  <c r="D421" i="2"/>
  <c r="BG420" i="2"/>
  <c r="BD420" i="2"/>
  <c r="BA420" i="2" s="1"/>
  <c r="AL420" i="2"/>
  <c r="AB420" i="2"/>
  <c r="X420" i="2"/>
  <c r="R420" i="2"/>
  <c r="P420" i="2" s="1"/>
  <c r="G420" i="2"/>
  <c r="F420" i="2"/>
  <c r="BL419" i="2"/>
  <c r="BD419" i="2"/>
  <c r="BA419" i="2" s="1"/>
  <c r="AS419" i="2"/>
  <c r="AI419" i="2"/>
  <c r="Y419" i="2"/>
  <c r="K419" i="2"/>
  <c r="AK419" i="2" s="1"/>
  <c r="BL418" i="2"/>
  <c r="BE418" i="2"/>
  <c r="BA418" i="2"/>
  <c r="AZ418" i="2"/>
  <c r="AZ417" i="2" s="1"/>
  <c r="AW417" i="2" s="1"/>
  <c r="AV418" i="2"/>
  <c r="AS418" i="2"/>
  <c r="AJ418" i="2"/>
  <c r="AI418" i="2"/>
  <c r="Z418" i="2"/>
  <c r="Y418" i="2"/>
  <c r="P418" i="2"/>
  <c r="K418" i="2"/>
  <c r="BF418" i="2" s="1"/>
  <c r="E418" i="2"/>
  <c r="D418" i="2"/>
  <c r="D417" i="2" s="1"/>
  <c r="BK417" i="2"/>
  <c r="BL417" i="2" s="1"/>
  <c r="BG417" i="2"/>
  <c r="BE417" i="2"/>
  <c r="BD417" i="2"/>
  <c r="BA417" i="2" s="1"/>
  <c r="AV417" i="2"/>
  <c r="AR417" i="2"/>
  <c r="AL417" i="2"/>
  <c r="AJ417" i="2" s="1"/>
  <c r="AH417" i="2"/>
  <c r="AB417" i="2"/>
  <c r="Z417" i="2" s="1"/>
  <c r="X417" i="2"/>
  <c r="Y417" i="2" s="1"/>
  <c r="R417" i="2"/>
  <c r="O417" i="2"/>
  <c r="AS417" i="2" s="1"/>
  <c r="G417" i="2"/>
  <c r="F417" i="2"/>
  <c r="BL416" i="2"/>
  <c r="BA416" i="2"/>
  <c r="AW416" i="2"/>
  <c r="AS416" i="2"/>
  <c r="AK416" i="2"/>
  <c r="AI416" i="2"/>
  <c r="Y416" i="2"/>
  <c r="K416" i="2"/>
  <c r="AA416" i="2" s="1"/>
  <c r="D416" i="2"/>
  <c r="BL415" i="2"/>
  <c r="BE415" i="2"/>
  <c r="BF415" i="2" s="1"/>
  <c r="BA415" i="2"/>
  <c r="AW415" i="2"/>
  <c r="AS415" i="2"/>
  <c r="AJ415" i="2"/>
  <c r="AI415" i="2"/>
  <c r="Z415" i="2"/>
  <c r="Y415" i="2"/>
  <c r="P415" i="2"/>
  <c r="K415" i="2"/>
  <c r="D415" i="2"/>
  <c r="BL414" i="2"/>
  <c r="BE414" i="2"/>
  <c r="BA414" i="2"/>
  <c r="AZ414" i="2"/>
  <c r="AW414" i="2" s="1"/>
  <c r="AV414" i="2"/>
  <c r="AS414" i="2"/>
  <c r="AJ414" i="2"/>
  <c r="AI414" i="2"/>
  <c r="Z414" i="2"/>
  <c r="AA414" i="2" s="1"/>
  <c r="Y414" i="2"/>
  <c r="P414" i="2"/>
  <c r="K414" i="2"/>
  <c r="D414" i="2"/>
  <c r="AZ413" i="2"/>
  <c r="AW413" i="2"/>
  <c r="Z413" i="2"/>
  <c r="P413" i="2"/>
  <c r="O413" i="2"/>
  <c r="AR413" i="2" s="1"/>
  <c r="E413" i="2"/>
  <c r="D413" i="2"/>
  <c r="AW412" i="2"/>
  <c r="AH412" i="2"/>
  <c r="P412" i="2"/>
  <c r="O412" i="2"/>
  <c r="K412" i="2" s="1"/>
  <c r="Q412" i="2" s="1"/>
  <c r="BL411" i="2"/>
  <c r="BE411" i="2"/>
  <c r="AV411" i="2"/>
  <c r="AS411" i="2"/>
  <c r="BD411" i="2" s="1"/>
  <c r="BA411" i="2" s="1"/>
  <c r="AJ411" i="2"/>
  <c r="AI411" i="2"/>
  <c r="Z411" i="2"/>
  <c r="Y411" i="2"/>
  <c r="P411" i="2"/>
  <c r="K411" i="2"/>
  <c r="E411" i="2"/>
  <c r="BL410" i="2"/>
  <c r="BE410" i="2"/>
  <c r="BD410" i="2"/>
  <c r="BA410" i="2" s="1"/>
  <c r="AZ410" i="2"/>
  <c r="AW410" i="2" s="1"/>
  <c r="AV410" i="2"/>
  <c r="AS410" i="2"/>
  <c r="AJ410" i="2"/>
  <c r="AI410" i="2"/>
  <c r="Z410" i="2"/>
  <c r="Y410" i="2"/>
  <c r="P410" i="2"/>
  <c r="K410" i="2"/>
  <c r="E410" i="2"/>
  <c r="D410" i="2"/>
  <c r="BG409" i="2"/>
  <c r="AL409" i="2"/>
  <c r="X409" i="2"/>
  <c r="R409" i="2"/>
  <c r="P409" i="2" s="1"/>
  <c r="G409" i="2"/>
  <c r="F409" i="2"/>
  <c r="E409" i="2"/>
  <c r="BD408" i="2"/>
  <c r="BA408" i="2" s="1"/>
  <c r="AZ408" i="2"/>
  <c r="AR408" i="2"/>
  <c r="AJ408" i="2" s="1"/>
  <c r="AK408" i="2" s="1"/>
  <c r="AH408" i="2"/>
  <c r="BK408" i="2" s="1"/>
  <c r="Y408" i="2"/>
  <c r="P408" i="2"/>
  <c r="K408" i="2"/>
  <c r="BD407" i="2"/>
  <c r="BA407" i="2" s="1"/>
  <c r="AW407" i="2"/>
  <c r="AR407" i="2"/>
  <c r="AS407" i="2" s="1"/>
  <c r="AJ407" i="2"/>
  <c r="AH407" i="2"/>
  <c r="Z407" i="2" s="1"/>
  <c r="Y407" i="2"/>
  <c r="P407" i="2"/>
  <c r="K407" i="2"/>
  <c r="E407" i="2"/>
  <c r="D407" i="2"/>
  <c r="D405" i="2" s="1"/>
  <c r="BL406" i="2"/>
  <c r="BE406" i="2"/>
  <c r="BF406" i="2" s="1"/>
  <c r="BD406" i="2"/>
  <c r="AZ406" i="2"/>
  <c r="AZ405" i="2" s="1"/>
  <c r="AV406" i="2"/>
  <c r="AJ406" i="2"/>
  <c r="AI406" i="2"/>
  <c r="Z406" i="2"/>
  <c r="Y406" i="2"/>
  <c r="P406" i="2"/>
  <c r="K406" i="2"/>
  <c r="E406" i="2"/>
  <c r="D406" i="2"/>
  <c r="BG405" i="2"/>
  <c r="AW405" i="2"/>
  <c r="AL405" i="2"/>
  <c r="AB405" i="2"/>
  <c r="X405" i="2"/>
  <c r="Y405" i="2" s="1"/>
  <c r="R405" i="2"/>
  <c r="O405" i="2"/>
  <c r="K405" i="2" s="1"/>
  <c r="G405" i="2"/>
  <c r="F405" i="2"/>
  <c r="E405" i="2" s="1"/>
  <c r="X404" i="2"/>
  <c r="P404" i="2" s="1"/>
  <c r="BL403" i="2"/>
  <c r="BE403" i="2"/>
  <c r="AS403" i="2"/>
  <c r="AJ403" i="2"/>
  <c r="AI403" i="2"/>
  <c r="Y403" i="2"/>
  <c r="K403" i="2"/>
  <c r="Q403" i="2" s="1"/>
  <c r="BK402" i="2"/>
  <c r="BL402" i="2" s="1"/>
  <c r="AR402" i="2"/>
  <c r="AS402" i="2" s="1"/>
  <c r="AI402" i="2"/>
  <c r="Z402" i="2"/>
  <c r="X402" i="2"/>
  <c r="Y402" i="2" s="1"/>
  <c r="P402" i="2"/>
  <c r="K402" i="2"/>
  <c r="BK401" i="2"/>
  <c r="BE401" i="2"/>
  <c r="AR401" i="2"/>
  <c r="AJ401" i="2"/>
  <c r="AH401" i="2"/>
  <c r="Z401" i="2" s="1"/>
  <c r="O401" i="2"/>
  <c r="BL401" i="2" s="1"/>
  <c r="BK400" i="2"/>
  <c r="BE400" i="2" s="1"/>
  <c r="AR400" i="2"/>
  <c r="AJ400" i="2" s="1"/>
  <c r="AI400" i="2"/>
  <c r="Z400" i="2"/>
  <c r="X400" i="2"/>
  <c r="X399" i="2" s="1"/>
  <c r="P399" i="2" s="1"/>
  <c r="K400" i="2"/>
  <c r="AH399" i="2"/>
  <c r="AI399" i="2" s="1"/>
  <c r="O399" i="2"/>
  <c r="K399" i="2" s="1"/>
  <c r="BK398" i="2"/>
  <c r="BE398" i="2" s="1"/>
  <c r="AR398" i="2"/>
  <c r="AJ398" i="2" s="1"/>
  <c r="AI398" i="2"/>
  <c r="Z398" i="2"/>
  <c r="Y398" i="2"/>
  <c r="P398" i="2"/>
  <c r="K398" i="2"/>
  <c r="K397" i="2"/>
  <c r="BK396" i="2"/>
  <c r="BE396" i="2" s="1"/>
  <c r="BF396" i="2" s="1"/>
  <c r="AS396" i="2"/>
  <c r="AR396" i="2"/>
  <c r="AJ396" i="2" s="1"/>
  <c r="AI396" i="2"/>
  <c r="Z396" i="2"/>
  <c r="Y396" i="2"/>
  <c r="P396" i="2"/>
  <c r="K396" i="2"/>
  <c r="BK395" i="2"/>
  <c r="AR395" i="2"/>
  <c r="AS395" i="2" s="1"/>
  <c r="AH395" i="2"/>
  <c r="X395" i="2"/>
  <c r="P395" i="2"/>
  <c r="O395" i="2"/>
  <c r="K395" i="2" s="1"/>
  <c r="J393" i="2"/>
  <c r="H393" i="2" s="1"/>
  <c r="AM392" i="2"/>
  <c r="AJ392" i="2"/>
  <c r="AK392" i="2" s="1"/>
  <c r="AB392" i="2"/>
  <c r="Z392" i="2" s="1"/>
  <c r="AA392" i="2" s="1"/>
  <c r="S392" i="2"/>
  <c r="P392" i="2"/>
  <c r="Q392" i="2" s="1"/>
  <c r="K392" i="2"/>
  <c r="AM391" i="2"/>
  <c r="AJ391" i="2"/>
  <c r="AB391" i="2"/>
  <c r="Z391" i="2" s="1"/>
  <c r="AA391" i="2" s="1"/>
  <c r="S391" i="2"/>
  <c r="P391" i="2"/>
  <c r="K391" i="2"/>
  <c r="AM390" i="2"/>
  <c r="AJ390" i="2"/>
  <c r="AE390" i="2"/>
  <c r="AB390" i="2"/>
  <c r="BG390" i="2" s="1"/>
  <c r="S390" i="2"/>
  <c r="P390" i="2"/>
  <c r="K390" i="2"/>
  <c r="AK390" i="2" s="1"/>
  <c r="AM389" i="2"/>
  <c r="AJ389" i="2"/>
  <c r="AB389" i="2"/>
  <c r="Z389" i="2" s="1"/>
  <c r="AA389" i="2" s="1"/>
  <c r="S389" i="2"/>
  <c r="P389" i="2"/>
  <c r="K389" i="2"/>
  <c r="AL388" i="2"/>
  <c r="AJ388" i="2" s="1"/>
  <c r="AB388" i="2"/>
  <c r="Z388" i="2" s="1"/>
  <c r="AA388" i="2" s="1"/>
  <c r="R388" i="2"/>
  <c r="P388" i="2" s="1"/>
  <c r="K388" i="2"/>
  <c r="AL387" i="2"/>
  <c r="AJ387" i="2" s="1"/>
  <c r="AD387" i="2"/>
  <c r="N387" i="2"/>
  <c r="N383" i="2" s="1"/>
  <c r="N359" i="2" s="1"/>
  <c r="M387" i="2"/>
  <c r="L387" i="2"/>
  <c r="BG386" i="2"/>
  <c r="BH386" i="2" s="1"/>
  <c r="AM386" i="2"/>
  <c r="AJ386" i="2"/>
  <c r="AC386" i="2"/>
  <c r="Z386" i="2"/>
  <c r="S386" i="2"/>
  <c r="Q386" i="2"/>
  <c r="P386" i="2"/>
  <c r="K386" i="2"/>
  <c r="BG385" i="2"/>
  <c r="BH385" i="2" s="1"/>
  <c r="AM385" i="2"/>
  <c r="AJ385" i="2"/>
  <c r="AC385" i="2"/>
  <c r="Z385" i="2"/>
  <c r="S385" i="2"/>
  <c r="P385" i="2"/>
  <c r="K385" i="2"/>
  <c r="Q385" i="2" s="1"/>
  <c r="BG384" i="2"/>
  <c r="AL384" i="2"/>
  <c r="AJ384" i="2" s="1"/>
  <c r="AB384" i="2"/>
  <c r="R384" i="2"/>
  <c r="L384" i="2"/>
  <c r="K384" i="2" s="1"/>
  <c r="AL383" i="2"/>
  <c r="AB382" i="2"/>
  <c r="AC382" i="2" s="1"/>
  <c r="R382" i="2"/>
  <c r="S382" i="2" s="1"/>
  <c r="K382" i="2"/>
  <c r="AB381" i="2"/>
  <c r="BG381" i="2" s="1"/>
  <c r="BE381" i="2" s="1"/>
  <c r="BF381" i="2" s="1"/>
  <c r="S381" i="2"/>
  <c r="R381" i="2"/>
  <c r="P381" i="2" s="1"/>
  <c r="K381" i="2"/>
  <c r="AM380" i="2"/>
  <c r="AJ380" i="2"/>
  <c r="AK380" i="2" s="1"/>
  <c r="AB380" i="2"/>
  <c r="Z380" i="2" s="1"/>
  <c r="AA380" i="2" s="1"/>
  <c r="S380" i="2"/>
  <c r="P380" i="2"/>
  <c r="Q380" i="2" s="1"/>
  <c r="K380" i="2"/>
  <c r="AL379" i="2"/>
  <c r="AJ379" i="2" s="1"/>
  <c r="AB379" i="2"/>
  <c r="AC379" i="2" s="1"/>
  <c r="S379" i="2"/>
  <c r="P379" i="2"/>
  <c r="Q379" i="2" s="1"/>
  <c r="K379" i="2"/>
  <c r="R378" i="2"/>
  <c r="S378" i="2" s="1"/>
  <c r="L378" i="2"/>
  <c r="K378" i="2" s="1"/>
  <c r="BG377" i="2"/>
  <c r="BH377" i="2" s="1"/>
  <c r="BE377" i="2"/>
  <c r="AL377" i="2"/>
  <c r="AM377" i="2" s="1"/>
  <c r="AJ377" i="2"/>
  <c r="AB377" i="2"/>
  <c r="AC377" i="2" s="1"/>
  <c r="R377" i="2"/>
  <c r="S377" i="2" s="1"/>
  <c r="P377" i="2"/>
  <c r="Q377" i="2" s="1"/>
  <c r="K377" i="2"/>
  <c r="BG376" i="2"/>
  <c r="BE376" i="2" s="1"/>
  <c r="BF376" i="2" s="1"/>
  <c r="AL376" i="2"/>
  <c r="AM376" i="2" s="1"/>
  <c r="AB376" i="2"/>
  <c r="Z376" i="2" s="1"/>
  <c r="R376" i="2"/>
  <c r="P376" i="2" s="1"/>
  <c r="AB375" i="2"/>
  <c r="AL375" i="2" s="1"/>
  <c r="S375" i="2"/>
  <c r="P375" i="2"/>
  <c r="Q375" i="2" s="1"/>
  <c r="K375" i="2"/>
  <c r="L374" i="2"/>
  <c r="K374" i="2" s="1"/>
  <c r="BG372" i="2"/>
  <c r="BH372" i="2" s="1"/>
  <c r="AM372" i="2"/>
  <c r="S372" i="2"/>
  <c r="BG371" i="2"/>
  <c r="BH371" i="2" s="1"/>
  <c r="AM371" i="2"/>
  <c r="S371" i="2"/>
  <c r="AM370" i="2"/>
  <c r="S370" i="2"/>
  <c r="AB369" i="2"/>
  <c r="AC369" i="2" s="1"/>
  <c r="S369" i="2"/>
  <c r="P369" i="2"/>
  <c r="K369" i="2"/>
  <c r="AE368" i="2"/>
  <c r="AB368" i="2"/>
  <c r="AC368" i="2" s="1"/>
  <c r="S368" i="2"/>
  <c r="P368" i="2"/>
  <c r="K368" i="2"/>
  <c r="Q368" i="2" s="1"/>
  <c r="BG367" i="2"/>
  <c r="BH367" i="2" s="1"/>
  <c r="BE367" i="2"/>
  <c r="AB367" i="2"/>
  <c r="AL367" i="2" s="1"/>
  <c r="S367" i="2"/>
  <c r="P367" i="2"/>
  <c r="K367" i="2"/>
  <c r="BG366" i="2"/>
  <c r="BH366" i="2" s="1"/>
  <c r="BE366" i="2"/>
  <c r="AM366" i="2"/>
  <c r="AJ366" i="2"/>
  <c r="AB366" i="2"/>
  <c r="AC366" i="2" s="1"/>
  <c r="S366" i="2"/>
  <c r="P366" i="2"/>
  <c r="Q366" i="2" s="1"/>
  <c r="K366" i="2"/>
  <c r="AK366" i="2" s="1"/>
  <c r="BG365" i="2"/>
  <c r="BH365" i="2" s="1"/>
  <c r="AE365" i="2"/>
  <c r="AB365" i="2"/>
  <c r="AC365" i="2" s="1"/>
  <c r="R365" i="2"/>
  <c r="S365" i="2" s="1"/>
  <c r="K365" i="2"/>
  <c r="AD364" i="2"/>
  <c r="AD363" i="2" s="1"/>
  <c r="R364" i="2"/>
  <c r="R363" i="2" s="1"/>
  <c r="M364" i="2"/>
  <c r="M363" i="2" s="1"/>
  <c r="L364" i="2"/>
  <c r="BB361" i="2"/>
  <c r="BA361" i="2" s="1"/>
  <c r="AX361" i="2"/>
  <c r="AW361" i="2"/>
  <c r="AT361" i="2"/>
  <c r="O361" i="2"/>
  <c r="O540" i="2" s="1"/>
  <c r="BB360" i="2"/>
  <c r="BB359" i="2" s="1"/>
  <c r="BA359" i="2" s="1"/>
  <c r="AX360" i="2"/>
  <c r="AW360" i="2" s="1"/>
  <c r="AT360" i="2"/>
  <c r="AT359" i="2" s="1"/>
  <c r="AD360" i="2"/>
  <c r="O360" i="2"/>
  <c r="N360" i="2"/>
  <c r="N538" i="2" s="1"/>
  <c r="M360" i="2"/>
  <c r="L360" i="2"/>
  <c r="K360" i="2"/>
  <c r="AR359" i="2"/>
  <c r="AH359" i="2"/>
  <c r="X359" i="2"/>
  <c r="O359" i="2"/>
  <c r="J359" i="2"/>
  <c r="I359" i="2"/>
  <c r="H359" i="2" s="1"/>
  <c r="G359" i="2"/>
  <c r="F359" i="2"/>
  <c r="E359" i="2"/>
  <c r="BG358" i="2"/>
  <c r="BH358" i="2" s="1"/>
  <c r="BB358" i="2"/>
  <c r="BA358" i="2" s="1"/>
  <c r="AM358" i="2"/>
  <c r="AJ358" i="2"/>
  <c r="AC358" i="2"/>
  <c r="Z358" i="2"/>
  <c r="S358" i="2"/>
  <c r="P358" i="2"/>
  <c r="K358" i="2"/>
  <c r="E358" i="2"/>
  <c r="BG357" i="2"/>
  <c r="BH357" i="2" s="1"/>
  <c r="BF357" i="2"/>
  <c r="AM357" i="2"/>
  <c r="AK357" i="2"/>
  <c r="AC357" i="2"/>
  <c r="AA357" i="2"/>
  <c r="S357" i="2"/>
  <c r="P357" i="2"/>
  <c r="Q357" i="2" s="1"/>
  <c r="BG356" i="2"/>
  <c r="BH356" i="2" s="1"/>
  <c r="BF356" i="2"/>
  <c r="AM356" i="2"/>
  <c r="AK356" i="2"/>
  <c r="AC356" i="2"/>
  <c r="AA356" i="2"/>
  <c r="S356" i="2"/>
  <c r="P356" i="2"/>
  <c r="Q356" i="2" s="1"/>
  <c r="BG355" i="2"/>
  <c r="BH355" i="2" s="1"/>
  <c r="BA355" i="2"/>
  <c r="AX355" i="2"/>
  <c r="AW355" i="2" s="1"/>
  <c r="AM355" i="2"/>
  <c r="AJ355" i="2"/>
  <c r="AC355" i="2"/>
  <c r="Z355" i="2"/>
  <c r="S355" i="2"/>
  <c r="P355" i="2"/>
  <c r="K355" i="2"/>
  <c r="BB354" i="2"/>
  <c r="BA354" i="2" s="1"/>
  <c r="AL354" i="2"/>
  <c r="AJ354" i="2"/>
  <c r="AB354" i="2"/>
  <c r="Z354" i="2"/>
  <c r="R354" i="2"/>
  <c r="P354" i="2" s="1"/>
  <c r="L354" i="2"/>
  <c r="AC354" i="2" s="1"/>
  <c r="BG353" i="2"/>
  <c r="BH353" i="2" s="1"/>
  <c r="BF353" i="2"/>
  <c r="AM353" i="2"/>
  <c r="AK353" i="2"/>
  <c r="AC353" i="2"/>
  <c r="AA353" i="2"/>
  <c r="S353" i="2"/>
  <c r="P353" i="2"/>
  <c r="Q353" i="2" s="1"/>
  <c r="BG352" i="2"/>
  <c r="BH352" i="2" s="1"/>
  <c r="BF352" i="2"/>
  <c r="AM352" i="2"/>
  <c r="AK352" i="2"/>
  <c r="AC352" i="2"/>
  <c r="AA352" i="2"/>
  <c r="S352" i="2"/>
  <c r="P352" i="2"/>
  <c r="Q352" i="2" s="1"/>
  <c r="BA351" i="2"/>
  <c r="AT351" i="2"/>
  <c r="AL351" i="2"/>
  <c r="AM351" i="2" s="1"/>
  <c r="AB351" i="2"/>
  <c r="BG351" i="2" s="1"/>
  <c r="R351" i="2"/>
  <c r="S351" i="2" s="1"/>
  <c r="K351" i="2"/>
  <c r="BB350" i="2"/>
  <c r="BA350" i="2"/>
  <c r="AX350" i="2"/>
  <c r="AW350" i="2" s="1"/>
  <c r="AL350" i="2"/>
  <c r="AM350" i="2" s="1"/>
  <c r="AB350" i="2"/>
  <c r="BG350" i="2" s="1"/>
  <c r="R350" i="2"/>
  <c r="S350" i="2" s="1"/>
  <c r="P350" i="2"/>
  <c r="K350" i="2"/>
  <c r="BB349" i="2"/>
  <c r="BA349" i="2"/>
  <c r="AW349" i="2"/>
  <c r="AL349" i="2"/>
  <c r="AM349" i="2" s="1"/>
  <c r="AJ349" i="2"/>
  <c r="AC349" i="2"/>
  <c r="AB349" i="2"/>
  <c r="BG349" i="2" s="1"/>
  <c r="BE349" i="2" s="1"/>
  <c r="BF349" i="2" s="1"/>
  <c r="R349" i="2"/>
  <c r="S349" i="2" s="1"/>
  <c r="K349" i="2"/>
  <c r="E349" i="2"/>
  <c r="BG348" i="2"/>
  <c r="BH348" i="2" s="1"/>
  <c r="BB348" i="2"/>
  <c r="AT348" i="2" s="1"/>
  <c r="AT347" i="2" s="1"/>
  <c r="AT346" i="2" s="1"/>
  <c r="BA348" i="2"/>
  <c r="AL348" i="2"/>
  <c r="AM348" i="2" s="1"/>
  <c r="AB348" i="2"/>
  <c r="Z348" i="2" s="1"/>
  <c r="AA348" i="2" s="1"/>
  <c r="S348" i="2"/>
  <c r="R348" i="2"/>
  <c r="P348" i="2" s="1"/>
  <c r="Q348" i="2" s="1"/>
  <c r="K348" i="2"/>
  <c r="E348" i="2"/>
  <c r="AB347" i="2"/>
  <c r="AC347" i="2" s="1"/>
  <c r="R347" i="2"/>
  <c r="L347" i="2"/>
  <c r="L346" i="2" s="1"/>
  <c r="K346" i="2" s="1"/>
  <c r="K347" i="2"/>
  <c r="G346" i="2"/>
  <c r="F346" i="2"/>
  <c r="E346" i="2" s="1"/>
  <c r="AL345" i="2"/>
  <c r="AM345" i="2" s="1"/>
  <c r="AB345" i="2"/>
  <c r="AC345" i="2" s="1"/>
  <c r="R345" i="2"/>
  <c r="S345" i="2" s="1"/>
  <c r="K345" i="2"/>
  <c r="BA344" i="2"/>
  <c r="AW344" i="2"/>
  <c r="AL344" i="2"/>
  <c r="AM344" i="2" s="1"/>
  <c r="AB344" i="2"/>
  <c r="R344" i="2"/>
  <c r="S344" i="2" s="1"/>
  <c r="K344" i="2"/>
  <c r="I344" i="2"/>
  <c r="H344" i="2" s="1"/>
  <c r="E344" i="2"/>
  <c r="BB343" i="2"/>
  <c r="BA343" i="2"/>
  <c r="AX343" i="2"/>
  <c r="AW343" i="2" s="1"/>
  <c r="AT343" i="2"/>
  <c r="R343" i="2"/>
  <c r="L343" i="2"/>
  <c r="K343" i="2" s="1"/>
  <c r="F343" i="2"/>
  <c r="E343" i="2" s="1"/>
  <c r="BG342" i="2"/>
  <c r="BH342" i="2" s="1"/>
  <c r="AM342" i="2"/>
  <c r="AJ342" i="2"/>
  <c r="AC342" i="2"/>
  <c r="S342" i="2"/>
  <c r="P342" i="2"/>
  <c r="Q342" i="2" s="1"/>
  <c r="K342" i="2"/>
  <c r="BF342" i="2" s="1"/>
  <c r="E342" i="2"/>
  <c r="BB341" i="2"/>
  <c r="BA341" i="2" s="1"/>
  <c r="AX341" i="2"/>
  <c r="AX340" i="2" s="1"/>
  <c r="AW340" i="2" s="1"/>
  <c r="AW341" i="2"/>
  <c r="AT341" i="2"/>
  <c r="P341" i="2"/>
  <c r="L341" i="2"/>
  <c r="AM341" i="2" s="1"/>
  <c r="K341" i="2"/>
  <c r="BB340" i="2"/>
  <c r="BA340" i="2" s="1"/>
  <c r="AT340" i="2"/>
  <c r="AL340" i="2"/>
  <c r="AM340" i="2" s="1"/>
  <c r="P340" i="2"/>
  <c r="L340" i="2"/>
  <c r="AC340" i="2" s="1"/>
  <c r="F340" i="2"/>
  <c r="E340" i="2" s="1"/>
  <c r="BA339" i="2"/>
  <c r="AT339" i="2"/>
  <c r="AM339" i="2"/>
  <c r="AJ339" i="2"/>
  <c r="AB339" i="2"/>
  <c r="R339" i="2"/>
  <c r="S339" i="2" s="1"/>
  <c r="K339" i="2"/>
  <c r="BB338" i="2"/>
  <c r="BA338" i="2"/>
  <c r="AX338" i="2"/>
  <c r="AW338" i="2" s="1"/>
  <c r="AM338" i="2"/>
  <c r="AJ338" i="2"/>
  <c r="AK338" i="2" s="1"/>
  <c r="AB338" i="2"/>
  <c r="BG338" i="2" s="1"/>
  <c r="S338" i="2"/>
  <c r="P338" i="2"/>
  <c r="Q338" i="2" s="1"/>
  <c r="K338" i="2"/>
  <c r="AB337" i="2"/>
  <c r="AC337" i="2" s="1"/>
  <c r="R337" i="2"/>
  <c r="S337" i="2" s="1"/>
  <c r="P337" i="2"/>
  <c r="Q337" i="2" s="1"/>
  <c r="K337" i="2"/>
  <c r="BG336" i="2"/>
  <c r="BE336" i="2" s="1"/>
  <c r="AL336" i="2"/>
  <c r="AM336" i="2" s="1"/>
  <c r="AC336" i="2"/>
  <c r="Z336" i="2"/>
  <c r="S336" i="2"/>
  <c r="P336" i="2"/>
  <c r="K336" i="2"/>
  <c r="BG335" i="2"/>
  <c r="BB335" i="2"/>
  <c r="BA335" i="2" s="1"/>
  <c r="AW335" i="2"/>
  <c r="AC335" i="2"/>
  <c r="Z335" i="2"/>
  <c r="S335" i="2"/>
  <c r="R335" i="2"/>
  <c r="R333" i="2" s="1"/>
  <c r="K335" i="2"/>
  <c r="E335" i="2"/>
  <c r="BG334" i="2"/>
  <c r="BH334" i="2" s="1"/>
  <c r="BB334" i="2"/>
  <c r="AM334" i="2"/>
  <c r="AJ334" i="2"/>
  <c r="AC334" i="2"/>
  <c r="Z334" i="2"/>
  <c r="AA334" i="2" s="1"/>
  <c r="S334" i="2"/>
  <c r="P334" i="2"/>
  <c r="K334" i="2"/>
  <c r="E334" i="2"/>
  <c r="BG333" i="2"/>
  <c r="BG323" i="2" s="1"/>
  <c r="BE323" i="2" s="1"/>
  <c r="AB333" i="2"/>
  <c r="AB323" i="2" s="1"/>
  <c r="M333" i="2"/>
  <c r="M332" i="2" s="1"/>
  <c r="L333" i="2"/>
  <c r="L332" i="2" s="1"/>
  <c r="G332" i="2"/>
  <c r="F332" i="2"/>
  <c r="BH331" i="2"/>
  <c r="BE331" i="2"/>
  <c r="AM331" i="2"/>
  <c r="AJ331" i="2"/>
  <c r="AC331" i="2"/>
  <c r="Z331" i="2"/>
  <c r="S331" i="2"/>
  <c r="P331" i="2"/>
  <c r="K331" i="2"/>
  <c r="E331" i="2"/>
  <c r="BH330" i="2"/>
  <c r="BE330" i="2"/>
  <c r="BA330" i="2"/>
  <c r="AW330" i="2"/>
  <c r="AM330" i="2"/>
  <c r="AJ330" i="2"/>
  <c r="AC330" i="2"/>
  <c r="Z330" i="2"/>
  <c r="S330" i="2"/>
  <c r="P330" i="2"/>
  <c r="K330" i="2"/>
  <c r="AK330" i="2" s="1"/>
  <c r="E330" i="2"/>
  <c r="BG329" i="2"/>
  <c r="BE329" i="2"/>
  <c r="BB329" i="2"/>
  <c r="BA329" i="2" s="1"/>
  <c r="AX329" i="2"/>
  <c r="AW329" i="2" s="1"/>
  <c r="AT329" i="2"/>
  <c r="AL329" i="2"/>
  <c r="AB329" i="2"/>
  <c r="R329" i="2"/>
  <c r="L329" i="2"/>
  <c r="BH329" i="2" s="1"/>
  <c r="K329" i="2"/>
  <c r="G329" i="2"/>
  <c r="F329" i="2"/>
  <c r="E329" i="2" s="1"/>
  <c r="BH328" i="2"/>
  <c r="BE328" i="2"/>
  <c r="BF328" i="2" s="1"/>
  <c r="AM328" i="2"/>
  <c r="AJ328" i="2"/>
  <c r="AK328" i="2" s="1"/>
  <c r="AC328" i="2"/>
  <c r="Z328" i="2"/>
  <c r="AA328" i="2" s="1"/>
  <c r="S328" i="2"/>
  <c r="P328" i="2"/>
  <c r="Q328" i="2" s="1"/>
  <c r="E328" i="2"/>
  <c r="BG327" i="2"/>
  <c r="BH327" i="2" s="1"/>
  <c r="BA327" i="2"/>
  <c r="AT327" i="2"/>
  <c r="AT326" i="2" s="1"/>
  <c r="AL327" i="2"/>
  <c r="AM327" i="2" s="1"/>
  <c r="AB327" i="2"/>
  <c r="AC327" i="2" s="1"/>
  <c r="Z327" i="2"/>
  <c r="AA327" i="2" s="1"/>
  <c r="R327" i="2"/>
  <c r="S327" i="2" s="1"/>
  <c r="K327" i="2"/>
  <c r="E327" i="2"/>
  <c r="I327" i="2" s="1"/>
  <c r="BG326" i="2"/>
  <c r="BE326" i="2" s="1"/>
  <c r="BB326" i="2"/>
  <c r="BA326" i="2"/>
  <c r="AL326" i="2"/>
  <c r="AJ326" i="2" s="1"/>
  <c r="AB326" i="2"/>
  <c r="R326" i="2"/>
  <c r="P326" i="2" s="1"/>
  <c r="L326" i="2"/>
  <c r="K326" i="2" s="1"/>
  <c r="G326" i="2"/>
  <c r="F326" i="2"/>
  <c r="BB324" i="2"/>
  <c r="BA324" i="2"/>
  <c r="AX324" i="2"/>
  <c r="AW324" i="2" s="1"/>
  <c r="AT324" i="2"/>
  <c r="AL324" i="2"/>
  <c r="AJ324" i="2" s="1"/>
  <c r="R324" i="2"/>
  <c r="P324" i="2" s="1"/>
  <c r="L324" i="2"/>
  <c r="K324" i="2" s="1"/>
  <c r="M323" i="2"/>
  <c r="M322" i="2" s="1"/>
  <c r="BD322" i="2"/>
  <c r="AZ322" i="2"/>
  <c r="AV322" i="2"/>
  <c r="J322" i="2"/>
  <c r="G322" i="2"/>
  <c r="BG321" i="2"/>
  <c r="BB321" i="2"/>
  <c r="BA321" i="2"/>
  <c r="AM321" i="2"/>
  <c r="AJ321" i="2"/>
  <c r="AE321" i="2"/>
  <c r="AC321" i="2"/>
  <c r="Z321" i="2"/>
  <c r="S321" i="2"/>
  <c r="P321" i="2"/>
  <c r="K321" i="2"/>
  <c r="E321" i="2"/>
  <c r="BG320" i="2"/>
  <c r="BH320" i="2" s="1"/>
  <c r="AM320" i="2"/>
  <c r="AJ320" i="2"/>
  <c r="AC320" i="2"/>
  <c r="Z320" i="2"/>
  <c r="S320" i="2"/>
  <c r="P320" i="2"/>
  <c r="K320" i="2"/>
  <c r="BG319" i="2"/>
  <c r="BH319" i="2" s="1"/>
  <c r="AM319" i="2"/>
  <c r="AJ319" i="2"/>
  <c r="AE319" i="2"/>
  <c r="Z319" i="2"/>
  <c r="S319" i="2"/>
  <c r="P319" i="2"/>
  <c r="K319" i="2"/>
  <c r="AK319" i="2" s="1"/>
  <c r="AL318" i="2"/>
  <c r="AJ318" i="2" s="1"/>
  <c r="AD318" i="2"/>
  <c r="AB318" i="2"/>
  <c r="R318" i="2"/>
  <c r="O318" i="2"/>
  <c r="N318" i="2"/>
  <c r="M318" i="2"/>
  <c r="L318" i="2"/>
  <c r="K318" i="2" s="1"/>
  <c r="AC317" i="2"/>
  <c r="Z317" i="2"/>
  <c r="K317" i="2"/>
  <c r="AB316" i="2"/>
  <c r="Z316" i="2" s="1"/>
  <c r="L316" i="2"/>
  <c r="K316" i="2" s="1"/>
  <c r="AC315" i="2"/>
  <c r="Z315" i="2"/>
  <c r="K315" i="2"/>
  <c r="AB314" i="2"/>
  <c r="Z314" i="2" s="1"/>
  <c r="L314" i="2"/>
  <c r="K314" i="2" s="1"/>
  <c r="BG313" i="2"/>
  <c r="BH313" i="2" s="1"/>
  <c r="AM313" i="2"/>
  <c r="AJ313" i="2"/>
  <c r="AK313" i="2" s="1"/>
  <c r="Z313" i="2"/>
  <c r="AA313" i="2" s="1"/>
  <c r="S313" i="2"/>
  <c r="P313" i="2"/>
  <c r="Q313" i="2" s="1"/>
  <c r="K313" i="2"/>
  <c r="BG312" i="2"/>
  <c r="BH312" i="2" s="1"/>
  <c r="AM312" i="2"/>
  <c r="AJ312" i="2"/>
  <c r="AC312" i="2"/>
  <c r="Z312" i="2"/>
  <c r="S312" i="2"/>
  <c r="P312" i="2"/>
  <c r="K312" i="2"/>
  <c r="BG311" i="2"/>
  <c r="AL311" i="2"/>
  <c r="AD311" i="2"/>
  <c r="AB311" i="2"/>
  <c r="R311" i="2"/>
  <c r="M311" i="2"/>
  <c r="K311" i="2" s="1"/>
  <c r="L311" i="2"/>
  <c r="AM310" i="2"/>
  <c r="AJ310" i="2"/>
  <c r="AB310" i="2"/>
  <c r="Z310" i="2" s="1"/>
  <c r="AA310" i="2" s="1"/>
  <c r="S310" i="2"/>
  <c r="P310" i="2"/>
  <c r="K310" i="2"/>
  <c r="AL309" i="2"/>
  <c r="AJ309" i="2" s="1"/>
  <c r="R309" i="2"/>
  <c r="P309" i="2" s="1"/>
  <c r="L309" i="2"/>
  <c r="BH308" i="2"/>
  <c r="BF308" i="2"/>
  <c r="AM308" i="2"/>
  <c r="AK308" i="2"/>
  <c r="AC308" i="2"/>
  <c r="AA308" i="2"/>
  <c r="S308" i="2"/>
  <c r="Q308" i="2"/>
  <c r="BH307" i="2"/>
  <c r="BF307" i="2"/>
  <c r="AM307" i="2"/>
  <c r="AK307" i="2"/>
  <c r="AC307" i="2"/>
  <c r="AA307" i="2"/>
  <c r="S307" i="2"/>
  <c r="Q307" i="2"/>
  <c r="BH306" i="2"/>
  <c r="BF306" i="2"/>
  <c r="AM306" i="2"/>
  <c r="AK306" i="2"/>
  <c r="AC306" i="2"/>
  <c r="AA306" i="2"/>
  <c r="S306" i="2"/>
  <c r="Q306" i="2"/>
  <c r="BH305" i="2"/>
  <c r="BF305" i="2"/>
  <c r="AM305" i="2"/>
  <c r="AK305" i="2"/>
  <c r="AC305" i="2"/>
  <c r="AA305" i="2"/>
  <c r="S305" i="2"/>
  <c r="Q305" i="2"/>
  <c r="BH304" i="2"/>
  <c r="BF304" i="2"/>
  <c r="AM304" i="2"/>
  <c r="AK304" i="2"/>
  <c r="AC304" i="2"/>
  <c r="AA304" i="2"/>
  <c r="S304" i="2"/>
  <c r="Q304" i="2"/>
  <c r="BH303" i="2"/>
  <c r="BF303" i="2"/>
  <c r="AM303" i="2"/>
  <c r="AK303" i="2"/>
  <c r="AC303" i="2"/>
  <c r="AA303" i="2"/>
  <c r="S303" i="2"/>
  <c r="Q303" i="2"/>
  <c r="BH302" i="2"/>
  <c r="BF302" i="2"/>
  <c r="AM302" i="2"/>
  <c r="AK302" i="2"/>
  <c r="AC302" i="2"/>
  <c r="AA302" i="2"/>
  <c r="S302" i="2"/>
  <c r="Q302" i="2"/>
  <c r="BG301" i="2"/>
  <c r="BE301" i="2" s="1"/>
  <c r="AL301" i="2"/>
  <c r="AJ301" i="2" s="1"/>
  <c r="AB301" i="2"/>
  <c r="Z301" i="2" s="1"/>
  <c r="R301" i="2"/>
  <c r="P301" i="2" s="1"/>
  <c r="K301" i="2"/>
  <c r="AL300" i="2"/>
  <c r="AJ300" i="2"/>
  <c r="AB300" i="2"/>
  <c r="Z300" i="2" s="1"/>
  <c r="R300" i="2"/>
  <c r="S300" i="2" s="1"/>
  <c r="L300" i="2"/>
  <c r="BH299" i="2"/>
  <c r="AM299" i="2"/>
  <c r="AC299" i="2"/>
  <c r="S299" i="2"/>
  <c r="K299" i="2"/>
  <c r="AK299" i="2" s="1"/>
  <c r="BH298" i="2"/>
  <c r="AM298" i="2"/>
  <c r="AC298" i="2"/>
  <c r="S298" i="2"/>
  <c r="K298" i="2"/>
  <c r="Q298" i="2" s="1"/>
  <c r="BH297" i="2"/>
  <c r="BF297" i="2"/>
  <c r="AM297" i="2"/>
  <c r="AK297" i="2"/>
  <c r="AC297" i="2"/>
  <c r="AA297" i="2"/>
  <c r="S297" i="2"/>
  <c r="Q297" i="2"/>
  <c r="BH296" i="2"/>
  <c r="BE296" i="2"/>
  <c r="AM296" i="2"/>
  <c r="AJ296" i="2"/>
  <c r="AC296" i="2"/>
  <c r="Z296" i="2"/>
  <c r="S296" i="2"/>
  <c r="P296" i="2"/>
  <c r="K296" i="2"/>
  <c r="AK296" i="2" s="1"/>
  <c r="AB295" i="2"/>
  <c r="BG295" i="2" s="1"/>
  <c r="R295" i="2"/>
  <c r="S295" i="2" s="1"/>
  <c r="P295" i="2"/>
  <c r="K295" i="2"/>
  <c r="R294" i="2"/>
  <c r="L294" i="2"/>
  <c r="K294" i="2" s="1"/>
  <c r="BG292" i="2"/>
  <c r="BH292" i="2" s="1"/>
  <c r="BA292" i="2"/>
  <c r="AL292" i="2"/>
  <c r="AJ292" i="2" s="1"/>
  <c r="AB292" i="2"/>
  <c r="AC292" i="2" s="1"/>
  <c r="R292" i="2"/>
  <c r="P292" i="2" s="1"/>
  <c r="K292" i="2"/>
  <c r="BG291" i="2"/>
  <c r="BH291" i="2" s="1"/>
  <c r="AL291" i="2"/>
  <c r="AM291" i="2" s="1"/>
  <c r="AB291" i="2"/>
  <c r="AC291" i="2" s="1"/>
  <c r="R291" i="2"/>
  <c r="S291" i="2" s="1"/>
  <c r="K291" i="2"/>
  <c r="BH290" i="2"/>
  <c r="AM290" i="2"/>
  <c r="AC290" i="2"/>
  <c r="S290" i="2"/>
  <c r="K290" i="2"/>
  <c r="BF290" i="2" s="1"/>
  <c r="BG289" i="2"/>
  <c r="BH289" i="2" s="1"/>
  <c r="BA289" i="2"/>
  <c r="AL289" i="2"/>
  <c r="AM289" i="2" s="1"/>
  <c r="AJ289" i="2"/>
  <c r="AB289" i="2"/>
  <c r="Z289" i="2" s="1"/>
  <c r="S289" i="2"/>
  <c r="P289" i="2"/>
  <c r="K289" i="2"/>
  <c r="E289" i="2"/>
  <c r="BB288" i="2"/>
  <c r="BA288" i="2"/>
  <c r="AT288" i="2"/>
  <c r="AB288" i="2"/>
  <c r="Z288" i="2" s="1"/>
  <c r="L288" i="2"/>
  <c r="BK287" i="2"/>
  <c r="BB287" i="2"/>
  <c r="BA287" i="2"/>
  <c r="AT287" i="2"/>
  <c r="AR287" i="2"/>
  <c r="AH287" i="2"/>
  <c r="AB287" i="2"/>
  <c r="X287" i="2"/>
  <c r="L287" i="2"/>
  <c r="K287" i="2" s="1"/>
  <c r="G287" i="2"/>
  <c r="F287" i="2"/>
  <c r="E287" i="2" s="1"/>
  <c r="BH286" i="2"/>
  <c r="BE286" i="2"/>
  <c r="BF286" i="2" s="1"/>
  <c r="AM286" i="2"/>
  <c r="AJ286" i="2"/>
  <c r="AK286" i="2" s="1"/>
  <c r="AC286" i="2"/>
  <c r="Z286" i="2"/>
  <c r="AA286" i="2" s="1"/>
  <c r="S286" i="2"/>
  <c r="P286" i="2"/>
  <c r="Q286" i="2" s="1"/>
  <c r="E286" i="2"/>
  <c r="BH285" i="2"/>
  <c r="BE285" i="2"/>
  <c r="BA285" i="2"/>
  <c r="AX285" i="2"/>
  <c r="AW285" i="2" s="1"/>
  <c r="AM285" i="2"/>
  <c r="AJ285" i="2"/>
  <c r="AC285" i="2"/>
  <c r="Z285" i="2"/>
  <c r="S285" i="2"/>
  <c r="P285" i="2"/>
  <c r="K285" i="2"/>
  <c r="AK285" i="2" s="1"/>
  <c r="E285" i="2"/>
  <c r="I285" i="2" s="1"/>
  <c r="H285" i="2" s="1"/>
  <c r="BK284" i="2"/>
  <c r="BG284" i="2"/>
  <c r="BB284" i="2"/>
  <c r="BA284" i="2" s="1"/>
  <c r="AT284" i="2"/>
  <c r="AR284" i="2"/>
  <c r="AL284" i="2"/>
  <c r="AH284" i="2"/>
  <c r="AB284" i="2"/>
  <c r="Z284" i="2" s="1"/>
  <c r="X284" i="2"/>
  <c r="R284" i="2"/>
  <c r="P284" i="2" s="1"/>
  <c r="L284" i="2"/>
  <c r="BH284" i="2" s="1"/>
  <c r="G284" i="2"/>
  <c r="F284" i="2"/>
  <c r="E284" i="2" s="1"/>
  <c r="BH283" i="2"/>
  <c r="BF283" i="2"/>
  <c r="AM283" i="2"/>
  <c r="AK283" i="2"/>
  <c r="AC283" i="2"/>
  <c r="AA283" i="2"/>
  <c r="S283" i="2"/>
  <c r="Q283" i="2"/>
  <c r="BH282" i="2"/>
  <c r="BF282" i="2"/>
  <c r="AM282" i="2"/>
  <c r="AK282" i="2"/>
  <c r="AC282" i="2"/>
  <c r="AA282" i="2"/>
  <c r="S282" i="2"/>
  <c r="Q282" i="2"/>
  <c r="BH281" i="2"/>
  <c r="BF281" i="2"/>
  <c r="AM281" i="2"/>
  <c r="AK281" i="2"/>
  <c r="AC281" i="2"/>
  <c r="AA281" i="2"/>
  <c r="S281" i="2"/>
  <c r="Q281" i="2"/>
  <c r="BH280" i="2"/>
  <c r="BF280" i="2"/>
  <c r="AM280" i="2"/>
  <c r="AK280" i="2"/>
  <c r="AC280" i="2"/>
  <c r="AA280" i="2"/>
  <c r="S280" i="2"/>
  <c r="Q280" i="2"/>
  <c r="BH279" i="2"/>
  <c r="BF279" i="2"/>
  <c r="AM279" i="2"/>
  <c r="AK279" i="2"/>
  <c r="AC279" i="2"/>
  <c r="AA279" i="2"/>
  <c r="S279" i="2"/>
  <c r="Q279" i="2"/>
  <c r="BH278" i="2"/>
  <c r="BF278" i="2"/>
  <c r="AM278" i="2"/>
  <c r="AK278" i="2"/>
  <c r="AC278" i="2"/>
  <c r="AA278" i="2"/>
  <c r="S278" i="2"/>
  <c r="Q278" i="2"/>
  <c r="BH277" i="2"/>
  <c r="BF277" i="2"/>
  <c r="AM277" i="2"/>
  <c r="AK277" i="2"/>
  <c r="AC277" i="2"/>
  <c r="AA277" i="2"/>
  <c r="S277" i="2"/>
  <c r="Q277" i="2"/>
  <c r="BG276" i="2"/>
  <c r="BH276" i="2" s="1"/>
  <c r="BB276" i="2"/>
  <c r="BA276" i="2" s="1"/>
  <c r="AM276" i="2"/>
  <c r="AJ276" i="2"/>
  <c r="AC276" i="2"/>
  <c r="Z276" i="2"/>
  <c r="S276" i="2"/>
  <c r="P276" i="2"/>
  <c r="K276" i="2"/>
  <c r="BG275" i="2"/>
  <c r="BH275" i="2" s="1"/>
  <c r="BB275" i="2"/>
  <c r="BA275" i="2" s="1"/>
  <c r="AM275" i="2"/>
  <c r="AJ275" i="2"/>
  <c r="AC275" i="2"/>
  <c r="Z275" i="2"/>
  <c r="S275" i="2"/>
  <c r="P275" i="2"/>
  <c r="K275" i="2"/>
  <c r="BG274" i="2"/>
  <c r="BE274" i="2" s="1"/>
  <c r="AT274" i="2"/>
  <c r="AL274" i="2"/>
  <c r="AB274" i="2"/>
  <c r="R274" i="2"/>
  <c r="L274" i="2"/>
  <c r="K274" i="2" s="1"/>
  <c r="BH273" i="2"/>
  <c r="BF273" i="2"/>
  <c r="AM273" i="2"/>
  <c r="AK273" i="2"/>
  <c r="AC273" i="2"/>
  <c r="AA273" i="2"/>
  <c r="S273" i="2"/>
  <c r="Q273" i="2"/>
  <c r="BH272" i="2"/>
  <c r="BF272" i="2"/>
  <c r="AM272" i="2"/>
  <c r="AK272" i="2"/>
  <c r="AC272" i="2"/>
  <c r="AA272" i="2"/>
  <c r="S272" i="2"/>
  <c r="Q272" i="2"/>
  <c r="BH271" i="2"/>
  <c r="BF271" i="2"/>
  <c r="AM271" i="2"/>
  <c r="AK271" i="2"/>
  <c r="AC271" i="2"/>
  <c r="AA271" i="2"/>
  <c r="S271" i="2"/>
  <c r="Q271" i="2"/>
  <c r="BH270" i="2"/>
  <c r="BF270" i="2"/>
  <c r="AM270" i="2"/>
  <c r="AK270" i="2"/>
  <c r="AC270" i="2"/>
  <c r="AA270" i="2"/>
  <c r="S270" i="2"/>
  <c r="Q270" i="2"/>
  <c r="BH269" i="2"/>
  <c r="BF269" i="2"/>
  <c r="AM269" i="2"/>
  <c r="AK269" i="2"/>
  <c r="AC269" i="2"/>
  <c r="AA269" i="2"/>
  <c r="S269" i="2"/>
  <c r="Q269" i="2"/>
  <c r="BH268" i="2"/>
  <c r="BF268" i="2"/>
  <c r="AM268" i="2"/>
  <c r="AK268" i="2"/>
  <c r="AC268" i="2"/>
  <c r="AA268" i="2"/>
  <c r="S268" i="2"/>
  <c r="Q268" i="2"/>
  <c r="BH267" i="2"/>
  <c r="BF267" i="2"/>
  <c r="AM267" i="2"/>
  <c r="AK267" i="2"/>
  <c r="AC267" i="2"/>
  <c r="AA267" i="2"/>
  <c r="S267" i="2"/>
  <c r="Q267" i="2"/>
  <c r="BH266" i="2"/>
  <c r="BF266" i="2"/>
  <c r="AM266" i="2"/>
  <c r="AK266" i="2"/>
  <c r="AC266" i="2"/>
  <c r="AA266" i="2"/>
  <c r="S266" i="2"/>
  <c r="Q266" i="2"/>
  <c r="E266" i="2"/>
  <c r="BG265" i="2"/>
  <c r="BH265" i="2" s="1"/>
  <c r="BB265" i="2"/>
  <c r="BA265" i="2" s="1"/>
  <c r="AM265" i="2"/>
  <c r="AJ265" i="2"/>
  <c r="AC265" i="2"/>
  <c r="Z265" i="2"/>
  <c r="S265" i="2"/>
  <c r="P265" i="2"/>
  <c r="K265" i="2"/>
  <c r="E265" i="2"/>
  <c r="BB264" i="2"/>
  <c r="AT264" i="2" s="1"/>
  <c r="AT263" i="2" s="1"/>
  <c r="BA264" i="2"/>
  <c r="AM264" i="2"/>
  <c r="AJ264" i="2"/>
  <c r="AB264" i="2"/>
  <c r="AC264" i="2" s="1"/>
  <c r="S264" i="2"/>
  <c r="P264" i="2"/>
  <c r="K264" i="2"/>
  <c r="E264" i="2"/>
  <c r="I264" i="2" s="1"/>
  <c r="AR263" i="2"/>
  <c r="AL263" i="2"/>
  <c r="AH263" i="2"/>
  <c r="X263" i="2"/>
  <c r="R263" i="2"/>
  <c r="O263" i="2"/>
  <c r="N263" i="2"/>
  <c r="M263" i="2"/>
  <c r="L263" i="2"/>
  <c r="G263" i="2"/>
  <c r="F263" i="2"/>
  <c r="BG262" i="2"/>
  <c r="BE262" i="2" s="1"/>
  <c r="BB262" i="2"/>
  <c r="BA262" i="2" s="1"/>
  <c r="AL262" i="2"/>
  <c r="AM262" i="2" s="1"/>
  <c r="AC262" i="2"/>
  <c r="Z262" i="2"/>
  <c r="AA262" i="2" s="1"/>
  <c r="S262" i="2"/>
  <c r="P262" i="2"/>
  <c r="K262" i="2"/>
  <c r="E262" i="2"/>
  <c r="BG261" i="2"/>
  <c r="BH261" i="2" s="1"/>
  <c r="BB261" i="2"/>
  <c r="BA261" i="2" s="1"/>
  <c r="AL261" i="2"/>
  <c r="AM261" i="2" s="1"/>
  <c r="AJ261" i="2"/>
  <c r="AD261" i="2"/>
  <c r="AE261" i="2" s="1"/>
  <c r="S261" i="2"/>
  <c r="P261" i="2"/>
  <c r="K261" i="2"/>
  <c r="BG260" i="2"/>
  <c r="BH260" i="2" s="1"/>
  <c r="BB260" i="2"/>
  <c r="AT260" i="2" s="1"/>
  <c r="AL260" i="2"/>
  <c r="AJ260" i="2" s="1"/>
  <c r="AB260" i="2"/>
  <c r="Z260" i="2" s="1"/>
  <c r="AA260" i="2" s="1"/>
  <c r="R260" i="2"/>
  <c r="P260" i="2" s="1"/>
  <c r="K260" i="2"/>
  <c r="R259" i="2"/>
  <c r="S259" i="2" s="1"/>
  <c r="O259" i="2"/>
  <c r="N259" i="2"/>
  <c r="N257" i="2" s="1"/>
  <c r="M259" i="2"/>
  <c r="M257" i="2" s="1"/>
  <c r="L259" i="2"/>
  <c r="BG258" i="2"/>
  <c r="BE258" i="2" s="1"/>
  <c r="BA258" i="2"/>
  <c r="AL258" i="2"/>
  <c r="AM258" i="2" s="1"/>
  <c r="AB258" i="2"/>
  <c r="AC258" i="2" s="1"/>
  <c r="R258" i="2"/>
  <c r="K258" i="2"/>
  <c r="AX257" i="2"/>
  <c r="AW257" i="2" s="1"/>
  <c r="AT257" i="2"/>
  <c r="AR257" i="2"/>
  <c r="AH257" i="2"/>
  <c r="X257" i="2"/>
  <c r="O257" i="2"/>
  <c r="I257" i="2"/>
  <c r="H257" i="2" s="1"/>
  <c r="G257" i="2"/>
  <c r="F257" i="2"/>
  <c r="BH256" i="2"/>
  <c r="P256" i="2"/>
  <c r="K256" i="2"/>
  <c r="BF256" i="2" s="1"/>
  <c r="BG255" i="2"/>
  <c r="BE255" i="2" s="1"/>
  <c r="BA255" i="2"/>
  <c r="AT255" i="2"/>
  <c r="AL255" i="2"/>
  <c r="AM255" i="2" s="1"/>
  <c r="AB255" i="2"/>
  <c r="AC255" i="2" s="1"/>
  <c r="R255" i="2"/>
  <c r="S255" i="2" s="1"/>
  <c r="K255" i="2"/>
  <c r="BH254" i="2"/>
  <c r="AM254" i="2"/>
  <c r="AC254" i="2"/>
  <c r="S254" i="2"/>
  <c r="P254" i="2"/>
  <c r="Q254" i="2" s="1"/>
  <c r="K254" i="2"/>
  <c r="AA254" i="2" s="1"/>
  <c r="BH253" i="2"/>
  <c r="AM253" i="2"/>
  <c r="AK253" i="2"/>
  <c r="AC253" i="2"/>
  <c r="S253" i="2"/>
  <c r="P253" i="2"/>
  <c r="Q253" i="2" s="1"/>
  <c r="K253" i="2"/>
  <c r="AA253" i="2" s="1"/>
  <c r="BH252" i="2"/>
  <c r="BE252" i="2"/>
  <c r="BA252" i="2"/>
  <c r="AW252" i="2"/>
  <c r="AM252" i="2"/>
  <c r="AJ252" i="2"/>
  <c r="AC252" i="2"/>
  <c r="Z252" i="2"/>
  <c r="S252" i="2"/>
  <c r="P252" i="2"/>
  <c r="K252" i="2"/>
  <c r="I252" i="2"/>
  <c r="H252" i="2" s="1"/>
  <c r="E252" i="2"/>
  <c r="BH251" i="2"/>
  <c r="BE251" i="2"/>
  <c r="BA251" i="2"/>
  <c r="AW251" i="2"/>
  <c r="AM251" i="2"/>
  <c r="AJ251" i="2"/>
  <c r="AC251" i="2"/>
  <c r="Z251" i="2"/>
  <c r="S251" i="2"/>
  <c r="P251" i="2"/>
  <c r="K251" i="2"/>
  <c r="I251" i="2"/>
  <c r="H251" i="2" s="1"/>
  <c r="E251" i="2"/>
  <c r="BH250" i="2"/>
  <c r="AM250" i="2"/>
  <c r="AC250" i="2"/>
  <c r="S250" i="2"/>
  <c r="P250" i="2"/>
  <c r="K250" i="2"/>
  <c r="AA250" i="2" s="1"/>
  <c r="BB249" i="2"/>
  <c r="BA249" i="2" s="1"/>
  <c r="AX249" i="2"/>
  <c r="AW249" i="2" s="1"/>
  <c r="AT249" i="2"/>
  <c r="AB249" i="2"/>
  <c r="L249" i="2"/>
  <c r="K249" i="2"/>
  <c r="I249" i="2"/>
  <c r="H249" i="2" s="1"/>
  <c r="G249" i="2"/>
  <c r="F249" i="2"/>
  <c r="E249" i="2"/>
  <c r="BG248" i="2"/>
  <c r="BH248" i="2" s="1"/>
  <c r="BA248" i="2"/>
  <c r="AL248" i="2"/>
  <c r="AJ248" i="2" s="1"/>
  <c r="AK248" i="2" s="1"/>
  <c r="AB248" i="2"/>
  <c r="AC248" i="2" s="1"/>
  <c r="R248" i="2"/>
  <c r="P248" i="2" s="1"/>
  <c r="Q248" i="2" s="1"/>
  <c r="K248" i="2"/>
  <c r="BG247" i="2"/>
  <c r="BH247" i="2" s="1"/>
  <c r="BB247" i="2"/>
  <c r="BA247" i="2" s="1"/>
  <c r="AM247" i="2"/>
  <c r="AJ247" i="2"/>
  <c r="AE247" i="2"/>
  <c r="AC247" i="2"/>
  <c r="Z247" i="2"/>
  <c r="S247" i="2"/>
  <c r="P247" i="2"/>
  <c r="K247" i="2"/>
  <c r="H247" i="2"/>
  <c r="E247" i="2"/>
  <c r="BG246" i="2"/>
  <c r="BE246" i="2" s="1"/>
  <c r="BA246" i="2"/>
  <c r="AM246" i="2"/>
  <c r="AJ246" i="2"/>
  <c r="AC246" i="2"/>
  <c r="Z246" i="2"/>
  <c r="S246" i="2"/>
  <c r="P246" i="2"/>
  <c r="K246" i="2"/>
  <c r="AK246" i="2" s="1"/>
  <c r="BG245" i="2"/>
  <c r="BE245" i="2" s="1"/>
  <c r="BA245" i="2"/>
  <c r="AT245" i="2"/>
  <c r="AT244" i="2" s="1"/>
  <c r="AT243" i="2" s="1"/>
  <c r="AL245" i="2"/>
  <c r="AM245" i="2" s="1"/>
  <c r="AB245" i="2"/>
  <c r="Z245" i="2" s="1"/>
  <c r="P245" i="2"/>
  <c r="K245" i="2"/>
  <c r="I245" i="2"/>
  <c r="H245" i="2" s="1"/>
  <c r="E245" i="2"/>
  <c r="BB244" i="2"/>
  <c r="BA244" i="2" s="1"/>
  <c r="AD244" i="2"/>
  <c r="AD243" i="2" s="1"/>
  <c r="R244" i="2"/>
  <c r="P244" i="2" s="1"/>
  <c r="O244" i="2"/>
  <c r="O243" i="2" s="1"/>
  <c r="N244" i="2"/>
  <c r="M244" i="2"/>
  <c r="L244" i="2"/>
  <c r="N243" i="2"/>
  <c r="I243" i="2"/>
  <c r="H243" i="2" s="1"/>
  <c r="G243" i="2"/>
  <c r="F243" i="2"/>
  <c r="E243" i="2" s="1"/>
  <c r="AC242" i="2"/>
  <c r="AB242" i="2"/>
  <c r="BG242" i="2" s="1"/>
  <c r="R242" i="2"/>
  <c r="S242" i="2" s="1"/>
  <c r="K242" i="2"/>
  <c r="BA241" i="2"/>
  <c r="AB241" i="2"/>
  <c r="AL241" i="2" s="1"/>
  <c r="S241" i="2"/>
  <c r="P241" i="2"/>
  <c r="K241" i="2"/>
  <c r="E241" i="2"/>
  <c r="BG240" i="2"/>
  <c r="BH240" i="2" s="1"/>
  <c r="BA240" i="2"/>
  <c r="AT240" i="2"/>
  <c r="AT239" i="2" s="1"/>
  <c r="AL240" i="2"/>
  <c r="AJ240" i="2" s="1"/>
  <c r="AB240" i="2"/>
  <c r="Z240" i="2" s="1"/>
  <c r="R240" i="2"/>
  <c r="R239" i="2" s="1"/>
  <c r="P239" i="2" s="1"/>
  <c r="K240" i="2"/>
  <c r="E240" i="2"/>
  <c r="BB239" i="2"/>
  <c r="BA239" i="2" s="1"/>
  <c r="L239" i="2"/>
  <c r="G239" i="2"/>
  <c r="G235" i="2" s="1"/>
  <c r="F239" i="2"/>
  <c r="D239" i="2"/>
  <c r="BB237" i="2"/>
  <c r="BA237" i="2" s="1"/>
  <c r="AX237" i="2"/>
  <c r="AW237" i="2" s="1"/>
  <c r="AT237" i="2"/>
  <c r="L237" i="2"/>
  <c r="K237" i="2" s="1"/>
  <c r="M236" i="2"/>
  <c r="BD235" i="2"/>
  <c r="AZ235" i="2"/>
  <c r="AV235" i="2"/>
  <c r="AH235" i="2"/>
  <c r="X235" i="2"/>
  <c r="J235" i="2"/>
  <c r="D235" i="2"/>
  <c r="AM233" i="2"/>
  <c r="AJ233" i="2"/>
  <c r="AB233" i="2"/>
  <c r="AC233" i="2" s="1"/>
  <c r="S233" i="2"/>
  <c r="P233" i="2"/>
  <c r="Q233" i="2" s="1"/>
  <c r="K233" i="2"/>
  <c r="AM232" i="2"/>
  <c r="AJ232" i="2"/>
  <c r="AB232" i="2"/>
  <c r="Z232" i="2" s="1"/>
  <c r="S232" i="2"/>
  <c r="P232" i="2"/>
  <c r="K232" i="2"/>
  <c r="AM231" i="2"/>
  <c r="AK231" i="2"/>
  <c r="AB231" i="2"/>
  <c r="BG231" i="2" s="1"/>
  <c r="S231" i="2"/>
  <c r="P231" i="2"/>
  <c r="Q231" i="2" s="1"/>
  <c r="AM230" i="2"/>
  <c r="AJ230" i="2"/>
  <c r="AB230" i="2"/>
  <c r="AC230" i="2" s="1"/>
  <c r="S230" i="2"/>
  <c r="P230" i="2"/>
  <c r="K230" i="2"/>
  <c r="BE229" i="2"/>
  <c r="BF229" i="2" s="1"/>
  <c r="AM229" i="2"/>
  <c r="AJ229" i="2"/>
  <c r="AB229" i="2"/>
  <c r="Z229" i="2"/>
  <c r="AA229" i="2" s="1"/>
  <c r="S229" i="2"/>
  <c r="R229" i="2"/>
  <c r="P229" i="2" s="1"/>
  <c r="Q229" i="2" s="1"/>
  <c r="K229" i="2"/>
  <c r="AL228" i="2"/>
  <c r="AB228" i="2"/>
  <c r="AC228" i="2" s="1"/>
  <c r="R228" i="2"/>
  <c r="L228" i="2"/>
  <c r="K228" i="2" s="1"/>
  <c r="AB227" i="2"/>
  <c r="Z227" i="2" s="1"/>
  <c r="AA227" i="2" s="1"/>
  <c r="R227" i="2"/>
  <c r="P227" i="2" s="1"/>
  <c r="K227" i="2"/>
  <c r="BA226" i="2"/>
  <c r="AT226" i="2"/>
  <c r="E226" i="2"/>
  <c r="BB225" i="2"/>
  <c r="BA225" i="2" s="1"/>
  <c r="BA42" i="2" s="1"/>
  <c r="L225" i="2"/>
  <c r="K225" i="2" s="1"/>
  <c r="F225" i="2"/>
  <c r="E225" i="2" s="1"/>
  <c r="D225" i="2"/>
  <c r="AE223" i="2"/>
  <c r="R223" i="2"/>
  <c r="R602" i="2" s="1"/>
  <c r="P602" i="2" s="1"/>
  <c r="N604" i="2"/>
  <c r="M604" i="2"/>
  <c r="BG152" i="2"/>
  <c r="BH152" i="2" s="1"/>
  <c r="BE152" i="2"/>
  <c r="BF152" i="2" s="1"/>
  <c r="Z152" i="2"/>
  <c r="P152" i="2"/>
  <c r="K152" i="2"/>
  <c r="BG151" i="2"/>
  <c r="BE151" i="2" s="1"/>
  <c r="BF151" i="2" s="1"/>
  <c r="AL151" i="2"/>
  <c r="AJ151" i="2" s="1"/>
  <c r="AB151" i="2"/>
  <c r="Z151" i="2"/>
  <c r="R151" i="2"/>
  <c r="P151" i="2" s="1"/>
  <c r="L151" i="2"/>
  <c r="K151" i="2"/>
  <c r="AB150" i="2"/>
  <c r="AC150" i="2" s="1"/>
  <c r="R150" i="2"/>
  <c r="R149" i="2" s="1"/>
  <c r="K150" i="2"/>
  <c r="L149" i="2"/>
  <c r="K149" i="2" s="1"/>
  <c r="AB148" i="2"/>
  <c r="AL148" i="2" s="1"/>
  <c r="S148" i="2"/>
  <c r="P148" i="2"/>
  <c r="K148" i="2"/>
  <c r="AB147" i="2"/>
  <c r="AC147" i="2" s="1"/>
  <c r="R147" i="2"/>
  <c r="P147" i="2" s="1"/>
  <c r="Q147" i="2" s="1"/>
  <c r="L147" i="2"/>
  <c r="K147" i="2"/>
  <c r="AL146" i="2"/>
  <c r="AM146" i="2" s="1"/>
  <c r="AB146" i="2"/>
  <c r="BG146" i="2" s="1"/>
  <c r="S146" i="2"/>
  <c r="P146" i="2"/>
  <c r="K146" i="2"/>
  <c r="R145" i="2"/>
  <c r="P145" i="2" s="1"/>
  <c r="L145" i="2"/>
  <c r="AB144" i="2"/>
  <c r="BG144" i="2" s="1"/>
  <c r="S144" i="2"/>
  <c r="P144" i="2"/>
  <c r="Q144" i="2" s="1"/>
  <c r="K144" i="2"/>
  <c r="R143" i="2"/>
  <c r="L143" i="2"/>
  <c r="K143" i="2" s="1"/>
  <c r="AL142" i="2"/>
  <c r="AL144" i="2" s="1"/>
  <c r="AM144" i="2" s="1"/>
  <c r="R142" i="2"/>
  <c r="P142" i="2"/>
  <c r="L142" i="2"/>
  <c r="AL141" i="2"/>
  <c r="AJ141" i="2" s="1"/>
  <c r="R141" i="2"/>
  <c r="P141" i="2" s="1"/>
  <c r="BE140" i="2"/>
  <c r="AM140" i="2"/>
  <c r="AJ140" i="2"/>
  <c r="BH140" i="2" s="1"/>
  <c r="AB140" i="2"/>
  <c r="AC140" i="2" s="1"/>
  <c r="S140" i="2"/>
  <c r="P140" i="2"/>
  <c r="K140" i="2"/>
  <c r="AB139" i="2"/>
  <c r="AB138" i="2" s="1"/>
  <c r="K139" i="2"/>
  <c r="BG138" i="2"/>
  <c r="AL138" i="2"/>
  <c r="AJ138" i="2" s="1"/>
  <c r="R138" i="2"/>
  <c r="P138" i="2" s="1"/>
  <c r="L138" i="2"/>
  <c r="K138" i="2" s="1"/>
  <c r="AB137" i="2"/>
  <c r="AC137" i="2" s="1"/>
  <c r="K137" i="2"/>
  <c r="AB136" i="2"/>
  <c r="Z136" i="2" s="1"/>
  <c r="K136" i="2"/>
  <c r="L135" i="2"/>
  <c r="K135" i="2" s="1"/>
  <c r="BE134" i="2"/>
  <c r="BF134" i="2" s="1"/>
  <c r="AM134" i="2"/>
  <c r="AJ134" i="2"/>
  <c r="BH134" i="2" s="1"/>
  <c r="AC134" i="2"/>
  <c r="AA134" i="2"/>
  <c r="S134" i="2"/>
  <c r="P134" i="2"/>
  <c r="Q134" i="2" s="1"/>
  <c r="BE133" i="2"/>
  <c r="BF133" i="2" s="1"/>
  <c r="AM133" i="2"/>
  <c r="AJ133" i="2"/>
  <c r="BH133" i="2" s="1"/>
  <c r="AC133" i="2"/>
  <c r="AA133" i="2"/>
  <c r="S133" i="2"/>
  <c r="P133" i="2"/>
  <c r="Q133" i="2" s="1"/>
  <c r="BG132" i="2"/>
  <c r="BH132" i="2" s="1"/>
  <c r="AM132" i="2"/>
  <c r="AJ132" i="2"/>
  <c r="AC132" i="2"/>
  <c r="Z132" i="2"/>
  <c r="AA132" i="2" s="1"/>
  <c r="S132" i="2"/>
  <c r="P132" i="2"/>
  <c r="K132" i="2"/>
  <c r="AK132" i="2" s="1"/>
  <c r="AL131" i="2"/>
  <c r="AJ131" i="2" s="1"/>
  <c r="AK131" i="2" s="1"/>
  <c r="AB131" i="2"/>
  <c r="Z131" i="2" s="1"/>
  <c r="R131" i="2"/>
  <c r="P131" i="2"/>
  <c r="Q131" i="2" s="1"/>
  <c r="L131" i="2"/>
  <c r="K131" i="2" s="1"/>
  <c r="BE130" i="2"/>
  <c r="AM130" i="2"/>
  <c r="AK130" i="2"/>
  <c r="AJ130" i="2"/>
  <c r="BH130" i="2" s="1"/>
  <c r="AB130" i="2"/>
  <c r="AC130" i="2" s="1"/>
  <c r="Z130" i="2"/>
  <c r="AA130" i="2" s="1"/>
  <c r="S130" i="2"/>
  <c r="P130" i="2"/>
  <c r="Q130" i="2" s="1"/>
  <c r="K130" i="2"/>
  <c r="BF130" i="2" s="1"/>
  <c r="AB129" i="2"/>
  <c r="AC129" i="2" s="1"/>
  <c r="Z129" i="2"/>
  <c r="AA129" i="2" s="1"/>
  <c r="K129" i="2"/>
  <c r="BE128" i="2"/>
  <c r="AM128" i="2"/>
  <c r="AJ128" i="2"/>
  <c r="BH128" i="2" s="1"/>
  <c r="AC128" i="2"/>
  <c r="Z128" i="2"/>
  <c r="S128" i="2"/>
  <c r="P128" i="2"/>
  <c r="Q128" i="2" s="1"/>
  <c r="K128" i="2"/>
  <c r="BG127" i="2"/>
  <c r="AL127" i="2"/>
  <c r="AJ127" i="2" s="1"/>
  <c r="AB127" i="2"/>
  <c r="R127" i="2"/>
  <c r="P127" i="2" s="1"/>
  <c r="L127" i="2"/>
  <c r="K127" i="2" s="1"/>
  <c r="AM126" i="2"/>
  <c r="AB126" i="2"/>
  <c r="AC126" i="2" s="1"/>
  <c r="R126" i="2"/>
  <c r="P126" i="2" s="1"/>
  <c r="K126" i="2"/>
  <c r="AK126" i="2" s="1"/>
  <c r="BE125" i="2"/>
  <c r="BF125" i="2" s="1"/>
  <c r="AM125" i="2"/>
  <c r="AK125" i="2"/>
  <c r="AJ125" i="2"/>
  <c r="BH125" i="2" s="1"/>
  <c r="AC125" i="2"/>
  <c r="AA125" i="2"/>
  <c r="S125" i="2"/>
  <c r="P125" i="2"/>
  <c r="Q125" i="2" s="1"/>
  <c r="BE124" i="2"/>
  <c r="BF124" i="2" s="1"/>
  <c r="AM124" i="2"/>
  <c r="AJ124" i="2"/>
  <c r="AK124" i="2" s="1"/>
  <c r="AC124" i="2"/>
  <c r="AA124" i="2"/>
  <c r="S124" i="2"/>
  <c r="P124" i="2"/>
  <c r="Q124" i="2" s="1"/>
  <c r="BE123" i="2"/>
  <c r="BF123" i="2" s="1"/>
  <c r="AM123" i="2"/>
  <c r="AJ123" i="2"/>
  <c r="AK123" i="2" s="1"/>
  <c r="AC123" i="2"/>
  <c r="AA123" i="2"/>
  <c r="S123" i="2"/>
  <c r="P123" i="2"/>
  <c r="Q123" i="2" s="1"/>
  <c r="BE122" i="2"/>
  <c r="BF122" i="2" s="1"/>
  <c r="AM122" i="2"/>
  <c r="AJ122" i="2"/>
  <c r="BH122" i="2" s="1"/>
  <c r="AC122" i="2"/>
  <c r="AA122" i="2"/>
  <c r="S122" i="2"/>
  <c r="P122" i="2"/>
  <c r="Q122" i="2" s="1"/>
  <c r="AB121" i="2"/>
  <c r="L121" i="2"/>
  <c r="AM121" i="2" s="1"/>
  <c r="AM120" i="2"/>
  <c r="AJ120" i="2"/>
  <c r="AB120" i="2"/>
  <c r="BG120" i="2" s="1"/>
  <c r="S120" i="2"/>
  <c r="P120" i="2"/>
  <c r="K120" i="2"/>
  <c r="AL119" i="2"/>
  <c r="R119" i="2"/>
  <c r="L119" i="2"/>
  <c r="AM118" i="2"/>
  <c r="AJ118" i="2"/>
  <c r="AK118" i="2" s="1"/>
  <c r="AC118" i="2"/>
  <c r="AB118" i="2"/>
  <c r="Z118" i="2" s="1"/>
  <c r="S118" i="2"/>
  <c r="P118" i="2"/>
  <c r="Q118" i="2" s="1"/>
  <c r="K118" i="2"/>
  <c r="AL117" i="2"/>
  <c r="AJ117" i="2"/>
  <c r="AB117" i="2"/>
  <c r="Z117" i="2" s="1"/>
  <c r="R117" i="2"/>
  <c r="P117" i="2" s="1"/>
  <c r="L117" i="2"/>
  <c r="AM117" i="2" s="1"/>
  <c r="AB116" i="2"/>
  <c r="Z116" i="2" s="1"/>
  <c r="L116" i="2"/>
  <c r="K116" i="2" s="1"/>
  <c r="L115" i="2"/>
  <c r="K115" i="2" s="1"/>
  <c r="BE114" i="2"/>
  <c r="BF114" i="2" s="1"/>
  <c r="AJ114" i="2"/>
  <c r="AB114" i="2"/>
  <c r="AC114" i="2" s="1"/>
  <c r="Z114" i="2"/>
  <c r="S114" i="2"/>
  <c r="P114" i="2"/>
  <c r="K114" i="2"/>
  <c r="BG113" i="2"/>
  <c r="BE113" i="2" s="1"/>
  <c r="BF113" i="2" s="1"/>
  <c r="AL113" i="2"/>
  <c r="AM113" i="2" s="1"/>
  <c r="AJ113" i="2"/>
  <c r="AB113" i="2"/>
  <c r="AC113" i="2" s="1"/>
  <c r="R113" i="2"/>
  <c r="L113" i="2"/>
  <c r="K113" i="2"/>
  <c r="AL112" i="2"/>
  <c r="AM112" i="2" s="1"/>
  <c r="L112" i="2"/>
  <c r="K112" i="2"/>
  <c r="BK111" i="2"/>
  <c r="BI111" i="2"/>
  <c r="BG111" i="2"/>
  <c r="BD111" i="2"/>
  <c r="BC111" i="2"/>
  <c r="BB111" i="2"/>
  <c r="BA111" i="2"/>
  <c r="AZ111" i="2"/>
  <c r="AY111" i="2"/>
  <c r="AX111" i="2"/>
  <c r="AW111" i="2"/>
  <c r="AV111" i="2"/>
  <c r="AU111" i="2"/>
  <c r="AT111" i="2"/>
  <c r="AR111" i="2"/>
  <c r="AP111" i="2"/>
  <c r="AL111" i="2"/>
  <c r="AH111" i="2"/>
  <c r="AF111" i="2"/>
  <c r="AB111" i="2"/>
  <c r="X111" i="2"/>
  <c r="V111" i="2"/>
  <c r="R111" i="2"/>
  <c r="S111" i="2" s="1"/>
  <c r="O111" i="2"/>
  <c r="N111" i="2"/>
  <c r="L111" i="2"/>
  <c r="D111" i="2"/>
  <c r="L110" i="2"/>
  <c r="K110" i="2" s="1"/>
  <c r="BE109" i="2"/>
  <c r="BF109" i="2" s="1"/>
  <c r="AM109" i="2"/>
  <c r="AJ109" i="2"/>
  <c r="AK109" i="2" s="1"/>
  <c r="AB109" i="2"/>
  <c r="AC109" i="2" s="1"/>
  <c r="AA109" i="2"/>
  <c r="S109" i="2"/>
  <c r="P109" i="2"/>
  <c r="Q109" i="2" s="1"/>
  <c r="BE108" i="2"/>
  <c r="BF108" i="2" s="1"/>
  <c r="AM108" i="2"/>
  <c r="AJ108" i="2"/>
  <c r="BH108" i="2" s="1"/>
  <c r="AB108" i="2"/>
  <c r="AC108" i="2" s="1"/>
  <c r="AA108" i="2"/>
  <c r="S108" i="2"/>
  <c r="P108" i="2"/>
  <c r="Q108" i="2" s="1"/>
  <c r="BE107" i="2"/>
  <c r="BF107" i="2" s="1"/>
  <c r="AM107" i="2"/>
  <c r="AJ107" i="2"/>
  <c r="AK107" i="2" s="1"/>
  <c r="AB107" i="2"/>
  <c r="AC107" i="2" s="1"/>
  <c r="AA107" i="2"/>
  <c r="S107" i="2"/>
  <c r="P107" i="2"/>
  <c r="Q107" i="2" s="1"/>
  <c r="BE106" i="2"/>
  <c r="BF106" i="2" s="1"/>
  <c r="AM106" i="2"/>
  <c r="AJ106" i="2"/>
  <c r="BH106" i="2" s="1"/>
  <c r="AB106" i="2"/>
  <c r="AC106" i="2" s="1"/>
  <c r="AA106" i="2"/>
  <c r="S106" i="2"/>
  <c r="P106" i="2"/>
  <c r="Q106" i="2" s="1"/>
  <c r="BE105" i="2"/>
  <c r="BF105" i="2" s="1"/>
  <c r="AM105" i="2"/>
  <c r="AJ105" i="2"/>
  <c r="AK105" i="2" s="1"/>
  <c r="AB105" i="2"/>
  <c r="AC105" i="2" s="1"/>
  <c r="AA105" i="2"/>
  <c r="S105" i="2"/>
  <c r="P105" i="2"/>
  <c r="Q105" i="2" s="1"/>
  <c r="BE104" i="2"/>
  <c r="BF104" i="2" s="1"/>
  <c r="AM104" i="2"/>
  <c r="AJ104" i="2"/>
  <c r="BH104" i="2" s="1"/>
  <c r="AB104" i="2"/>
  <c r="AC104" i="2" s="1"/>
  <c r="AA104" i="2"/>
  <c r="S104" i="2"/>
  <c r="P104" i="2"/>
  <c r="Q104" i="2" s="1"/>
  <c r="BE103" i="2"/>
  <c r="BF103" i="2" s="1"/>
  <c r="AM103" i="2"/>
  <c r="AJ103" i="2"/>
  <c r="AB103" i="2"/>
  <c r="AC103" i="2" s="1"/>
  <c r="AA103" i="2"/>
  <c r="S103" i="2"/>
  <c r="P103" i="2"/>
  <c r="Q103" i="2" s="1"/>
  <c r="BE102" i="2"/>
  <c r="BF102" i="2" s="1"/>
  <c r="AM102" i="2"/>
  <c r="AJ102" i="2"/>
  <c r="AB102" i="2"/>
  <c r="AC102" i="2" s="1"/>
  <c r="AA102" i="2"/>
  <c r="S102" i="2"/>
  <c r="P102" i="2"/>
  <c r="Q102" i="2" s="1"/>
  <c r="BE101" i="2"/>
  <c r="BF101" i="2" s="1"/>
  <c r="AM101" i="2"/>
  <c r="AJ101" i="2"/>
  <c r="AK101" i="2" s="1"/>
  <c r="AB101" i="2"/>
  <c r="AC101" i="2" s="1"/>
  <c r="AA101" i="2"/>
  <c r="S101" i="2"/>
  <c r="P101" i="2"/>
  <c r="Q101" i="2" s="1"/>
  <c r="BE100" i="2"/>
  <c r="BF100" i="2" s="1"/>
  <c r="AM100" i="2"/>
  <c r="AJ100" i="2"/>
  <c r="BH100" i="2" s="1"/>
  <c r="AB100" i="2"/>
  <c r="AC100" i="2" s="1"/>
  <c r="AA100" i="2"/>
  <c r="S100" i="2"/>
  <c r="P100" i="2"/>
  <c r="Q100" i="2" s="1"/>
  <c r="BE99" i="2"/>
  <c r="BF99" i="2" s="1"/>
  <c r="AM99" i="2"/>
  <c r="AJ99" i="2"/>
  <c r="BH99" i="2" s="1"/>
  <c r="AB99" i="2"/>
  <c r="AC99" i="2" s="1"/>
  <c r="AA99" i="2"/>
  <c r="S99" i="2"/>
  <c r="P99" i="2"/>
  <c r="Q99" i="2" s="1"/>
  <c r="BG98" i="2"/>
  <c r="BE98" i="2" s="1"/>
  <c r="BA98" i="2"/>
  <c r="AT98" i="2"/>
  <c r="AL98" i="2"/>
  <c r="AM98" i="2" s="1"/>
  <c r="AB98" i="2"/>
  <c r="AC98" i="2" s="1"/>
  <c r="R98" i="2"/>
  <c r="S98" i="2" s="1"/>
  <c r="K98" i="2"/>
  <c r="BG97" i="2"/>
  <c r="BE97" i="2" s="1"/>
  <c r="BB97" i="2"/>
  <c r="BA97" i="2"/>
  <c r="AX97" i="2"/>
  <c r="AW97" i="2" s="1"/>
  <c r="AM97" i="2"/>
  <c r="AJ97" i="2"/>
  <c r="AB97" i="2"/>
  <c r="Z97" i="2" s="1"/>
  <c r="R97" i="2"/>
  <c r="S97" i="2" s="1"/>
  <c r="K97" i="2"/>
  <c r="AK97" i="2" s="1"/>
  <c r="BG96" i="2"/>
  <c r="BE96" i="2" s="1"/>
  <c r="BB96" i="2"/>
  <c r="BA96" i="2" s="1"/>
  <c r="AW96" i="2"/>
  <c r="AM96" i="2"/>
  <c r="AJ96" i="2"/>
  <c r="AC96" i="2"/>
  <c r="Z96" i="2"/>
  <c r="S96" i="2"/>
  <c r="P96" i="2"/>
  <c r="K96" i="2"/>
  <c r="AK96" i="2" s="1"/>
  <c r="E96" i="2"/>
  <c r="BG95" i="2"/>
  <c r="BE95" i="2" s="1"/>
  <c r="BB95" i="2"/>
  <c r="BA95" i="2" s="1"/>
  <c r="AM95" i="2"/>
  <c r="AJ95" i="2"/>
  <c r="BH95" i="2" s="1"/>
  <c r="AC95" i="2"/>
  <c r="Z95" i="2"/>
  <c r="AA95" i="2" s="1"/>
  <c r="S95" i="2"/>
  <c r="P95" i="2"/>
  <c r="Q95" i="2" s="1"/>
  <c r="K95" i="2"/>
  <c r="E95" i="2"/>
  <c r="BG94" i="2"/>
  <c r="BE94" i="2" s="1"/>
  <c r="AL94" i="2"/>
  <c r="AJ94" i="2" s="1"/>
  <c r="L94" i="2"/>
  <c r="K94" i="2" s="1"/>
  <c r="G93" i="2"/>
  <c r="G89" i="2" s="1"/>
  <c r="F93" i="2"/>
  <c r="F89" i="2" s="1"/>
  <c r="BG91" i="2"/>
  <c r="BE91" i="2"/>
  <c r="BB91" i="2"/>
  <c r="BA91" i="2" s="1"/>
  <c r="AX91" i="2"/>
  <c r="AW91" i="2" s="1"/>
  <c r="AT91" i="2"/>
  <c r="AL91" i="2"/>
  <c r="AB91" i="2"/>
  <c r="Z91" i="2" s="1"/>
  <c r="R91" i="2"/>
  <c r="L91" i="2"/>
  <c r="K91" i="2" s="1"/>
  <c r="AT90" i="2"/>
  <c r="AT89" i="2" s="1"/>
  <c r="BK89" i="2"/>
  <c r="BD89" i="2"/>
  <c r="AZ89" i="2"/>
  <c r="AV89" i="2"/>
  <c r="AH89" i="2"/>
  <c r="AD89" i="2"/>
  <c r="X89" i="2"/>
  <c r="O89" i="2"/>
  <c r="J89" i="2"/>
  <c r="I89" i="2"/>
  <c r="H89" i="2" s="1"/>
  <c r="AD88" i="2"/>
  <c r="AB88" i="2"/>
  <c r="L88" i="2"/>
  <c r="L222" i="2" s="1"/>
  <c r="AD87" i="2"/>
  <c r="L87" i="2"/>
  <c r="L221" i="2" s="1"/>
  <c r="AE86" i="2"/>
  <c r="AC86" i="2"/>
  <c r="AA86" i="2"/>
  <c r="R86" i="2"/>
  <c r="P86" i="2"/>
  <c r="BG85" i="2"/>
  <c r="BA85" i="2"/>
  <c r="AL85" i="2"/>
  <c r="AJ85" i="2" s="1"/>
  <c r="AK85" i="2" s="1"/>
  <c r="AB85" i="2"/>
  <c r="AC85" i="2" s="1"/>
  <c r="R85" i="2"/>
  <c r="S85" i="2" s="1"/>
  <c r="P85" i="2"/>
  <c r="K85" i="2"/>
  <c r="BE84" i="2"/>
  <c r="AM84" i="2"/>
  <c r="AJ84" i="2"/>
  <c r="AE84" i="2"/>
  <c r="AC84" i="2"/>
  <c r="Z84" i="2"/>
  <c r="S84" i="2"/>
  <c r="P84" i="2"/>
  <c r="K84" i="2"/>
  <c r="BF84" i="2" s="1"/>
  <c r="BE83" i="2"/>
  <c r="AM83" i="2"/>
  <c r="AJ83" i="2"/>
  <c r="BH83" i="2" s="1"/>
  <c r="AE83" i="2"/>
  <c r="AC83" i="2"/>
  <c r="S83" i="2"/>
  <c r="P83" i="2"/>
  <c r="K83" i="2"/>
  <c r="AA83" i="2" s="1"/>
  <c r="BG82" i="2"/>
  <c r="BG80" i="2" s="1"/>
  <c r="BA82" i="2"/>
  <c r="AL82" i="2"/>
  <c r="AM82" i="2" s="1"/>
  <c r="AB82" i="2"/>
  <c r="Z82" i="2" s="1"/>
  <c r="R82" i="2"/>
  <c r="R80" i="2" s="1"/>
  <c r="K82" i="2"/>
  <c r="E82" i="2"/>
  <c r="BB81" i="2"/>
  <c r="BA81" i="2" s="1"/>
  <c r="AT81" i="2"/>
  <c r="L81" i="2"/>
  <c r="BK80" i="2"/>
  <c r="BB80" i="2"/>
  <c r="BA80" i="2" s="1"/>
  <c r="AT80" i="2"/>
  <c r="AR80" i="2"/>
  <c r="AH80" i="2"/>
  <c r="X80" i="2"/>
  <c r="L80" i="2"/>
  <c r="K80" i="2" s="1"/>
  <c r="G80" i="2"/>
  <c r="F80" i="2"/>
  <c r="BB79" i="2"/>
  <c r="BA79" i="2" s="1"/>
  <c r="AL79" i="2"/>
  <c r="AJ79" i="2" s="1"/>
  <c r="AB79" i="2"/>
  <c r="AC79" i="2" s="1"/>
  <c r="R79" i="2"/>
  <c r="S79" i="2" s="1"/>
  <c r="K79" i="2"/>
  <c r="E79" i="2"/>
  <c r="BB78" i="2"/>
  <c r="BG78" i="2" s="1"/>
  <c r="AB78" i="2"/>
  <c r="AC78" i="2" s="1"/>
  <c r="R78" i="2"/>
  <c r="S78" i="2" s="1"/>
  <c r="K78" i="2"/>
  <c r="E78" i="2"/>
  <c r="I78" i="2" s="1"/>
  <c r="H78" i="2" s="1"/>
  <c r="BK77" i="2"/>
  <c r="AR77" i="2"/>
  <c r="AH77" i="2"/>
  <c r="X77" i="2"/>
  <c r="L77" i="2"/>
  <c r="K77" i="2" s="1"/>
  <c r="G77" i="2"/>
  <c r="F77" i="2"/>
  <c r="E77" i="2" s="1"/>
  <c r="BB76" i="2"/>
  <c r="BA76" i="2" s="1"/>
  <c r="AL76" i="2"/>
  <c r="AJ76" i="2" s="1"/>
  <c r="AB76" i="2"/>
  <c r="AC76" i="2" s="1"/>
  <c r="R76" i="2"/>
  <c r="S76" i="2" s="1"/>
  <c r="K76" i="2"/>
  <c r="E76" i="2"/>
  <c r="BB75" i="2"/>
  <c r="BA75" i="2" s="1"/>
  <c r="AL75" i="2"/>
  <c r="AM75" i="2" s="1"/>
  <c r="AB75" i="2"/>
  <c r="Z75" i="2" s="1"/>
  <c r="R75" i="2"/>
  <c r="P75" i="2" s="1"/>
  <c r="K75" i="2"/>
  <c r="BB74" i="2"/>
  <c r="AT74" i="2" s="1"/>
  <c r="AL74" i="2"/>
  <c r="AJ74" i="2" s="1"/>
  <c r="AB74" i="2"/>
  <c r="AC74" i="2" s="1"/>
  <c r="R74" i="2"/>
  <c r="S74" i="2" s="1"/>
  <c r="K74" i="2"/>
  <c r="L73" i="2"/>
  <c r="K73" i="2" s="1"/>
  <c r="BG72" i="2"/>
  <c r="BE72" i="2" s="1"/>
  <c r="BA72" i="2"/>
  <c r="AL72" i="2"/>
  <c r="AM72" i="2" s="1"/>
  <c r="AB72" i="2"/>
  <c r="Z72" i="2" s="1"/>
  <c r="R72" i="2"/>
  <c r="P72" i="2" s="1"/>
  <c r="K72" i="2"/>
  <c r="BK71" i="2"/>
  <c r="AX71" i="2"/>
  <c r="AW71" i="2" s="1"/>
  <c r="AT71" i="2"/>
  <c r="AR71" i="2"/>
  <c r="AH71" i="2"/>
  <c r="X71" i="2"/>
  <c r="L71" i="2"/>
  <c r="K71" i="2" s="1"/>
  <c r="I71" i="2"/>
  <c r="H71" i="2" s="1"/>
  <c r="G71" i="2"/>
  <c r="F71" i="2"/>
  <c r="E71" i="2" s="1"/>
  <c r="BG70" i="2"/>
  <c r="BA70" i="2"/>
  <c r="AL70" i="2"/>
  <c r="AJ70" i="2" s="1"/>
  <c r="AB70" i="2"/>
  <c r="AC70" i="2" s="1"/>
  <c r="R70" i="2"/>
  <c r="S70" i="2" s="1"/>
  <c r="K70" i="2"/>
  <c r="BB69" i="2"/>
  <c r="BG69" i="2" s="1"/>
  <c r="AL69" i="2"/>
  <c r="AJ69" i="2" s="1"/>
  <c r="AB69" i="2"/>
  <c r="AC69" i="2" s="1"/>
  <c r="R69" i="2"/>
  <c r="S69" i="2" s="1"/>
  <c r="K69" i="2"/>
  <c r="H69" i="2"/>
  <c r="E69" i="2"/>
  <c r="BG68" i="2"/>
  <c r="BE68" i="2" s="1"/>
  <c r="BA68" i="2"/>
  <c r="AL68" i="2"/>
  <c r="AM68" i="2" s="1"/>
  <c r="AD68" i="2"/>
  <c r="AE68" i="2" s="1"/>
  <c r="AB68" i="2"/>
  <c r="AC68" i="2" s="1"/>
  <c r="R68" i="2"/>
  <c r="P68" i="2" s="1"/>
  <c r="K68" i="2"/>
  <c r="BG67" i="2"/>
  <c r="BE67" i="2" s="1"/>
  <c r="BA67" i="2"/>
  <c r="AT67" i="2"/>
  <c r="AT66" i="2" s="1"/>
  <c r="AT65" i="2" s="1"/>
  <c r="AB67" i="2"/>
  <c r="AC67" i="2" s="1"/>
  <c r="R67" i="2"/>
  <c r="S67" i="2" s="1"/>
  <c r="K67" i="2"/>
  <c r="I67" i="2"/>
  <c r="H67" i="2" s="1"/>
  <c r="E67" i="2"/>
  <c r="L66" i="2"/>
  <c r="K66" i="2" s="1"/>
  <c r="G65" i="2"/>
  <c r="F65" i="2"/>
  <c r="E65" i="2" s="1"/>
  <c r="BB64" i="2"/>
  <c r="BA64" i="2" s="1"/>
  <c r="AM64" i="2"/>
  <c r="AD64" i="2"/>
  <c r="AE64" i="2" s="1"/>
  <c r="AB64" i="2"/>
  <c r="Z64" i="2" s="1"/>
  <c r="S64" i="2"/>
  <c r="P64" i="2"/>
  <c r="K64" i="2"/>
  <c r="AK64" i="2" s="1"/>
  <c r="I64" i="2"/>
  <c r="I197" i="2" s="1"/>
  <c r="E64" i="2"/>
  <c r="E197" i="2" s="1"/>
  <c r="BA63" i="2"/>
  <c r="AT63" i="2"/>
  <c r="AM63" i="2"/>
  <c r="AJ63" i="2"/>
  <c r="AD63" i="2"/>
  <c r="AE63" i="2" s="1"/>
  <c r="AB63" i="2"/>
  <c r="Z63" i="2" s="1"/>
  <c r="R63" i="2"/>
  <c r="P63" i="2" s="1"/>
  <c r="K63" i="2"/>
  <c r="AK63" i="2" s="1"/>
  <c r="I63" i="2"/>
  <c r="H63" i="2" s="1"/>
  <c r="E63" i="2"/>
  <c r="AL62" i="2"/>
  <c r="R62" i="2"/>
  <c r="R61" i="2" s="1"/>
  <c r="L62" i="2"/>
  <c r="J61" i="2"/>
  <c r="J60" i="2" s="1"/>
  <c r="I61" i="2"/>
  <c r="H61" i="2" s="1"/>
  <c r="H60" i="2" s="1"/>
  <c r="G61" i="2"/>
  <c r="F61" i="2"/>
  <c r="E61" i="2" s="1"/>
  <c r="E60" i="2" s="1"/>
  <c r="D61" i="2"/>
  <c r="D60" i="2" s="1"/>
  <c r="O60" i="2"/>
  <c r="N60" i="2"/>
  <c r="G60" i="2"/>
  <c r="BK59" i="2"/>
  <c r="BI59" i="2"/>
  <c r="BI219" i="2" s="1"/>
  <c r="BD59" i="2"/>
  <c r="BC59" i="2"/>
  <c r="BB59" i="2"/>
  <c r="BA59" i="2"/>
  <c r="AZ59" i="2"/>
  <c r="AY59" i="2"/>
  <c r="AX59" i="2"/>
  <c r="AW59" i="2"/>
  <c r="AV59" i="2"/>
  <c r="AU59" i="2"/>
  <c r="AT59" i="2"/>
  <c r="AR59" i="2"/>
  <c r="AR219" i="2" s="1"/>
  <c r="AP59" i="2"/>
  <c r="AP219" i="2" s="1"/>
  <c r="AL59" i="2"/>
  <c r="AL219" i="2" s="1"/>
  <c r="AH59" i="2"/>
  <c r="AF59" i="2"/>
  <c r="AF219" i="2" s="1"/>
  <c r="AD59" i="2"/>
  <c r="AD219" i="2" s="1"/>
  <c r="X59" i="2"/>
  <c r="X219" i="2" s="1"/>
  <c r="V59" i="2"/>
  <c r="V219" i="2" s="1"/>
  <c r="O59" i="2"/>
  <c r="N59" i="2"/>
  <c r="N219" i="2" s="1"/>
  <c r="M59" i="2"/>
  <c r="L59" i="2"/>
  <c r="L219" i="2" s="1"/>
  <c r="K219" i="2" s="1"/>
  <c r="D59" i="2"/>
  <c r="BK58" i="2"/>
  <c r="BI58" i="2"/>
  <c r="BD58" i="2"/>
  <c r="BC58" i="2"/>
  <c r="BB58" i="2"/>
  <c r="BA58" i="2"/>
  <c r="AZ58" i="2"/>
  <c r="AY58" i="2"/>
  <c r="AX58" i="2"/>
  <c r="AW58" i="2"/>
  <c r="AV58" i="2"/>
  <c r="AU58" i="2"/>
  <c r="AT58" i="2"/>
  <c r="AR58" i="2"/>
  <c r="AR220" i="2" s="1"/>
  <c r="AP58" i="2"/>
  <c r="AP220" i="2" s="1"/>
  <c r="AH58" i="2"/>
  <c r="AF58" i="2"/>
  <c r="X58" i="2"/>
  <c r="X220" i="2" s="1"/>
  <c r="V58" i="2"/>
  <c r="O58" i="2"/>
  <c r="O57" i="2" s="1"/>
  <c r="O30" i="2" s="1"/>
  <c r="N58" i="2"/>
  <c r="N220" i="2" s="1"/>
  <c r="M58" i="2"/>
  <c r="M220" i="2" s="1"/>
  <c r="D58" i="2"/>
  <c r="BK57" i="2"/>
  <c r="BI57" i="2"/>
  <c r="BI30" i="2" s="1"/>
  <c r="BD57" i="2"/>
  <c r="BD197" i="2" s="1"/>
  <c r="BC57" i="2"/>
  <c r="BC197" i="2" s="1"/>
  <c r="AZ57" i="2"/>
  <c r="AZ197" i="2" s="1"/>
  <c r="AY57" i="2"/>
  <c r="AV57" i="2"/>
  <c r="AV197" i="2" s="1"/>
  <c r="AU57" i="2"/>
  <c r="AU30" i="2" s="1"/>
  <c r="AR57" i="2"/>
  <c r="AR197" i="2" s="1"/>
  <c r="AP57" i="2"/>
  <c r="AP197" i="2" s="1"/>
  <c r="AH57" i="2"/>
  <c r="AF57" i="2"/>
  <c r="AF30" i="2" s="1"/>
  <c r="X57" i="2"/>
  <c r="X197" i="2" s="1"/>
  <c r="V57" i="2"/>
  <c r="V197" i="2" s="1"/>
  <c r="N57" i="2"/>
  <c r="N197" i="2" s="1"/>
  <c r="BI54" i="2"/>
  <c r="BG54" i="2"/>
  <c r="BC54" i="2"/>
  <c r="BB54" i="2"/>
  <c r="AY54" i="2"/>
  <c r="AX54" i="2"/>
  <c r="AU54" i="2"/>
  <c r="AT54" i="2"/>
  <c r="AP54" i="2"/>
  <c r="AN54" i="2"/>
  <c r="AL54" i="2"/>
  <c r="AF54" i="2"/>
  <c r="AD54" i="2"/>
  <c r="AB54" i="2"/>
  <c r="AB26" i="2" s="1"/>
  <c r="V54" i="2"/>
  <c r="T54" i="2"/>
  <c r="R54" i="2"/>
  <c r="N54" i="2"/>
  <c r="M54" i="2"/>
  <c r="L54" i="2"/>
  <c r="F54" i="2"/>
  <c r="AR53" i="2"/>
  <c r="AH53" i="2"/>
  <c r="O53" i="2"/>
  <c r="N53" i="2"/>
  <c r="M53" i="2"/>
  <c r="L53" i="2"/>
  <c r="AN52" i="2"/>
  <c r="X52" i="2"/>
  <c r="T52" i="2"/>
  <c r="BK51" i="2"/>
  <c r="BI51" i="2"/>
  <c r="BD51" i="2"/>
  <c r="BC51" i="2"/>
  <c r="BB51" i="2"/>
  <c r="BA51" i="2"/>
  <c r="BA25" i="2" s="1"/>
  <c r="AZ51" i="2"/>
  <c r="AY51" i="2"/>
  <c r="AX51" i="2"/>
  <c r="AW51" i="2"/>
  <c r="AV51" i="2"/>
  <c r="AU51" i="2"/>
  <c r="AT51" i="2"/>
  <c r="AR51" i="2"/>
  <c r="AR25" i="2" s="1"/>
  <c r="AP51" i="2"/>
  <c r="AN51" i="2"/>
  <c r="AH51" i="2"/>
  <c r="AF51" i="2"/>
  <c r="X51" i="2"/>
  <c r="V51" i="2"/>
  <c r="T51" i="2"/>
  <c r="O51" i="2"/>
  <c r="O25" i="2" s="1"/>
  <c r="BG48" i="2"/>
  <c r="AA48" i="2"/>
  <c r="R48" i="2"/>
  <c r="P48" i="2"/>
  <c r="BC47" i="2"/>
  <c r="AZ47" i="2"/>
  <c r="AY47" i="2"/>
  <c r="AV47" i="2"/>
  <c r="AU47" i="2"/>
  <c r="AN47" i="2"/>
  <c r="T47" i="2"/>
  <c r="T21" i="2" s="1"/>
  <c r="O47" i="2"/>
  <c r="AN46" i="2"/>
  <c r="T46" i="2"/>
  <c r="BG43" i="2"/>
  <c r="AN43" i="2"/>
  <c r="AL43" i="2"/>
  <c r="AF43" i="2"/>
  <c r="AD43" i="2"/>
  <c r="X43" i="2"/>
  <c r="T43" i="2"/>
  <c r="M43" i="2"/>
  <c r="BK42" i="2"/>
  <c r="BI42" i="2"/>
  <c r="BD42" i="2"/>
  <c r="BC42" i="2"/>
  <c r="BB42" i="2"/>
  <c r="AZ42" i="2"/>
  <c r="AY42" i="2"/>
  <c r="AV42" i="2"/>
  <c r="AU42" i="2"/>
  <c r="AR42" i="2"/>
  <c r="AP42" i="2"/>
  <c r="AN42" i="2"/>
  <c r="AH42" i="2"/>
  <c r="AF42" i="2"/>
  <c r="AD42" i="2"/>
  <c r="X42" i="2"/>
  <c r="V42" i="2"/>
  <c r="T42" i="2"/>
  <c r="O42" i="2"/>
  <c r="N42" i="2"/>
  <c r="M42" i="2"/>
  <c r="L42" i="2"/>
  <c r="K42" i="2"/>
  <c r="BI41" i="2"/>
  <c r="BG41" i="2"/>
  <c r="BC41" i="2"/>
  <c r="BB41" i="2"/>
  <c r="AZ41" i="2"/>
  <c r="AY41" i="2"/>
  <c r="AX41" i="2"/>
  <c r="AW41" i="2"/>
  <c r="AT41" i="2"/>
  <c r="AP41" i="2"/>
  <c r="AN41" i="2"/>
  <c r="AL41" i="2"/>
  <c r="AF41" i="2"/>
  <c r="AD41" i="2"/>
  <c r="AB41" i="2"/>
  <c r="V41" i="2"/>
  <c r="T41" i="2"/>
  <c r="R41" i="2"/>
  <c r="N41" i="2"/>
  <c r="M41" i="2"/>
  <c r="BL40" i="2"/>
  <c r="BJ40" i="2"/>
  <c r="BH40" i="2"/>
  <c r="BE40" i="2"/>
  <c r="BF40" i="2" s="1"/>
  <c r="AS40" i="2"/>
  <c r="AQ40" i="2"/>
  <c r="AO40" i="2"/>
  <c r="AM40" i="2"/>
  <c r="AJ40" i="2"/>
  <c r="AK40" i="2" s="1"/>
  <c r="AI40" i="2"/>
  <c r="AG40" i="2"/>
  <c r="AE40" i="2"/>
  <c r="AC40" i="2"/>
  <c r="AA40" i="2"/>
  <c r="Y40" i="2"/>
  <c r="W40" i="2"/>
  <c r="U40" i="2"/>
  <c r="S40" i="2"/>
  <c r="P40" i="2"/>
  <c r="Q40" i="2" s="1"/>
  <c r="BL39" i="2"/>
  <c r="BJ39" i="2"/>
  <c r="BH39" i="2"/>
  <c r="BE39" i="2"/>
  <c r="BF39" i="2" s="1"/>
  <c r="AS39" i="2"/>
  <c r="AQ39" i="2"/>
  <c r="AO39" i="2"/>
  <c r="AM39" i="2"/>
  <c r="AJ39" i="2"/>
  <c r="AK39" i="2" s="1"/>
  <c r="AI39" i="2"/>
  <c r="AG39" i="2"/>
  <c r="AE39" i="2"/>
  <c r="AC39" i="2"/>
  <c r="AA39" i="2"/>
  <c r="Y39" i="2"/>
  <c r="W39" i="2"/>
  <c r="U39" i="2"/>
  <c r="S39" i="2"/>
  <c r="P39" i="2"/>
  <c r="Q39" i="2" s="1"/>
  <c r="BK38" i="2"/>
  <c r="BC38" i="2"/>
  <c r="AX38" i="2"/>
  <c r="AR38" i="2"/>
  <c r="AP38" i="2"/>
  <c r="AN38" i="2"/>
  <c r="AH38" i="2"/>
  <c r="X38" i="2"/>
  <c r="V38" i="2"/>
  <c r="T38" i="2"/>
  <c r="O38" i="2"/>
  <c r="BI37" i="2"/>
  <c r="BC37" i="2"/>
  <c r="AY37" i="2"/>
  <c r="AP37" i="2"/>
  <c r="AN37" i="2"/>
  <c r="AF37" i="2"/>
  <c r="V37" i="2"/>
  <c r="T37" i="2"/>
  <c r="N37" i="2"/>
  <c r="BK36" i="2"/>
  <c r="BI36" i="2"/>
  <c r="BD36" i="2"/>
  <c r="BC36" i="2"/>
  <c r="BB36" i="2"/>
  <c r="AZ36" i="2"/>
  <c r="AY36" i="2"/>
  <c r="AV36" i="2"/>
  <c r="AU36" i="2"/>
  <c r="AT36" i="2"/>
  <c r="AR36" i="2"/>
  <c r="AP36" i="2"/>
  <c r="AN36" i="2"/>
  <c r="AH36" i="2"/>
  <c r="AF36" i="2"/>
  <c r="AD36" i="2"/>
  <c r="X36" i="2"/>
  <c r="V36" i="2"/>
  <c r="T36" i="2"/>
  <c r="O36" i="2"/>
  <c r="N36" i="2"/>
  <c r="M36" i="2"/>
  <c r="J36" i="2"/>
  <c r="I36" i="2"/>
  <c r="H36" i="2"/>
  <c r="G36" i="2"/>
  <c r="F36" i="2"/>
  <c r="E36" i="2"/>
  <c r="D36" i="2"/>
  <c r="BK35" i="2"/>
  <c r="BG35" i="2"/>
  <c r="BD35" i="2"/>
  <c r="BC35" i="2"/>
  <c r="BB35" i="2"/>
  <c r="BA35" i="2"/>
  <c r="AZ35" i="2"/>
  <c r="AX35" i="2"/>
  <c r="AV35" i="2"/>
  <c r="AT35" i="2"/>
  <c r="AR35" i="2"/>
  <c r="AP35" i="2"/>
  <c r="AN35" i="2"/>
  <c r="AL35" i="2"/>
  <c r="AH35" i="2"/>
  <c r="AD35" i="2"/>
  <c r="AB35" i="2"/>
  <c r="X35" i="2"/>
  <c r="V35" i="2"/>
  <c r="T35" i="2"/>
  <c r="R35" i="2"/>
  <c r="O35" i="2"/>
  <c r="N35" i="2"/>
  <c r="AQ35" i="2" s="1"/>
  <c r="M35" i="2"/>
  <c r="L35" i="2"/>
  <c r="J35" i="2"/>
  <c r="I35" i="2"/>
  <c r="H35" i="2"/>
  <c r="G35" i="2"/>
  <c r="F35" i="2"/>
  <c r="E35" i="2"/>
  <c r="D35" i="2"/>
  <c r="BL34" i="2"/>
  <c r="BJ34" i="2"/>
  <c r="BH34" i="2"/>
  <c r="BE34" i="2"/>
  <c r="BF34" i="2" s="1"/>
  <c r="AS34" i="2"/>
  <c r="AQ34" i="2"/>
  <c r="AO34" i="2"/>
  <c r="AM34" i="2"/>
  <c r="AJ34" i="2"/>
  <c r="AK34" i="2" s="1"/>
  <c r="AI34" i="2"/>
  <c r="AG34" i="2"/>
  <c r="AE34" i="2"/>
  <c r="AC34" i="2"/>
  <c r="AA34" i="2"/>
  <c r="Y34" i="2"/>
  <c r="W34" i="2"/>
  <c r="U34" i="2"/>
  <c r="S34" i="2"/>
  <c r="P34" i="2"/>
  <c r="Q34" i="2" s="1"/>
  <c r="BL33" i="2"/>
  <c r="BJ33" i="2"/>
  <c r="BH33" i="2"/>
  <c r="BE33" i="2"/>
  <c r="BF33" i="2" s="1"/>
  <c r="AS33" i="2"/>
  <c r="AQ33" i="2"/>
  <c r="AO33" i="2"/>
  <c r="AM33" i="2"/>
  <c r="AJ33" i="2"/>
  <c r="AK33" i="2" s="1"/>
  <c r="AI33" i="2"/>
  <c r="AG33" i="2"/>
  <c r="AE33" i="2"/>
  <c r="AC33" i="2"/>
  <c r="AA33" i="2"/>
  <c r="Y33" i="2"/>
  <c r="W33" i="2"/>
  <c r="U33" i="2"/>
  <c r="S33" i="2"/>
  <c r="P33" i="2"/>
  <c r="Q33" i="2" s="1"/>
  <c r="BL32" i="2"/>
  <c r="BJ32" i="2"/>
  <c r="BH32" i="2"/>
  <c r="BE32" i="2"/>
  <c r="BF32" i="2" s="1"/>
  <c r="AS32" i="2"/>
  <c r="AQ32" i="2"/>
  <c r="AO32" i="2"/>
  <c r="AM32" i="2"/>
  <c r="AJ32" i="2"/>
  <c r="AK32" i="2" s="1"/>
  <c r="AI32" i="2"/>
  <c r="AG32" i="2"/>
  <c r="AE32" i="2"/>
  <c r="AC32" i="2"/>
  <c r="AA32" i="2"/>
  <c r="Y32" i="2"/>
  <c r="W32" i="2"/>
  <c r="U32" i="2"/>
  <c r="S32" i="2"/>
  <c r="P32" i="2"/>
  <c r="Q32" i="2" s="1"/>
  <c r="BL31" i="2"/>
  <c r="BJ31" i="2"/>
  <c r="BH31" i="2"/>
  <c r="BE31" i="2"/>
  <c r="BF31" i="2" s="1"/>
  <c r="AS31" i="2"/>
  <c r="AQ31" i="2"/>
  <c r="AO31" i="2"/>
  <c r="AM31" i="2"/>
  <c r="AJ31" i="2"/>
  <c r="AK31" i="2" s="1"/>
  <c r="AI31" i="2"/>
  <c r="AG31" i="2"/>
  <c r="AE31" i="2"/>
  <c r="AC31" i="2"/>
  <c r="AA31" i="2"/>
  <c r="Y31" i="2"/>
  <c r="W31" i="2"/>
  <c r="U31" i="2"/>
  <c r="S31" i="2"/>
  <c r="P31" i="2"/>
  <c r="Q31" i="2" s="1"/>
  <c r="BK30" i="2"/>
  <c r="BD30" i="2"/>
  <c r="AZ30" i="2"/>
  <c r="AY30" i="2"/>
  <c r="AV30" i="2"/>
  <c r="AR30" i="2"/>
  <c r="AN30" i="2"/>
  <c r="AH30" i="2"/>
  <c r="X30" i="2"/>
  <c r="V30" i="2"/>
  <c r="T30" i="2"/>
  <c r="N30" i="2"/>
  <c r="I30" i="2"/>
  <c r="H30" i="2" s="1"/>
  <c r="F30" i="2"/>
  <c r="E30" i="2" s="1"/>
  <c r="D30" i="2"/>
  <c r="AJ29" i="2"/>
  <c r="Z29" i="2"/>
  <c r="P29" i="2"/>
  <c r="O29" i="2"/>
  <c r="N29" i="2"/>
  <c r="M29" i="2"/>
  <c r="L29" i="2"/>
  <c r="BK28" i="2"/>
  <c r="BL28" i="2" s="1"/>
  <c r="BI28" i="2"/>
  <c r="BJ28" i="2" s="1"/>
  <c r="BG28" i="2"/>
  <c r="AP28" i="2"/>
  <c r="AQ28" i="2" s="1"/>
  <c r="AN28" i="2"/>
  <c r="AO28" i="2" s="1"/>
  <c r="AL28" i="2"/>
  <c r="AI28" i="2"/>
  <c r="AG28" i="2"/>
  <c r="AD28" i="2"/>
  <c r="AE28" i="2" s="1"/>
  <c r="AB28" i="2"/>
  <c r="Z28" i="2"/>
  <c r="AA28" i="2" s="1"/>
  <c r="Y28" i="2"/>
  <c r="W28" i="2"/>
  <c r="U28" i="2"/>
  <c r="P28" i="2"/>
  <c r="Q28" i="2" s="1"/>
  <c r="L28" i="2"/>
  <c r="S28" i="2" s="1"/>
  <c r="J28" i="2"/>
  <c r="I28" i="2"/>
  <c r="G28" i="2"/>
  <c r="F28" i="2"/>
  <c r="E28" i="2"/>
  <c r="D28" i="2"/>
  <c r="BI27" i="2"/>
  <c r="BG27" i="2"/>
  <c r="BB27" i="2"/>
  <c r="BA27" i="2" s="1"/>
  <c r="AX27" i="2"/>
  <c r="AW27" i="2" s="1"/>
  <c r="AT27" i="2"/>
  <c r="AP27" i="2"/>
  <c r="AN27" i="2"/>
  <c r="AL27" i="2"/>
  <c r="AH27" i="2"/>
  <c r="AF27" i="2"/>
  <c r="AD27" i="2"/>
  <c r="AB27" i="2"/>
  <c r="X27" i="2"/>
  <c r="V27" i="2"/>
  <c r="T27" i="2"/>
  <c r="R27" i="2"/>
  <c r="O27" i="2"/>
  <c r="N27" i="2"/>
  <c r="M27" i="2"/>
  <c r="L27" i="2"/>
  <c r="BI26" i="2"/>
  <c r="BG26" i="2"/>
  <c r="BB26" i="2"/>
  <c r="AT26" i="2"/>
  <c r="AP26" i="2"/>
  <c r="AN26" i="2"/>
  <c r="AL26" i="2"/>
  <c r="AF26" i="2"/>
  <c r="AD26" i="2"/>
  <c r="V26" i="2"/>
  <c r="T26" i="2"/>
  <c r="R26" i="2"/>
  <c r="N26" i="2"/>
  <c r="M26" i="2"/>
  <c r="F26" i="2"/>
  <c r="BK25" i="2"/>
  <c r="BI25" i="2"/>
  <c r="BD25" i="2"/>
  <c r="BC25" i="2"/>
  <c r="BB25" i="2"/>
  <c r="AZ25" i="2"/>
  <c r="AY25" i="2"/>
  <c r="AX25" i="2"/>
  <c r="AW25" i="2"/>
  <c r="AV25" i="2"/>
  <c r="AU25" i="2"/>
  <c r="AT25" i="2"/>
  <c r="AP25" i="2"/>
  <c r="AH25" i="2"/>
  <c r="AF25" i="2"/>
  <c r="X25" i="2"/>
  <c r="V25" i="2"/>
  <c r="T25" i="2"/>
  <c r="R25" i="2"/>
  <c r="M25" i="2"/>
  <c r="AN24" i="2"/>
  <c r="Y24" i="2"/>
  <c r="X24" i="2"/>
  <c r="W24" i="2"/>
  <c r="V24" i="2"/>
  <c r="T24" i="2"/>
  <c r="N24" i="2"/>
  <c r="BC21" i="2"/>
  <c r="AZ21" i="2"/>
  <c r="AY21" i="2"/>
  <c r="AU21" i="2"/>
  <c r="AN21" i="2"/>
  <c r="J21" i="2"/>
  <c r="I21" i="2"/>
  <c r="H21" i="2"/>
  <c r="G21" i="2"/>
  <c r="F21" i="2"/>
  <c r="E21" i="2"/>
  <c r="AN20" i="2"/>
  <c r="X20" i="2"/>
  <c r="V20" i="2"/>
  <c r="T20" i="2"/>
  <c r="AN19" i="2"/>
  <c r="T19" i="2"/>
  <c r="J19" i="2"/>
  <c r="I19" i="2"/>
  <c r="H19" i="2" s="1"/>
  <c r="G19" i="2"/>
  <c r="F19" i="2"/>
  <c r="E19" i="2" s="1"/>
  <c r="AN17" i="2"/>
  <c r="AD17" i="2"/>
  <c r="T17" i="2"/>
  <c r="M17" i="2"/>
  <c r="AB16" i="2"/>
  <c r="L16" i="2"/>
  <c r="K16" i="2" s="1"/>
  <c r="BK15" i="2"/>
  <c r="BI15" i="2"/>
  <c r="BG15" i="2"/>
  <c r="BE15" i="2" s="1"/>
  <c r="BD15" i="2"/>
  <c r="BC15" i="2"/>
  <c r="BB15" i="2"/>
  <c r="BA15" i="2"/>
  <c r="AZ15" i="2"/>
  <c r="AY15" i="2"/>
  <c r="AX15" i="2"/>
  <c r="AW15" i="2"/>
  <c r="AV15" i="2"/>
  <c r="AU15" i="2"/>
  <c r="AT15" i="2"/>
  <c r="AR15" i="2"/>
  <c r="AP15" i="2"/>
  <c r="AN15" i="2"/>
  <c r="AL15" i="2"/>
  <c r="AH15" i="2"/>
  <c r="AF15" i="2"/>
  <c r="AD15" i="2"/>
  <c r="AB15" i="2"/>
  <c r="X15" i="2"/>
  <c r="V15" i="2"/>
  <c r="T15" i="2"/>
  <c r="R15" i="2"/>
  <c r="S15" i="2" s="1"/>
  <c r="O15" i="2"/>
  <c r="BL15" i="2" s="1"/>
  <c r="N15" i="2"/>
  <c r="M15" i="2"/>
  <c r="L15" i="2"/>
  <c r="AC15" i="2" s="1"/>
  <c r="BI14" i="2"/>
  <c r="BC14" i="2"/>
  <c r="AY14" i="2"/>
  <c r="AV14" i="2"/>
  <c r="AU14" i="2"/>
  <c r="AT14" i="2"/>
  <c r="AR14" i="2"/>
  <c r="AP14" i="2"/>
  <c r="AN14" i="2"/>
  <c r="AL14" i="2"/>
  <c r="AH14" i="2"/>
  <c r="AF14" i="2"/>
  <c r="AD14" i="2"/>
  <c r="AB14" i="2"/>
  <c r="X14" i="2"/>
  <c r="V14" i="2"/>
  <c r="T14" i="2"/>
  <c r="R14" i="2"/>
  <c r="O14" i="2"/>
  <c r="N14" i="2"/>
  <c r="M14" i="2"/>
  <c r="L14" i="2"/>
  <c r="AN13" i="2"/>
  <c r="T13" i="2"/>
  <c r="BJ12" i="2"/>
  <c r="AQ12" i="2"/>
  <c r="AG12" i="2"/>
  <c r="W12" i="2"/>
  <c r="BE5" i="2"/>
  <c r="AJ5" i="2"/>
  <c r="Z5" i="2"/>
  <c r="P5" i="2"/>
  <c r="L4" i="2"/>
  <c r="L2" i="2"/>
  <c r="F497" i="2" l="1"/>
  <c r="F496" i="2" s="1"/>
  <c r="M677" i="2"/>
  <c r="AM195" i="2"/>
  <c r="BA703" i="2"/>
  <c r="BA712" i="2"/>
  <c r="O409" i="2"/>
  <c r="K409" i="2" s="1"/>
  <c r="BD21" i="2"/>
  <c r="R625" i="1"/>
  <c r="P605" i="1"/>
  <c r="P606" i="1"/>
  <c r="R626" i="1"/>
  <c r="BD702" i="2"/>
  <c r="BA702" i="2" s="1"/>
  <c r="AR738" i="2"/>
  <c r="AM194" i="2"/>
  <c r="Z745" i="2"/>
  <c r="AJ548" i="2"/>
  <c r="AM548" i="2"/>
  <c r="P548" i="2"/>
  <c r="R546" i="2"/>
  <c r="P546" i="2" s="1"/>
  <c r="R550" i="2"/>
  <c r="P550" i="2" s="1"/>
  <c r="BD544" i="2"/>
  <c r="BG552" i="2"/>
  <c r="BJ587" i="2"/>
  <c r="AL550" i="2"/>
  <c r="Q587" i="2"/>
  <c r="AK588" i="2"/>
  <c r="AJ559" i="2"/>
  <c r="AZ546" i="2"/>
  <c r="AZ545" i="2" s="1"/>
  <c r="BE570" i="2"/>
  <c r="BF570" i="2" s="1"/>
  <c r="F546" i="2"/>
  <c r="F545" i="2" s="1"/>
  <c r="BG570" i="2"/>
  <c r="AX359" i="2"/>
  <c r="AW359" i="2" s="1"/>
  <c r="O20" i="2"/>
  <c r="P25" i="2"/>
  <c r="AN18" i="2"/>
  <c r="BG64" i="2"/>
  <c r="BE64" i="2" s="1"/>
  <c r="AK69" i="2"/>
  <c r="BF72" i="2"/>
  <c r="BC30" i="2"/>
  <c r="BF67" i="2"/>
  <c r="P70" i="2"/>
  <c r="O731" i="2"/>
  <c r="Y731" i="2" s="1"/>
  <c r="Q63" i="2"/>
  <c r="Z74" i="2"/>
  <c r="Q84" i="2"/>
  <c r="AA63" i="2"/>
  <c r="AC75" i="2"/>
  <c r="AT78" i="2"/>
  <c r="AT77" i="2" s="1"/>
  <c r="AJ75" i="2"/>
  <c r="AM76" i="2"/>
  <c r="AC82" i="2"/>
  <c r="AB81" i="2"/>
  <c r="Z81" i="2" s="1"/>
  <c r="AP30" i="2"/>
  <c r="R73" i="2"/>
  <c r="AM74" i="2"/>
  <c r="Z70" i="2"/>
  <c r="AD70" i="2" s="1"/>
  <c r="AE70" i="2" s="1"/>
  <c r="P74" i="2"/>
  <c r="Q74" i="2" s="1"/>
  <c r="BF83" i="2"/>
  <c r="AX735" i="2"/>
  <c r="Q713" i="2"/>
  <c r="BH748" i="2"/>
  <c r="Q706" i="2"/>
  <c r="BI728" i="2"/>
  <c r="AA713" i="2"/>
  <c r="AA707" i="2"/>
  <c r="BK705" i="2"/>
  <c r="BE705" i="2" s="1"/>
  <c r="BF705" i="2" s="1"/>
  <c r="AI688" i="2"/>
  <c r="AA704" i="2"/>
  <c r="AA709" i="2"/>
  <c r="BE704" i="2"/>
  <c r="BF704" i="2" s="1"/>
  <c r="P679" i="2"/>
  <c r="AA689" i="2"/>
  <c r="BK688" i="2"/>
  <c r="BL688" i="2" s="1"/>
  <c r="M538" i="2"/>
  <c r="O235" i="2"/>
  <c r="AJ27" i="2"/>
  <c r="X769" i="2"/>
  <c r="P769" i="2" s="1"/>
  <c r="AC16" i="2"/>
  <c r="AK779" i="2"/>
  <c r="Q775" i="2"/>
  <c r="BE27" i="2"/>
  <c r="BF27" i="2" s="1"/>
  <c r="AJ771" i="2"/>
  <c r="Z15" i="2"/>
  <c r="AZ614" i="2"/>
  <c r="T18" i="2"/>
  <c r="K627" i="2"/>
  <c r="AA627" i="2" s="1"/>
  <c r="K29" i="2"/>
  <c r="AK29" i="2" s="1"/>
  <c r="Y14" i="2"/>
  <c r="AC14" i="2"/>
  <c r="AI618" i="2"/>
  <c r="AW545" i="2"/>
  <c r="AM547" i="2"/>
  <c r="E548" i="2"/>
  <c r="E546" i="2" s="1"/>
  <c r="E559" i="2"/>
  <c r="AK566" i="2"/>
  <c r="AK579" i="2"/>
  <c r="AA588" i="2"/>
  <c r="Z548" i="2"/>
  <c r="Q549" i="2"/>
  <c r="BF566" i="2"/>
  <c r="AK574" i="2"/>
  <c r="Q581" i="2"/>
  <c r="BF587" i="2"/>
  <c r="Q591" i="2"/>
  <c r="AK583" i="2"/>
  <c r="BB567" i="2"/>
  <c r="BA567" i="2" s="1"/>
  <c r="AA549" i="2"/>
  <c r="Q557" i="2"/>
  <c r="Q562" i="2"/>
  <c r="AA574" i="2"/>
  <c r="Q579" i="2"/>
  <c r="Q582" i="2"/>
  <c r="BF549" i="2"/>
  <c r="AA560" i="2"/>
  <c r="AA577" i="2"/>
  <c r="AA582" i="2"/>
  <c r="AK560" i="2"/>
  <c r="BG562" i="2"/>
  <c r="AK575" i="2"/>
  <c r="AH533" i="2"/>
  <c r="Z535" i="2"/>
  <c r="AA535" i="2" s="1"/>
  <c r="K541" i="2"/>
  <c r="L529" i="2"/>
  <c r="Q529" i="2" s="1"/>
  <c r="AA528" i="2"/>
  <c r="AA524" i="2"/>
  <c r="AA525" i="2"/>
  <c r="Q524" i="2"/>
  <c r="Q525" i="2"/>
  <c r="E512" i="2"/>
  <c r="S521" i="2"/>
  <c r="Q519" i="2"/>
  <c r="AA523" i="2"/>
  <c r="Q517" i="2"/>
  <c r="Q507" i="2"/>
  <c r="S504" i="2"/>
  <c r="BG504" i="2"/>
  <c r="BE504" i="2" s="1"/>
  <c r="AT506" i="2"/>
  <c r="G486" i="2"/>
  <c r="AE504" i="2"/>
  <c r="AA507" i="2"/>
  <c r="Q506" i="2"/>
  <c r="AA508" i="2"/>
  <c r="AJ501" i="2"/>
  <c r="AA498" i="2"/>
  <c r="AA502" i="2"/>
  <c r="Q503" i="2"/>
  <c r="AK500" i="2"/>
  <c r="N361" i="2"/>
  <c r="Q391" i="2"/>
  <c r="AK379" i="2"/>
  <c r="BG332" i="2"/>
  <c r="BE332" i="2" s="1"/>
  <c r="BF332" i="2" s="1"/>
  <c r="Q336" i="2"/>
  <c r="Z337" i="2"/>
  <c r="AA337" i="2" s="1"/>
  <c r="AK334" i="2"/>
  <c r="AA336" i="2"/>
  <c r="E332" i="2"/>
  <c r="BF336" i="2"/>
  <c r="S311" i="2"/>
  <c r="S263" i="2"/>
  <c r="Q264" i="2"/>
  <c r="Q265" i="2"/>
  <c r="AD259" i="2"/>
  <c r="AD257" i="2" s="1"/>
  <c r="AE257" i="2" s="1"/>
  <c r="AR235" i="2"/>
  <c r="AK261" i="2"/>
  <c r="AE244" i="2"/>
  <c r="AD236" i="2"/>
  <c r="AD538" i="2" s="1"/>
  <c r="F235" i="2"/>
  <c r="AA247" i="2"/>
  <c r="I191" i="2"/>
  <c r="H190" i="2"/>
  <c r="H191" i="2" s="1"/>
  <c r="AC194" i="2"/>
  <c r="S193" i="2"/>
  <c r="R192" i="2"/>
  <c r="R36" i="2" s="1"/>
  <c r="Q184" i="2"/>
  <c r="AK178" i="2"/>
  <c r="AB193" i="2"/>
  <c r="AB192" i="2" s="1"/>
  <c r="AA191" i="2"/>
  <c r="Q189" i="2"/>
  <c r="Q188" i="2"/>
  <c r="BF186" i="2"/>
  <c r="AA185" i="2"/>
  <c r="BG177" i="2"/>
  <c r="AK170" i="2"/>
  <c r="BH168" i="2"/>
  <c r="AA164" i="2"/>
  <c r="S160" i="2"/>
  <c r="AL181" i="2"/>
  <c r="AX158" i="2"/>
  <c r="AW158" i="2" s="1"/>
  <c r="AL158" i="2"/>
  <c r="AJ158" i="2" s="1"/>
  <c r="Q195" i="2"/>
  <c r="AK189" i="2"/>
  <c r="AK188" i="2"/>
  <c r="AA186" i="2"/>
  <c r="BH171" i="2"/>
  <c r="AC164" i="2"/>
  <c r="R158" i="2"/>
  <c r="P158" i="2" s="1"/>
  <c r="Q194" i="2"/>
  <c r="BA191" i="2"/>
  <c r="Q196" i="2"/>
  <c r="K190" i="2"/>
  <c r="K35" i="2" s="1"/>
  <c r="BF189" i="2"/>
  <c r="AA183" i="2"/>
  <c r="BF180" i="2"/>
  <c r="BF175" i="2"/>
  <c r="L163" i="2"/>
  <c r="AM163" i="2" s="1"/>
  <c r="Q162" i="2"/>
  <c r="Z193" i="2"/>
  <c r="BG196" i="2"/>
  <c r="AC195" i="2"/>
  <c r="S192" i="2"/>
  <c r="Z195" i="2"/>
  <c r="AA195" i="2" s="1"/>
  <c r="AK196" i="2"/>
  <c r="AC196" i="2"/>
  <c r="BG195" i="2"/>
  <c r="AK195" i="2"/>
  <c r="BG193" i="2"/>
  <c r="BE193" i="2" s="1"/>
  <c r="AF190" i="2"/>
  <c r="AF197" i="2" s="1"/>
  <c r="AG197" i="2" s="1"/>
  <c r="AK187" i="2"/>
  <c r="AB187" i="2"/>
  <c r="Z187" i="2" s="1"/>
  <c r="AA187" i="2" s="1"/>
  <c r="S187" i="2"/>
  <c r="AK186" i="2"/>
  <c r="AC186" i="2"/>
  <c r="Q186" i="2"/>
  <c r="BH184" i="2"/>
  <c r="BE184" i="2"/>
  <c r="BF184" i="2" s="1"/>
  <c r="AK184" i="2"/>
  <c r="AC184" i="2"/>
  <c r="Z184" i="2"/>
  <c r="AA184" i="2" s="1"/>
  <c r="AB182" i="2"/>
  <c r="Z182" i="2" s="1"/>
  <c r="AA182" i="2" s="1"/>
  <c r="BH183" i="2"/>
  <c r="AM177" i="2"/>
  <c r="AA178" i="2"/>
  <c r="AK177" i="2"/>
  <c r="AK180" i="2"/>
  <c r="S177" i="2"/>
  <c r="Q178" i="2"/>
  <c r="AA180" i="2"/>
  <c r="Q177" i="2"/>
  <c r="AA161" i="2"/>
  <c r="BG160" i="2"/>
  <c r="BH160" i="2" s="1"/>
  <c r="AK161" i="2"/>
  <c r="AM160" i="2"/>
  <c r="AA157" i="2"/>
  <c r="AL153" i="2"/>
  <c r="BH155" i="2"/>
  <c r="AK156" i="2"/>
  <c r="Q155" i="2"/>
  <c r="AT154" i="2"/>
  <c r="BB154" i="2"/>
  <c r="BA154" i="2" s="1"/>
  <c r="AE153" i="2"/>
  <c r="BA156" i="2"/>
  <c r="BG154" i="2"/>
  <c r="BH154" i="2" s="1"/>
  <c r="K154" i="2"/>
  <c r="Q154" i="2" s="1"/>
  <c r="BE155" i="2"/>
  <c r="BF155" i="2" s="1"/>
  <c r="AA156" i="2"/>
  <c r="AC154" i="2"/>
  <c r="S14" i="2"/>
  <c r="AJ14" i="2"/>
  <c r="W14" i="2"/>
  <c r="AS14" i="2"/>
  <c r="U14" i="2"/>
  <c r="AG14" i="2"/>
  <c r="AJ15" i="2"/>
  <c r="BH15" i="2"/>
  <c r="S27" i="2"/>
  <c r="K27" i="2"/>
  <c r="AG27" i="2"/>
  <c r="AT64" i="2"/>
  <c r="BB66" i="2"/>
  <c r="BA69" i="2"/>
  <c r="AK70" i="2"/>
  <c r="AB73" i="2"/>
  <c r="AB71" i="2" s="1"/>
  <c r="AC71" i="2" s="1"/>
  <c r="AK76" i="2"/>
  <c r="AB80" i="2"/>
  <c r="S80" i="2"/>
  <c r="Q83" i="2"/>
  <c r="AL93" i="2"/>
  <c r="R112" i="2"/>
  <c r="R59" i="2" s="1"/>
  <c r="Q120" i="2"/>
  <c r="BH127" i="2"/>
  <c r="BF128" i="2"/>
  <c r="Z137" i="2"/>
  <c r="Z135" i="2" s="1"/>
  <c r="AA135" i="2" s="1"/>
  <c r="AL145" i="2"/>
  <c r="AJ145" i="2" s="1"/>
  <c r="AT225" i="2"/>
  <c r="AT42" i="2" s="1"/>
  <c r="Q227" i="2"/>
  <c r="AC232" i="2"/>
  <c r="AK233" i="2"/>
  <c r="E257" i="2"/>
  <c r="Q262" i="2"/>
  <c r="E263" i="2"/>
  <c r="AA265" i="2"/>
  <c r="S274" i="2"/>
  <c r="Q312" i="2"/>
  <c r="BE334" i="2"/>
  <c r="BF334" i="2" s="1"/>
  <c r="I343" i="2"/>
  <c r="H343" i="2" s="1"/>
  <c r="S347" i="2"/>
  <c r="BB347" i="2"/>
  <c r="BA347" i="2" s="1"/>
  <c r="BF366" i="2"/>
  <c r="BE372" i="2"/>
  <c r="BF372" i="2" s="1"/>
  <c r="AC380" i="2"/>
  <c r="R387" i="2"/>
  <c r="S387" i="2" s="1"/>
  <c r="BL395" i="2"/>
  <c r="AA406" i="2"/>
  <c r="Q418" i="2"/>
  <c r="R453" i="2"/>
  <c r="R477" i="2" s="1"/>
  <c r="Z473" i="2"/>
  <c r="AA501" i="2"/>
  <c r="AK503" i="2"/>
  <c r="BF510" i="2"/>
  <c r="BF515" i="2"/>
  <c r="Q521" i="2"/>
  <c r="K551" i="2"/>
  <c r="AM571" i="2"/>
  <c r="K576" i="2"/>
  <c r="Q576" i="2" s="1"/>
  <c r="Q585" i="2"/>
  <c r="AA639" i="2"/>
  <c r="AI643" i="2"/>
  <c r="Q655" i="2"/>
  <c r="AK659" i="2"/>
  <c r="BG192" i="2"/>
  <c r="AJ181" i="2"/>
  <c r="AB158" i="2"/>
  <c r="Z160" i="2"/>
  <c r="AC160" i="2"/>
  <c r="BE160" i="2"/>
  <c r="BG158" i="2"/>
  <c r="AC28" i="2"/>
  <c r="K53" i="2"/>
  <c r="V220" i="2"/>
  <c r="V600" i="2" s="1"/>
  <c r="V620" i="2" s="1"/>
  <c r="AJ72" i="2"/>
  <c r="BH72" i="2" s="1"/>
  <c r="S222" i="2"/>
  <c r="AM222" i="2"/>
  <c r="K222" i="2"/>
  <c r="BG93" i="2"/>
  <c r="Q230" i="2"/>
  <c r="P240" i="2"/>
  <c r="AA252" i="2"/>
  <c r="AC274" i="2"/>
  <c r="BE276" i="2"/>
  <c r="BF276" i="2" s="1"/>
  <c r="P291" i="2"/>
  <c r="Q291" i="2" s="1"/>
  <c r="Q295" i="2"/>
  <c r="P311" i="2"/>
  <c r="Q311" i="2" s="1"/>
  <c r="AC341" i="2"/>
  <c r="AK349" i="2"/>
  <c r="BF377" i="2"/>
  <c r="BH384" i="2"/>
  <c r="BE385" i="2"/>
  <c r="Q396" i="2"/>
  <c r="BL398" i="2"/>
  <c r="AJ402" i="2"/>
  <c r="AK402" i="2" s="1"/>
  <c r="AA403" i="2"/>
  <c r="AA415" i="2"/>
  <c r="AA424" i="2"/>
  <c r="BE430" i="2"/>
  <c r="Q435" i="2"/>
  <c r="BB448" i="2"/>
  <c r="BH456" i="2"/>
  <c r="E500" i="2"/>
  <c r="BE506" i="2"/>
  <c r="AX506" i="2" s="1"/>
  <c r="AT508" i="2"/>
  <c r="Q518" i="2"/>
  <c r="AK519" i="2"/>
  <c r="BA525" i="2"/>
  <c r="AK532" i="2"/>
  <c r="AI534" i="2"/>
  <c r="Q564" i="2"/>
  <c r="BH564" i="2"/>
  <c r="I572" i="2"/>
  <c r="BF580" i="2"/>
  <c r="AQ591" i="2"/>
  <c r="Q650" i="2"/>
  <c r="AK653" i="2"/>
  <c r="AC187" i="2"/>
  <c r="AB181" i="2"/>
  <c r="P181" i="2"/>
  <c r="Z88" i="2"/>
  <c r="AB222" i="2"/>
  <c r="AK265" i="2"/>
  <c r="AC301" i="2"/>
  <c r="BE320" i="2"/>
  <c r="AM329" i="2"/>
  <c r="BH336" i="2"/>
  <c r="S343" i="2"/>
  <c r="Q367" i="2"/>
  <c r="Q398" i="2"/>
  <c r="E420" i="2"/>
  <c r="BF435" i="2"/>
  <c r="AK436" i="2"/>
  <c r="AA438" i="2"/>
  <c r="BL439" i="2"/>
  <c r="Q441" i="2"/>
  <c r="BK443" i="2"/>
  <c r="BF452" i="2"/>
  <c r="BG453" i="2"/>
  <c r="BH453" i="2" s="1"/>
  <c r="BA472" i="2"/>
  <c r="Q554" i="2"/>
  <c r="K572" i="2"/>
  <c r="AA572" i="2" s="1"/>
  <c r="AS618" i="2"/>
  <c r="BF634" i="2"/>
  <c r="AK644" i="2"/>
  <c r="Q659" i="2"/>
  <c r="AS663" i="2"/>
  <c r="BE154" i="2"/>
  <c r="BF154" i="2" s="1"/>
  <c r="AM27" i="2"/>
  <c r="AB62" i="2"/>
  <c r="AC62" i="2" s="1"/>
  <c r="Q68" i="2"/>
  <c r="Q70" i="2"/>
  <c r="BB77" i="2"/>
  <c r="BA77" i="2" s="1"/>
  <c r="BG79" i="2"/>
  <c r="BE79" i="2" s="1"/>
  <c r="BF79" i="2" s="1"/>
  <c r="Q85" i="2"/>
  <c r="R94" i="2"/>
  <c r="AB115" i="2"/>
  <c r="AB135" i="2"/>
  <c r="AC135" i="2" s="1"/>
  <c r="S223" i="2"/>
  <c r="BG232" i="2"/>
  <c r="BE232" i="2" s="1"/>
  <c r="BF232" i="2" s="1"/>
  <c r="AK252" i="2"/>
  <c r="AC311" i="2"/>
  <c r="Q320" i="2"/>
  <c r="K333" i="2"/>
  <c r="Z350" i="2"/>
  <c r="AA355" i="2"/>
  <c r="AA358" i="2"/>
  <c r="BE358" i="2"/>
  <c r="AX358" i="2" s="1"/>
  <c r="AW358" i="2" s="1"/>
  <c r="BG380" i="2"/>
  <c r="BH380" i="2" s="1"/>
  <c r="BE386" i="2"/>
  <c r="Q407" i="2"/>
  <c r="BF414" i="2"/>
  <c r="BF416" i="2"/>
  <c r="AA430" i="2"/>
  <c r="Q494" i="2"/>
  <c r="Q520" i="2"/>
  <c r="BE525" i="2"/>
  <c r="BG572" i="2"/>
  <c r="BI586" i="2"/>
  <c r="BJ586" i="2" s="1"/>
  <c r="AK587" i="2"/>
  <c r="Y646" i="2"/>
  <c r="Q647" i="2"/>
  <c r="BE663" i="2"/>
  <c r="BF663" i="2" s="1"/>
  <c r="AL192" i="2"/>
  <c r="AJ193" i="2"/>
  <c r="BH193" i="2" s="1"/>
  <c r="AM193" i="2"/>
  <c r="K163" i="2"/>
  <c r="AA163" i="2" s="1"/>
  <c r="AK158" i="2"/>
  <c r="AM153" i="2"/>
  <c r="W27" i="2"/>
  <c r="S68" i="2"/>
  <c r="Q75" i="2"/>
  <c r="AA84" i="2"/>
  <c r="K111" i="2"/>
  <c r="S113" i="2"/>
  <c r="Q114" i="2"/>
  <c r="S127" i="2"/>
  <c r="AA128" i="2"/>
  <c r="Z146" i="2"/>
  <c r="AA146" i="2" s="1"/>
  <c r="Q148" i="2"/>
  <c r="L226" i="2"/>
  <c r="S228" i="2"/>
  <c r="AK247" i="2"/>
  <c r="AC249" i="2"/>
  <c r="BF255" i="2"/>
  <c r="BE260" i="2"/>
  <c r="BF260" i="2" s="1"/>
  <c r="AK264" i="2"/>
  <c r="AA276" i="2"/>
  <c r="Z287" i="2"/>
  <c r="AA287" i="2" s="1"/>
  <c r="AJ291" i="2"/>
  <c r="AK291" i="2" s="1"/>
  <c r="AA299" i="2"/>
  <c r="AA315" i="2"/>
  <c r="AJ351" i="2"/>
  <c r="AK351" i="2" s="1"/>
  <c r="P365" i="2"/>
  <c r="Q365" i="2" s="1"/>
  <c r="AK389" i="2"/>
  <c r="Q395" i="2"/>
  <c r="AA396" i="2"/>
  <c r="BK399" i="2"/>
  <c r="BL400" i="2"/>
  <c r="BE402" i="2"/>
  <c r="BF402" i="2" s="1"/>
  <c r="P405" i="2"/>
  <c r="Q416" i="2"/>
  <c r="AK418" i="2"/>
  <c r="Q423" i="2"/>
  <c r="AJ438" i="2"/>
  <c r="AK438" i="2" s="1"/>
  <c r="Z443" i="2"/>
  <c r="Z442" i="2" s="1"/>
  <c r="AA442" i="2" s="1"/>
  <c r="BE446" i="2"/>
  <c r="BF446" i="2" s="1"/>
  <c r="BH454" i="2"/>
  <c r="BF455" i="2"/>
  <c r="I471" i="2"/>
  <c r="H471" i="2" s="1"/>
  <c r="P500" i="2"/>
  <c r="Q500" i="2" s="1"/>
  <c r="BH508" i="2"/>
  <c r="AK521" i="2"/>
  <c r="AE550" i="2"/>
  <c r="I561" i="2"/>
  <c r="I599" i="2" s="1"/>
  <c r="AA566" i="2"/>
  <c r="Q568" i="2"/>
  <c r="Q572" i="2"/>
  <c r="W584" i="2"/>
  <c r="Q596" i="2"/>
  <c r="Q616" i="2"/>
  <c r="AC618" i="2"/>
  <c r="AS646" i="2"/>
  <c r="AK658" i="2"/>
  <c r="AA663" i="2"/>
  <c r="Q158" i="2"/>
  <c r="M57" i="2"/>
  <c r="AU197" i="2"/>
  <c r="BG62" i="2"/>
  <c r="BE62" i="2" s="1"/>
  <c r="AA64" i="2"/>
  <c r="Z76" i="2"/>
  <c r="AD76" i="2" s="1"/>
  <c r="AE76" i="2" s="1"/>
  <c r="I77" i="2"/>
  <c r="H77" i="2" s="1"/>
  <c r="BG81" i="2"/>
  <c r="BE82" i="2"/>
  <c r="BF82" i="2" s="1"/>
  <c r="E93" i="2"/>
  <c r="E89" i="2" s="1"/>
  <c r="AK94" i="2"/>
  <c r="K121" i="2"/>
  <c r="AC127" i="2"/>
  <c r="AM138" i="2"/>
  <c r="AJ142" i="2"/>
  <c r="BH274" i="2"/>
  <c r="BH301" i="2"/>
  <c r="AK310" i="2"/>
  <c r="Q331" i="2"/>
  <c r="AK355" i="2"/>
  <c r="L383" i="2"/>
  <c r="Y395" i="2"/>
  <c r="BF403" i="2"/>
  <c r="Q410" i="2"/>
  <c r="AA411" i="2"/>
  <c r="AK430" i="2"/>
  <c r="AT472" i="2"/>
  <c r="AT471" i="2" s="1"/>
  <c r="AA494" i="2"/>
  <c r="K497" i="2"/>
  <c r="AK497" i="2" s="1"/>
  <c r="BH516" i="2"/>
  <c r="AE552" i="2"/>
  <c r="K561" i="2"/>
  <c r="AA561" i="2" s="1"/>
  <c r="AA565" i="2"/>
  <c r="S572" i="2"/>
  <c r="AK613" i="2"/>
  <c r="Z614" i="2"/>
  <c r="Q653" i="2"/>
  <c r="BF653" i="2"/>
  <c r="AA659" i="2"/>
  <c r="AJ174" i="2"/>
  <c r="AK174" i="2" s="1"/>
  <c r="AM174" i="2"/>
  <c r="AC27" i="2"/>
  <c r="M219" i="2"/>
  <c r="M601" i="2" s="1"/>
  <c r="M621" i="2" s="1"/>
  <c r="M47" i="2" s="1"/>
  <c r="M21" i="2" s="1"/>
  <c r="AB221" i="2"/>
  <c r="K221" i="2"/>
  <c r="BF94" i="2"/>
  <c r="AK113" i="2"/>
  <c r="AL259" i="2"/>
  <c r="AM259" i="2" s="1"/>
  <c r="BF275" i="2"/>
  <c r="BE275" i="2"/>
  <c r="AA285" i="2"/>
  <c r="AC289" i="2"/>
  <c r="BE291" i="2"/>
  <c r="BF291" i="2" s="1"/>
  <c r="BG300" i="2"/>
  <c r="BH300" i="2" s="1"/>
  <c r="BH311" i="2"/>
  <c r="BE312" i="2"/>
  <c r="BF312" i="2" s="1"/>
  <c r="BE313" i="2"/>
  <c r="BF313" i="2" s="1"/>
  <c r="AA319" i="2"/>
  <c r="AJ327" i="2"/>
  <c r="AK327" i="2" s="1"/>
  <c r="Z349" i="2"/>
  <c r="AA349" i="2" s="1"/>
  <c r="Z365" i="2"/>
  <c r="AA365" i="2" s="1"/>
  <c r="Q369" i="2"/>
  <c r="S384" i="2"/>
  <c r="AI395" i="2"/>
  <c r="P400" i="2"/>
  <c r="Q400" i="2" s="1"/>
  <c r="G393" i="2"/>
  <c r="E393" i="2" s="1"/>
  <c r="E484" i="2" s="1"/>
  <c r="E628" i="2" s="1"/>
  <c r="AA423" i="2"/>
  <c r="BE426" i="2"/>
  <c r="BF426" i="2" s="1"/>
  <c r="AK442" i="2"/>
  <c r="BH449" i="2"/>
  <c r="BE483" i="2"/>
  <c r="Y494" i="2"/>
  <c r="Q501" i="2"/>
  <c r="AA503" i="2"/>
  <c r="AA520" i="2"/>
  <c r="AA527" i="2"/>
  <c r="AB529" i="2"/>
  <c r="AK531" i="2"/>
  <c r="S546" i="2"/>
  <c r="AG618" i="2"/>
  <c r="T619" i="2"/>
  <c r="T45" i="2" s="1"/>
  <c r="T11" i="2" s="1"/>
  <c r="AM660" i="2"/>
  <c r="AA661" i="2"/>
  <c r="Z177" i="2"/>
  <c r="AA177" i="2" s="1"/>
  <c r="AC177" i="2"/>
  <c r="AJ219" i="2"/>
  <c r="AK219" i="2" s="1"/>
  <c r="AM219" i="2"/>
  <c r="Q72" i="2"/>
  <c r="S73" i="2"/>
  <c r="AK83" i="2"/>
  <c r="AK84" i="2"/>
  <c r="L93" i="2"/>
  <c r="K93" i="2" s="1"/>
  <c r="AA97" i="2"/>
  <c r="AK120" i="2"/>
  <c r="AM127" i="2"/>
  <c r="AB244" i="2"/>
  <c r="AB243" i="2" s="1"/>
  <c r="Z243" i="2" s="1"/>
  <c r="Q252" i="2"/>
  <c r="BF252" i="2"/>
  <c r="BF258" i="2"/>
  <c r="BH262" i="2"/>
  <c r="P263" i="2"/>
  <c r="BF274" i="2"/>
  <c r="BF299" i="2"/>
  <c r="AK377" i="2"/>
  <c r="Q424" i="2"/>
  <c r="AA434" i="2"/>
  <c r="AI437" i="2"/>
  <c r="BH484" i="2"/>
  <c r="AJ490" i="2"/>
  <c r="AK490" i="2" s="1"/>
  <c r="AI494" i="2"/>
  <c r="BA502" i="2"/>
  <c r="AT504" i="2"/>
  <c r="AA510" i="2"/>
  <c r="AT514" i="2"/>
  <c r="AK523" i="2"/>
  <c r="AK525" i="2"/>
  <c r="AA532" i="2"/>
  <c r="AK549" i="2"/>
  <c r="AJ562" i="2"/>
  <c r="AA571" i="2"/>
  <c r="AC572" i="2"/>
  <c r="Q577" i="2"/>
  <c r="AK578" i="2"/>
  <c r="AA580" i="2"/>
  <c r="AA583" i="2"/>
  <c r="BH583" i="2"/>
  <c r="AS623" i="2"/>
  <c r="Q644" i="2"/>
  <c r="AI657" i="2"/>
  <c r="BH662" i="2"/>
  <c r="AY191" i="2"/>
  <c r="AU190" i="2"/>
  <c r="AU35" i="2" s="1"/>
  <c r="P174" i="2"/>
  <c r="Q174" i="2" s="1"/>
  <c r="S174" i="2"/>
  <c r="AM676" i="2"/>
  <c r="AK690" i="2"/>
  <c r="I693" i="2"/>
  <c r="H693" i="2" s="1"/>
  <c r="AK709" i="2"/>
  <c r="BE710" i="2"/>
  <c r="BE748" i="2" s="1"/>
  <c r="AI715" i="2"/>
  <c r="Z766" i="2"/>
  <c r="AA776" i="2"/>
  <c r="E779" i="2"/>
  <c r="K193" i="2"/>
  <c r="Q193" i="2" s="1"/>
  <c r="P192" i="2"/>
  <c r="AJ190" i="2"/>
  <c r="P190" i="2"/>
  <c r="BH189" i="2"/>
  <c r="BG188" i="2"/>
  <c r="BH186" i="2"/>
  <c r="BE176" i="2"/>
  <c r="BF176" i="2" s="1"/>
  <c r="Z176" i="2"/>
  <c r="AA176" i="2" s="1"/>
  <c r="BA174" i="2"/>
  <c r="BH172" i="2"/>
  <c r="BH164" i="2"/>
  <c r="S163" i="2"/>
  <c r="BE162" i="2"/>
  <c r="BF162" i="2" s="1"/>
  <c r="AX161" i="2"/>
  <c r="AW161" i="2" s="1"/>
  <c r="Z154" i="2"/>
  <c r="AJ153" i="2"/>
  <c r="AK153" i="2" s="1"/>
  <c r="R153" i="2"/>
  <c r="BF666" i="2"/>
  <c r="Y671" i="2"/>
  <c r="Q703" i="2"/>
  <c r="AA706" i="2"/>
  <c r="BE713" i="2"/>
  <c r="AG739" i="2"/>
  <c r="AK755" i="2"/>
  <c r="AJ194" i="2"/>
  <c r="I193" i="2"/>
  <c r="BI191" i="2"/>
  <c r="AG190" i="2"/>
  <c r="BG182" i="2"/>
  <c r="AC179" i="2"/>
  <c r="AM176" i="2"/>
  <c r="S176" i="2"/>
  <c r="AB174" i="2"/>
  <c r="AK173" i="2"/>
  <c r="BH169" i="2"/>
  <c r="AK165" i="2"/>
  <c r="S164" i="2"/>
  <c r="BH163" i="2"/>
  <c r="AM158" i="2"/>
  <c r="S158" i="2"/>
  <c r="BH156" i="2"/>
  <c r="AM154" i="2"/>
  <c r="S154" i="2"/>
  <c r="AV709" i="2"/>
  <c r="Q732" i="2"/>
  <c r="AK771" i="2"/>
  <c r="L181" i="2"/>
  <c r="K181" i="2" s="1"/>
  <c r="AI671" i="2"/>
  <c r="Q709" i="2"/>
  <c r="BK715" i="2"/>
  <c r="K747" i="2"/>
  <c r="Q771" i="2"/>
  <c r="R773" i="2"/>
  <c r="R777" i="2" s="1"/>
  <c r="R17" i="2" s="1"/>
  <c r="P17" i="2" s="1"/>
  <c r="AK167" i="2"/>
  <c r="BB160" i="2"/>
  <c r="K160" i="2"/>
  <c r="Q160" i="2" s="1"/>
  <c r="BB153" i="2"/>
  <c r="BA153" i="2" s="1"/>
  <c r="BF667" i="2"/>
  <c r="E754" i="2"/>
  <c r="AG191" i="2"/>
  <c r="AM182" i="2"/>
  <c r="S182" i="2"/>
  <c r="Z179" i="2"/>
  <c r="AA179" i="2" s="1"/>
  <c r="AJ176" i="2"/>
  <c r="AK176" i="2" s="1"/>
  <c r="P176" i="2"/>
  <c r="Q176" i="2" s="1"/>
  <c r="BG174" i="2"/>
  <c r="BH159" i="2"/>
  <c r="AB153" i="2"/>
  <c r="AJ674" i="2"/>
  <c r="BL705" i="2"/>
  <c r="AG740" i="2"/>
  <c r="BE776" i="2"/>
  <c r="BF776" i="2" s="1"/>
  <c r="AA667" i="2"/>
  <c r="AB727" i="2"/>
  <c r="AB726" i="2" s="1"/>
  <c r="AB43" i="2" s="1"/>
  <c r="AA771" i="2"/>
  <c r="K671" i="2"/>
  <c r="BE706" i="2"/>
  <c r="BF706" i="2" s="1"/>
  <c r="AI747" i="2"/>
  <c r="Q755" i="2"/>
  <c r="AK756" i="2"/>
  <c r="AJ182" i="2"/>
  <c r="AK182" i="2" s="1"/>
  <c r="P182" i="2"/>
  <c r="Q182" i="2" s="1"/>
  <c r="BH69" i="2"/>
  <c r="BG66" i="2"/>
  <c r="BG65" i="2" s="1"/>
  <c r="AA82" i="2"/>
  <c r="AD82" i="2"/>
  <c r="AE82" i="2" s="1"/>
  <c r="AA91" i="2"/>
  <c r="AT236" i="2"/>
  <c r="AT235" i="2" s="1"/>
  <c r="Z323" i="2"/>
  <c r="AB322" i="2"/>
  <c r="Z322" i="2" s="1"/>
  <c r="AD62" i="2"/>
  <c r="BG63" i="2"/>
  <c r="BF68" i="2"/>
  <c r="BG74" i="2"/>
  <c r="BE74" i="2" s="1"/>
  <c r="BF74" i="2" s="1"/>
  <c r="AA76" i="2"/>
  <c r="Z79" i="2"/>
  <c r="R110" i="2"/>
  <c r="AA114" i="2"/>
  <c r="S126" i="2"/>
  <c r="AK127" i="2"/>
  <c r="AK133" i="2"/>
  <c r="AA136" i="2"/>
  <c r="S138" i="2"/>
  <c r="AB145" i="2"/>
  <c r="Z145" i="2" s="1"/>
  <c r="AC146" i="2"/>
  <c r="M235" i="2"/>
  <c r="AB239" i="2"/>
  <c r="Z239" i="2" s="1"/>
  <c r="Q241" i="2"/>
  <c r="Z242" i="2"/>
  <c r="AA242" i="2" s="1"/>
  <c r="L243" i="2"/>
  <c r="AJ255" i="2"/>
  <c r="AK255" i="2" s="1"/>
  <c r="BH258" i="2"/>
  <c r="AB259" i="2"/>
  <c r="AK260" i="2"/>
  <c r="Z261" i="2"/>
  <c r="AA261" i="2" s="1"/>
  <c r="BB263" i="2"/>
  <c r="BA263" i="2" s="1"/>
  <c r="AK275" i="2"/>
  <c r="S284" i="2"/>
  <c r="Q285" i="2"/>
  <c r="BF285" i="2"/>
  <c r="R287" i="2"/>
  <c r="S287" i="2" s="1"/>
  <c r="Z291" i="2"/>
  <c r="AA291" i="2" s="1"/>
  <c r="S292" i="2"/>
  <c r="L293" i="2"/>
  <c r="K293" i="2" s="1"/>
  <c r="AM300" i="2"/>
  <c r="BE300" i="2"/>
  <c r="AM301" i="2"/>
  <c r="Q310" i="2"/>
  <c r="AA314" i="2"/>
  <c r="AA317" i="2"/>
  <c r="AE318" i="2"/>
  <c r="BH321" i="2"/>
  <c r="BE321" i="2"/>
  <c r="BF321" i="2" s="1"/>
  <c r="BG339" i="2"/>
  <c r="Z339" i="2"/>
  <c r="AA339" i="2" s="1"/>
  <c r="BB481" i="2"/>
  <c r="AT448" i="2"/>
  <c r="AT481" i="2" s="1"/>
  <c r="AI14" i="2"/>
  <c r="P15" i="2"/>
  <c r="AM28" i="2"/>
  <c r="AM62" i="2"/>
  <c r="AC63" i="2"/>
  <c r="AC64" i="2"/>
  <c r="AM69" i="2"/>
  <c r="BH70" i="2"/>
  <c r="AC72" i="2"/>
  <c r="AK75" i="2"/>
  <c r="E80" i="2"/>
  <c r="R81" i="2"/>
  <c r="P81" i="2" s="1"/>
  <c r="P82" i="2"/>
  <c r="Q82" i="2" s="1"/>
  <c r="BH85" i="2"/>
  <c r="S91" i="2"/>
  <c r="AM94" i="2"/>
  <c r="AK100" i="2"/>
  <c r="P111" i="2"/>
  <c r="Q111" i="2" s="1"/>
  <c r="AJ111" i="2"/>
  <c r="P113" i="2"/>
  <c r="Q113" i="2" s="1"/>
  <c r="AA116" i="2"/>
  <c r="AA118" i="2"/>
  <c r="BG118" i="2"/>
  <c r="BE118" i="2" s="1"/>
  <c r="BF118" i="2" s="1"/>
  <c r="R121" i="2"/>
  <c r="AK138" i="2"/>
  <c r="AJ146" i="2"/>
  <c r="AK146" i="2" s="1"/>
  <c r="AL150" i="2"/>
  <c r="BG230" i="2"/>
  <c r="Q232" i="2"/>
  <c r="AB237" i="2"/>
  <c r="E239" i="2"/>
  <c r="E235" i="2" s="1"/>
  <c r="M243" i="2"/>
  <c r="AE243" i="2" s="1"/>
  <c r="BB243" i="2"/>
  <c r="BA243" i="2" s="1"/>
  <c r="AA246" i="2"/>
  <c r="Q247" i="2"/>
  <c r="BE248" i="2"/>
  <c r="BF248" i="2" s="1"/>
  <c r="R249" i="2"/>
  <c r="P249" i="2" s="1"/>
  <c r="Q249" i="2" s="1"/>
  <c r="BG249" i="2"/>
  <c r="R257" i="2"/>
  <c r="K259" i="2"/>
  <c r="AE259" i="2"/>
  <c r="AM260" i="2"/>
  <c r="BF262" i="2"/>
  <c r="AX284" i="2"/>
  <c r="AW284" i="2" s="1"/>
  <c r="BG287" i="2"/>
  <c r="BH287" i="2" s="1"/>
  <c r="AL288" i="2"/>
  <c r="AJ288" i="2" s="1"/>
  <c r="AA289" i="2"/>
  <c r="Z292" i="2"/>
  <c r="AA292" i="2" s="1"/>
  <c r="P300" i="2"/>
  <c r="BF301" i="2"/>
  <c r="AM311" i="2"/>
  <c r="AK312" i="2"/>
  <c r="AK320" i="2"/>
  <c r="AA321" i="2"/>
  <c r="P27" i="2"/>
  <c r="BF91" i="2"/>
  <c r="BF97" i="2"/>
  <c r="AM131" i="2"/>
  <c r="BF296" i="2"/>
  <c r="AM318" i="2"/>
  <c r="BF329" i="2"/>
  <c r="AC333" i="2"/>
  <c r="AB332" i="2"/>
  <c r="Z332" i="2" s="1"/>
  <c r="Z344" i="2"/>
  <c r="AA344" i="2" s="1"/>
  <c r="AB343" i="2"/>
  <c r="AC343" i="2" s="1"/>
  <c r="K14" i="2"/>
  <c r="Z27" i="2"/>
  <c r="BH27" i="2"/>
  <c r="P62" i="2"/>
  <c r="AA70" i="2"/>
  <c r="S75" i="2"/>
  <c r="S82" i="2"/>
  <c r="BH94" i="2"/>
  <c r="AC97" i="2"/>
  <c r="BH97" i="2"/>
  <c r="BF98" i="2"/>
  <c r="S119" i="2"/>
  <c r="AC120" i="2"/>
  <c r="AC121" i="2"/>
  <c r="AA137" i="2"/>
  <c r="AK140" i="2"/>
  <c r="S143" i="2"/>
  <c r="BH151" i="2"/>
  <c r="AL237" i="2"/>
  <c r="AJ237" i="2" s="1"/>
  <c r="AL249" i="2"/>
  <c r="AJ249" i="2" s="1"/>
  <c r="AK249" i="2" s="1"/>
  <c r="Q250" i="2"/>
  <c r="Q251" i="2"/>
  <c r="BF251" i="2"/>
  <c r="Q275" i="2"/>
  <c r="AC284" i="2"/>
  <c r="AK289" i="2"/>
  <c r="S294" i="2"/>
  <c r="Q296" i="2"/>
  <c r="Q301" i="2"/>
  <c r="AC310" i="2"/>
  <c r="BF320" i="2"/>
  <c r="E326" i="2"/>
  <c r="F322" i="2"/>
  <c r="BH333" i="2"/>
  <c r="BE333" i="2"/>
  <c r="BF333" i="2" s="1"/>
  <c r="AA341" i="2"/>
  <c r="AK341" i="2"/>
  <c r="BF341" i="2"/>
  <c r="AQ14" i="2"/>
  <c r="BJ14" i="2"/>
  <c r="BJ27" i="2"/>
  <c r="W35" i="2"/>
  <c r="P76" i="2"/>
  <c r="Q76" i="2" s="1"/>
  <c r="P79" i="2"/>
  <c r="Q79" i="2" s="1"/>
  <c r="AM79" i="2"/>
  <c r="AC91" i="2"/>
  <c r="AK95" i="2"/>
  <c r="Q96" i="2"/>
  <c r="AL110" i="2"/>
  <c r="S112" i="2"/>
  <c r="BH113" i="2"/>
  <c r="AB119" i="2"/>
  <c r="Z119" i="2" s="1"/>
  <c r="BH124" i="2"/>
  <c r="Q132" i="2"/>
  <c r="AB143" i="2"/>
  <c r="Z143" i="2" s="1"/>
  <c r="AA143" i="2" s="1"/>
  <c r="AM145" i="2"/>
  <c r="Q146" i="2"/>
  <c r="P223" i="2"/>
  <c r="AM228" i="2"/>
  <c r="AC239" i="2"/>
  <c r="R243" i="2"/>
  <c r="P255" i="2"/>
  <c r="Q255" i="2" s="1"/>
  <c r="Q260" i="2"/>
  <c r="AJ263" i="2"/>
  <c r="AM274" i="2"/>
  <c r="AK276" i="2"/>
  <c r="BE284" i="2"/>
  <c r="AL287" i="2"/>
  <c r="AM287" i="2" s="1"/>
  <c r="AK292" i="2"/>
  <c r="AB294" i="2"/>
  <c r="AC294" i="2" s="1"/>
  <c r="S301" i="2"/>
  <c r="Q319" i="2"/>
  <c r="K332" i="2"/>
  <c r="AA332" i="2" s="1"/>
  <c r="BB333" i="2"/>
  <c r="BA334" i="2"/>
  <c r="AT334" i="2"/>
  <c r="AT333" i="2" s="1"/>
  <c r="BB346" i="2"/>
  <c r="BA346" i="2" s="1"/>
  <c r="AM367" i="2"/>
  <c r="AJ367" i="2"/>
  <c r="AK367" i="2" s="1"/>
  <c r="AQ27" i="2"/>
  <c r="S62" i="2"/>
  <c r="AK72" i="2"/>
  <c r="AM91" i="2"/>
  <c r="BF96" i="2"/>
  <c r="AB112" i="2"/>
  <c r="Z113" i="2"/>
  <c r="AA113" i="2" s="1"/>
  <c r="AM119" i="2"/>
  <c r="Q127" i="2"/>
  <c r="S131" i="2"/>
  <c r="BF140" i="2"/>
  <c r="AL143" i="2"/>
  <c r="AM143" i="2" s="1"/>
  <c r="R226" i="2"/>
  <c r="P226" i="2" s="1"/>
  <c r="Z230" i="2"/>
  <c r="AA230" i="2" s="1"/>
  <c r="Z231" i="2"/>
  <c r="AA231" i="2" s="1"/>
  <c r="P242" i="2"/>
  <c r="Q242" i="2" s="1"/>
  <c r="AA251" i="2"/>
  <c r="P259" i="2"/>
  <c r="S260" i="2"/>
  <c r="Q261" i="2"/>
  <c r="AM263" i="2"/>
  <c r="I284" i="2"/>
  <c r="H284" i="2" s="1"/>
  <c r="AM284" i="2"/>
  <c r="AJ287" i="2"/>
  <c r="AK287" i="2" s="1"/>
  <c r="R288" i="2"/>
  <c r="P288" i="2" s="1"/>
  <c r="AM292" i="2"/>
  <c r="AA301" i="2"/>
  <c r="AB309" i="2"/>
  <c r="Z309" i="2" s="1"/>
  <c r="Z311" i="2"/>
  <c r="AB324" i="2"/>
  <c r="BF483" i="2"/>
  <c r="Z14" i="2"/>
  <c r="BH28" i="2"/>
  <c r="P80" i="2"/>
  <c r="Q80" i="2" s="1"/>
  <c r="AC111" i="2"/>
  <c r="AA131" i="2"/>
  <c r="AB142" i="2"/>
  <c r="AC142" i="2" s="1"/>
  <c r="AK229" i="2"/>
  <c r="BF246" i="2"/>
  <c r="BB274" i="2"/>
  <c r="BA274" i="2" s="1"/>
  <c r="AA275" i="2"/>
  <c r="AA296" i="2"/>
  <c r="S318" i="2"/>
  <c r="S63" i="2"/>
  <c r="BH64" i="2"/>
  <c r="AM70" i="2"/>
  <c r="S72" i="2"/>
  <c r="AM85" i="2"/>
  <c r="P97" i="2"/>
  <c r="Q97" i="2" s="1"/>
  <c r="AJ98" i="2"/>
  <c r="AK98" i="2" s="1"/>
  <c r="Q126" i="2"/>
  <c r="AC131" i="2"/>
  <c r="Q138" i="2"/>
  <c r="Q140" i="2"/>
  <c r="S150" i="2"/>
  <c r="AB226" i="2"/>
  <c r="AC226" i="2" s="1"/>
  <c r="R237" i="2"/>
  <c r="P237" i="2" s="1"/>
  <c r="BG237" i="2"/>
  <c r="BE237" i="2" s="1"/>
  <c r="BF237" i="2" s="1"/>
  <c r="AC244" i="2"/>
  <c r="Q246" i="2"/>
  <c r="AK251" i="2"/>
  <c r="BH255" i="2"/>
  <c r="AC260" i="2"/>
  <c r="Q276" i="2"/>
  <c r="Q289" i="2"/>
  <c r="Q292" i="2"/>
  <c r="AK301" i="2"/>
  <c r="BG310" i="2"/>
  <c r="BH310" i="2" s="1"/>
  <c r="AA312" i="2"/>
  <c r="AC318" i="2"/>
  <c r="AA320" i="2"/>
  <c r="Q321" i="2"/>
  <c r="BH332" i="2"/>
  <c r="BH335" i="2"/>
  <c r="BE335" i="2"/>
  <c r="BF335" i="2" s="1"/>
  <c r="Q341" i="2"/>
  <c r="AC348" i="2"/>
  <c r="AB364" i="2"/>
  <c r="AC364" i="2" s="1"/>
  <c r="BH376" i="2"/>
  <c r="AM379" i="2"/>
  <c r="AK386" i="2"/>
  <c r="BF386" i="2"/>
  <c r="AK388" i="2"/>
  <c r="AK403" i="2"/>
  <c r="Q406" i="2"/>
  <c r="BD405" i="2"/>
  <c r="AS408" i="2"/>
  <c r="Y409" i="2"/>
  <c r="AI412" i="2"/>
  <c r="P417" i="2"/>
  <c r="Q425" i="2"/>
  <c r="AI428" i="2"/>
  <c r="E433" i="2"/>
  <c r="E429" i="2" s="1"/>
  <c r="AK435" i="2"/>
  <c r="AR437" i="2"/>
  <c r="AI440" i="2"/>
  <c r="P445" i="2"/>
  <c r="Q445" i="2" s="1"/>
  <c r="BF461" i="2"/>
  <c r="R472" i="2"/>
  <c r="BA483" i="2"/>
  <c r="AB486" i="2"/>
  <c r="AR491" i="2"/>
  <c r="AS491" i="2" s="1"/>
  <c r="Q495" i="2"/>
  <c r="R496" i="2"/>
  <c r="R486" i="2" s="1"/>
  <c r="BH326" i="2"/>
  <c r="AA330" i="2"/>
  <c r="BF331" i="2"/>
  <c r="Q334" i="2"/>
  <c r="AA335" i="2"/>
  <c r="S341" i="2"/>
  <c r="AK342" i="2"/>
  <c r="BG343" i="2"/>
  <c r="AJ348" i="2"/>
  <c r="AK348" i="2" s="1"/>
  <c r="P349" i="2"/>
  <c r="Q349" i="2" s="1"/>
  <c r="AC351" i="2"/>
  <c r="Q355" i="2"/>
  <c r="BA360" i="2"/>
  <c r="AE364" i="2"/>
  <c r="Z367" i="2"/>
  <c r="AL368" i="2"/>
  <c r="AM368" i="2" s="1"/>
  <c r="L373" i="2"/>
  <c r="K373" i="2" s="1"/>
  <c r="AM387" i="2"/>
  <c r="AM388" i="2"/>
  <c r="AJ395" i="2"/>
  <c r="AK395" i="2" s="1"/>
  <c r="AK396" i="2"/>
  <c r="AA398" i="2"/>
  <c r="AA400" i="2"/>
  <c r="AA402" i="2"/>
  <c r="AR405" i="2"/>
  <c r="AS405" i="2" s="1"/>
  <c r="AA407" i="2"/>
  <c r="Z408" i="2"/>
  <c r="AA408" i="2" s="1"/>
  <c r="AA410" i="2"/>
  <c r="AK411" i="2"/>
  <c r="BK413" i="2"/>
  <c r="BE413" i="2" s="1"/>
  <c r="AK414" i="2"/>
  <c r="AK415" i="2"/>
  <c r="Q422" i="2"/>
  <c r="AA426" i="2"/>
  <c r="AR428" i="2"/>
  <c r="AJ428" i="2" s="1"/>
  <c r="AB429" i="2"/>
  <c r="Z429" i="2" s="1"/>
  <c r="AA429" i="2" s="1"/>
  <c r="BE429" i="2"/>
  <c r="BF429" i="2" s="1"/>
  <c r="Y437" i="2"/>
  <c r="Q437" i="2"/>
  <c r="AB448" i="2"/>
  <c r="E453" i="2"/>
  <c r="E448" i="2" s="1"/>
  <c r="BF454" i="2"/>
  <c r="R456" i="2"/>
  <c r="P456" i="2" s="1"/>
  <c r="Z496" i="2"/>
  <c r="E498" i="2"/>
  <c r="BF499" i="2"/>
  <c r="BH500" i="2"/>
  <c r="AK501" i="2"/>
  <c r="BK682" i="2"/>
  <c r="BK41" i="2" s="1"/>
  <c r="BE41" i="2" s="1"/>
  <c r="AA350" i="2"/>
  <c r="AK407" i="2"/>
  <c r="BL429" i="2"/>
  <c r="AS440" i="2"/>
  <c r="AC326" i="2"/>
  <c r="AK339" i="2"/>
  <c r="BG341" i="2"/>
  <c r="BH341" i="2" s="1"/>
  <c r="M361" i="2"/>
  <c r="AC367" i="2"/>
  <c r="K387" i="2"/>
  <c r="AK387" i="2" s="1"/>
  <c r="Q388" i="2"/>
  <c r="Q389" i="2"/>
  <c r="BG389" i="2"/>
  <c r="AR394" i="2"/>
  <c r="AJ394" i="2" s="1"/>
  <c r="AK398" i="2"/>
  <c r="AK400" i="2"/>
  <c r="AI425" i="2"/>
  <c r="AK426" i="2"/>
  <c r="AI429" i="2"/>
  <c r="AS439" i="2"/>
  <c r="Q442" i="2"/>
  <c r="AA446" i="2"/>
  <c r="I449" i="2"/>
  <c r="AJ453" i="2"/>
  <c r="AJ477" i="2" s="1"/>
  <c r="I498" i="2"/>
  <c r="BF501" i="2"/>
  <c r="P327" i="2"/>
  <c r="Q327" i="2" s="1"/>
  <c r="BE327" i="2"/>
  <c r="BF327" i="2" s="1"/>
  <c r="S329" i="2"/>
  <c r="AL343" i="2"/>
  <c r="AM343" i="2" s="1"/>
  <c r="BG347" i="2"/>
  <c r="AC350" i="2"/>
  <c r="AK358" i="2"/>
  <c r="AE363" i="2"/>
  <c r="S376" i="2"/>
  <c r="Q381" i="2"/>
  <c r="AA386" i="2"/>
  <c r="S388" i="2"/>
  <c r="BL396" i="2"/>
  <c r="AS398" i="2"/>
  <c r="AR399" i="2"/>
  <c r="AS400" i="2"/>
  <c r="Q405" i="2"/>
  <c r="AI408" i="2"/>
  <c r="D409" i="2"/>
  <c r="Q411" i="2"/>
  <c r="BF411" i="2"/>
  <c r="Q414" i="2"/>
  <c r="Q415" i="2"/>
  <c r="AI417" i="2"/>
  <c r="AH420" i="2"/>
  <c r="Z420" i="2" s="1"/>
  <c r="AA422" i="2"/>
  <c r="AK425" i="2"/>
  <c r="AS426" i="2"/>
  <c r="Q430" i="2"/>
  <c r="AI433" i="2"/>
  <c r="AK434" i="2"/>
  <c r="AZ440" i="2"/>
  <c r="AW440" i="2" s="1"/>
  <c r="BF441" i="2"/>
  <c r="F448" i="2"/>
  <c r="F481" i="2" s="1"/>
  <c r="F619" i="2" s="1"/>
  <c r="AJ449" i="2"/>
  <c r="BF474" i="2"/>
  <c r="AI493" i="2"/>
  <c r="AK494" i="2"/>
  <c r="Q499" i="2"/>
  <c r="AK321" i="2"/>
  <c r="AC329" i="2"/>
  <c r="AA331" i="2"/>
  <c r="AJ350" i="2"/>
  <c r="AK350" i="2" s="1"/>
  <c r="P351" i="2"/>
  <c r="Q351" i="2" s="1"/>
  <c r="K364" i="2"/>
  <c r="Z368" i="2"/>
  <c r="R374" i="2"/>
  <c r="Z377" i="2"/>
  <c r="AA377" i="2" s="1"/>
  <c r="M383" i="2"/>
  <c r="M359" i="2" s="1"/>
  <c r="AM384" i="2"/>
  <c r="P387" i="2"/>
  <c r="AC392" i="2"/>
  <c r="BF398" i="2"/>
  <c r="BL399" i="2"/>
  <c r="BF400" i="2"/>
  <c r="AK406" i="2"/>
  <c r="E417" i="2"/>
  <c r="AA418" i="2"/>
  <c r="AK423" i="2"/>
  <c r="BF423" i="2"/>
  <c r="AS425" i="2"/>
  <c r="K428" i="2"/>
  <c r="AA428" i="2" s="1"/>
  <c r="AR429" i="2"/>
  <c r="AS429" i="2" s="1"/>
  <c r="AJ433" i="2"/>
  <c r="AS434" i="2"/>
  <c r="AZ434" i="2" s="1"/>
  <c r="AK439" i="2"/>
  <c r="AA441" i="2"/>
  <c r="Z445" i="2"/>
  <c r="AA445" i="2" s="1"/>
  <c r="BK445" i="2"/>
  <c r="BE445" i="2" s="1"/>
  <c r="BF445" i="2" s="1"/>
  <c r="AJ446" i="2"/>
  <c r="AK446" i="2" s="1"/>
  <c r="G448" i="2"/>
  <c r="BF450" i="2"/>
  <c r="P453" i="2"/>
  <c r="P477" i="2" s="1"/>
  <c r="AL456" i="2"/>
  <c r="AJ456" i="2" s="1"/>
  <c r="AH492" i="2"/>
  <c r="AH491" i="2" s="1"/>
  <c r="AK493" i="2"/>
  <c r="AS494" i="2"/>
  <c r="X497" i="2"/>
  <c r="P497" i="2" s="1"/>
  <c r="Q497" i="2" s="1"/>
  <c r="I537" i="2"/>
  <c r="H502" i="2"/>
  <c r="H537" i="2" s="1"/>
  <c r="AS622" i="2"/>
  <c r="AA497" i="2"/>
  <c r="Q330" i="2"/>
  <c r="BF330" i="2"/>
  <c r="Z338" i="2"/>
  <c r="AA338" i="2" s="1"/>
  <c r="P339" i="2"/>
  <c r="Q339" i="2" s="1"/>
  <c r="AL347" i="2"/>
  <c r="AM347" i="2" s="1"/>
  <c r="Q350" i="2"/>
  <c r="Q358" i="2"/>
  <c r="AB378" i="2"/>
  <c r="AC378" i="2" s="1"/>
  <c r="AC381" i="2"/>
  <c r="AM383" i="2"/>
  <c r="AC388" i="2"/>
  <c r="AC389" i="2"/>
  <c r="AK391" i="2"/>
  <c r="Q399" i="2"/>
  <c r="Q402" i="2"/>
  <c r="Q408" i="2"/>
  <c r="Q409" i="2"/>
  <c r="O420" i="2"/>
  <c r="Y420" i="2" s="1"/>
  <c r="D420" i="2"/>
  <c r="BF430" i="2"/>
  <c r="AS433" i="2"/>
  <c r="BF434" i="2"/>
  <c r="BK440" i="2"/>
  <c r="BL440" i="2" s="1"/>
  <c r="BL445" i="2"/>
  <c r="AR445" i="2"/>
  <c r="AJ445" i="2" s="1"/>
  <c r="AK445" i="2" s="1"/>
  <c r="AH448" i="2"/>
  <c r="X491" i="2"/>
  <c r="Y491" i="2" s="1"/>
  <c r="L496" i="2"/>
  <c r="K496" i="2" s="1"/>
  <c r="AK499" i="2"/>
  <c r="S500" i="2"/>
  <c r="Q502" i="2"/>
  <c r="AC504" i="2"/>
  <c r="AT507" i="2"/>
  <c r="AE551" i="2"/>
  <c r="AT554" i="2"/>
  <c r="AT553" i="2" s="1"/>
  <c r="AA557" i="2"/>
  <c r="S561" i="2"/>
  <c r="AK563" i="2"/>
  <c r="S576" i="2"/>
  <c r="AK581" i="2"/>
  <c r="AA585" i="2"/>
  <c r="Q588" i="2"/>
  <c r="K593" i="2"/>
  <c r="Q593" i="2" s="1"/>
  <c r="Q612" i="2"/>
  <c r="S613" i="2"/>
  <c r="AI614" i="2"/>
  <c r="AS643" i="2"/>
  <c r="BF644" i="2"/>
  <c r="AK645" i="2"/>
  <c r="BF647" i="2"/>
  <c r="E649" i="2"/>
  <c r="BA649" i="2"/>
  <c r="AI652" i="2"/>
  <c r="S660" i="2"/>
  <c r="BF661" i="2"/>
  <c r="Q663" i="2"/>
  <c r="Q664" i="2"/>
  <c r="BD688" i="2"/>
  <c r="BD682" i="2" s="1"/>
  <c r="AK689" i="2"/>
  <c r="AA690" i="2"/>
  <c r="AX693" i="2"/>
  <c r="AW693" i="2" s="1"/>
  <c r="BK702" i="2"/>
  <c r="AK704" i="2"/>
  <c r="AV702" i="2"/>
  <c r="AG736" i="2"/>
  <c r="AJ747" i="2"/>
  <c r="AK747" i="2" s="1"/>
  <c r="BF756" i="2"/>
  <c r="K504" i="2"/>
  <c r="AA504" i="2" s="1"/>
  <c r="K505" i="2"/>
  <c r="AC514" i="2"/>
  <c r="BH515" i="2"/>
  <c r="AK520" i="2"/>
  <c r="AK528" i="2"/>
  <c r="AA536" i="2"/>
  <c r="AE547" i="2"/>
  <c r="AC548" i="2"/>
  <c r="AK551" i="2"/>
  <c r="S562" i="2"/>
  <c r="BE564" i="2"/>
  <c r="BF564" i="2" s="1"/>
  <c r="AA568" i="2"/>
  <c r="S573" i="2"/>
  <c r="AA575" i="2"/>
  <c r="BE577" i="2"/>
  <c r="BF577" i="2" s="1"/>
  <c r="BH580" i="2"/>
  <c r="BE582" i="2"/>
  <c r="BF582" i="2" s="1"/>
  <c r="AG597" i="2"/>
  <c r="BJ610" i="2"/>
  <c r="AJ611" i="2"/>
  <c r="AK611" i="2" s="1"/>
  <c r="AA617" i="2"/>
  <c r="AQ623" i="2"/>
  <c r="G636" i="2"/>
  <c r="E636" i="2" s="1"/>
  <c r="AK648" i="2"/>
  <c r="AJ652" i="2"/>
  <c r="AK652" i="2" s="1"/>
  <c r="AK654" i="2"/>
  <c r="AJ662" i="2"/>
  <c r="AK662" i="2" s="1"/>
  <c r="BF668" i="2"/>
  <c r="AJ670" i="2"/>
  <c r="BH670" i="2" s="1"/>
  <c r="P671" i="2"/>
  <c r="Q671" i="2" s="1"/>
  <c r="AZ717" i="2"/>
  <c r="AZ750" i="2" s="1"/>
  <c r="Z686" i="2"/>
  <c r="Z719" i="2" s="1"/>
  <c r="AA719" i="2" s="1"/>
  <c r="AS689" i="2"/>
  <c r="Q704" i="2"/>
  <c r="BA706" i="2"/>
  <c r="BE707" i="2"/>
  <c r="BF707" i="2" s="1"/>
  <c r="Y711" i="2"/>
  <c r="K735" i="2"/>
  <c r="AR735" i="2" s="1"/>
  <c r="AH746" i="2"/>
  <c r="Z746" i="2" s="1"/>
  <c r="H751" i="2"/>
  <c r="P754" i="2"/>
  <c r="Q754" i="2" s="1"/>
  <c r="BE754" i="2"/>
  <c r="BF754" i="2" s="1"/>
  <c r="Q776" i="2"/>
  <c r="AC779" i="2"/>
  <c r="E503" i="2"/>
  <c r="I514" i="2"/>
  <c r="H514" i="2" s="1"/>
  <c r="AA518" i="2"/>
  <c r="AK530" i="2"/>
  <c r="AJ541" i="2"/>
  <c r="BH549" i="2"/>
  <c r="BH560" i="2"/>
  <c r="Z562" i="2"/>
  <c r="AC576" i="2"/>
  <c r="AA711" i="2"/>
  <c r="P504" i="2"/>
  <c r="AA506" i="2"/>
  <c r="BH507" i="2"/>
  <c r="K514" i="2"/>
  <c r="AK514" i="2" s="1"/>
  <c r="S553" i="2"/>
  <c r="K556" i="2"/>
  <c r="AA556" i="2" s="1"/>
  <c r="AA564" i="2"/>
  <c r="Q566" i="2"/>
  <c r="AK568" i="2"/>
  <c r="I576" i="2"/>
  <c r="H576" i="2" s="1"/>
  <c r="AK576" i="2"/>
  <c r="W593" i="2"/>
  <c r="AQ597" i="2"/>
  <c r="Q611" i="2"/>
  <c r="AA615" i="2"/>
  <c r="E635" i="2"/>
  <c r="AZ635" i="2"/>
  <c r="AW635" i="2" s="1"/>
  <c r="Y641" i="2"/>
  <c r="K643" i="2"/>
  <c r="AK650" i="2"/>
  <c r="Z657" i="2"/>
  <c r="Q662" i="2"/>
  <c r="AA664" i="2"/>
  <c r="AA666" i="2"/>
  <c r="R673" i="2"/>
  <c r="AH682" i="2"/>
  <c r="AV686" i="2"/>
  <c r="Q757" i="2"/>
  <c r="S775" i="2"/>
  <c r="AM504" i="2"/>
  <c r="S505" i="2"/>
  <c r="Z513" i="2"/>
  <c r="AK515" i="2"/>
  <c r="AZ517" i="2"/>
  <c r="AW517" i="2" s="1"/>
  <c r="Q563" i="2"/>
  <c r="AM573" i="2"/>
  <c r="AM576" i="2"/>
  <c r="BF583" i="2"/>
  <c r="Z618" i="2"/>
  <c r="S611" i="2"/>
  <c r="AX612" i="2"/>
  <c r="AW612" i="2" s="1"/>
  <c r="Q614" i="2"/>
  <c r="BA635" i="2"/>
  <c r="D739" i="2"/>
  <c r="AS641" i="2"/>
  <c r="BF645" i="2"/>
  <c r="BL649" i="2"/>
  <c r="AA658" i="2"/>
  <c r="AJ661" i="2"/>
  <c r="AK661" i="2" s="1"/>
  <c r="Q668" i="2"/>
  <c r="AL673" i="2"/>
  <c r="BD705" i="2"/>
  <c r="BA705" i="2" s="1"/>
  <c r="Q712" i="2"/>
  <c r="X743" i="2"/>
  <c r="X749" i="2" s="1"/>
  <c r="P749" i="2" s="1"/>
  <c r="AI745" i="2"/>
  <c r="Z747" i="2"/>
  <c r="AA747" i="2" s="1"/>
  <c r="AA754" i="2"/>
  <c r="BF755" i="2"/>
  <c r="BE771" i="2"/>
  <c r="BF771" i="2" s="1"/>
  <c r="AB775" i="2"/>
  <c r="AC775" i="2" s="1"/>
  <c r="BA503" i="2"/>
  <c r="AC505" i="2"/>
  <c r="AK508" i="2"/>
  <c r="AK510" i="2"/>
  <c r="AA521" i="2"/>
  <c r="S522" i="2"/>
  <c r="BA524" i="2"/>
  <c r="BF525" i="2"/>
  <c r="Q527" i="2"/>
  <c r="Q551" i="2"/>
  <c r="AE553" i="2"/>
  <c r="AK562" i="2"/>
  <c r="AK564" i="2"/>
  <c r="K573" i="2"/>
  <c r="BF573" i="2" s="1"/>
  <c r="AA581" i="2"/>
  <c r="Q583" i="2"/>
  <c r="AK585" i="2"/>
  <c r="AG592" i="2"/>
  <c r="AG593" i="2"/>
  <c r="AQ596" i="2"/>
  <c r="AA610" i="2"/>
  <c r="AC623" i="2"/>
  <c r="K632" i="2"/>
  <c r="AW636" i="2"/>
  <c r="K637" i="2"/>
  <c r="O640" i="2"/>
  <c r="AI640" i="2" s="1"/>
  <c r="AV640" i="2"/>
  <c r="Y643" i="2"/>
  <c r="Q645" i="2"/>
  <c r="Q648" i="2"/>
  <c r="BF648" i="2"/>
  <c r="BL652" i="2"/>
  <c r="K660" i="2"/>
  <c r="AA660" i="2" s="1"/>
  <c r="BF662" i="2"/>
  <c r="AM675" i="2"/>
  <c r="Y688" i="2"/>
  <c r="Q690" i="2"/>
  <c r="BA718" i="2"/>
  <c r="AA703" i="2"/>
  <c r="BE703" i="2"/>
  <c r="BF703" i="2" s="1"/>
  <c r="AK706" i="2"/>
  <c r="BE709" i="2"/>
  <c r="BF709" i="2" s="1"/>
  <c r="AJ713" i="2"/>
  <c r="AK713" i="2" s="1"/>
  <c r="BA715" i="2"/>
  <c r="BA751" i="2" s="1"/>
  <c r="L727" i="2"/>
  <c r="L726" i="2" s="1"/>
  <c r="L43" i="2" s="1"/>
  <c r="O728" i="2"/>
  <c r="K728" i="2" s="1"/>
  <c r="O734" i="2"/>
  <c r="Y734" i="2" s="1"/>
  <c r="Q740" i="2"/>
  <c r="AJ745" i="2"/>
  <c r="BH749" i="2"/>
  <c r="AA756" i="2"/>
  <c r="Z757" i="2"/>
  <c r="AA757" i="2" s="1"/>
  <c r="E766" i="2"/>
  <c r="BH771" i="2"/>
  <c r="E776" i="2"/>
  <c r="AJ776" i="2"/>
  <c r="AK776" i="2" s="1"/>
  <c r="AM505" i="2"/>
  <c r="AK507" i="2"/>
  <c r="S514" i="2"/>
  <c r="K546" i="2"/>
  <c r="Q546" i="2" s="1"/>
  <c r="S548" i="2"/>
  <c r="E553" i="2"/>
  <c r="BH557" i="2"/>
  <c r="AA563" i="2"/>
  <c r="AA517" i="2"/>
  <c r="BE519" i="2"/>
  <c r="BF519" i="2" s="1"/>
  <c r="AK526" i="2"/>
  <c r="AA531" i="2"/>
  <c r="S551" i="2"/>
  <c r="AC559" i="2"/>
  <c r="BF568" i="2"/>
  <c r="AK572" i="2"/>
  <c r="AK577" i="2"/>
  <c r="AK582" i="2"/>
  <c r="Z586" i="2"/>
  <c r="AQ592" i="2"/>
  <c r="AQ593" i="2"/>
  <c r="K618" i="2"/>
  <c r="AK612" i="2"/>
  <c r="Q613" i="2"/>
  <c r="Q615" i="2"/>
  <c r="AA616" i="2"/>
  <c r="AO618" i="2"/>
  <c r="AN619" i="2"/>
  <c r="AN45" i="2" s="1"/>
  <c r="AN11" i="2" s="1"/>
  <c r="AA633" i="2"/>
  <c r="Y637" i="2"/>
  <c r="BD640" i="2"/>
  <c r="BA640" i="2" s="1"/>
  <c r="BF650" i="2"/>
  <c r="AA654" i="2"/>
  <c r="BF654" i="2"/>
  <c r="AJ657" i="2"/>
  <c r="AK657" i="2" s="1"/>
  <c r="AS658" i="2"/>
  <c r="Q660" i="2"/>
  <c r="AK663" i="2"/>
  <c r="AK666" i="2"/>
  <c r="AK667" i="2"/>
  <c r="BF683" i="2"/>
  <c r="AR688" i="2"/>
  <c r="AS688" i="2" s="1"/>
  <c r="AK703" i="2"/>
  <c r="Q707" i="2"/>
  <c r="AI744" i="2"/>
  <c r="BF757" i="2"/>
  <c r="BJ771" i="2"/>
  <c r="AA27" i="2"/>
  <c r="AK27" i="2"/>
  <c r="Q27" i="2"/>
  <c r="AE14" i="2"/>
  <c r="AM14" i="2"/>
  <c r="AM15" i="2"/>
  <c r="Z16" i="2"/>
  <c r="AA16" i="2" s="1"/>
  <c r="BH79" i="2"/>
  <c r="AK79" i="2"/>
  <c r="P14" i="2"/>
  <c r="P61" i="2"/>
  <c r="BH74" i="2"/>
  <c r="AK74" i="2"/>
  <c r="AD75" i="2"/>
  <c r="AE75" i="2" s="1"/>
  <c r="AA75" i="2"/>
  <c r="AO14" i="2"/>
  <c r="K15" i="2"/>
  <c r="BF64" i="2"/>
  <c r="AX64" i="2"/>
  <c r="AW64" i="2" s="1"/>
  <c r="AX95" i="2"/>
  <c r="BF95" i="2"/>
  <c r="AD72" i="2"/>
  <c r="AA72" i="2"/>
  <c r="BE78" i="2"/>
  <c r="BG77" i="2"/>
  <c r="F60" i="2"/>
  <c r="L61" i="2"/>
  <c r="S61" i="2" s="1"/>
  <c r="K62" i="2"/>
  <c r="H64" i="2"/>
  <c r="H197" i="2" s="1"/>
  <c r="BE66" i="2"/>
  <c r="BF66" i="2" s="1"/>
  <c r="P67" i="2"/>
  <c r="Q67" i="2" s="1"/>
  <c r="AJ68" i="2"/>
  <c r="Z69" i="2"/>
  <c r="BE70" i="2"/>
  <c r="BF70" i="2" s="1"/>
  <c r="Z71" i="2"/>
  <c r="AA71" i="2" s="1"/>
  <c r="Z73" i="2"/>
  <c r="AA73" i="2" s="1"/>
  <c r="AL73" i="2"/>
  <c r="BA74" i="2"/>
  <c r="BG76" i="2"/>
  <c r="AB77" i="2"/>
  <c r="P78" i="2"/>
  <c r="Q78" i="2" s="1"/>
  <c r="AL80" i="2"/>
  <c r="BE80" i="2"/>
  <c r="BE81" i="2"/>
  <c r="AJ82" i="2"/>
  <c r="AK82" i="2" s="1"/>
  <c r="AB605" i="2"/>
  <c r="AB94" i="2"/>
  <c r="P98" i="2"/>
  <c r="Q98" i="2" s="1"/>
  <c r="BH138" i="2"/>
  <c r="AL147" i="2"/>
  <c r="AJ148" i="2"/>
  <c r="AK148" i="2" s="1"/>
  <c r="AM148" i="2"/>
  <c r="AD61" i="2"/>
  <c r="R66" i="2"/>
  <c r="BG75" i="2"/>
  <c r="BA78" i="2"/>
  <c r="Z85" i="2"/>
  <c r="AC88" i="2"/>
  <c r="L90" i="2"/>
  <c r="P91" i="2"/>
  <c r="Q91" i="2" s="1"/>
  <c r="AJ91" i="2"/>
  <c r="AA96" i="2"/>
  <c r="BH101" i="2"/>
  <c r="AM59" i="2"/>
  <c r="S81" i="2"/>
  <c r="BB94" i="2"/>
  <c r="AT95" i="2"/>
  <c r="AT94" i="2" s="1"/>
  <c r="AT93" i="2" s="1"/>
  <c r="AC138" i="2"/>
  <c r="Z138" i="2"/>
  <c r="AA138" i="2" s="1"/>
  <c r="I60" i="2"/>
  <c r="I65" i="2"/>
  <c r="H65" i="2" s="1"/>
  <c r="AA68" i="2"/>
  <c r="BB73" i="2"/>
  <c r="AT76" i="2"/>
  <c r="R77" i="2"/>
  <c r="AL81" i="2"/>
  <c r="BH84" i="2"/>
  <c r="Z98" i="2"/>
  <c r="AA98" i="2" s="1"/>
  <c r="AK99" i="2"/>
  <c r="P149" i="2"/>
  <c r="Q149" i="2" s="1"/>
  <c r="S149" i="2"/>
  <c r="BE28" i="2"/>
  <c r="BF28" i="2" s="1"/>
  <c r="AJ62" i="2"/>
  <c r="Q64" i="2"/>
  <c r="Z67" i="2"/>
  <c r="P69" i="2"/>
  <c r="Q69" i="2" s="1"/>
  <c r="BE69" i="2"/>
  <c r="BF69" i="2" s="1"/>
  <c r="P73" i="2"/>
  <c r="Q73" i="2" s="1"/>
  <c r="Z78" i="2"/>
  <c r="BE85" i="2"/>
  <c r="BF85" i="2" s="1"/>
  <c r="K88" i="2"/>
  <c r="AA88" i="2" s="1"/>
  <c r="BE93" i="2"/>
  <c r="BF93" i="2" s="1"/>
  <c r="BH111" i="2"/>
  <c r="BE146" i="2"/>
  <c r="BF146" i="2" s="1"/>
  <c r="BH146" i="2"/>
  <c r="BG145" i="2"/>
  <c r="K59" i="2"/>
  <c r="S59" i="2"/>
  <c r="AL61" i="2"/>
  <c r="L65" i="2"/>
  <c r="K65" i="2" s="1"/>
  <c r="AB66" i="2"/>
  <c r="R71" i="2"/>
  <c r="K81" i="2"/>
  <c r="Q81" i="2" s="1"/>
  <c r="K87" i="2"/>
  <c r="L605" i="2"/>
  <c r="BG90" i="2"/>
  <c r="R93" i="2"/>
  <c r="L604" i="2"/>
  <c r="BH102" i="2"/>
  <c r="AK102" i="2"/>
  <c r="AK103" i="2"/>
  <c r="BH103" i="2"/>
  <c r="AJ59" i="2"/>
  <c r="AD81" i="2"/>
  <c r="AE81" i="2" s="1"/>
  <c r="BE120" i="2"/>
  <c r="BF120" i="2" s="1"/>
  <c r="BH120" i="2"/>
  <c r="BG119" i="2"/>
  <c r="BG143" i="2"/>
  <c r="BE144" i="2"/>
  <c r="BF144" i="2" s="1"/>
  <c r="Z226" i="2"/>
  <c r="BE111" i="2"/>
  <c r="BF111" i="2" s="1"/>
  <c r="P112" i="2"/>
  <c r="Q112" i="2" s="1"/>
  <c r="AJ112" i="2"/>
  <c r="AK112" i="2" s="1"/>
  <c r="AC116" i="2"/>
  <c r="Z120" i="2"/>
  <c r="AA120" i="2" s="1"/>
  <c r="BH123" i="2"/>
  <c r="AK128" i="2"/>
  <c r="BG131" i="2"/>
  <c r="AC136" i="2"/>
  <c r="AC143" i="2"/>
  <c r="AC144" i="2"/>
  <c r="S147" i="2"/>
  <c r="P150" i="2"/>
  <c r="Q150" i="2" s="1"/>
  <c r="AJ150" i="2"/>
  <c r="AK150" i="2" s="1"/>
  <c r="BG227" i="2"/>
  <c r="Z228" i="2"/>
  <c r="AA228" i="2" s="1"/>
  <c r="BH343" i="2"/>
  <c r="BE343" i="2"/>
  <c r="BF343" i="2" s="1"/>
  <c r="Z111" i="2"/>
  <c r="AA111" i="2" s="1"/>
  <c r="K117" i="2"/>
  <c r="Q117" i="2" s="1"/>
  <c r="BG117" i="2"/>
  <c r="BH118" i="2"/>
  <c r="AK122" i="2"/>
  <c r="AK134" i="2"/>
  <c r="Z139" i="2"/>
  <c r="AA139" i="2" s="1"/>
  <c r="Z140" i="2"/>
  <c r="AA140" i="2" s="1"/>
  <c r="P143" i="2"/>
  <c r="Q143" i="2" s="1"/>
  <c r="AJ143" i="2"/>
  <c r="AK143" i="2" s="1"/>
  <c r="AJ144" i="2"/>
  <c r="AK144" i="2" s="1"/>
  <c r="K145" i="2"/>
  <c r="AK145" i="2" s="1"/>
  <c r="Z147" i="2"/>
  <c r="AA147" i="2" s="1"/>
  <c r="Z148" i="2"/>
  <c r="AA148" i="2" s="1"/>
  <c r="AB225" i="2"/>
  <c r="AC227" i="2"/>
  <c r="BH229" i="2"/>
  <c r="BH242" i="2"/>
  <c r="BE242" i="2"/>
  <c r="BF242" i="2" s="1"/>
  <c r="P257" i="2"/>
  <c r="I263" i="2"/>
  <c r="H264" i="2"/>
  <c r="BE295" i="2"/>
  <c r="BF295" i="2" s="1"/>
  <c r="BH295" i="2"/>
  <c r="AK318" i="2"/>
  <c r="H327" i="2"/>
  <c r="I326" i="2"/>
  <c r="BH339" i="2"/>
  <c r="BG324" i="2"/>
  <c r="BE339" i="2"/>
  <c r="BF339" i="2" s="1"/>
  <c r="AM375" i="2"/>
  <c r="AL374" i="2"/>
  <c r="AJ375" i="2"/>
  <c r="AK375" i="2" s="1"/>
  <c r="AM111" i="2"/>
  <c r="AC115" i="2"/>
  <c r="AC117" i="2"/>
  <c r="K119" i="2"/>
  <c r="AA119" i="2" s="1"/>
  <c r="S142" i="2"/>
  <c r="AM142" i="2"/>
  <c r="AC145" i="2"/>
  <c r="AK230" i="2"/>
  <c r="AJ241" i="2"/>
  <c r="AK241" i="2" s="1"/>
  <c r="AM241" i="2"/>
  <c r="BH350" i="2"/>
  <c r="BE350" i="2"/>
  <c r="BF350" i="2" s="1"/>
  <c r="AK104" i="2"/>
  <c r="BH105" i="2"/>
  <c r="AK106" i="2"/>
  <c r="BH107" i="2"/>
  <c r="AK108" i="2"/>
  <c r="BH109" i="2"/>
  <c r="BG148" i="2"/>
  <c r="BH232" i="2"/>
  <c r="BH347" i="2"/>
  <c r="BE347" i="2"/>
  <c r="BF347" i="2" s="1"/>
  <c r="Z112" i="2"/>
  <c r="AA112" i="2" s="1"/>
  <c r="P119" i="2"/>
  <c r="AJ119" i="2"/>
  <c r="AK119" i="2" s="1"/>
  <c r="Z126" i="2"/>
  <c r="BG126" i="2"/>
  <c r="BG112" i="2" s="1"/>
  <c r="Z127" i="2"/>
  <c r="AA127" i="2" s="1"/>
  <c r="BE127" i="2"/>
  <c r="BF127" i="2" s="1"/>
  <c r="BE132" i="2"/>
  <c r="BF132" i="2" s="1"/>
  <c r="BE138" i="2"/>
  <c r="BF138" i="2" s="1"/>
  <c r="AC139" i="2"/>
  <c r="L141" i="2"/>
  <c r="K141" i="2" s="1"/>
  <c r="AK141" i="2" s="1"/>
  <c r="AC148" i="2"/>
  <c r="Z150" i="2"/>
  <c r="AA150" i="2" s="1"/>
  <c r="AL227" i="2"/>
  <c r="P228" i="2"/>
  <c r="Q228" i="2" s="1"/>
  <c r="AJ228" i="2"/>
  <c r="AK228" i="2" s="1"/>
  <c r="AA232" i="2"/>
  <c r="P539" i="2"/>
  <c r="AK121" i="2"/>
  <c r="K142" i="2"/>
  <c r="AK142" i="2" s="1"/>
  <c r="BG142" i="2"/>
  <c r="Z144" i="2"/>
  <c r="AA144" i="2" s="1"/>
  <c r="AB149" i="2"/>
  <c r="AD604" i="2"/>
  <c r="R225" i="2"/>
  <c r="S227" i="2"/>
  <c r="Q259" i="2"/>
  <c r="AA311" i="2"/>
  <c r="AA316" i="2"/>
  <c r="S117" i="2"/>
  <c r="S145" i="2"/>
  <c r="BG150" i="2"/>
  <c r="BH230" i="2"/>
  <c r="AJ539" i="2"/>
  <c r="AK324" i="2"/>
  <c r="R332" i="2"/>
  <c r="P333" i="2"/>
  <c r="Q333" i="2" s="1"/>
  <c r="S333" i="2"/>
  <c r="R323" i="2"/>
  <c r="P363" i="2"/>
  <c r="BE390" i="2"/>
  <c r="BF390" i="2" s="1"/>
  <c r="BH390" i="2"/>
  <c r="AK232" i="2"/>
  <c r="Z233" i="2"/>
  <c r="AA233" i="2" s="1"/>
  <c r="AK326" i="2"/>
  <c r="Q326" i="2"/>
  <c r="BF326" i="2"/>
  <c r="E322" i="2"/>
  <c r="BH338" i="2"/>
  <c r="BE338" i="2"/>
  <c r="BF338" i="2" s="1"/>
  <c r="BE351" i="2"/>
  <c r="BF351" i="2" s="1"/>
  <c r="BH351" i="2"/>
  <c r="AD235" i="2"/>
  <c r="AE236" i="2"/>
  <c r="BH237" i="2"/>
  <c r="BE240" i="2"/>
  <c r="AC243" i="2"/>
  <c r="K244" i="2"/>
  <c r="K243" i="2" s="1"/>
  <c r="AA243" i="2" s="1"/>
  <c r="S244" i="2"/>
  <c r="BG244" i="2"/>
  <c r="BH246" i="2"/>
  <c r="BE247" i="2"/>
  <c r="BF247" i="2" s="1"/>
  <c r="S248" i="2"/>
  <c r="AM248" i="2"/>
  <c r="S249" i="2"/>
  <c r="AM249" i="2"/>
  <c r="AK250" i="2"/>
  <c r="BF253" i="2"/>
  <c r="AK254" i="2"/>
  <c r="P258" i="2"/>
  <c r="Q258" i="2" s="1"/>
  <c r="AJ258" i="2"/>
  <c r="AK258" i="2" s="1"/>
  <c r="AJ259" i="2"/>
  <c r="AK259" i="2" s="1"/>
  <c r="BG259" i="2"/>
  <c r="BA260" i="2"/>
  <c r="AJ262" i="2"/>
  <c r="AK262" i="2" s="1"/>
  <c r="K263" i="2"/>
  <c r="Q263" i="2" s="1"/>
  <c r="P274" i="2"/>
  <c r="Q274" i="2" s="1"/>
  <c r="AJ274" i="2"/>
  <c r="AK274" i="2" s="1"/>
  <c r="K284" i="2"/>
  <c r="BF284" i="2" s="1"/>
  <c r="P287" i="2"/>
  <c r="Q287" i="2" s="1"/>
  <c r="AC287" i="2"/>
  <c r="BE292" i="2"/>
  <c r="BF292" i="2" s="1"/>
  <c r="R293" i="2"/>
  <c r="P294" i="2"/>
  <c r="Q294" i="2" s="1"/>
  <c r="AC295" i="2"/>
  <c r="Q299" i="2"/>
  <c r="K300" i="2"/>
  <c r="BF300" i="2" s="1"/>
  <c r="S309" i="2"/>
  <c r="AM309" i="2"/>
  <c r="BE310" i="2"/>
  <c r="BF310" i="2" s="1"/>
  <c r="AJ311" i="2"/>
  <c r="AK311" i="2" s="1"/>
  <c r="AC314" i="2"/>
  <c r="Z318" i="2"/>
  <c r="AA318" i="2" s="1"/>
  <c r="AB539" i="2"/>
  <c r="BA539" i="2"/>
  <c r="BA601" i="2" s="1"/>
  <c r="BA621" i="2" s="1"/>
  <c r="BA47" i="2" s="1"/>
  <c r="S326" i="2"/>
  <c r="AM326" i="2"/>
  <c r="Z329" i="2"/>
  <c r="AA329" i="2" s="1"/>
  <c r="P335" i="2"/>
  <c r="Q335" i="2" s="1"/>
  <c r="BG337" i="2"/>
  <c r="AJ340" i="2"/>
  <c r="P343" i="2"/>
  <c r="Q343" i="2" s="1"/>
  <c r="AJ343" i="2"/>
  <c r="AK343" i="2" s="1"/>
  <c r="AC344" i="2"/>
  <c r="Z345" i="2"/>
  <c r="AA345" i="2" s="1"/>
  <c r="P347" i="2"/>
  <c r="Q347" i="2" s="1"/>
  <c r="AJ347" i="2"/>
  <c r="AK347" i="2" s="1"/>
  <c r="BE348" i="2"/>
  <c r="BH349" i="2"/>
  <c r="BE355" i="2"/>
  <c r="BF355" i="2" s="1"/>
  <c r="BF358" i="2"/>
  <c r="P364" i="2"/>
  <c r="Q364" i="2" s="1"/>
  <c r="BG364" i="2"/>
  <c r="BE365" i="2"/>
  <c r="BF365" i="2" s="1"/>
  <c r="Z366" i="2"/>
  <c r="AA366" i="2" s="1"/>
  <c r="AA367" i="2"/>
  <c r="BF367" i="2"/>
  <c r="AA368" i="2"/>
  <c r="BE371" i="2"/>
  <c r="BF371" i="2" s="1"/>
  <c r="Z375" i="2"/>
  <c r="AA375" i="2" s="1"/>
  <c r="Z378" i="2"/>
  <c r="AA378" i="2" s="1"/>
  <c r="AK385" i="2"/>
  <c r="Z241" i="2"/>
  <c r="AA241" i="2" s="1"/>
  <c r="AL242" i="2"/>
  <c r="AL239" i="2" s="1"/>
  <c r="P243" i="2"/>
  <c r="Q243" i="2" s="1"/>
  <c r="Z244" i="2"/>
  <c r="AA244" i="2" s="1"/>
  <c r="AL244" i="2"/>
  <c r="AJ245" i="2"/>
  <c r="AX245" i="2" s="1"/>
  <c r="Z248" i="2"/>
  <c r="AA248" i="2" s="1"/>
  <c r="Z249" i="2"/>
  <c r="AA249" i="2" s="1"/>
  <c r="Z255" i="2"/>
  <c r="AA255" i="2" s="1"/>
  <c r="L257" i="2"/>
  <c r="K257" i="2" s="1"/>
  <c r="BE265" i="2"/>
  <c r="BF265" i="2" s="1"/>
  <c r="K288" i="2"/>
  <c r="AK288" i="2" s="1"/>
  <c r="Q290" i="2"/>
  <c r="AA298" i="2"/>
  <c r="AC300" i="2"/>
  <c r="BB539" i="2"/>
  <c r="BB601" i="2" s="1"/>
  <c r="BB621" i="2" s="1"/>
  <c r="BB47" i="2" s="1"/>
  <c r="BB21" i="2" s="1"/>
  <c r="Z326" i="2"/>
  <c r="AA326" i="2" s="1"/>
  <c r="Z333" i="2"/>
  <c r="AA333" i="2" s="1"/>
  <c r="AJ336" i="2"/>
  <c r="AK336" i="2" s="1"/>
  <c r="AC338" i="2"/>
  <c r="K340" i="2"/>
  <c r="Q340" i="2" s="1"/>
  <c r="P344" i="2"/>
  <c r="Q344" i="2" s="1"/>
  <c r="AJ344" i="2"/>
  <c r="AK344" i="2" s="1"/>
  <c r="BG344" i="2"/>
  <c r="BG354" i="2"/>
  <c r="AD361" i="2"/>
  <c r="L363" i="2"/>
  <c r="AB363" i="2"/>
  <c r="AJ376" i="2"/>
  <c r="AK376" i="2" s="1"/>
  <c r="BG379" i="2"/>
  <c r="Z379" i="2"/>
  <c r="AA379" i="2" s="1"/>
  <c r="BE380" i="2"/>
  <c r="BF380" i="2" s="1"/>
  <c r="Z382" i="2"/>
  <c r="AA382" i="2" s="1"/>
  <c r="Q387" i="2"/>
  <c r="BE389" i="2"/>
  <c r="BF389" i="2" s="1"/>
  <c r="BH389" i="2"/>
  <c r="H484" i="2"/>
  <c r="AV420" i="2"/>
  <c r="AS427" i="2"/>
  <c r="AJ427" i="2"/>
  <c r="S239" i="2"/>
  <c r="BF250" i="2"/>
  <c r="BF254" i="2"/>
  <c r="BG264" i="2"/>
  <c r="AC288" i="2"/>
  <c r="AC316" i="2"/>
  <c r="AK331" i="2"/>
  <c r="BG340" i="2"/>
  <c r="BH340" i="2" s="1"/>
  <c r="AA342" i="2"/>
  <c r="BG345" i="2"/>
  <c r="S354" i="2"/>
  <c r="AM354" i="2"/>
  <c r="AL369" i="2"/>
  <c r="BG375" i="2"/>
  <c r="BF385" i="2"/>
  <c r="BL408" i="2"/>
  <c r="BE408" i="2"/>
  <c r="BF408" i="2" s="1"/>
  <c r="AL257" i="2"/>
  <c r="S258" i="2"/>
  <c r="AA290" i="2"/>
  <c r="AL295" i="2"/>
  <c r="AK298" i="2"/>
  <c r="K309" i="2"/>
  <c r="AK309" i="2" s="1"/>
  <c r="BG309" i="2"/>
  <c r="AX321" i="2"/>
  <c r="AW321" i="2" s="1"/>
  <c r="K539" i="2"/>
  <c r="AL539" i="2"/>
  <c r="R346" i="2"/>
  <c r="AL346" i="2"/>
  <c r="Z351" i="2"/>
  <c r="AA351" i="2" s="1"/>
  <c r="R361" i="2"/>
  <c r="S364" i="2"/>
  <c r="AB374" i="2"/>
  <c r="AC375" i="2"/>
  <c r="AD383" i="2"/>
  <c r="AE387" i="2"/>
  <c r="D393" i="2"/>
  <c r="AS413" i="2"/>
  <c r="AJ413" i="2"/>
  <c r="AC241" i="2"/>
  <c r="BG241" i="2"/>
  <c r="AB257" i="2"/>
  <c r="Z258" i="2"/>
  <c r="AA258" i="2" s="1"/>
  <c r="BE261" i="2"/>
  <c r="BF261" i="2" s="1"/>
  <c r="AT262" i="2"/>
  <c r="AB263" i="2"/>
  <c r="Z264" i="2"/>
  <c r="AA264" i="2" s="1"/>
  <c r="Z274" i="2"/>
  <c r="AA274" i="2" s="1"/>
  <c r="AJ284" i="2"/>
  <c r="BE287" i="2"/>
  <c r="BG288" i="2"/>
  <c r="BE289" i="2"/>
  <c r="BF289" i="2" s="1"/>
  <c r="AB293" i="2"/>
  <c r="Z294" i="2"/>
  <c r="AA294" i="2" s="1"/>
  <c r="BE311" i="2"/>
  <c r="BF311" i="2" s="1"/>
  <c r="P318" i="2"/>
  <c r="Q318" i="2" s="1"/>
  <c r="BE319" i="2"/>
  <c r="BF319" i="2" s="1"/>
  <c r="L323" i="2"/>
  <c r="AC323" i="2" s="1"/>
  <c r="L539" i="2"/>
  <c r="L601" i="2" s="1"/>
  <c r="AM324" i="2"/>
  <c r="AX327" i="2"/>
  <c r="P329" i="2"/>
  <c r="Q329" i="2" s="1"/>
  <c r="AJ329" i="2"/>
  <c r="AK329" i="2" s="1"/>
  <c r="AL337" i="2"/>
  <c r="AL335" i="2" s="1"/>
  <c r="Z343" i="2"/>
  <c r="AA343" i="2" s="1"/>
  <c r="P345" i="2"/>
  <c r="Q345" i="2" s="1"/>
  <c r="AJ345" i="2"/>
  <c r="AK345" i="2" s="1"/>
  <c r="Z347" i="2"/>
  <c r="AA347" i="2" s="1"/>
  <c r="AX354" i="2"/>
  <c r="AW354" i="2" s="1"/>
  <c r="Z364" i="2"/>
  <c r="AJ368" i="2"/>
  <c r="AK368" i="2" s="1"/>
  <c r="Z369" i="2"/>
  <c r="AA369" i="2" s="1"/>
  <c r="P378" i="2"/>
  <c r="Q378" i="2" s="1"/>
  <c r="AL382" i="2"/>
  <c r="R383" i="2"/>
  <c r="P384" i="2"/>
  <c r="Q384" i="2" s="1"/>
  <c r="AZ429" i="2"/>
  <c r="AW429" i="2" s="1"/>
  <c r="AW434" i="2"/>
  <c r="K239" i="2"/>
  <c r="Q239" i="2" s="1"/>
  <c r="BB259" i="2"/>
  <c r="AK290" i="2"/>
  <c r="Z295" i="2"/>
  <c r="AA295" i="2" s="1"/>
  <c r="BF298" i="2"/>
  <c r="AT539" i="2"/>
  <c r="AT601" i="2" s="1"/>
  <c r="AT621" i="2" s="1"/>
  <c r="AT47" i="2" s="1"/>
  <c r="AT21" i="2" s="1"/>
  <c r="AC339" i="2"/>
  <c r="S340" i="2"/>
  <c r="K354" i="2"/>
  <c r="AK354" i="2" s="1"/>
  <c r="L361" i="2"/>
  <c r="BH381" i="2"/>
  <c r="AA385" i="2"/>
  <c r="Z390" i="2"/>
  <c r="AA390" i="2" s="1"/>
  <c r="AB387" i="2"/>
  <c r="AB361" i="2" s="1"/>
  <c r="Z361" i="2" s="1"/>
  <c r="AC390" i="2"/>
  <c r="S288" i="2"/>
  <c r="BG294" i="2"/>
  <c r="R539" i="2"/>
  <c r="AW539" i="2"/>
  <c r="AW601" i="2" s="1"/>
  <c r="AW621" i="2" s="1"/>
  <c r="AW47" i="2" s="1"/>
  <c r="AW21" i="2" s="1"/>
  <c r="BG382" i="2"/>
  <c r="AC384" i="2"/>
  <c r="Z384" i="2"/>
  <c r="AA384" i="2" s="1"/>
  <c r="Z324" i="2"/>
  <c r="AX539" i="2"/>
  <c r="AX601" i="2" s="1"/>
  <c r="AX621" i="2" s="1"/>
  <c r="AX47" i="2" s="1"/>
  <c r="AX21" i="2" s="1"/>
  <c r="AB346" i="2"/>
  <c r="BG346" i="2" s="1"/>
  <c r="P382" i="2"/>
  <c r="Q382" i="2" s="1"/>
  <c r="AJ383" i="2"/>
  <c r="AK384" i="2"/>
  <c r="BA405" i="2"/>
  <c r="AL381" i="2"/>
  <c r="BG388" i="2"/>
  <c r="AC391" i="2"/>
  <c r="AW406" i="2"/>
  <c r="AI407" i="2"/>
  <c r="AV408" i="2"/>
  <c r="AV405" i="2" s="1"/>
  <c r="AZ411" i="2"/>
  <c r="BK412" i="2"/>
  <c r="Y413" i="2"/>
  <c r="BL413" i="2"/>
  <c r="K420" i="2"/>
  <c r="AA420" i="2" s="1"/>
  <c r="AW421" i="2"/>
  <c r="BA424" i="2"/>
  <c r="BK425" i="2"/>
  <c r="Y427" i="2"/>
  <c r="BL434" i="2"/>
  <c r="Q438" i="2"/>
  <c r="AB482" i="2"/>
  <c r="AB481" i="2"/>
  <c r="AS487" i="2"/>
  <c r="AJ487" i="2"/>
  <c r="AK487" i="2" s="1"/>
  <c r="G481" i="2"/>
  <c r="G619" i="2" s="1"/>
  <c r="AK410" i="2"/>
  <c r="BF410" i="2"/>
  <c r="AR412" i="2"/>
  <c r="AK422" i="2"/>
  <c r="BF422" i="2"/>
  <c r="Q439" i="2"/>
  <c r="BF439" i="2"/>
  <c r="BF508" i="2"/>
  <c r="AX508" i="2"/>
  <c r="AW508" i="2" s="1"/>
  <c r="Z381" i="2"/>
  <c r="AA381" i="2" s="1"/>
  <c r="X401" i="2"/>
  <c r="BA406" i="2"/>
  <c r="BK407" i="2"/>
  <c r="Y412" i="2"/>
  <c r="Q419" i="2"/>
  <c r="BF419" i="2"/>
  <c r="BK427" i="2"/>
  <c r="BK437" i="2"/>
  <c r="P440" i="2"/>
  <c r="Q440" i="2" s="1"/>
  <c r="Y440" i="2"/>
  <c r="Z492" i="2"/>
  <c r="AA492" i="2" s="1"/>
  <c r="AA493" i="2"/>
  <c r="AW506" i="2"/>
  <c r="BF507" i="2"/>
  <c r="AX507" i="2"/>
  <c r="AW507" i="2" s="1"/>
  <c r="BE384" i="2"/>
  <c r="BF384" i="2" s="1"/>
  <c r="Q390" i="2"/>
  <c r="J484" i="2"/>
  <c r="J628" i="2" s="1"/>
  <c r="J481" i="2"/>
  <c r="J619" i="2" s="1"/>
  <c r="AH394" i="2"/>
  <c r="BK394" i="2"/>
  <c r="Z395" i="2"/>
  <c r="AA395" i="2" s="1"/>
  <c r="BE395" i="2"/>
  <c r="BF395" i="2" s="1"/>
  <c r="Z399" i="2"/>
  <c r="AA399" i="2" s="1"/>
  <c r="BE399" i="2"/>
  <c r="BF399" i="2" s="1"/>
  <c r="AS401" i="2"/>
  <c r="AH405" i="2"/>
  <c r="Z412" i="2"/>
  <c r="AA412" i="2" s="1"/>
  <c r="AI413" i="2"/>
  <c r="K417" i="2"/>
  <c r="AA417" i="2" s="1"/>
  <c r="AW418" i="2"/>
  <c r="AK424" i="2"/>
  <c r="AZ425" i="2"/>
  <c r="AW425" i="2" s="1"/>
  <c r="P426" i="2"/>
  <c r="Q426" i="2" s="1"/>
  <c r="AI427" i="2"/>
  <c r="K433" i="2"/>
  <c r="AK433" i="2" s="1"/>
  <c r="AA439" i="2"/>
  <c r="AA440" i="2"/>
  <c r="F762" i="2"/>
  <c r="F758" i="2"/>
  <c r="F11" i="2" s="1"/>
  <c r="F760" i="2"/>
  <c r="Q504" i="2"/>
  <c r="O394" i="2"/>
  <c r="K413" i="2"/>
  <c r="Q413" i="2" s="1"/>
  <c r="BD413" i="2"/>
  <c r="AA419" i="2"/>
  <c r="K427" i="2"/>
  <c r="Q427" i="2" s="1"/>
  <c r="BK433" i="2"/>
  <c r="Z491" i="2"/>
  <c r="AA491" i="2" s="1"/>
  <c r="AI491" i="2"/>
  <c r="BD412" i="2"/>
  <c r="BA412" i="2" s="1"/>
  <c r="AK421" i="2"/>
  <c r="R429" i="2"/>
  <c r="P429" i="2" s="1"/>
  <c r="Q429" i="2" s="1"/>
  <c r="E496" i="2"/>
  <c r="K401" i="2"/>
  <c r="AH409" i="2"/>
  <c r="AI401" i="2"/>
  <c r="AS444" i="2"/>
  <c r="AH444" i="2" s="1"/>
  <c r="AJ444" i="2"/>
  <c r="AK444" i="2" s="1"/>
  <c r="AX500" i="2"/>
  <c r="AW500" i="2" s="1"/>
  <c r="BF500" i="2"/>
  <c r="BF504" i="2"/>
  <c r="BE444" i="2"/>
  <c r="BF444" i="2" s="1"/>
  <c r="AS445" i="2"/>
  <c r="BE458" i="2"/>
  <c r="BF458" i="2" s="1"/>
  <c r="AR471" i="2"/>
  <c r="BG472" i="2"/>
  <c r="BE473" i="2"/>
  <c r="AX474" i="2"/>
  <c r="AW474" i="2" s="1"/>
  <c r="I478" i="2"/>
  <c r="L481" i="2"/>
  <c r="AM521" i="2"/>
  <c r="BH522" i="2"/>
  <c r="BE522" i="2"/>
  <c r="BF522" i="2" s="1"/>
  <c r="AA530" i="2"/>
  <c r="X601" i="2"/>
  <c r="X621" i="2" s="1"/>
  <c r="X47" i="2" s="1"/>
  <c r="AE546" i="2"/>
  <c r="AJ440" i="2"/>
  <c r="AK440" i="2" s="1"/>
  <c r="BL443" i="2"/>
  <c r="Z449" i="2"/>
  <c r="Z453" i="2"/>
  <c r="Z477" i="2" s="1"/>
  <c r="AJ472" i="2"/>
  <c r="K478" i="2"/>
  <c r="BF478" i="2" s="1"/>
  <c r="AT482" i="2"/>
  <c r="BB482" i="2"/>
  <c r="AJ488" i="2"/>
  <c r="AK488" i="2" s="1"/>
  <c r="P491" i="2"/>
  <c r="Q491" i="2" s="1"/>
  <c r="AJ491" i="2"/>
  <c r="AK491" i="2" s="1"/>
  <c r="AA495" i="2"/>
  <c r="AL496" i="2"/>
  <c r="AM497" i="2"/>
  <c r="BG497" i="2"/>
  <c r="BE498" i="2"/>
  <c r="BH499" i="2"/>
  <c r="BH501" i="2"/>
  <c r="F504" i="2"/>
  <c r="BH504" i="2"/>
  <c r="AK505" i="2"/>
  <c r="F512" i="2"/>
  <c r="S513" i="2"/>
  <c r="AM513" i="2"/>
  <c r="BG513" i="2"/>
  <c r="L512" i="2"/>
  <c r="S512" i="2" s="1"/>
  <c r="K513" i="2"/>
  <c r="Q513" i="2" s="1"/>
  <c r="I513" i="2"/>
  <c r="AA522" i="2"/>
  <c r="BH524" i="2"/>
  <c r="BE524" i="2"/>
  <c r="BF524" i="2" s="1"/>
  <c r="AK441" i="2"/>
  <c r="Q443" i="2"/>
  <c r="AK443" i="2"/>
  <c r="AI489" i="2"/>
  <c r="Y492" i="2"/>
  <c r="AS492" i="2"/>
  <c r="I508" i="2"/>
  <c r="H508" i="2" s="1"/>
  <c r="BF516" i="2"/>
  <c r="AC522" i="2"/>
  <c r="AL522" i="2"/>
  <c r="AH606" i="2"/>
  <c r="AH48" i="2" s="1"/>
  <c r="AH626" i="2"/>
  <c r="Z541" i="2"/>
  <c r="BK601" i="2"/>
  <c r="BK621" i="2" s="1"/>
  <c r="BK47" i="2" s="1"/>
  <c r="BL539" i="2"/>
  <c r="AK541" i="2"/>
  <c r="BE440" i="2"/>
  <c r="BF440" i="2" s="1"/>
  <c r="AI445" i="2"/>
  <c r="AZ445" i="2"/>
  <c r="AW445" i="2" s="1"/>
  <c r="BE457" i="2"/>
  <c r="BF457" i="2" s="1"/>
  <c r="AR477" i="2"/>
  <c r="BG477" i="2"/>
  <c r="BH477" i="2" s="1"/>
  <c r="AT478" i="2"/>
  <c r="AT477" i="2" s="1"/>
  <c r="L509" i="2"/>
  <c r="P509" i="2"/>
  <c r="Q510" i="2"/>
  <c r="AA516" i="2"/>
  <c r="AK518" i="2"/>
  <c r="AV598" i="2"/>
  <c r="AV544" i="2"/>
  <c r="M598" i="2"/>
  <c r="M38" i="2" s="1"/>
  <c r="M544" i="2"/>
  <c r="BH552" i="2"/>
  <c r="BE552" i="2"/>
  <c r="BG448" i="2"/>
  <c r="BE449" i="2"/>
  <c r="BE453" i="2"/>
  <c r="BE456" i="2"/>
  <c r="AB471" i="2"/>
  <c r="Z471" i="2" s="1"/>
  <c r="BE475" i="2"/>
  <c r="AS488" i="2"/>
  <c r="AT498" i="2"/>
  <c r="AT497" i="2" s="1"/>
  <c r="AT496" i="2" s="1"/>
  <c r="BE502" i="2"/>
  <c r="BE503" i="2"/>
  <c r="AJ504" i="2"/>
  <c r="AK504" i="2" s="1"/>
  <c r="P512" i="2"/>
  <c r="AA526" i="2"/>
  <c r="E545" i="2"/>
  <c r="F544" i="2"/>
  <c r="E544" i="2" s="1"/>
  <c r="N598" i="2"/>
  <c r="N38" i="2" s="1"/>
  <c r="W38" i="2" s="1"/>
  <c r="N544" i="2"/>
  <c r="W544" i="2" s="1"/>
  <c r="I763" i="2"/>
  <c r="I26" i="2" s="1"/>
  <c r="H628" i="2"/>
  <c r="K489" i="2"/>
  <c r="AK489" i="2" s="1"/>
  <c r="K492" i="2"/>
  <c r="AK492" i="2" s="1"/>
  <c r="AK513" i="2"/>
  <c r="BH514" i="2"/>
  <c r="BE514" i="2"/>
  <c r="BK517" i="2"/>
  <c r="BL518" i="2"/>
  <c r="BE518" i="2"/>
  <c r="BF518" i="2" s="1"/>
  <c r="AI533" i="2"/>
  <c r="Z529" i="2"/>
  <c r="Z533" i="2"/>
  <c r="AA533" i="2" s="1"/>
  <c r="AZ598" i="2"/>
  <c r="AZ544" i="2"/>
  <c r="I480" i="2"/>
  <c r="H480" i="2" s="1"/>
  <c r="BB497" i="2"/>
  <c r="AK506" i="2"/>
  <c r="AK516" i="2"/>
  <c r="BH520" i="2"/>
  <c r="BE520" i="2"/>
  <c r="AM524" i="2"/>
  <c r="AJ524" i="2"/>
  <c r="AK524" i="2" s="1"/>
  <c r="AK527" i="2"/>
  <c r="AS533" i="2"/>
  <c r="AR529" i="2"/>
  <c r="AJ533" i="2"/>
  <c r="AK533" i="2" s="1"/>
  <c r="K480" i="2"/>
  <c r="BF480" i="2" s="1"/>
  <c r="K529" i="2"/>
  <c r="AC529" i="2"/>
  <c r="AT516" i="2"/>
  <c r="AT512" i="2" s="1"/>
  <c r="AC530" i="2"/>
  <c r="AR601" i="2"/>
  <c r="AR621" i="2" s="1"/>
  <c r="AR47" i="2" s="1"/>
  <c r="AR626" i="2"/>
  <c r="AR606" i="2"/>
  <c r="AR48" i="2" s="1"/>
  <c r="BC600" i="2"/>
  <c r="BC620" i="2" s="1"/>
  <c r="BC46" i="2" s="1"/>
  <c r="BC19" i="2" s="1"/>
  <c r="BC18" i="2" s="1"/>
  <c r="BC599" i="2"/>
  <c r="S547" i="2"/>
  <c r="AE548" i="2"/>
  <c r="S552" i="2"/>
  <c r="I717" i="2"/>
  <c r="I553" i="2"/>
  <c r="H553" i="2" s="1"/>
  <c r="BH567" i="2"/>
  <c r="BE567" i="2"/>
  <c r="S575" i="2"/>
  <c r="R570" i="2"/>
  <c r="P575" i="2"/>
  <c r="Q575" i="2" s="1"/>
  <c r="BA584" i="2"/>
  <c r="AU584" i="2"/>
  <c r="AU544" i="2" s="1"/>
  <c r="BJ594" i="2"/>
  <c r="BE594" i="2"/>
  <c r="AC521" i="2"/>
  <c r="N601" i="2"/>
  <c r="N621" i="2" s="1"/>
  <c r="N47" i="2" s="1"/>
  <c r="AD601" i="2"/>
  <c r="AD621" i="2" s="1"/>
  <c r="AD47" i="2" s="1"/>
  <c r="AD21" i="2" s="1"/>
  <c r="AS539" i="2"/>
  <c r="BI601" i="2"/>
  <c r="BI621" i="2" s="1"/>
  <c r="BI47" i="2" s="1"/>
  <c r="BI21" i="2" s="1"/>
  <c r="AB626" i="2"/>
  <c r="AB606" i="2"/>
  <c r="AS541" i="2"/>
  <c r="AP544" i="2"/>
  <c r="AP600" i="2" s="1"/>
  <c r="K547" i="2"/>
  <c r="Q547" i="2" s="1"/>
  <c r="BA561" i="2"/>
  <c r="AT561" i="2"/>
  <c r="AT548" i="2" s="1"/>
  <c r="BE593" i="2"/>
  <c r="BF593" i="2" s="1"/>
  <c r="BJ593" i="2"/>
  <c r="AK596" i="2"/>
  <c r="AA596" i="2"/>
  <c r="L626" i="2"/>
  <c r="L606" i="2"/>
  <c r="AD626" i="2"/>
  <c r="AD606" i="2"/>
  <c r="AD623" i="2" s="1"/>
  <c r="AE623" i="2" s="1"/>
  <c r="BF563" i="2"/>
  <c r="AX563" i="2"/>
  <c r="AX573" i="2"/>
  <c r="AW573" i="2" s="1"/>
  <c r="BH578" i="2"/>
  <c r="BE578" i="2"/>
  <c r="BF578" i="2" s="1"/>
  <c r="AK597" i="2"/>
  <c r="AM514" i="2"/>
  <c r="AF601" i="2"/>
  <c r="AF621" i="2" s="1"/>
  <c r="AF47" i="2" s="1"/>
  <c r="AF21" i="2" s="1"/>
  <c r="M626" i="2"/>
  <c r="M606" i="2"/>
  <c r="K548" i="2"/>
  <c r="Q548" i="2" s="1"/>
  <c r="AT557" i="2"/>
  <c r="AM559" i="2"/>
  <c r="K559" i="2"/>
  <c r="AK559" i="2" s="1"/>
  <c r="BA560" i="2"/>
  <c r="BB559" i="2"/>
  <c r="BA559" i="2" s="1"/>
  <c r="BH563" i="2"/>
  <c r="I618" i="2"/>
  <c r="H572" i="2"/>
  <c r="H618" i="2" s="1"/>
  <c r="BH573" i="2"/>
  <c r="Q578" i="2"/>
  <c r="BG521" i="2"/>
  <c r="O606" i="2"/>
  <c r="O48" i="2" s="1"/>
  <c r="O626" i="2"/>
  <c r="AJ550" i="2"/>
  <c r="K552" i="2"/>
  <c r="AA552" i="2" s="1"/>
  <c r="I552" i="2"/>
  <c r="H552" i="2" s="1"/>
  <c r="BB552" i="2"/>
  <c r="BA552" i="2" s="1"/>
  <c r="K550" i="2"/>
  <c r="Q550" i="2" s="1"/>
  <c r="AC552" i="2"/>
  <c r="AX560" i="2"/>
  <c r="BF560" i="2"/>
  <c r="V601" i="2"/>
  <c r="V621" i="2" s="1"/>
  <c r="V47" i="2" s="1"/>
  <c r="AC554" i="2"/>
  <c r="Z554" i="2"/>
  <c r="AA554" i="2" s="1"/>
  <c r="BG554" i="2"/>
  <c r="AB551" i="2"/>
  <c r="BG551" i="2" s="1"/>
  <c r="AB553" i="2"/>
  <c r="AX557" i="2"/>
  <c r="AW557" i="2" s="1"/>
  <c r="BF557" i="2"/>
  <c r="S559" i="2"/>
  <c r="P559" i="2"/>
  <c r="AK561" i="2"/>
  <c r="BH576" i="2"/>
  <c r="BE576" i="2"/>
  <c r="AA578" i="2"/>
  <c r="AK591" i="2"/>
  <c r="AA591" i="2"/>
  <c r="R606" i="2"/>
  <c r="R626" i="2"/>
  <c r="AL626" i="2"/>
  <c r="AL606" i="2"/>
  <c r="AP599" i="2"/>
  <c r="K553" i="2"/>
  <c r="AK553" i="2" s="1"/>
  <c r="AM553" i="2"/>
  <c r="BH562" i="2"/>
  <c r="BE562" i="2"/>
  <c r="BF562" i="2" s="1"/>
  <c r="BH569" i="2"/>
  <c r="BE569" i="2"/>
  <c r="BF569" i="2" s="1"/>
  <c r="BH572" i="2"/>
  <c r="BE572" i="2"/>
  <c r="AC573" i="2"/>
  <c r="Z573" i="2"/>
  <c r="AB570" i="2"/>
  <c r="AA597" i="2"/>
  <c r="Q597" i="2"/>
  <c r="AP601" i="2"/>
  <c r="AP621" i="2" s="1"/>
  <c r="AP47" i="2" s="1"/>
  <c r="BI622" i="2"/>
  <c r="BE606" i="2"/>
  <c r="AM541" i="2"/>
  <c r="AL546" i="2"/>
  <c r="AM552" i="2"/>
  <c r="H555" i="2"/>
  <c r="H717" i="2" s="1"/>
  <c r="AA562" i="2"/>
  <c r="BB562" i="2"/>
  <c r="BA562" i="2" s="1"/>
  <c r="BA564" i="2"/>
  <c r="AM567" i="2"/>
  <c r="AC567" i="2"/>
  <c r="K567" i="2"/>
  <c r="Q567" i="2" s="1"/>
  <c r="BH575" i="2"/>
  <c r="BE575" i="2"/>
  <c r="AC579" i="2"/>
  <c r="BG579" i="2"/>
  <c r="Z579" i="2"/>
  <c r="AA579" i="2" s="1"/>
  <c r="AM551" i="2"/>
  <c r="K555" i="2"/>
  <c r="AA555" i="2" s="1"/>
  <c r="AC555" i="2"/>
  <c r="AM561" i="2"/>
  <c r="BG561" i="2"/>
  <c r="AC565" i="2"/>
  <c r="BH566" i="2"/>
  <c r="AC571" i="2"/>
  <c r="BH574" i="2"/>
  <c r="AQ584" i="2"/>
  <c r="K586" i="2"/>
  <c r="Q586" i="2" s="1"/>
  <c r="BE588" i="2"/>
  <c r="BF588" i="2" s="1"/>
  <c r="W589" i="2"/>
  <c r="W590" i="2"/>
  <c r="W591" i="2"/>
  <c r="BI592" i="2"/>
  <c r="AG594" i="2"/>
  <c r="K595" i="2"/>
  <c r="AG595" i="2"/>
  <c r="W596" i="2"/>
  <c r="BC619" i="2"/>
  <c r="BF612" i="2"/>
  <c r="BG613" i="2"/>
  <c r="AC613" i="2"/>
  <c r="Z613" i="2"/>
  <c r="V619" i="2"/>
  <c r="P552" i="2"/>
  <c r="P553" i="2"/>
  <c r="BB555" i="2"/>
  <c r="Z559" i="2"/>
  <c r="AT563" i="2"/>
  <c r="AT562" i="2" s="1"/>
  <c r="P565" i="2"/>
  <c r="Q565" i="2" s="1"/>
  <c r="AJ565" i="2"/>
  <c r="AK565" i="2" s="1"/>
  <c r="BG565" i="2"/>
  <c r="P571" i="2"/>
  <c r="Q571" i="2" s="1"/>
  <c r="AJ571" i="2"/>
  <c r="AK571" i="2" s="1"/>
  <c r="K584" i="2"/>
  <c r="AK584" i="2" s="1"/>
  <c r="BI591" i="2"/>
  <c r="K594" i="2"/>
  <c r="BH610" i="2"/>
  <c r="BG618" i="2"/>
  <c r="BE610" i="2"/>
  <c r="BG611" i="2"/>
  <c r="AC611" i="2"/>
  <c r="Z611" i="2"/>
  <c r="AW614" i="2"/>
  <c r="AZ618" i="2"/>
  <c r="BF615" i="2"/>
  <c r="Q627" i="2"/>
  <c r="E720" i="2"/>
  <c r="E599" i="2"/>
  <c r="P584" i="2"/>
  <c r="AQ586" i="2"/>
  <c r="AF590" i="2"/>
  <c r="AG591" i="2"/>
  <c r="K592" i="2"/>
  <c r="AK592" i="2" s="1"/>
  <c r="AQ594" i="2"/>
  <c r="AQ595" i="2"/>
  <c r="AG596" i="2"/>
  <c r="W597" i="2"/>
  <c r="AK610" i="2"/>
  <c r="AJ618" i="2"/>
  <c r="S555" i="2"/>
  <c r="AM555" i="2"/>
  <c r="BG555" i="2"/>
  <c r="P580" i="2"/>
  <c r="Q580" i="2" s="1"/>
  <c r="BE585" i="2"/>
  <c r="BF585" i="2" s="1"/>
  <c r="K589" i="2"/>
  <c r="AK589" i="2" s="1"/>
  <c r="K590" i="2"/>
  <c r="AK590" i="2" s="1"/>
  <c r="AA614" i="2"/>
  <c r="AP619" i="2"/>
  <c r="BB551" i="2"/>
  <c r="AC561" i="2"/>
  <c r="AL580" i="2"/>
  <c r="W594" i="2"/>
  <c r="AE618" i="2"/>
  <c r="BJ618" i="2"/>
  <c r="AK627" i="2"/>
  <c r="BA610" i="2"/>
  <c r="BA618" i="2" s="1"/>
  <c r="BB618" i="2"/>
  <c r="AK614" i="2"/>
  <c r="BH612" i="2"/>
  <c r="AM613" i="2"/>
  <c r="H614" i="2"/>
  <c r="X677" i="2"/>
  <c r="Y677" i="2" s="1"/>
  <c r="Y632" i="2"/>
  <c r="P632" i="2"/>
  <c r="D728" i="2"/>
  <c r="D733" i="2"/>
  <c r="BG677" i="2"/>
  <c r="BH660" i="2"/>
  <c r="BE660" i="2"/>
  <c r="BF660" i="2" s="1"/>
  <c r="AS671" i="2"/>
  <c r="AJ671" i="2"/>
  <c r="AK671" i="2" s="1"/>
  <c r="AA676" i="2"/>
  <c r="Q676" i="2"/>
  <c r="K623" i="2"/>
  <c r="AI632" i="2"/>
  <c r="Z632" i="2"/>
  <c r="AA657" i="2"/>
  <c r="AK668" i="2"/>
  <c r="BH668" i="2"/>
  <c r="AS632" i="2"/>
  <c r="Q665" i="2"/>
  <c r="AA665" i="2"/>
  <c r="AS665" i="2"/>
  <c r="AJ665" i="2"/>
  <c r="AW637" i="2"/>
  <c r="BF638" i="2"/>
  <c r="Q638" i="2"/>
  <c r="AK638" i="2"/>
  <c r="AA638" i="2"/>
  <c r="E641" i="2"/>
  <c r="G640" i="2"/>
  <c r="E640" i="2" s="1"/>
  <c r="AA646" i="2"/>
  <c r="Q646" i="2"/>
  <c r="AK646" i="2"/>
  <c r="BF646" i="2"/>
  <c r="AA652" i="2"/>
  <c r="BF665" i="2"/>
  <c r="BK614" i="2"/>
  <c r="AA641" i="2"/>
  <c r="Q641" i="2"/>
  <c r="AK641" i="2"/>
  <c r="BF641" i="2"/>
  <c r="J632" i="2"/>
  <c r="H632" i="2" s="1"/>
  <c r="H653" i="2"/>
  <c r="AK664" i="2"/>
  <c r="BH664" i="2"/>
  <c r="Q610" i="2"/>
  <c r="Q618" i="2" s="1"/>
  <c r="BD618" i="2"/>
  <c r="Q637" i="2"/>
  <c r="AK637" i="2"/>
  <c r="BL640" i="2"/>
  <c r="Y640" i="2"/>
  <c r="K640" i="2"/>
  <c r="AS640" i="2"/>
  <c r="K642" i="2"/>
  <c r="AS642" i="2"/>
  <c r="O636" i="2"/>
  <c r="BL642" i="2"/>
  <c r="Y642" i="2"/>
  <c r="BK656" i="2"/>
  <c r="AI656" i="2"/>
  <c r="AV656" i="2"/>
  <c r="AV632" i="2" s="1"/>
  <c r="Z656" i="2"/>
  <c r="AA656" i="2" s="1"/>
  <c r="BE657" i="2"/>
  <c r="BF657" i="2" s="1"/>
  <c r="BL657" i="2"/>
  <c r="M718" i="2"/>
  <c r="M717" i="2"/>
  <c r="AK676" i="2"/>
  <c r="AS656" i="2"/>
  <c r="AJ656" i="2"/>
  <c r="AA669" i="2"/>
  <c r="Q669" i="2"/>
  <c r="AJ669" i="2"/>
  <c r="AS669" i="2"/>
  <c r="BA636" i="2"/>
  <c r="Y649" i="2"/>
  <c r="AS649" i="2"/>
  <c r="AK651" i="2"/>
  <c r="AA651" i="2"/>
  <c r="BF651" i="2"/>
  <c r="Q651" i="2"/>
  <c r="AZ656" i="2"/>
  <c r="Q633" i="2"/>
  <c r="BF633" i="2"/>
  <c r="AK639" i="2"/>
  <c r="AI641" i="2"/>
  <c r="AI646" i="2"/>
  <c r="K649" i="2"/>
  <c r="AA655" i="2"/>
  <c r="BF655" i="2"/>
  <c r="AR672" i="2"/>
  <c r="AR677" i="2" s="1"/>
  <c r="AS677" i="2" s="1"/>
  <c r="P673" i="2"/>
  <c r="AJ673" i="2"/>
  <c r="AL677" i="2"/>
  <c r="AZ740" i="2"/>
  <c r="AI686" i="2"/>
  <c r="BK687" i="2"/>
  <c r="Z688" i="2"/>
  <c r="AA688" i="2" s="1"/>
  <c r="P689" i="2"/>
  <c r="Q689" i="2" s="1"/>
  <c r="AW696" i="2"/>
  <c r="AW732" i="2" s="1"/>
  <c r="AX732" i="2"/>
  <c r="AX728" i="2" s="1"/>
  <c r="AS705" i="2"/>
  <c r="AJ705" i="2"/>
  <c r="AK705" i="2" s="1"/>
  <c r="P714" i="2"/>
  <c r="AI635" i="2"/>
  <c r="AS637" i="2"/>
  <c r="BL641" i="2"/>
  <c r="Q643" i="2"/>
  <c r="BL646" i="2"/>
  <c r="AK647" i="2"/>
  <c r="AK670" i="2"/>
  <c r="Y672" i="2"/>
  <c r="K675" i="2"/>
  <c r="AK675" i="2" s="1"/>
  <c r="AB675" i="2"/>
  <c r="L682" i="2"/>
  <c r="AX717" i="2"/>
  <c r="AX733" i="2" s="1"/>
  <c r="AX720" i="2"/>
  <c r="AX26" i="2" s="1"/>
  <c r="BA688" i="2"/>
  <c r="BA682" i="2" s="1"/>
  <c r="BK719" i="2"/>
  <c r="BL719" i="2" s="1"/>
  <c r="BL689" i="2"/>
  <c r="BL690" i="2"/>
  <c r="BA735" i="2"/>
  <c r="BA732" i="2"/>
  <c r="Y702" i="2"/>
  <c r="P702" i="2"/>
  <c r="Q702" i="2" s="1"/>
  <c r="AA710" i="2"/>
  <c r="Z714" i="2"/>
  <c r="V718" i="2"/>
  <c r="AS735" i="2"/>
  <c r="AJ735" i="2"/>
  <c r="AK735" i="2" s="1"/>
  <c r="R677" i="2"/>
  <c r="BB750" i="2"/>
  <c r="BB740" i="2"/>
  <c r="BB736" i="2"/>
  <c r="BB733" i="2"/>
  <c r="AY717" i="2"/>
  <c r="AY720" i="2"/>
  <c r="AY26" i="2" s="1"/>
  <c r="Y687" i="2"/>
  <c r="Z702" i="2"/>
  <c r="AA702" i="2" s="1"/>
  <c r="AI702" i="2"/>
  <c r="AJ712" i="2"/>
  <c r="AK712" i="2" s="1"/>
  <c r="AR711" i="2"/>
  <c r="AS712" i="2"/>
  <c r="BC735" i="2"/>
  <c r="BC732" i="2"/>
  <c r="K635" i="2"/>
  <c r="AS635" i="2"/>
  <c r="BL637" i="2"/>
  <c r="AZ640" i="2"/>
  <c r="AW640" i="2" s="1"/>
  <c r="AA643" i="2"/>
  <c r="BD679" i="2"/>
  <c r="BD717" i="2" s="1"/>
  <c r="O682" i="2"/>
  <c r="X686" i="2"/>
  <c r="BK686" i="2"/>
  <c r="Z687" i="2"/>
  <c r="BE688" i="2"/>
  <c r="Y689" i="2"/>
  <c r="AV689" i="2"/>
  <c r="AS690" i="2"/>
  <c r="AS702" i="2"/>
  <c r="AJ702" i="2"/>
  <c r="AK702" i="2" s="1"/>
  <c r="AS732" i="2"/>
  <c r="AR728" i="2"/>
  <c r="AR749" i="2" s="1"/>
  <c r="AJ732" i="2"/>
  <c r="AK732" i="2" s="1"/>
  <c r="Q639" i="2"/>
  <c r="AH672" i="2"/>
  <c r="L673" i="2"/>
  <c r="S673" i="2" s="1"/>
  <c r="L677" i="2"/>
  <c r="V740" i="2"/>
  <c r="V733" i="2"/>
  <c r="V736" i="2"/>
  <c r="AR679" i="2"/>
  <c r="AJ679" i="2" s="1"/>
  <c r="P688" i="2"/>
  <c r="Q688" i="2" s="1"/>
  <c r="AJ688" i="2"/>
  <c r="AK688" i="2" s="1"/>
  <c r="AV732" i="2"/>
  <c r="AV735" i="2"/>
  <c r="Y708" i="2"/>
  <c r="P708" i="2"/>
  <c r="Q708" i="2" s="1"/>
  <c r="BF713" i="2"/>
  <c r="BK751" i="2"/>
  <c r="BL715" i="2"/>
  <c r="BE715" i="2"/>
  <c r="AP735" i="2"/>
  <c r="AP732" i="2"/>
  <c r="BI739" i="2"/>
  <c r="BI727" i="2"/>
  <c r="BI726" i="2" s="1"/>
  <c r="BI43" i="2" s="1"/>
  <c r="BL635" i="2"/>
  <c r="M673" i="2"/>
  <c r="K674" i="2"/>
  <c r="BA689" i="2"/>
  <c r="BA719" i="2" s="1"/>
  <c r="Z708" i="2"/>
  <c r="AA708" i="2" s="1"/>
  <c r="AI708" i="2"/>
  <c r="BL716" i="2"/>
  <c r="AU735" i="2"/>
  <c r="AU732" i="2"/>
  <c r="S675" i="2"/>
  <c r="N718" i="2"/>
  <c r="N717" i="2"/>
  <c r="AU720" i="2"/>
  <c r="AU26" i="2" s="1"/>
  <c r="AU717" i="2"/>
  <c r="BC720" i="2"/>
  <c r="BC26" i="2" s="1"/>
  <c r="BC717" i="2"/>
  <c r="O718" i="2"/>
  <c r="AI687" i="2"/>
  <c r="Y705" i="2"/>
  <c r="P705" i="2"/>
  <c r="Q705" i="2" s="1"/>
  <c r="AS708" i="2"/>
  <c r="AJ708" i="2"/>
  <c r="AK708" i="2" s="1"/>
  <c r="BE712" i="2"/>
  <c r="BF712" i="2" s="1"/>
  <c r="BL712" i="2"/>
  <c r="AW679" i="2"/>
  <c r="AW717" i="2" s="1"/>
  <c r="AW740" i="2" s="1"/>
  <c r="K686" i="2"/>
  <c r="AA686" i="2" s="1"/>
  <c r="AI719" i="2"/>
  <c r="P687" i="2"/>
  <c r="Q687" i="2" s="1"/>
  <c r="BE689" i="2"/>
  <c r="BF689" i="2" s="1"/>
  <c r="BE690" i="2"/>
  <c r="AT732" i="2"/>
  <c r="AT735" i="2"/>
  <c r="Z705" i="2"/>
  <c r="AA705" i="2" s="1"/>
  <c r="AI705" i="2"/>
  <c r="Q710" i="2"/>
  <c r="AG732" i="2"/>
  <c r="BB732" i="2"/>
  <c r="Z733" i="2"/>
  <c r="BK733" i="2"/>
  <c r="AG735" i="2"/>
  <c r="Z774" i="2"/>
  <c r="AA774" i="2" s="1"/>
  <c r="AL774" i="2"/>
  <c r="AC774" i="2"/>
  <c r="AB773" i="2"/>
  <c r="BH779" i="2"/>
  <c r="BE779" i="2"/>
  <c r="BF779" i="2" s="1"/>
  <c r="AT693" i="2"/>
  <c r="AT717" i="2" s="1"/>
  <c r="AW699" i="2"/>
  <c r="AI711" i="2"/>
  <c r="K715" i="2"/>
  <c r="Y716" i="2"/>
  <c r="R726" i="2"/>
  <c r="AH732" i="2"/>
  <c r="K733" i="2"/>
  <c r="AR733" i="2" s="1"/>
  <c r="AR731" i="2" s="1"/>
  <c r="AH735" i="2"/>
  <c r="BK735" i="2" s="1"/>
  <c r="AZ735" i="2"/>
  <c r="AS739" i="2"/>
  <c r="AJ739" i="2"/>
  <c r="AK739" i="2" s="1"/>
  <c r="AJ740" i="2"/>
  <c r="AK740" i="2" s="1"/>
  <c r="AS740" i="2"/>
  <c r="K745" i="2"/>
  <c r="AA745" i="2" s="1"/>
  <c r="Y745" i="2"/>
  <c r="Q745" i="2"/>
  <c r="O744" i="2"/>
  <c r="O743" i="2"/>
  <c r="AA746" i="2"/>
  <c r="AS746" i="2"/>
  <c r="AJ746" i="2"/>
  <c r="AK746" i="2" s="1"/>
  <c r="BB735" i="2"/>
  <c r="X751" i="2"/>
  <c r="X750" i="2"/>
  <c r="K731" i="2"/>
  <c r="Q731" i="2" s="1"/>
  <c r="BD732" i="2"/>
  <c r="BD728" i="2" s="1"/>
  <c r="AG733" i="2"/>
  <c r="K734" i="2"/>
  <c r="Q734" i="2" s="1"/>
  <c r="Q739" i="2"/>
  <c r="P777" i="2"/>
  <c r="AG731" i="2"/>
  <c r="AG734" i="2"/>
  <c r="O714" i="2"/>
  <c r="K714" i="2" s="1"/>
  <c r="AI716" i="2"/>
  <c r="AW695" i="2"/>
  <c r="AV715" i="2"/>
  <c r="AV751" i="2" s="1"/>
  <c r="K716" i="2"/>
  <c r="AP740" i="2"/>
  <c r="AP750" i="2"/>
  <c r="AP736" i="2"/>
  <c r="AP729" i="2" s="1"/>
  <c r="AP739" i="2" s="1"/>
  <c r="O729" i="2"/>
  <c r="Y732" i="2"/>
  <c r="BK748" i="2"/>
  <c r="BK749" i="2"/>
  <c r="P728" i="2"/>
  <c r="P729" i="2"/>
  <c r="AZ732" i="2"/>
  <c r="AI736" i="2"/>
  <c r="Z736" i="2"/>
  <c r="AR742" i="2"/>
  <c r="AJ743" i="2"/>
  <c r="AS757" i="2"/>
  <c r="AJ757" i="2"/>
  <c r="AK757" i="2" s="1"/>
  <c r="E773" i="2"/>
  <c r="G771" i="2"/>
  <c r="G769" i="2" s="1"/>
  <c r="E769" i="2" s="1"/>
  <c r="AY735" i="2"/>
  <c r="AY728" i="2" s="1"/>
  <c r="AJ738" i="2"/>
  <c r="Y736" i="2"/>
  <c r="AH739" i="2"/>
  <c r="BK739" i="2" s="1"/>
  <c r="AQ771" i="2"/>
  <c r="AL775" i="2"/>
  <c r="AM776" i="2"/>
  <c r="BK736" i="2"/>
  <c r="BB766" i="2"/>
  <c r="BA766" i="2" s="1"/>
  <c r="P773" i="2"/>
  <c r="Q773" i="2" s="1"/>
  <c r="P774" i="2"/>
  <c r="Q774" i="2" s="1"/>
  <c r="BE777" i="2"/>
  <c r="P779" i="2"/>
  <c r="Q779" i="2" s="1"/>
  <c r="K736" i="2"/>
  <c r="AR736" i="2" s="1"/>
  <c r="AR734" i="2" s="1"/>
  <c r="AH740" i="2"/>
  <c r="AH743" i="2"/>
  <c r="AS745" i="2"/>
  <c r="AI746" i="2"/>
  <c r="AS747" i="2"/>
  <c r="AJ754" i="2"/>
  <c r="AK754" i="2" s="1"/>
  <c r="AI757" i="2"/>
  <c r="Z775" i="2"/>
  <c r="AA775" i="2" s="1"/>
  <c r="AA755" i="2"/>
  <c r="Y739" i="2"/>
  <c r="AR744" i="2"/>
  <c r="S773" i="2"/>
  <c r="S774" i="2"/>
  <c r="L777" i="2"/>
  <c r="S777" i="2" s="1"/>
  <c r="O738" i="2"/>
  <c r="K738" i="2" s="1"/>
  <c r="Q738" i="2" s="1"/>
  <c r="Z779" i="2"/>
  <c r="AA779" i="2" s="1"/>
  <c r="AR420" i="2" l="1"/>
  <c r="E481" i="2"/>
  <c r="E619" i="2" s="1"/>
  <c r="G484" i="2"/>
  <c r="G628" i="2" s="1"/>
  <c r="R49" i="1"/>
  <c r="P625" i="1"/>
  <c r="R50" i="1"/>
  <c r="R23" i="1" s="1"/>
  <c r="P23" i="1" s="1"/>
  <c r="P626" i="1"/>
  <c r="AT62" i="2"/>
  <c r="AT61" i="2" s="1"/>
  <c r="AT60" i="2" s="1"/>
  <c r="AT57" i="2" s="1"/>
  <c r="AT197" i="2" s="1"/>
  <c r="AT547" i="2"/>
  <c r="AK593" i="2"/>
  <c r="Q561" i="2"/>
  <c r="AA593" i="2"/>
  <c r="BF572" i="2"/>
  <c r="AA364" i="2"/>
  <c r="AC73" i="2"/>
  <c r="AC81" i="2"/>
  <c r="AS738" i="2"/>
  <c r="AI492" i="2"/>
  <c r="BG61" i="2"/>
  <c r="AD74" i="2"/>
  <c r="AE74" i="2" s="1"/>
  <c r="AA74" i="2"/>
  <c r="AZ733" i="2"/>
  <c r="AZ736" i="2"/>
  <c r="Y717" i="2"/>
  <c r="BE749" i="2"/>
  <c r="BF710" i="2"/>
  <c r="AA14" i="2"/>
  <c r="Q14" i="2"/>
  <c r="AE538" i="2"/>
  <c r="AK14" i="2"/>
  <c r="Q15" i="2"/>
  <c r="Q29" i="2"/>
  <c r="BE586" i="2"/>
  <c r="BF586" i="2" s="1"/>
  <c r="I720" i="2"/>
  <c r="H720" i="2" s="1"/>
  <c r="AA573" i="2"/>
  <c r="AA576" i="2"/>
  <c r="BF576" i="2"/>
  <c r="AX564" i="2"/>
  <c r="AJ606" i="2"/>
  <c r="S529" i="2"/>
  <c r="AM512" i="2"/>
  <c r="AT486" i="2"/>
  <c r="E497" i="2"/>
  <c r="X496" i="2"/>
  <c r="S496" i="2"/>
  <c r="N540" i="2"/>
  <c r="N606" i="2" s="1"/>
  <c r="N48" i="2" s="1"/>
  <c r="N51" i="2"/>
  <c r="AX334" i="2"/>
  <c r="S226" i="2"/>
  <c r="Z192" i="2"/>
  <c r="AA192" i="2" s="1"/>
  <c r="AC192" i="2"/>
  <c r="BH177" i="2"/>
  <c r="BE177" i="2"/>
  <c r="BF177" i="2" s="1"/>
  <c r="BH176" i="2"/>
  <c r="AC163" i="2"/>
  <c r="AC193" i="2"/>
  <c r="BH196" i="2"/>
  <c r="BE196" i="2"/>
  <c r="BF196" i="2" s="1"/>
  <c r="BE195" i="2"/>
  <c r="BF195" i="2" s="1"/>
  <c r="BH195" i="2"/>
  <c r="AF220" i="2"/>
  <c r="AG220" i="2" s="1"/>
  <c r="Z190" i="2"/>
  <c r="AF35" i="2"/>
  <c r="AG35" i="2" s="1"/>
  <c r="AC182" i="2"/>
  <c r="AA160" i="2"/>
  <c r="BF160" i="2"/>
  <c r="AK154" i="2"/>
  <c r="BG153" i="2"/>
  <c r="BE153" i="2" s="1"/>
  <c r="BF153" i="2" s="1"/>
  <c r="AA154" i="2"/>
  <c r="AM288" i="2"/>
  <c r="AM93" i="2"/>
  <c r="Z153" i="2"/>
  <c r="AA153" i="2" s="1"/>
  <c r="AC153" i="2"/>
  <c r="BG187" i="2"/>
  <c r="BH188" i="2"/>
  <c r="BE188" i="2"/>
  <c r="BF188" i="2" s="1"/>
  <c r="H561" i="2"/>
  <c r="H599" i="2" s="1"/>
  <c r="I548" i="2"/>
  <c r="I559" i="2"/>
  <c r="H559" i="2" s="1"/>
  <c r="Z115" i="2"/>
  <c r="AA115" i="2" s="1"/>
  <c r="AB87" i="2"/>
  <c r="S181" i="2"/>
  <c r="AK160" i="2"/>
  <c r="AM181" i="2"/>
  <c r="BF506" i="2"/>
  <c r="BI190" i="2"/>
  <c r="BI35" i="2" s="1"/>
  <c r="BE191" i="2"/>
  <c r="BF191" i="2" s="1"/>
  <c r="BJ191" i="2"/>
  <c r="P94" i="2"/>
  <c r="Q94" i="2" s="1"/>
  <c r="S94" i="2"/>
  <c r="Z222" i="2"/>
  <c r="AA222" i="2" s="1"/>
  <c r="AC222" i="2"/>
  <c r="BE158" i="2"/>
  <c r="BF158" i="2" s="1"/>
  <c r="BH158" i="2"/>
  <c r="P59" i="2"/>
  <c r="R219" i="2"/>
  <c r="Q584" i="2"/>
  <c r="BE174" i="2"/>
  <c r="BH174" i="2"/>
  <c r="Q190" i="2"/>
  <c r="P35" i="2"/>
  <c r="Q35" i="2" s="1"/>
  <c r="M197" i="2"/>
  <c r="M30" i="2"/>
  <c r="K226" i="2"/>
  <c r="AA226" i="2" s="1"/>
  <c r="I226" i="2"/>
  <c r="BE443" i="2"/>
  <c r="BK442" i="2"/>
  <c r="BL442" i="2" s="1"/>
  <c r="AJ93" i="2"/>
  <c r="AK93" i="2" s="1"/>
  <c r="AL90" i="2"/>
  <c r="BA66" i="2"/>
  <c r="BB65" i="2"/>
  <c r="BA65" i="2" s="1"/>
  <c r="V729" i="2"/>
  <c r="V751" i="2" s="1"/>
  <c r="AA513" i="2"/>
  <c r="S243" i="2"/>
  <c r="Z174" i="2"/>
  <c r="AA174" i="2" s="1"/>
  <c r="AC174" i="2"/>
  <c r="I192" i="2"/>
  <c r="H192" i="2" s="1"/>
  <c r="H193" i="2"/>
  <c r="AK190" i="2"/>
  <c r="AJ35" i="2"/>
  <c r="AK35" i="2" s="1"/>
  <c r="AY190" i="2"/>
  <c r="AW191" i="2"/>
  <c r="AK193" i="2"/>
  <c r="Z181" i="2"/>
  <c r="AA181" i="2" s="1"/>
  <c r="AC181" i="2"/>
  <c r="AX193" i="2"/>
  <c r="AW193" i="2" s="1"/>
  <c r="BF193" i="2"/>
  <c r="AW750" i="2"/>
  <c r="AP728" i="2"/>
  <c r="AP727" i="2" s="1"/>
  <c r="AP726" i="2" s="1"/>
  <c r="AP43" i="2" s="1"/>
  <c r="AK59" i="2"/>
  <c r="BH98" i="2"/>
  <c r="AK111" i="2"/>
  <c r="BH194" i="2"/>
  <c r="AK194" i="2"/>
  <c r="S153" i="2"/>
  <c r="P153" i="2"/>
  <c r="Q153" i="2" s="1"/>
  <c r="Q192" i="2"/>
  <c r="P36" i="2"/>
  <c r="AK163" i="2"/>
  <c r="AM192" i="2"/>
  <c r="AJ192" i="2"/>
  <c r="AK192" i="2" s="1"/>
  <c r="BE192" i="2"/>
  <c r="BB158" i="2"/>
  <c r="BA158" i="2" s="1"/>
  <c r="BA160" i="2"/>
  <c r="Q163" i="2"/>
  <c r="AA443" i="2"/>
  <c r="Z80" i="2"/>
  <c r="AA80" i="2" s="1"/>
  <c r="AC80" i="2"/>
  <c r="AA529" i="2"/>
  <c r="Z448" i="2"/>
  <c r="AC332" i="2"/>
  <c r="AA193" i="2"/>
  <c r="AC221" i="2"/>
  <c r="Z221" i="2"/>
  <c r="AA221" i="2" s="1"/>
  <c r="BF163" i="2"/>
  <c r="AC158" i="2"/>
  <c r="Z158" i="2"/>
  <c r="AA158" i="2" s="1"/>
  <c r="Q59" i="2"/>
  <c r="AK660" i="2"/>
  <c r="BE182" i="2"/>
  <c r="BF182" i="2" s="1"/>
  <c r="BH182" i="2"/>
  <c r="AB61" i="2"/>
  <c r="Z61" i="2" s="1"/>
  <c r="Z62" i="2"/>
  <c r="AA62" i="2" s="1"/>
  <c r="Q181" i="2"/>
  <c r="Q222" i="2"/>
  <c r="AK222" i="2"/>
  <c r="BF222" i="2"/>
  <c r="AK181" i="2"/>
  <c r="AA736" i="2"/>
  <c r="AG738" i="2"/>
  <c r="Y738" i="2"/>
  <c r="AK547" i="2"/>
  <c r="Q420" i="2"/>
  <c r="R601" i="2"/>
  <c r="S601" i="2" s="1"/>
  <c r="AK263" i="2"/>
  <c r="Q119" i="2"/>
  <c r="Q354" i="2"/>
  <c r="AK573" i="2"/>
  <c r="Q573" i="2"/>
  <c r="Z142" i="2"/>
  <c r="AB141" i="2"/>
  <c r="Z141" i="2" s="1"/>
  <c r="AC112" i="2"/>
  <c r="AB110" i="2"/>
  <c r="AB59" i="2"/>
  <c r="AB219" i="2" s="1"/>
  <c r="AB601" i="2" s="1"/>
  <c r="AC119" i="2"/>
  <c r="AL149" i="2"/>
  <c r="AM150" i="2"/>
  <c r="AU728" i="2"/>
  <c r="AA505" i="2"/>
  <c r="BF505" i="2"/>
  <c r="Q505" i="2"/>
  <c r="BE702" i="2"/>
  <c r="BF702" i="2" s="1"/>
  <c r="BL702" i="2"/>
  <c r="S374" i="2"/>
  <c r="R360" i="2"/>
  <c r="P374" i="2"/>
  <c r="Q374" i="2" s="1"/>
  <c r="R373" i="2"/>
  <c r="AA514" i="2"/>
  <c r="Q735" i="2"/>
  <c r="AA496" i="2"/>
  <c r="Z486" i="2"/>
  <c r="AL448" i="2"/>
  <c r="AD79" i="2"/>
  <c r="AE79" i="2" s="1"/>
  <c r="AA79" i="2"/>
  <c r="BF643" i="2"/>
  <c r="AK643" i="2"/>
  <c r="Y728" i="2"/>
  <c r="AJ437" i="2"/>
  <c r="AK437" i="2" s="1"/>
  <c r="AS437" i="2"/>
  <c r="AZ437" i="2" s="1"/>
  <c r="AW437" i="2" s="1"/>
  <c r="AT323" i="2"/>
  <c r="AT322" i="2" s="1"/>
  <c r="AT332" i="2"/>
  <c r="AZ728" i="2"/>
  <c r="AT728" i="2"/>
  <c r="AK417" i="2"/>
  <c r="BF417" i="2"/>
  <c r="AA354" i="2"/>
  <c r="S257" i="2"/>
  <c r="Q514" i="2"/>
  <c r="Z682" i="2"/>
  <c r="Z41" i="2" s="1"/>
  <c r="AH41" i="2"/>
  <c r="AS399" i="2"/>
  <c r="AJ399" i="2"/>
  <c r="AK399" i="2" s="1"/>
  <c r="H498" i="2"/>
  <c r="I497" i="2"/>
  <c r="AK428" i="2"/>
  <c r="S121" i="2"/>
  <c r="P121" i="2"/>
  <c r="Q121" i="2" s="1"/>
  <c r="L236" i="2"/>
  <c r="AA733" i="2"/>
  <c r="AM673" i="2"/>
  <c r="AA559" i="2"/>
  <c r="BA333" i="2"/>
  <c r="BB332" i="2"/>
  <c r="BA332" i="2" s="1"/>
  <c r="BB323" i="2"/>
  <c r="AC309" i="2"/>
  <c r="P448" i="2"/>
  <c r="AK738" i="2"/>
  <c r="BF552" i="2"/>
  <c r="BF637" i="2"/>
  <c r="AA637" i="2"/>
  <c r="AA618" i="2"/>
  <c r="BD720" i="2"/>
  <c r="BD41" i="2"/>
  <c r="AJ429" i="2"/>
  <c r="AK429" i="2" s="1"/>
  <c r="I448" i="2"/>
  <c r="I481" i="2" s="1"/>
  <c r="I619" i="2" s="1"/>
  <c r="H449" i="2"/>
  <c r="H448" i="2" s="1"/>
  <c r="H481" i="2" s="1"/>
  <c r="H619" i="2" s="1"/>
  <c r="M540" i="2"/>
  <c r="M603" i="2" s="1"/>
  <c r="M622" i="2" s="1"/>
  <c r="M51" i="2"/>
  <c r="M20" i="2" s="1"/>
  <c r="P472" i="2"/>
  <c r="R471" i="2"/>
  <c r="P471" i="2" s="1"/>
  <c r="AJ405" i="2"/>
  <c r="AK405" i="2" s="1"/>
  <c r="BH249" i="2"/>
  <c r="BE249" i="2"/>
  <c r="BF249" i="2" s="1"/>
  <c r="AC237" i="2"/>
  <c r="Z237" i="2"/>
  <c r="AA237" i="2" s="1"/>
  <c r="BE63" i="2"/>
  <c r="AX63" i="2" s="1"/>
  <c r="BH63" i="2"/>
  <c r="Y714" i="2"/>
  <c r="P743" i="2"/>
  <c r="X742" i="2"/>
  <c r="AJ448" i="2"/>
  <c r="K383" i="2"/>
  <c r="AK383" i="2" s="1"/>
  <c r="R448" i="2"/>
  <c r="AC496" i="2"/>
  <c r="M537" i="2"/>
  <c r="M37" i="2" s="1"/>
  <c r="AE62" i="2"/>
  <c r="AD58" i="2"/>
  <c r="AD220" i="2" s="1"/>
  <c r="AE220" i="2" s="1"/>
  <c r="Q736" i="2"/>
  <c r="Q552" i="2"/>
  <c r="Z539" i="2"/>
  <c r="AA145" i="2"/>
  <c r="AI420" i="2"/>
  <c r="O404" i="2"/>
  <c r="O393" i="2" s="1"/>
  <c r="F45" i="2"/>
  <c r="F18" i="2"/>
  <c r="AM110" i="2"/>
  <c r="AJ110" i="2"/>
  <c r="AK110" i="2" s="1"/>
  <c r="BE230" i="2"/>
  <c r="BF230" i="2" s="1"/>
  <c r="BG228" i="2"/>
  <c r="BE228" i="2" s="1"/>
  <c r="BF228" i="2" s="1"/>
  <c r="AC259" i="2"/>
  <c r="Z259" i="2"/>
  <c r="AA259" i="2" s="1"/>
  <c r="S110" i="2"/>
  <c r="P110" i="2"/>
  <c r="Q110" i="2" s="1"/>
  <c r="BF15" i="2"/>
  <c r="AT750" i="2"/>
  <c r="AT740" i="2"/>
  <c r="AT736" i="2"/>
  <c r="AT733" i="2"/>
  <c r="AW245" i="2"/>
  <c r="AX243" i="2"/>
  <c r="AW243" i="2" s="1"/>
  <c r="AP620" i="2"/>
  <c r="BH346" i="2"/>
  <c r="BE346" i="2"/>
  <c r="BF346" i="2" s="1"/>
  <c r="AJ731" i="2"/>
  <c r="AK731" i="2" s="1"/>
  <c r="AS731" i="2"/>
  <c r="AT30" i="2"/>
  <c r="AB540" i="2"/>
  <c r="AC361" i="2"/>
  <c r="AB51" i="2"/>
  <c r="BH112" i="2"/>
  <c r="BE112" i="2"/>
  <c r="BF112" i="2" s="1"/>
  <c r="BG110" i="2"/>
  <c r="BG59" i="2"/>
  <c r="BG219" i="2" s="1"/>
  <c r="BL739" i="2"/>
  <c r="BE739" i="2"/>
  <c r="BF739" i="2" s="1"/>
  <c r="AJ742" i="2"/>
  <c r="Z735" i="2"/>
  <c r="AA735" i="2" s="1"/>
  <c r="AH734" i="2"/>
  <c r="AI735" i="2"/>
  <c r="AI672" i="2"/>
  <c r="Z672" i="2"/>
  <c r="AA672" i="2" s="1"/>
  <c r="AK665" i="2"/>
  <c r="BH665" i="2"/>
  <c r="K777" i="2"/>
  <c r="Q777" i="2" s="1"/>
  <c r="L17" i="2"/>
  <c r="AR716" i="2"/>
  <c r="AA716" i="2"/>
  <c r="Z732" i="2"/>
  <c r="AA732" i="2" s="1"/>
  <c r="AH731" i="2"/>
  <c r="AI732" i="2"/>
  <c r="AH728" i="2"/>
  <c r="AW736" i="2"/>
  <c r="Q716" i="2"/>
  <c r="AK674" i="2"/>
  <c r="Q674" i="2"/>
  <c r="X719" i="2"/>
  <c r="X21" i="2" s="1"/>
  <c r="Y686" i="2"/>
  <c r="P686" i="2"/>
  <c r="Q686" i="2" s="1"/>
  <c r="X682" i="2"/>
  <c r="BF635" i="2"/>
  <c r="AA635" i="2"/>
  <c r="AK635" i="2"/>
  <c r="Q635" i="2"/>
  <c r="BE719" i="2"/>
  <c r="BF719" i="2" s="1"/>
  <c r="Q675" i="2"/>
  <c r="BE656" i="2"/>
  <c r="BF656" i="2" s="1"/>
  <c r="BK632" i="2"/>
  <c r="BL656" i="2"/>
  <c r="Q632" i="2"/>
  <c r="BH618" i="2"/>
  <c r="BG14" i="2"/>
  <c r="BE571" i="2"/>
  <c r="BF571" i="2" s="1"/>
  <c r="BF575" i="2"/>
  <c r="AQ598" i="2"/>
  <c r="O52" i="2"/>
  <c r="O24" i="2"/>
  <c r="AA567" i="2"/>
  <c r="AT546" i="2"/>
  <c r="AT545" i="2" s="1"/>
  <c r="K626" i="2"/>
  <c r="L52" i="2"/>
  <c r="L24" i="2"/>
  <c r="Q555" i="2"/>
  <c r="R569" i="2"/>
  <c r="P570" i="2"/>
  <c r="Q570" i="2" s="1"/>
  <c r="S570" i="2"/>
  <c r="BF449" i="2"/>
  <c r="BE448" i="2"/>
  <c r="AD598" i="2"/>
  <c r="AD544" i="2"/>
  <c r="AE544" i="2" s="1"/>
  <c r="AE545" i="2"/>
  <c r="X394" i="2"/>
  <c r="Y401" i="2"/>
  <c r="P401" i="2"/>
  <c r="Q401" i="2" s="1"/>
  <c r="BE425" i="2"/>
  <c r="BF425" i="2" s="1"/>
  <c r="BL425" i="2"/>
  <c r="BK420" i="2"/>
  <c r="AJ381" i="2"/>
  <c r="AK381" i="2" s="1"/>
  <c r="AL378" i="2"/>
  <c r="AM381" i="2"/>
  <c r="AW327" i="2"/>
  <c r="AX326" i="2"/>
  <c r="AC293" i="2"/>
  <c r="Z293" i="2"/>
  <c r="AA293" i="2" s="1"/>
  <c r="AA427" i="2"/>
  <c r="AA433" i="2"/>
  <c r="Z363" i="2"/>
  <c r="AC363" i="2"/>
  <c r="AJ244" i="2"/>
  <c r="AK244" i="2" s="1"/>
  <c r="AL243" i="2"/>
  <c r="AM244" i="2"/>
  <c r="E758" i="2"/>
  <c r="E11" i="2" s="1"/>
  <c r="F12" i="2" s="1"/>
  <c r="E760" i="2"/>
  <c r="E45" i="2"/>
  <c r="E18" i="2"/>
  <c r="AK340" i="2"/>
  <c r="AT537" i="2"/>
  <c r="AT37" i="2" s="1"/>
  <c r="P332" i="2"/>
  <c r="Q332" i="2" s="1"/>
  <c r="S332" i="2"/>
  <c r="BH148" i="2"/>
  <c r="BG147" i="2"/>
  <c r="BE148" i="2"/>
  <c r="BF148" i="2" s="1"/>
  <c r="AM374" i="2"/>
  <c r="AJ374" i="2"/>
  <c r="AK374" i="2" s="1"/>
  <c r="AL360" i="2"/>
  <c r="BG226" i="2"/>
  <c r="BE227" i="2"/>
  <c r="BF227" i="2" s="1"/>
  <c r="BG225" i="2"/>
  <c r="S93" i="2"/>
  <c r="R90" i="2"/>
  <c r="P93" i="2"/>
  <c r="Q93" i="2" s="1"/>
  <c r="S71" i="2"/>
  <c r="P71" i="2"/>
  <c r="Q71" i="2" s="1"/>
  <c r="Q141" i="2"/>
  <c r="BE65" i="2"/>
  <c r="BF65" i="2" s="1"/>
  <c r="V46" i="2"/>
  <c r="Z94" i="2"/>
  <c r="AA94" i="2" s="1"/>
  <c r="AC94" i="2"/>
  <c r="AB93" i="2"/>
  <c r="AD69" i="2"/>
  <c r="AE69" i="2" s="1"/>
  <c r="AA69" i="2"/>
  <c r="BE77" i="2"/>
  <c r="BF77" i="2" s="1"/>
  <c r="BH82" i="2"/>
  <c r="AQ38" i="2"/>
  <c r="AA15" i="2"/>
  <c r="AS711" i="2"/>
  <c r="AJ711" i="2"/>
  <c r="AK711" i="2" s="1"/>
  <c r="Z675" i="2"/>
  <c r="AA675" i="2" s="1"/>
  <c r="AB673" i="2"/>
  <c r="AC675" i="2"/>
  <c r="AK745" i="2"/>
  <c r="R748" i="2"/>
  <c r="R43" i="2"/>
  <c r="BK729" i="2"/>
  <c r="BL729" i="2" s="1"/>
  <c r="BE733" i="2"/>
  <c r="BL733" i="2"/>
  <c r="BF690" i="2"/>
  <c r="BF715" i="2"/>
  <c r="BC728" i="2"/>
  <c r="BB729" i="2"/>
  <c r="BB739" i="2" s="1"/>
  <c r="Q733" i="2"/>
  <c r="BA728" i="2"/>
  <c r="X718" i="2"/>
  <c r="Y718" i="2" s="1"/>
  <c r="AL718" i="2"/>
  <c r="AL717" i="2"/>
  <c r="AJ677" i="2"/>
  <c r="BH677" i="2" s="1"/>
  <c r="AM677" i="2"/>
  <c r="AA632" i="2"/>
  <c r="BA551" i="2"/>
  <c r="AT551" i="2"/>
  <c r="BH555" i="2"/>
  <c r="BE555" i="2"/>
  <c r="BG548" i="2"/>
  <c r="BH548" i="2" s="1"/>
  <c r="AP13" i="2"/>
  <c r="AK552" i="2"/>
  <c r="AT559" i="2"/>
  <c r="S550" i="2"/>
  <c r="Z606" i="2"/>
  <c r="AB48" i="2"/>
  <c r="BF594" i="2"/>
  <c r="BG482" i="2"/>
  <c r="BH448" i="2"/>
  <c r="BG481" i="2"/>
  <c r="BH481" i="2" s="1"/>
  <c r="AC512" i="2"/>
  <c r="K512" i="2"/>
  <c r="Q512" i="2" s="1"/>
  <c r="L486" i="2"/>
  <c r="K486" i="2" s="1"/>
  <c r="AJ496" i="2"/>
  <c r="AL486" i="2"/>
  <c r="AM496" i="2"/>
  <c r="Z444" i="2"/>
  <c r="AA444" i="2" s="1"/>
  <c r="X444" i="2"/>
  <c r="AI444" i="2"/>
  <c r="BA413" i="2"/>
  <c r="AV413" i="2"/>
  <c r="AV409" i="2" s="1"/>
  <c r="AV359" i="2" s="1"/>
  <c r="BE437" i="2"/>
  <c r="BF437" i="2" s="1"/>
  <c r="BL437" i="2"/>
  <c r="AJ412" i="2"/>
  <c r="AK412" i="2" s="1"/>
  <c r="AR409" i="2"/>
  <c r="AS412" i="2"/>
  <c r="Q433" i="2"/>
  <c r="AT538" i="2"/>
  <c r="S383" i="2"/>
  <c r="P383" i="2"/>
  <c r="Q383" i="2" s="1"/>
  <c r="AK413" i="2"/>
  <c r="R540" i="2"/>
  <c r="S361" i="2"/>
  <c r="P361" i="2"/>
  <c r="R51" i="2"/>
  <c r="BH309" i="2"/>
  <c r="BE309" i="2"/>
  <c r="BF309" i="2" s="1"/>
  <c r="AZ420" i="2"/>
  <c r="AW420" i="2" s="1"/>
  <c r="AK427" i="2"/>
  <c r="L359" i="2"/>
  <c r="K359" i="2" s="1"/>
  <c r="K363" i="2"/>
  <c r="E763" i="2"/>
  <c r="E26" i="2" s="1"/>
  <c r="E54" i="2"/>
  <c r="AX348" i="2"/>
  <c r="BF348" i="2"/>
  <c r="BE337" i="2"/>
  <c r="BF337" i="2" s="1"/>
  <c r="BH337" i="2"/>
  <c r="BE244" i="2"/>
  <c r="BF244" i="2" s="1"/>
  <c r="BG243" i="2"/>
  <c r="BH244" i="2"/>
  <c r="AE235" i="2"/>
  <c r="AA309" i="2"/>
  <c r="Q300" i="2"/>
  <c r="L36" i="2"/>
  <c r="S36" i="2" s="1"/>
  <c r="AM141" i="2"/>
  <c r="AB604" i="2"/>
  <c r="BG89" i="2"/>
  <c r="BE90" i="2"/>
  <c r="AC66" i="2"/>
  <c r="AB65" i="2"/>
  <c r="Z66" i="2"/>
  <c r="AA66" i="2" s="1"/>
  <c r="AK117" i="2"/>
  <c r="Q145" i="2"/>
  <c r="AD85" i="2"/>
  <c r="AA85" i="2"/>
  <c r="Z77" i="2"/>
  <c r="AA77" i="2" s="1"/>
  <c r="AC77" i="2"/>
  <c r="AK68" i="2"/>
  <c r="BH68" i="2"/>
  <c r="BF78" i="2"/>
  <c r="AH677" i="2"/>
  <c r="BB14" i="2"/>
  <c r="AP760" i="2"/>
  <c r="AP762" i="2"/>
  <c r="AP758" i="2"/>
  <c r="AP45" i="2"/>
  <c r="AZ14" i="2"/>
  <c r="Q594" i="2"/>
  <c r="AK594" i="2"/>
  <c r="BH613" i="2"/>
  <c r="BE613" i="2"/>
  <c r="BF613" i="2" s="1"/>
  <c r="BE592" i="2"/>
  <c r="BF592" i="2" s="1"/>
  <c r="BJ592" i="2"/>
  <c r="BH521" i="2"/>
  <c r="BE521" i="2"/>
  <c r="BF521" i="2" s="1"/>
  <c r="AA594" i="2"/>
  <c r="AC626" i="2"/>
  <c r="Z626" i="2"/>
  <c r="AB52" i="2"/>
  <c r="AB24" i="2"/>
  <c r="BF567" i="2"/>
  <c r="AJ529" i="2"/>
  <c r="AS529" i="2"/>
  <c r="BH513" i="2"/>
  <c r="BE513" i="2"/>
  <c r="BG512" i="2"/>
  <c r="F486" i="2"/>
  <c r="E504" i="2"/>
  <c r="E486" i="2" s="1"/>
  <c r="BL394" i="2"/>
  <c r="BE394" i="2"/>
  <c r="BL427" i="2"/>
  <c r="BE427" i="2"/>
  <c r="BF427" i="2" s="1"/>
  <c r="Z346" i="2"/>
  <c r="AA346" i="2" s="1"/>
  <c r="AC346" i="2"/>
  <c r="BH382" i="2"/>
  <c r="BE382" i="2"/>
  <c r="BF382" i="2" s="1"/>
  <c r="AC387" i="2"/>
  <c r="Z387" i="2"/>
  <c r="AA387" i="2" s="1"/>
  <c r="AB383" i="2"/>
  <c r="AM382" i="2"/>
  <c r="AJ382" i="2"/>
  <c r="AK382" i="2" s="1"/>
  <c r="K601" i="2"/>
  <c r="L621" i="2"/>
  <c r="BH288" i="2"/>
  <c r="BE288" i="2"/>
  <c r="BF288" i="2" s="1"/>
  <c r="BH375" i="2"/>
  <c r="BG374" i="2"/>
  <c r="BG360" i="2" s="1"/>
  <c r="BE375" i="2"/>
  <c r="BF375" i="2" s="1"/>
  <c r="AJ420" i="2"/>
  <c r="AK420" i="2" s="1"/>
  <c r="AS420" i="2"/>
  <c r="AD540" i="2"/>
  <c r="AD603" i="2" s="1"/>
  <c r="AD622" i="2" s="1"/>
  <c r="AE361" i="2"/>
  <c r="AD51" i="2"/>
  <c r="AD20" i="2" s="1"/>
  <c r="AJ335" i="2"/>
  <c r="AK335" i="2" s="1"/>
  <c r="AL333" i="2"/>
  <c r="AM335" i="2"/>
  <c r="P293" i="2"/>
  <c r="Q293" i="2" s="1"/>
  <c r="S293" i="2"/>
  <c r="R236" i="2"/>
  <c r="Q284" i="2"/>
  <c r="BH150" i="2"/>
  <c r="BG149" i="2"/>
  <c r="BE150" i="2"/>
  <c r="BF150" i="2" s="1"/>
  <c r="Q309" i="2"/>
  <c r="AL226" i="2"/>
  <c r="AM227" i="2"/>
  <c r="AL225" i="2"/>
  <c r="AL601" i="2" s="1"/>
  <c r="AJ227" i="2"/>
  <c r="AK227" i="2" s="1"/>
  <c r="S141" i="2"/>
  <c r="AA67" i="2"/>
  <c r="AD67" i="2"/>
  <c r="AM81" i="2"/>
  <c r="AJ81" i="2"/>
  <c r="AA142" i="2"/>
  <c r="BE76" i="2"/>
  <c r="BF76" i="2" s="1"/>
  <c r="BH76" i="2"/>
  <c r="AE72" i="2"/>
  <c r="AS744" i="2"/>
  <c r="AJ744" i="2"/>
  <c r="Z773" i="2"/>
  <c r="AA773" i="2" s="1"/>
  <c r="AB777" i="2"/>
  <c r="AC773" i="2"/>
  <c r="AI682" i="2"/>
  <c r="O717" i="2"/>
  <c r="O720" i="2" s="1"/>
  <c r="K682" i="2"/>
  <c r="O41" i="2"/>
  <c r="Z743" i="2"/>
  <c r="AH742" i="2"/>
  <c r="AI743" i="2"/>
  <c r="P751" i="2"/>
  <c r="AA715" i="2"/>
  <c r="AR715" i="2"/>
  <c r="BB728" i="2"/>
  <c r="BB727" i="2" s="1"/>
  <c r="BE751" i="2"/>
  <c r="AV728" i="2"/>
  <c r="AS728" i="2"/>
  <c r="AJ728" i="2"/>
  <c r="BD736" i="2"/>
  <c r="BD750" i="2"/>
  <c r="BD740" i="2"/>
  <c r="BD733" i="2"/>
  <c r="AX736" i="2"/>
  <c r="AX729" i="2" s="1"/>
  <c r="V735" i="2"/>
  <c r="V732" i="2"/>
  <c r="V739" i="2"/>
  <c r="AX740" i="2"/>
  <c r="AX750" i="2"/>
  <c r="Q714" i="2"/>
  <c r="BE687" i="2"/>
  <c r="BF687" i="2" s="1"/>
  <c r="BL687" i="2"/>
  <c r="BL636" i="2"/>
  <c r="AI636" i="2"/>
  <c r="K636" i="2"/>
  <c r="AS636" i="2"/>
  <c r="Y636" i="2"/>
  <c r="BA14" i="2"/>
  <c r="BE591" i="2"/>
  <c r="BF591" i="2" s="1"/>
  <c r="BJ591" i="2"/>
  <c r="BH551" i="2"/>
  <c r="BE551" i="2"/>
  <c r="AJ546" i="2"/>
  <c r="AK546" i="2" s="1"/>
  <c r="AM546" i="2"/>
  <c r="AM626" i="2"/>
  <c r="AJ626" i="2"/>
  <c r="AL24" i="2"/>
  <c r="AL52" i="2"/>
  <c r="AK555" i="2"/>
  <c r="Q590" i="2"/>
  <c r="L598" i="2"/>
  <c r="L38" i="2" s="1"/>
  <c r="K545" i="2"/>
  <c r="K598" i="2" s="1"/>
  <c r="K38" i="2" s="1"/>
  <c r="L544" i="2"/>
  <c r="K544" i="2" s="1"/>
  <c r="Q589" i="2"/>
  <c r="BC13" i="2"/>
  <c r="BA497" i="2"/>
  <c r="BB496" i="2"/>
  <c r="H763" i="2"/>
  <c r="H26" i="2" s="1"/>
  <c r="H54" i="2"/>
  <c r="AI626" i="2"/>
  <c r="AH52" i="2"/>
  <c r="AH24" i="2"/>
  <c r="H478" i="2"/>
  <c r="I477" i="2"/>
  <c r="H477" i="2" s="1"/>
  <c r="K394" i="2"/>
  <c r="AK394" i="2" s="1"/>
  <c r="AI394" i="2"/>
  <c r="Z394" i="2"/>
  <c r="Q417" i="2"/>
  <c r="K323" i="2"/>
  <c r="BH323" i="2"/>
  <c r="L322" i="2"/>
  <c r="BF287" i="2"/>
  <c r="AX287" i="2"/>
  <c r="AW287" i="2" s="1"/>
  <c r="AC257" i="2"/>
  <c r="Z257" i="2"/>
  <c r="AA257" i="2" s="1"/>
  <c r="D484" i="2"/>
  <c r="D482" i="2"/>
  <c r="D620" i="2" s="1"/>
  <c r="D46" i="2" s="1"/>
  <c r="D19" i="2" s="1"/>
  <c r="D18" i="2" s="1"/>
  <c r="D481" i="2"/>
  <c r="D619" i="2" s="1"/>
  <c r="AM346" i="2"/>
  <c r="AJ346" i="2"/>
  <c r="AK346" i="2" s="1"/>
  <c r="AL365" i="2"/>
  <c r="AM369" i="2"/>
  <c r="AJ369" i="2"/>
  <c r="AK369" i="2" s="1"/>
  <c r="BE354" i="2"/>
  <c r="BF354" i="2" s="1"/>
  <c r="BH354" i="2"/>
  <c r="AJ242" i="2"/>
  <c r="AK242" i="2" s="1"/>
  <c r="AM242" i="2"/>
  <c r="BE364" i="2"/>
  <c r="BF364" i="2" s="1"/>
  <c r="BG363" i="2"/>
  <c r="BH364" i="2"/>
  <c r="Q363" i="2"/>
  <c r="AC149" i="2"/>
  <c r="Z149" i="2"/>
  <c r="AA149" i="2" s="1"/>
  <c r="AA300" i="2"/>
  <c r="AA284" i="2"/>
  <c r="AB36" i="2"/>
  <c r="AC36" i="2" s="1"/>
  <c r="L624" i="2"/>
  <c r="K604" i="2"/>
  <c r="AM61" i="2"/>
  <c r="AL60" i="2"/>
  <c r="AJ61" i="2"/>
  <c r="BE145" i="2"/>
  <c r="BF145" i="2" s="1"/>
  <c r="BH145" i="2"/>
  <c r="M600" i="2"/>
  <c r="BE75" i="2"/>
  <c r="BF75" i="2" s="1"/>
  <c r="BG73" i="2"/>
  <c r="BH75" i="2"/>
  <c r="AJ147" i="2"/>
  <c r="AK147" i="2" s="1"/>
  <c r="AM147" i="2"/>
  <c r="AC605" i="2"/>
  <c r="Z605" i="2"/>
  <c r="AB625" i="2"/>
  <c r="AA81" i="2"/>
  <c r="AK15" i="2"/>
  <c r="AV719" i="2"/>
  <c r="AV21" i="2" s="1"/>
  <c r="AV679" i="2"/>
  <c r="AV688" i="2"/>
  <c r="AV682" i="2" s="1"/>
  <c r="BH673" i="2"/>
  <c r="AK669" i="2"/>
  <c r="BH669" i="2"/>
  <c r="BE736" i="2"/>
  <c r="BF736" i="2" s="1"/>
  <c r="BL736" i="2"/>
  <c r="BK740" i="2"/>
  <c r="Z740" i="2"/>
  <c r="AA740" i="2" s="1"/>
  <c r="AI740" i="2"/>
  <c r="Q728" i="2"/>
  <c r="P727" i="2"/>
  <c r="O750" i="2"/>
  <c r="K750" i="2" s="1"/>
  <c r="O727" i="2"/>
  <c r="Y729" i="2"/>
  <c r="K729" i="2"/>
  <c r="K727" i="2" s="1"/>
  <c r="K726" i="2" s="1"/>
  <c r="K43" i="2" s="1"/>
  <c r="O21" i="2"/>
  <c r="AW735" i="2"/>
  <c r="AW728" i="2" s="1"/>
  <c r="AW727" i="2" s="1"/>
  <c r="AW733" i="2"/>
  <c r="AW729" i="2" s="1"/>
  <c r="AW739" i="2" s="1"/>
  <c r="O749" i="2"/>
  <c r="BL749" i="2" s="1"/>
  <c r="Y743" i="2"/>
  <c r="O742" i="2"/>
  <c r="AS742" i="2" s="1"/>
  <c r="K743" i="2"/>
  <c r="AK743" i="2" s="1"/>
  <c r="Q743" i="2"/>
  <c r="AS743" i="2"/>
  <c r="AM774" i="2"/>
  <c r="AL773" i="2"/>
  <c r="AJ774" i="2"/>
  <c r="AU750" i="2"/>
  <c r="AU736" i="2"/>
  <c r="AU740" i="2"/>
  <c r="AU733" i="2"/>
  <c r="Q715" i="2"/>
  <c r="L717" i="2"/>
  <c r="L718" i="2"/>
  <c r="K718" i="2" s="1"/>
  <c r="K677" i="2"/>
  <c r="BF688" i="2"/>
  <c r="BE682" i="2"/>
  <c r="AA714" i="2"/>
  <c r="L720" i="2"/>
  <c r="L41" i="2"/>
  <c r="AJ672" i="2"/>
  <c r="AS672" i="2"/>
  <c r="BD14" i="2"/>
  <c r="AA623" i="2"/>
  <c r="AK623" i="2"/>
  <c r="BG718" i="2"/>
  <c r="BG717" i="2"/>
  <c r="AK618" i="2"/>
  <c r="Q592" i="2"/>
  <c r="AA592" i="2"/>
  <c r="BA555" i="2"/>
  <c r="BB553" i="2"/>
  <c r="BA553" i="2" s="1"/>
  <c r="BB548" i="2"/>
  <c r="BC762" i="2"/>
  <c r="BC758" i="2"/>
  <c r="BC760" i="2"/>
  <c r="BC45" i="2"/>
  <c r="BC11" i="2" s="1"/>
  <c r="Z570" i="2"/>
  <c r="AA570" i="2" s="1"/>
  <c r="AB569" i="2"/>
  <c r="AC570" i="2"/>
  <c r="S626" i="2"/>
  <c r="P626" i="2"/>
  <c r="R52" i="2"/>
  <c r="P52" i="2" s="1"/>
  <c r="R24" i="2"/>
  <c r="AC553" i="2"/>
  <c r="Z553" i="2"/>
  <c r="AA553" i="2" s="1"/>
  <c r="AK567" i="2"/>
  <c r="AK550" i="2"/>
  <c r="W598" i="2"/>
  <c r="BF475" i="2"/>
  <c r="AX475" i="2"/>
  <c r="AW475" i="2" s="1"/>
  <c r="AI405" i="2"/>
  <c r="Z405" i="2"/>
  <c r="AA405" i="2" s="1"/>
  <c r="J760" i="2"/>
  <c r="J762" i="2"/>
  <c r="J758" i="2"/>
  <c r="J11" i="2" s="1"/>
  <c r="J45" i="2"/>
  <c r="J18" i="2"/>
  <c r="AX504" i="2"/>
  <c r="AW504" i="2" s="1"/>
  <c r="BD409" i="2"/>
  <c r="AS394" i="2"/>
  <c r="AK284" i="2"/>
  <c r="BH241" i="2"/>
  <c r="BE241" i="2"/>
  <c r="BF241" i="2" s="1"/>
  <c r="BG239" i="2"/>
  <c r="S346" i="2"/>
  <c r="P346" i="2"/>
  <c r="Q346" i="2" s="1"/>
  <c r="AM295" i="2"/>
  <c r="AL294" i="2"/>
  <c r="AJ295" i="2"/>
  <c r="AK295" i="2" s="1"/>
  <c r="BH264" i="2"/>
  <c r="BG263" i="2"/>
  <c r="BE264" i="2"/>
  <c r="BE344" i="2"/>
  <c r="BF344" i="2" s="1"/>
  <c r="BH344" i="2"/>
  <c r="BE259" i="2"/>
  <c r="BF259" i="2" s="1"/>
  <c r="BG257" i="2"/>
  <c r="BH259" i="2"/>
  <c r="AA239" i="2"/>
  <c r="S363" i="2"/>
  <c r="AK300" i="2"/>
  <c r="Q288" i="2"/>
  <c r="BH126" i="2"/>
  <c r="BE126" i="2"/>
  <c r="BF126" i="2" s="1"/>
  <c r="BG121" i="2"/>
  <c r="BG539" i="2"/>
  <c r="BH324" i="2"/>
  <c r="BE324" i="2"/>
  <c r="BG322" i="2"/>
  <c r="Z225" i="2"/>
  <c r="AC225" i="2"/>
  <c r="AB42" i="2"/>
  <c r="AC42" i="2" s="1"/>
  <c r="BE131" i="2"/>
  <c r="BF131" i="2" s="1"/>
  <c r="BH131" i="2"/>
  <c r="BH144" i="2"/>
  <c r="BH228" i="2"/>
  <c r="BH62" i="2"/>
  <c r="AK62" i="2"/>
  <c r="S77" i="2"/>
  <c r="P77" i="2"/>
  <c r="Q77" i="2" s="1"/>
  <c r="P66" i="2"/>
  <c r="Q66" i="2" s="1"/>
  <c r="S66" i="2"/>
  <c r="R65" i="2"/>
  <c r="Q142" i="2"/>
  <c r="AJ73" i="2"/>
  <c r="AK73" i="2" s="1"/>
  <c r="AM73" i="2"/>
  <c r="AL71" i="2"/>
  <c r="BF62" i="2"/>
  <c r="AD73" i="2"/>
  <c r="AE73" i="2" s="1"/>
  <c r="BC750" i="2"/>
  <c r="BC736" i="2"/>
  <c r="BC740" i="2"/>
  <c r="BC733" i="2"/>
  <c r="AJ736" i="2"/>
  <c r="AK736" i="2" s="1"/>
  <c r="AS736" i="2"/>
  <c r="AJ775" i="2"/>
  <c r="AK775" i="2" s="1"/>
  <c r="AM775" i="2"/>
  <c r="AJ749" i="2"/>
  <c r="E771" i="2"/>
  <c r="BH777" i="2"/>
  <c r="Y744" i="2"/>
  <c r="K744" i="2"/>
  <c r="AA744" i="2" s="1"/>
  <c r="Q744" i="2"/>
  <c r="AH729" i="2"/>
  <c r="BK732" i="2"/>
  <c r="K673" i="2"/>
  <c r="Q673" i="2" s="1"/>
  <c r="AA687" i="2"/>
  <c r="R717" i="2"/>
  <c r="R718" i="2"/>
  <c r="S677" i="2"/>
  <c r="S717" i="2" s="1"/>
  <c r="P677" i="2"/>
  <c r="AI714" i="2"/>
  <c r="BA679" i="2"/>
  <c r="BA717" i="2" s="1"/>
  <c r="AZ729" i="2"/>
  <c r="AZ739" i="2" s="1"/>
  <c r="AK656" i="2"/>
  <c r="AJ632" i="2"/>
  <c r="AK632" i="2" s="1"/>
  <c r="Q642" i="2"/>
  <c r="AK642" i="2"/>
  <c r="AA642" i="2"/>
  <c r="BF642" i="2"/>
  <c r="AM580" i="2"/>
  <c r="AL570" i="2"/>
  <c r="AJ580" i="2"/>
  <c r="AK580" i="2" s="1"/>
  <c r="Q553" i="2"/>
  <c r="R623" i="2"/>
  <c r="P606" i="2"/>
  <c r="S606" i="2"/>
  <c r="Z551" i="2"/>
  <c r="AA551" i="2" s="1"/>
  <c r="AB550" i="2"/>
  <c r="AC551" i="2"/>
  <c r="AB547" i="2"/>
  <c r="AM550" i="2"/>
  <c r="BH571" i="2"/>
  <c r="AU598" i="2"/>
  <c r="BL517" i="2"/>
  <c r="BE517" i="2"/>
  <c r="I504" i="2"/>
  <c r="AM522" i="2"/>
  <c r="AJ522" i="2"/>
  <c r="AK522" i="2" s="1"/>
  <c r="AX498" i="2"/>
  <c r="BF498" i="2"/>
  <c r="AX473" i="2"/>
  <c r="BF473" i="2"/>
  <c r="J763" i="2"/>
  <c r="J26" i="2" s="1"/>
  <c r="J54" i="2"/>
  <c r="G762" i="2"/>
  <c r="E762" i="2" s="1"/>
  <c r="G758" i="2"/>
  <c r="G11" i="2" s="1"/>
  <c r="G12" i="2" s="1"/>
  <c r="G760" i="2"/>
  <c r="G45" i="2"/>
  <c r="G18" i="2"/>
  <c r="BH294" i="2"/>
  <c r="BE294" i="2"/>
  <c r="BF294" i="2" s="1"/>
  <c r="BG293" i="2"/>
  <c r="AM337" i="2"/>
  <c r="AJ337" i="2"/>
  <c r="AK337" i="2" s="1"/>
  <c r="AE383" i="2"/>
  <c r="AD359" i="2"/>
  <c r="AE359" i="2" s="1"/>
  <c r="AX240" i="2"/>
  <c r="BF240" i="2"/>
  <c r="P323" i="2"/>
  <c r="Q323" i="2" s="1"/>
  <c r="R322" i="2"/>
  <c r="S323" i="2"/>
  <c r="AA288" i="2"/>
  <c r="BH142" i="2"/>
  <c r="BE142" i="2"/>
  <c r="BF142" i="2" s="1"/>
  <c r="BG141" i="2"/>
  <c r="AA126" i="2"/>
  <c r="Z121" i="2"/>
  <c r="AA121" i="2" s="1"/>
  <c r="H263" i="2"/>
  <c r="H235" i="2" s="1"/>
  <c r="I235" i="2"/>
  <c r="BE117" i="2"/>
  <c r="BF117" i="2" s="1"/>
  <c r="BH117" i="2"/>
  <c r="L625" i="2"/>
  <c r="K605" i="2"/>
  <c r="AA117" i="2"/>
  <c r="BH91" i="2"/>
  <c r="AK91" i="2"/>
  <c r="AE61" i="2"/>
  <c r="BF81" i="2"/>
  <c r="BE735" i="2"/>
  <c r="BF735" i="2" s="1"/>
  <c r="BL735" i="2"/>
  <c r="BK734" i="2"/>
  <c r="AY740" i="2"/>
  <c r="AY750" i="2"/>
  <c r="AY736" i="2"/>
  <c r="AY733" i="2"/>
  <c r="AG590" i="2"/>
  <c r="AF589" i="2"/>
  <c r="BI590" i="2"/>
  <c r="Z590" i="2"/>
  <c r="AA590" i="2" s="1"/>
  <c r="BE611" i="2"/>
  <c r="BF611" i="2" s="1"/>
  <c r="BH611" i="2"/>
  <c r="BE579" i="2"/>
  <c r="BF579" i="2" s="1"/>
  <c r="BH579" i="2"/>
  <c r="BH554" i="2"/>
  <c r="BG553" i="2"/>
  <c r="BE554" i="2"/>
  <c r="BG547" i="2"/>
  <c r="AW560" i="2"/>
  <c r="M52" i="2"/>
  <c r="M24" i="2"/>
  <c r="AD52" i="2"/>
  <c r="AD24" i="2"/>
  <c r="AX514" i="2"/>
  <c r="AW514" i="2" s="1"/>
  <c r="BF514" i="2"/>
  <c r="BF503" i="2"/>
  <c r="AX503" i="2"/>
  <c r="AW503" i="2" s="1"/>
  <c r="BF456" i="2"/>
  <c r="AX456" i="2"/>
  <c r="AW456" i="2" s="1"/>
  <c r="AW448" i="2" s="1"/>
  <c r="BH509" i="2"/>
  <c r="K509" i="2"/>
  <c r="Q509" i="2" s="1"/>
  <c r="AM509" i="2"/>
  <c r="S509" i="2"/>
  <c r="BE497" i="2"/>
  <c r="BF497" i="2" s="1"/>
  <c r="BG496" i="2"/>
  <c r="BH497" i="2"/>
  <c r="BE472" i="2"/>
  <c r="BF472" i="2" s="1"/>
  <c r="BH472" i="2"/>
  <c r="BG471" i="2"/>
  <c r="AI409" i="2"/>
  <c r="AH404" i="2"/>
  <c r="AH393" i="2" s="1"/>
  <c r="BL433" i="2"/>
  <c r="BE433" i="2"/>
  <c r="BF433" i="2" s="1"/>
  <c r="BL407" i="2"/>
  <c r="BK405" i="2"/>
  <c r="BE407" i="2"/>
  <c r="BF407" i="2" s="1"/>
  <c r="G763" i="2"/>
  <c r="G26" i="2" s="1"/>
  <c r="G54" i="2"/>
  <c r="BE412" i="2"/>
  <c r="BF412" i="2" s="1"/>
  <c r="BK409" i="2"/>
  <c r="BL412" i="2"/>
  <c r="L540" i="2"/>
  <c r="K361" i="2"/>
  <c r="K51" i="2" s="1"/>
  <c r="L51" i="2"/>
  <c r="L20" i="2" s="1"/>
  <c r="BH345" i="2"/>
  <c r="BE345" i="2"/>
  <c r="BF345" i="2" s="1"/>
  <c r="H758" i="2"/>
  <c r="H11" i="2" s="1"/>
  <c r="H760" i="2"/>
  <c r="H45" i="2"/>
  <c r="H18" i="2"/>
  <c r="BE379" i="2"/>
  <c r="BF379" i="2" s="1"/>
  <c r="BH379" i="2"/>
  <c r="BG378" i="2"/>
  <c r="BF413" i="2"/>
  <c r="BA21" i="2"/>
  <c r="AJ239" i="2"/>
  <c r="AK239" i="2" s="1"/>
  <c r="AM239" i="2"/>
  <c r="I322" i="2"/>
  <c r="H322" i="2" s="1"/>
  <c r="H326" i="2"/>
  <c r="BE143" i="2"/>
  <c r="BF143" i="2" s="1"/>
  <c r="BH143" i="2"/>
  <c r="AC141" i="2"/>
  <c r="N600" i="2"/>
  <c r="AA78" i="2"/>
  <c r="AD78" i="2"/>
  <c r="BA73" i="2"/>
  <c r="BB71" i="2"/>
  <c r="V599" i="2"/>
  <c r="BF80" i="2"/>
  <c r="Q62" i="2"/>
  <c r="N740" i="2"/>
  <c r="N736" i="2"/>
  <c r="N733" i="2"/>
  <c r="N729" i="2" s="1"/>
  <c r="N750" i="2" s="1"/>
  <c r="BL686" i="2"/>
  <c r="BE686" i="2"/>
  <c r="BF686" i="2" s="1"/>
  <c r="AJ734" i="2"/>
  <c r="AK734" i="2" s="1"/>
  <c r="AS734" i="2"/>
  <c r="AW656" i="2"/>
  <c r="AW632" i="2" s="1"/>
  <c r="AZ632" i="2"/>
  <c r="AW564" i="2"/>
  <c r="AX548" i="2"/>
  <c r="AW548" i="2" s="1"/>
  <c r="BF777" i="2"/>
  <c r="Z739" i="2"/>
  <c r="AA739" i="2" s="1"/>
  <c r="AI739" i="2"/>
  <c r="AH738" i="2"/>
  <c r="P750" i="2"/>
  <c r="Q750" i="2" s="1"/>
  <c r="Y750" i="2"/>
  <c r="BG773" i="2"/>
  <c r="AR729" i="2"/>
  <c r="AJ733" i="2"/>
  <c r="AK733" i="2" s="1"/>
  <c r="AS733" i="2"/>
  <c r="N735" i="2"/>
  <c r="N732" i="2"/>
  <c r="BF716" i="2"/>
  <c r="BA720" i="2"/>
  <c r="BA41" i="2"/>
  <c r="AK649" i="2"/>
  <c r="AA649" i="2"/>
  <c r="Q649" i="2"/>
  <c r="BF649" i="2"/>
  <c r="BL682" i="2"/>
  <c r="AK640" i="2"/>
  <c r="AA640" i="2"/>
  <c r="Q640" i="2"/>
  <c r="BF640" i="2"/>
  <c r="BL614" i="2"/>
  <c r="BK618" i="2"/>
  <c r="BE614" i="2"/>
  <c r="BF614" i="2" s="1"/>
  <c r="AA674" i="2"/>
  <c r="AX610" i="2"/>
  <c r="BF610" i="2"/>
  <c r="BE618" i="2"/>
  <c r="BE565" i="2"/>
  <c r="BF565" i="2" s="1"/>
  <c r="BH565" i="2"/>
  <c r="V760" i="2"/>
  <c r="V762" i="2"/>
  <c r="V758" i="2"/>
  <c r="V45" i="2"/>
  <c r="AA595" i="2"/>
  <c r="AK595" i="2"/>
  <c r="AA586" i="2"/>
  <c r="AK586" i="2"/>
  <c r="BG559" i="2"/>
  <c r="BH561" i="2"/>
  <c r="BE561" i="2"/>
  <c r="AP21" i="2"/>
  <c r="Q595" i="2"/>
  <c r="Q559" i="2"/>
  <c r="AA548" i="2"/>
  <c r="AK548" i="2"/>
  <c r="AX562" i="2"/>
  <c r="AW562" i="2" s="1"/>
  <c r="AW563" i="2"/>
  <c r="AS626" i="2"/>
  <c r="AR52" i="2"/>
  <c r="AR24" i="2"/>
  <c r="BF520" i="2"/>
  <c r="AX520" i="2"/>
  <c r="AW520" i="2" s="1"/>
  <c r="AZ38" i="2"/>
  <c r="BF502" i="2"/>
  <c r="AX502" i="2"/>
  <c r="AW502" i="2" s="1"/>
  <c r="BF453" i="2"/>
  <c r="BE477" i="2"/>
  <c r="BF477" i="2" s="1"/>
  <c r="AV38" i="2"/>
  <c r="H513" i="2"/>
  <c r="I512" i="2"/>
  <c r="H512" i="2" s="1"/>
  <c r="AC509" i="2"/>
  <c r="BF401" i="2"/>
  <c r="AA401" i="2"/>
  <c r="AK401" i="2"/>
  <c r="AW411" i="2"/>
  <c r="AZ409" i="2"/>
  <c r="BE388" i="2"/>
  <c r="BF388" i="2" s="1"/>
  <c r="BH388" i="2"/>
  <c r="BG387" i="2"/>
  <c r="AA413" i="2"/>
  <c r="BA259" i="2"/>
  <c r="BB257" i="2"/>
  <c r="BA257" i="2" s="1"/>
  <c r="BB236" i="2"/>
  <c r="AC263" i="2"/>
  <c r="AB236" i="2"/>
  <c r="Z263" i="2"/>
  <c r="AA263" i="2" s="1"/>
  <c r="AB360" i="2"/>
  <c r="Z360" i="2" s="1"/>
  <c r="Z374" i="2"/>
  <c r="AB373" i="2"/>
  <c r="AM257" i="2"/>
  <c r="AJ257" i="2"/>
  <c r="AK257" i="2" s="1"/>
  <c r="AA340" i="2"/>
  <c r="BF340" i="2"/>
  <c r="Z409" i="2"/>
  <c r="AA409" i="2" s="1"/>
  <c r="Q244" i="2"/>
  <c r="S225" i="2"/>
  <c r="P225" i="2"/>
  <c r="R42" i="2"/>
  <c r="S42" i="2" s="1"/>
  <c r="Q257" i="2"/>
  <c r="AA141" i="2"/>
  <c r="AL36" i="2"/>
  <c r="BH119" i="2"/>
  <c r="BE119" i="2"/>
  <c r="BF119" i="2" s="1"/>
  <c r="BB93" i="2"/>
  <c r="BA94" i="2"/>
  <c r="AM90" i="2"/>
  <c r="L89" i="2"/>
  <c r="K90" i="2"/>
  <c r="AJ80" i="2"/>
  <c r="AM80" i="2"/>
  <c r="K61" i="2"/>
  <c r="AA61" i="2" s="1"/>
  <c r="L60" i="2"/>
  <c r="K60" i="2" s="1"/>
  <c r="AC61" i="2"/>
  <c r="AW95" i="2"/>
  <c r="AX94" i="2"/>
  <c r="BH192" i="2" l="1"/>
  <c r="P50" i="1"/>
  <c r="P49" i="1"/>
  <c r="AS749" i="2"/>
  <c r="K606" i="2"/>
  <c r="R621" i="2"/>
  <c r="S621" i="2" s="1"/>
  <c r="P601" i="2"/>
  <c r="AA626" i="2"/>
  <c r="Q626" i="2"/>
  <c r="BG60" i="2"/>
  <c r="BE60" i="2" s="1"/>
  <c r="BF60" i="2" s="1"/>
  <c r="BE61" i="2"/>
  <c r="K717" i="2"/>
  <c r="BF682" i="2"/>
  <c r="AS24" i="2"/>
  <c r="AI52" i="2"/>
  <c r="AK626" i="2"/>
  <c r="X486" i="2"/>
  <c r="P496" i="2"/>
  <c r="N25" i="2"/>
  <c r="N20" i="2"/>
  <c r="K20" i="2" s="1"/>
  <c r="AW334" i="2"/>
  <c r="AX333" i="2"/>
  <c r="AM36" i="2"/>
  <c r="AA190" i="2"/>
  <c r="Z35" i="2"/>
  <c r="AA35" i="2" s="1"/>
  <c r="AB621" i="2"/>
  <c r="AC621" i="2" s="1"/>
  <c r="Z601" i="2"/>
  <c r="AC601" i="2"/>
  <c r="BH153" i="2"/>
  <c r="BH219" i="2"/>
  <c r="BE219" i="2"/>
  <c r="BF219" i="2" s="1"/>
  <c r="BF192" i="2"/>
  <c r="AX192" i="2"/>
  <c r="AW192" i="2" s="1"/>
  <c r="AW190" i="2"/>
  <c r="AW35" i="2" s="1"/>
  <c r="AY197" i="2"/>
  <c r="AY35" i="2"/>
  <c r="P718" i="2"/>
  <c r="Q718" i="2" s="1"/>
  <c r="AU729" i="2"/>
  <c r="AU739" i="2" s="1"/>
  <c r="V21" i="2"/>
  <c r="Z720" i="2"/>
  <c r="BH93" i="2"/>
  <c r="Q226" i="2"/>
  <c r="BF443" i="2"/>
  <c r="BE442" i="2"/>
  <c r="BF442" i="2" s="1"/>
  <c r="BF174" i="2"/>
  <c r="AX174" i="2"/>
  <c r="AW174" i="2" s="1"/>
  <c r="BH718" i="2"/>
  <c r="H226" i="2"/>
  <c r="I225" i="2"/>
  <c r="H225" i="2" s="1"/>
  <c r="BH187" i="2"/>
  <c r="BE187" i="2"/>
  <c r="BF187" i="2" s="1"/>
  <c r="Z219" i="2"/>
  <c r="AA219" i="2" s="1"/>
  <c r="AC219" i="2"/>
  <c r="Z87" i="2"/>
  <c r="AA87" i="2" s="1"/>
  <c r="AC87" i="2"/>
  <c r="BG181" i="2"/>
  <c r="S219" i="2"/>
  <c r="P219" i="2"/>
  <c r="Q219" i="2" s="1"/>
  <c r="AL89" i="2"/>
  <c r="AJ90" i="2"/>
  <c r="BH90" i="2" s="1"/>
  <c r="BJ190" i="2"/>
  <c r="BE190" i="2"/>
  <c r="BF190" i="2" s="1"/>
  <c r="BI220" i="2"/>
  <c r="BJ220" i="2" s="1"/>
  <c r="BI197" i="2"/>
  <c r="BJ197" i="2" s="1"/>
  <c r="I546" i="2"/>
  <c r="H548" i="2"/>
  <c r="R482" i="2"/>
  <c r="R481" i="2"/>
  <c r="Z59" i="2"/>
  <c r="AA59" i="2" s="1"/>
  <c r="AC59" i="2"/>
  <c r="AC110" i="2"/>
  <c r="Z110" i="2"/>
  <c r="AA110" i="2" s="1"/>
  <c r="I18" i="2"/>
  <c r="I45" i="2"/>
  <c r="I762" i="2"/>
  <c r="H762" i="2" s="1"/>
  <c r="I758" i="2"/>
  <c r="I11" i="2" s="1"/>
  <c r="I12" i="2" s="1"/>
  <c r="I760" i="2"/>
  <c r="Q677" i="2"/>
  <c r="BK21" i="2"/>
  <c r="BL21" i="2" s="1"/>
  <c r="P742" i="2"/>
  <c r="X748" i="2"/>
  <c r="K236" i="2"/>
  <c r="L235" i="2"/>
  <c r="L538" i="2"/>
  <c r="S373" i="2"/>
  <c r="R359" i="2"/>
  <c r="P373" i="2"/>
  <c r="Q373" i="2" s="1"/>
  <c r="AE58" i="2"/>
  <c r="AD57" i="2"/>
  <c r="AD197" i="2" s="1"/>
  <c r="AE197" i="2" s="1"/>
  <c r="BA323" i="2"/>
  <c r="BB322" i="2"/>
  <c r="BA322" i="2" s="1"/>
  <c r="S360" i="2"/>
  <c r="P360" i="2"/>
  <c r="Q360" i="2" s="1"/>
  <c r="K404" i="2"/>
  <c r="Q404" i="2" s="1"/>
  <c r="Y404" i="2"/>
  <c r="AL482" i="2"/>
  <c r="AL481" i="2"/>
  <c r="AM149" i="2"/>
  <c r="AJ149" i="2"/>
  <c r="AK149" i="2" s="1"/>
  <c r="BC729" i="2"/>
  <c r="BC739" i="2" s="1"/>
  <c r="BD729" i="2"/>
  <c r="AT729" i="2"/>
  <c r="AW63" i="2"/>
  <c r="AX61" i="2"/>
  <c r="I496" i="2"/>
  <c r="H496" i="2" s="1"/>
  <c r="H497" i="2"/>
  <c r="AH538" i="2"/>
  <c r="AH542" i="2"/>
  <c r="AH482" i="2"/>
  <c r="Z482" i="2" s="1"/>
  <c r="AH484" i="2"/>
  <c r="AH481" i="2"/>
  <c r="AI393" i="2"/>
  <c r="Z393" i="2"/>
  <c r="AH537" i="2"/>
  <c r="AX739" i="2"/>
  <c r="AX727" i="2"/>
  <c r="AC373" i="2"/>
  <c r="Z373" i="2"/>
  <c r="AA373" i="2" s="1"/>
  <c r="BF618" i="2"/>
  <c r="AJ36" i="2"/>
  <c r="Q225" i="2"/>
  <c r="P42" i="2"/>
  <c r="Q42" i="2" s="1"/>
  <c r="AB538" i="2"/>
  <c r="AC236" i="2"/>
  <c r="Z236" i="2"/>
  <c r="AB235" i="2"/>
  <c r="N739" i="2"/>
  <c r="BA71" i="2"/>
  <c r="BL409" i="2"/>
  <c r="BE409" i="2"/>
  <c r="BF409" i="2" s="1"/>
  <c r="AY729" i="2"/>
  <c r="K625" i="2"/>
  <c r="L50" i="2"/>
  <c r="S322" i="2"/>
  <c r="P322" i="2"/>
  <c r="BH293" i="2"/>
  <c r="BE293" i="2"/>
  <c r="BF293" i="2" s="1"/>
  <c r="AC547" i="2"/>
  <c r="Z547" i="2"/>
  <c r="AA547" i="2" s="1"/>
  <c r="AB546" i="2"/>
  <c r="BH539" i="2"/>
  <c r="BG750" i="2"/>
  <c r="BH717" i="2"/>
  <c r="AK673" i="2"/>
  <c r="BH360" i="2"/>
  <c r="BE360" i="2"/>
  <c r="BF360" i="2" s="1"/>
  <c r="BF394" i="2"/>
  <c r="BJ35" i="2"/>
  <c r="BE35" i="2"/>
  <c r="BF35" i="2" s="1"/>
  <c r="BH243" i="2"/>
  <c r="BE243" i="2"/>
  <c r="BF243" i="2" s="1"/>
  <c r="AR404" i="2"/>
  <c r="AS409" i="2"/>
  <c r="AJ409" i="2"/>
  <c r="AK409" i="2" s="1"/>
  <c r="AC673" i="2"/>
  <c r="Z673" i="2"/>
  <c r="AB677" i="2"/>
  <c r="R89" i="2"/>
  <c r="S90" i="2"/>
  <c r="P90" i="2"/>
  <c r="Q90" i="2" s="1"/>
  <c r="BE226" i="2"/>
  <c r="AA363" i="2"/>
  <c r="AM378" i="2"/>
  <c r="AJ378" i="2"/>
  <c r="AK378" i="2" s="1"/>
  <c r="R47" i="2"/>
  <c r="AW409" i="2"/>
  <c r="AZ359" i="2"/>
  <c r="AZ393" i="2"/>
  <c r="AI404" i="2"/>
  <c r="Z404" i="2"/>
  <c r="BG486" i="2"/>
  <c r="BH486" i="2" s="1"/>
  <c r="BH496" i="2"/>
  <c r="BE496" i="2"/>
  <c r="H504" i="2"/>
  <c r="AL569" i="2"/>
  <c r="AJ570" i="2"/>
  <c r="AM570" i="2"/>
  <c r="AJ71" i="2"/>
  <c r="AK71" i="2" s="1"/>
  <c r="AM71" i="2"/>
  <c r="BE121" i="2"/>
  <c r="BF121" i="2" s="1"/>
  <c r="BH121" i="2"/>
  <c r="BH257" i="2"/>
  <c r="BE257" i="2"/>
  <c r="BF257" i="2" s="1"/>
  <c r="AM294" i="2"/>
  <c r="AJ294" i="2"/>
  <c r="AK294" i="2" s="1"/>
  <c r="AL293" i="2"/>
  <c r="AC569" i="2"/>
  <c r="Z569" i="2"/>
  <c r="AA569" i="2" s="1"/>
  <c r="K720" i="2"/>
  <c r="L26" i="2"/>
  <c r="BH73" i="2"/>
  <c r="BE73" i="2"/>
  <c r="BF73" i="2" s="1"/>
  <c r="BG71" i="2"/>
  <c r="Z36" i="2"/>
  <c r="BH363" i="2"/>
  <c r="BE363" i="2"/>
  <c r="BF363" i="2" s="1"/>
  <c r="AM365" i="2"/>
  <c r="AJ365" i="2"/>
  <c r="AK365" i="2" s="1"/>
  <c r="AL364" i="2"/>
  <c r="AC777" i="2"/>
  <c r="Z777" i="2"/>
  <c r="AA777" i="2" s="1"/>
  <c r="AB17" i="2"/>
  <c r="AJ226" i="2"/>
  <c r="AK226" i="2" s="1"/>
  <c r="AM226" i="2"/>
  <c r="R538" i="2"/>
  <c r="S236" i="2"/>
  <c r="R235" i="2"/>
  <c r="P236" i="2"/>
  <c r="K621" i="2"/>
  <c r="K47" i="2" s="1"/>
  <c r="L47" i="2"/>
  <c r="L21" i="2" s="1"/>
  <c r="AK529" i="2"/>
  <c r="R603" i="2"/>
  <c r="S540" i="2"/>
  <c r="P540" i="2"/>
  <c r="BF733" i="2"/>
  <c r="BE729" i="2"/>
  <c r="BF729" i="2" s="1"/>
  <c r="BH147" i="2"/>
  <c r="BE147" i="2"/>
  <c r="BF147" i="2" s="1"/>
  <c r="Q601" i="2"/>
  <c r="P621" i="2"/>
  <c r="AW726" i="2"/>
  <c r="AW749" i="2"/>
  <c r="BG361" i="2"/>
  <c r="BH378" i="2"/>
  <c r="BE378" i="2"/>
  <c r="BF378" i="2" s="1"/>
  <c r="BF517" i="2"/>
  <c r="AC550" i="2"/>
  <c r="Z550" i="2"/>
  <c r="AA550" i="2" s="1"/>
  <c r="AV720" i="2"/>
  <c r="AV41" i="2"/>
  <c r="BG36" i="2"/>
  <c r="AI742" i="2"/>
  <c r="Z742" i="2"/>
  <c r="AK81" i="2"/>
  <c r="BH81" i="2"/>
  <c r="BL420" i="2"/>
  <c r="BE420" i="2"/>
  <c r="BF420" i="2" s="1"/>
  <c r="P569" i="2"/>
  <c r="Q569" i="2" s="1"/>
  <c r="S569" i="2"/>
  <c r="R545" i="2"/>
  <c r="BB538" i="2"/>
  <c r="BA236" i="2"/>
  <c r="BB235" i="2"/>
  <c r="AR750" i="2"/>
  <c r="AS729" i="2"/>
  <c r="AJ729" i="2"/>
  <c r="AK729" i="2" s="1"/>
  <c r="AJ601" i="2"/>
  <c r="AL621" i="2"/>
  <c r="BH141" i="2"/>
  <c r="BE141" i="2"/>
  <c r="BF141" i="2" s="1"/>
  <c r="AW240" i="2"/>
  <c r="AX239" i="2"/>
  <c r="AW473" i="2"/>
  <c r="AX471" i="2"/>
  <c r="AW471" i="2" s="1"/>
  <c r="BA740" i="2"/>
  <c r="BA733" i="2"/>
  <c r="BA750" i="2"/>
  <c r="BA736" i="2"/>
  <c r="BA409" i="2"/>
  <c r="BD359" i="2"/>
  <c r="BD393" i="2"/>
  <c r="BE740" i="2"/>
  <c r="BF740" i="2" s="1"/>
  <c r="BL740" i="2"/>
  <c r="AV717" i="2"/>
  <c r="AC625" i="2"/>
  <c r="Z625" i="2"/>
  <c r="AB50" i="2"/>
  <c r="M599" i="2"/>
  <c r="M13" i="2" s="1"/>
  <c r="M620" i="2"/>
  <c r="AC322" i="2"/>
  <c r="K322" i="2"/>
  <c r="AA322" i="2" s="1"/>
  <c r="O542" i="2"/>
  <c r="O538" i="2"/>
  <c r="O482" i="2"/>
  <c r="K482" i="2" s="1"/>
  <c r="O484" i="2"/>
  <c r="O481" i="2"/>
  <c r="K393" i="2"/>
  <c r="O537" i="2"/>
  <c r="O37" i="2" s="1"/>
  <c r="AA743" i="2"/>
  <c r="AK744" i="2"/>
  <c r="AI677" i="2"/>
  <c r="AH718" i="2"/>
  <c r="AI718" i="2" s="1"/>
  <c r="AH717" i="2"/>
  <c r="AJ486" i="2"/>
  <c r="AK496" i="2"/>
  <c r="AJ716" i="2"/>
  <c r="AK716" i="2" s="1"/>
  <c r="AS716" i="2"/>
  <c r="AR687" i="2"/>
  <c r="Z51" i="2"/>
  <c r="AA51" i="2" s="1"/>
  <c r="AB20" i="2"/>
  <c r="AI738" i="2"/>
  <c r="Z738" i="2"/>
  <c r="AA738" i="2" s="1"/>
  <c r="AK80" i="2"/>
  <c r="BH80" i="2"/>
  <c r="BF561" i="2"/>
  <c r="AX561" i="2"/>
  <c r="AX618" i="2"/>
  <c r="AW610" i="2"/>
  <c r="AW618" i="2" s="1"/>
  <c r="BH773" i="2"/>
  <c r="BE773" i="2"/>
  <c r="BF773" i="2" s="1"/>
  <c r="BG17" i="2"/>
  <c r="Q61" i="2"/>
  <c r="AD77" i="2"/>
  <c r="AE77" i="2" s="1"/>
  <c r="AE78" i="2"/>
  <c r="BH547" i="2"/>
  <c r="BG546" i="2"/>
  <c r="BL734" i="2"/>
  <c r="BE734" i="2"/>
  <c r="BF734" i="2" s="1"/>
  <c r="BL732" i="2"/>
  <c r="BK728" i="2"/>
  <c r="BK731" i="2"/>
  <c r="BE732" i="2"/>
  <c r="AA225" i="2"/>
  <c r="Z42" i="2"/>
  <c r="AA42" i="2" s="1"/>
  <c r="P24" i="2"/>
  <c r="K742" i="2"/>
  <c r="AK742" i="2" s="1"/>
  <c r="Y742" i="2"/>
  <c r="Q742" i="2"/>
  <c r="O726" i="2"/>
  <c r="Y727" i="2"/>
  <c r="AA605" i="2"/>
  <c r="D762" i="2"/>
  <c r="D758" i="2"/>
  <c r="D760" i="2"/>
  <c r="D45" i="2"/>
  <c r="D11" i="2" s="1"/>
  <c r="D12" i="2" s="1"/>
  <c r="BB726" i="2"/>
  <c r="BB749" i="2"/>
  <c r="BL41" i="2"/>
  <c r="AI41" i="2"/>
  <c r="BH149" i="2"/>
  <c r="BE149" i="2"/>
  <c r="BF149" i="2" s="1"/>
  <c r="BH512" i="2"/>
  <c r="BE512" i="2"/>
  <c r="BF512" i="2" s="1"/>
  <c r="Z24" i="2"/>
  <c r="AP11" i="2"/>
  <c r="AE85" i="2"/>
  <c r="AD80" i="2"/>
  <c r="AE80" i="2" s="1"/>
  <c r="AB60" i="2"/>
  <c r="AC65" i="2"/>
  <c r="Z65" i="2"/>
  <c r="AA65" i="2" s="1"/>
  <c r="AB624" i="2"/>
  <c r="Z604" i="2"/>
  <c r="AA604" i="2" s="1"/>
  <c r="AC604" i="2"/>
  <c r="K36" i="2"/>
  <c r="Q36" i="2" s="1"/>
  <c r="BH482" i="2"/>
  <c r="BC727" i="2"/>
  <c r="Z93" i="2"/>
  <c r="AA93" i="2" s="1"/>
  <c r="AC93" i="2"/>
  <c r="AB90" i="2"/>
  <c r="AJ360" i="2"/>
  <c r="AK360" i="2" s="1"/>
  <c r="AM360" i="2"/>
  <c r="AM243" i="2"/>
  <c r="AJ243" i="2"/>
  <c r="AK243" i="2" s="1"/>
  <c r="AE598" i="2"/>
  <c r="AD38" i="2"/>
  <c r="AD600" i="2"/>
  <c r="K24" i="2"/>
  <c r="S24" i="2" s="1"/>
  <c r="BK720" i="2"/>
  <c r="BL632" i="2"/>
  <c r="BE632" i="2"/>
  <c r="BF632" i="2" s="1"/>
  <c r="BK677" i="2"/>
  <c r="X717" i="2"/>
  <c r="P717" i="2" s="1"/>
  <c r="P682" i="2"/>
  <c r="Y682" i="2"/>
  <c r="X41" i="2"/>
  <c r="Y41" i="2" s="1"/>
  <c r="X720" i="2"/>
  <c r="Y720" i="2" s="1"/>
  <c r="BH59" i="2"/>
  <c r="BE59" i="2"/>
  <c r="BF59" i="2" s="1"/>
  <c r="BA93" i="2"/>
  <c r="BB90" i="2"/>
  <c r="BE405" i="2"/>
  <c r="BF405" i="2" s="1"/>
  <c r="BL405" i="2"/>
  <c r="BK404" i="2"/>
  <c r="BE471" i="2"/>
  <c r="BF471" i="2" s="1"/>
  <c r="BH471" i="2"/>
  <c r="BF509" i="2"/>
  <c r="AK509" i="2"/>
  <c r="AA509" i="2"/>
  <c r="N21" i="2"/>
  <c r="BF554" i="2"/>
  <c r="AX554" i="2"/>
  <c r="BE547" i="2"/>
  <c r="BF547" i="2" s="1"/>
  <c r="BJ590" i="2"/>
  <c r="BE590" i="2"/>
  <c r="BF590" i="2" s="1"/>
  <c r="AW498" i="2"/>
  <c r="AX497" i="2"/>
  <c r="AU600" i="2"/>
  <c r="AU620" i="2" s="1"/>
  <c r="AU46" i="2" s="1"/>
  <c r="AU19" i="2" s="1"/>
  <c r="AU18" i="2" s="1"/>
  <c r="AU599" i="2"/>
  <c r="AU13" i="2" s="1"/>
  <c r="AU38" i="2"/>
  <c r="AU619" i="2"/>
  <c r="Q606" i="2"/>
  <c r="AH750" i="2"/>
  <c r="AI750" i="2" s="1"/>
  <c r="Z729" i="2"/>
  <c r="AI729" i="2"/>
  <c r="AH21" i="2"/>
  <c r="AI21" i="2" s="1"/>
  <c r="P65" i="2"/>
  <c r="Q65" i="2" s="1"/>
  <c r="S65" i="2"/>
  <c r="R60" i="2"/>
  <c r="BE322" i="2"/>
  <c r="BH322" i="2"/>
  <c r="AX264" i="2"/>
  <c r="BF264" i="2"/>
  <c r="BG236" i="2"/>
  <c r="BH239" i="2"/>
  <c r="BE239" i="2"/>
  <c r="BF239" i="2" s="1"/>
  <c r="AU727" i="2"/>
  <c r="K624" i="2"/>
  <c r="L49" i="2"/>
  <c r="BF323" i="2"/>
  <c r="AA323" i="2"/>
  <c r="BA496" i="2"/>
  <c r="BB486" i="2"/>
  <c r="BA486" i="2" s="1"/>
  <c r="BF551" i="2"/>
  <c r="AX551" i="2"/>
  <c r="AW551" i="2" s="1"/>
  <c r="AA636" i="2"/>
  <c r="Q636" i="2"/>
  <c r="BF636" i="2"/>
  <c r="AK636" i="2"/>
  <c r="AS715" i="2"/>
  <c r="AJ715" i="2"/>
  <c r="AK715" i="2" s="1"/>
  <c r="AR714" i="2"/>
  <c r="AR686" i="2"/>
  <c r="K41" i="2"/>
  <c r="AA682" i="2"/>
  <c r="AL332" i="2"/>
  <c r="AJ333" i="2"/>
  <c r="AK333" i="2" s="1"/>
  <c r="AM333" i="2"/>
  <c r="AL323" i="2"/>
  <c r="BH374" i="2"/>
  <c r="BG373" i="2"/>
  <c r="BE374" i="2"/>
  <c r="BF374" i="2" s="1"/>
  <c r="AX513" i="2"/>
  <c r="BF513" i="2"/>
  <c r="AC52" i="2"/>
  <c r="Z52" i="2"/>
  <c r="AX347" i="2"/>
  <c r="AW348" i="2"/>
  <c r="AA512" i="2"/>
  <c r="AK512" i="2"/>
  <c r="AK677" i="2"/>
  <c r="BH227" i="2"/>
  <c r="AX323" i="2"/>
  <c r="AW326" i="2"/>
  <c r="AX448" i="2"/>
  <c r="BF448" i="2"/>
  <c r="K52" i="2"/>
  <c r="AH749" i="2"/>
  <c r="AI749" i="2" s="1"/>
  <c r="Z728" i="2"/>
  <c r="AI728" i="2"/>
  <c r="AH727" i="2"/>
  <c r="K17" i="2"/>
  <c r="Q17" i="2" s="1"/>
  <c r="S17" i="2"/>
  <c r="AI734" i="2"/>
  <c r="Z734" i="2"/>
  <c r="AA734" i="2" s="1"/>
  <c r="BH110" i="2"/>
  <c r="BE110" i="2"/>
  <c r="BF110" i="2" s="1"/>
  <c r="AA361" i="2"/>
  <c r="L58" i="2"/>
  <c r="AM89" i="2"/>
  <c r="K89" i="2"/>
  <c r="BE387" i="2"/>
  <c r="BF387" i="2" s="1"/>
  <c r="BH387" i="2"/>
  <c r="BG383" i="2"/>
  <c r="BH559" i="2"/>
  <c r="BE559" i="2"/>
  <c r="BF559" i="2" s="1"/>
  <c r="N728" i="2"/>
  <c r="N727" i="2" s="1"/>
  <c r="N726" i="2" s="1"/>
  <c r="N43" i="2" s="1"/>
  <c r="AX80" i="2"/>
  <c r="AW80" i="2" s="1"/>
  <c r="N620" i="2"/>
  <c r="AQ620" i="2" s="1"/>
  <c r="N599" i="2"/>
  <c r="W600" i="2"/>
  <c r="W599" i="2" s="1"/>
  <c r="L603" i="2"/>
  <c r="K540" i="2"/>
  <c r="BH553" i="2"/>
  <c r="BE553" i="2"/>
  <c r="BF553" i="2" s="1"/>
  <c r="AG589" i="2"/>
  <c r="BI589" i="2"/>
  <c r="Z589" i="2"/>
  <c r="AA589" i="2" s="1"/>
  <c r="BF61" i="2"/>
  <c r="P623" i="2"/>
  <c r="Q623" i="2" s="1"/>
  <c r="S623" i="2"/>
  <c r="AZ727" i="2"/>
  <c r="BE539" i="2"/>
  <c r="BF539" i="2" s="1"/>
  <c r="BF324" i="2"/>
  <c r="BH263" i="2"/>
  <c r="BE263" i="2"/>
  <c r="BF263" i="2" s="1"/>
  <c r="AK774" i="2"/>
  <c r="AJ773" i="2"/>
  <c r="AK773" i="2" s="1"/>
  <c r="Y749" i="2"/>
  <c r="K749" i="2"/>
  <c r="AK749" i="2" s="1"/>
  <c r="Q727" i="2"/>
  <c r="P726" i="2"/>
  <c r="AK61" i="2"/>
  <c r="BH61" i="2"/>
  <c r="D628" i="2"/>
  <c r="D763" i="2" s="1"/>
  <c r="D54" i="2"/>
  <c r="D26" i="2" s="1"/>
  <c r="AJ52" i="2"/>
  <c r="AK728" i="2"/>
  <c r="AD71" i="2"/>
  <c r="AE71" i="2" s="1"/>
  <c r="AC383" i="2"/>
  <c r="Z383" i="2"/>
  <c r="AA383" i="2" s="1"/>
  <c r="BF90" i="2"/>
  <c r="AD537" i="2"/>
  <c r="P51" i="2"/>
  <c r="Q51" i="2" s="1"/>
  <c r="R20" i="2"/>
  <c r="BE548" i="2"/>
  <c r="BF548" i="2" s="1"/>
  <c r="BF555" i="2"/>
  <c r="AL750" i="2"/>
  <c r="BE225" i="2"/>
  <c r="BG42" i="2"/>
  <c r="AL373" i="2"/>
  <c r="BH14" i="2"/>
  <c r="AB603" i="2"/>
  <c r="Z540" i="2"/>
  <c r="AC540" i="2"/>
  <c r="AQ600" i="2"/>
  <c r="Z621" i="2"/>
  <c r="AA601" i="2"/>
  <c r="AW94" i="2"/>
  <c r="AX93" i="2"/>
  <c r="BL618" i="2"/>
  <c r="BK14" i="2"/>
  <c r="BL14" i="2" s="1"/>
  <c r="J12" i="2"/>
  <c r="BA548" i="2"/>
  <c r="BB546" i="2"/>
  <c r="BB545" i="2" s="1"/>
  <c r="AK672" i="2"/>
  <c r="BH672" i="2"/>
  <c r="AL777" i="2"/>
  <c r="AM773" i="2"/>
  <c r="AM60" i="2"/>
  <c r="AJ60" i="2"/>
  <c r="AA394" i="2"/>
  <c r="AM24" i="2"/>
  <c r="AJ24" i="2"/>
  <c r="V728" i="2"/>
  <c r="AR727" i="2"/>
  <c r="Q729" i="2"/>
  <c r="AD66" i="2"/>
  <c r="AE67" i="2"/>
  <c r="AM225" i="2"/>
  <c r="AJ225" i="2"/>
  <c r="BH225" i="2" s="1"/>
  <c r="AL42" i="2"/>
  <c r="AM42" i="2" s="1"/>
  <c r="BE89" i="2"/>
  <c r="BG58" i="2"/>
  <c r="BG220" i="2" s="1"/>
  <c r="BG197" i="2" s="1"/>
  <c r="Q361" i="2"/>
  <c r="Y444" i="2"/>
  <c r="P444" i="2"/>
  <c r="Q444" i="2" s="1"/>
  <c r="AB359" i="2"/>
  <c r="Z359" i="2" s="1"/>
  <c r="P394" i="2"/>
  <c r="Q394" i="2" s="1"/>
  <c r="Y394" i="2"/>
  <c r="X393" i="2"/>
  <c r="AT598" i="2"/>
  <c r="AT544" i="2"/>
  <c r="Y719" i="2"/>
  <c r="P719" i="2"/>
  <c r="Q719" i="2" s="1"/>
  <c r="AI731" i="2"/>
  <c r="Z731" i="2"/>
  <c r="AA731" i="2" s="1"/>
  <c r="AV393" i="2"/>
  <c r="AP46" i="2"/>
  <c r="AB47" i="2" l="1"/>
  <c r="Q717" i="2"/>
  <c r="AA720" i="2"/>
  <c r="Q496" i="2"/>
  <c r="P486" i="2"/>
  <c r="I486" i="2"/>
  <c r="H486" i="2"/>
  <c r="AX332" i="2"/>
  <c r="AW332" i="2" s="1"/>
  <c r="AW333" i="2"/>
  <c r="AA625" i="2"/>
  <c r="BE197" i="2"/>
  <c r="AJ727" i="2"/>
  <c r="AA52" i="2"/>
  <c r="AJ89" i="2"/>
  <c r="BH89" i="2" s="1"/>
  <c r="AL58" i="2"/>
  <c r="AM58" i="2" s="1"/>
  <c r="L220" i="2"/>
  <c r="K220" i="2" s="1"/>
  <c r="BE220" i="2"/>
  <c r="I545" i="2"/>
  <c r="H546" i="2"/>
  <c r="AK52" i="2"/>
  <c r="BE181" i="2"/>
  <c r="BF181" i="2" s="1"/>
  <c r="BH181" i="2"/>
  <c r="AK24" i="2"/>
  <c r="BF322" i="2"/>
  <c r="BA729" i="2"/>
  <c r="BA739" i="2" s="1"/>
  <c r="AK90" i="2"/>
  <c r="Q236" i="2"/>
  <c r="AX60" i="2"/>
  <c r="AX57" i="2" s="1"/>
  <c r="AX197" i="2" s="1"/>
  <c r="AW61" i="2"/>
  <c r="AW60" i="2" s="1"/>
  <c r="AW57" i="2" s="1"/>
  <c r="AW197" i="2" s="1"/>
  <c r="AT739" i="2"/>
  <c r="AT727" i="2"/>
  <c r="P359" i="2"/>
  <c r="Q359" i="2" s="1"/>
  <c r="S359" i="2"/>
  <c r="AA236" i="2"/>
  <c r="BD739" i="2"/>
  <c r="BD727" i="2"/>
  <c r="AA404" i="2"/>
  <c r="K235" i="2"/>
  <c r="K537" i="2" s="1"/>
  <c r="K37" i="2" s="1"/>
  <c r="L537" i="2"/>
  <c r="L37" i="2" s="1"/>
  <c r="BF89" i="2"/>
  <c r="BE14" i="2"/>
  <c r="BF14" i="2" s="1"/>
  <c r="AD30" i="2"/>
  <c r="AE57" i="2"/>
  <c r="AT600" i="2"/>
  <c r="AT620" i="2" s="1"/>
  <c r="AT46" i="2" s="1"/>
  <c r="AT19" i="2" s="1"/>
  <c r="AT18" i="2" s="1"/>
  <c r="AT599" i="2"/>
  <c r="AT13" i="2" s="1"/>
  <c r="AT38" i="2"/>
  <c r="AT619" i="2"/>
  <c r="AE537" i="2"/>
  <c r="AD37" i="2"/>
  <c r="Z749" i="2"/>
  <c r="AA749" i="2" s="1"/>
  <c r="AA728" i="2"/>
  <c r="Z727" i="2"/>
  <c r="AW513" i="2"/>
  <c r="AX512" i="2"/>
  <c r="AW512" i="2" s="1"/>
  <c r="AC624" i="2"/>
  <c r="Z624" i="2"/>
  <c r="AA624" i="2" s="1"/>
  <c r="AB49" i="2"/>
  <c r="AA24" i="2"/>
  <c r="BB748" i="2"/>
  <c r="BB43" i="2"/>
  <c r="AV736" i="2"/>
  <c r="AV733" i="2"/>
  <c r="AV740" i="2"/>
  <c r="AV750" i="2"/>
  <c r="AM621" i="2"/>
  <c r="AL47" i="2"/>
  <c r="Q322" i="2"/>
  <c r="AK36" i="2"/>
  <c r="AI537" i="2"/>
  <c r="AH37" i="2"/>
  <c r="AI37" i="2" s="1"/>
  <c r="AH599" i="2"/>
  <c r="X542" i="2"/>
  <c r="X538" i="2"/>
  <c r="X484" i="2"/>
  <c r="X481" i="2"/>
  <c r="X482" i="2"/>
  <c r="P482" i="2" s="1"/>
  <c r="P393" i="2"/>
  <c r="Y393" i="2"/>
  <c r="L622" i="2"/>
  <c r="K622" i="2" s="1"/>
  <c r="K603" i="2"/>
  <c r="BH383" i="2"/>
  <c r="BE383" i="2"/>
  <c r="BF383" i="2" s="1"/>
  <c r="BG538" i="2"/>
  <c r="BH236" i="2"/>
  <c r="BE236" i="2"/>
  <c r="BF236" i="2" s="1"/>
  <c r="BG235" i="2"/>
  <c r="AW554" i="2"/>
  <c r="AX553" i="2"/>
  <c r="AW553" i="2" s="1"/>
  <c r="AX547" i="2"/>
  <c r="AW547" i="2" s="1"/>
  <c r="BL404" i="2"/>
  <c r="BE404" i="2"/>
  <c r="BF404" i="2" s="1"/>
  <c r="BK393" i="2"/>
  <c r="BC726" i="2"/>
  <c r="BC749" i="2"/>
  <c r="K484" i="2"/>
  <c r="K481" i="2"/>
  <c r="AJ621" i="2"/>
  <c r="AK621" i="2" s="1"/>
  <c r="AK601" i="2"/>
  <c r="BB537" i="2"/>
  <c r="BB37" i="2" s="1"/>
  <c r="BA235" i="2"/>
  <c r="BG540" i="2"/>
  <c r="BH361" i="2"/>
  <c r="BE361" i="2"/>
  <c r="BG51" i="2"/>
  <c r="AK570" i="2"/>
  <c r="BH570" i="2"/>
  <c r="BE486" i="2"/>
  <c r="BF486" i="2" s="1"/>
  <c r="BF496" i="2"/>
  <c r="P47" i="2"/>
  <c r="Q47" i="2" s="1"/>
  <c r="R21" i="2"/>
  <c r="S47" i="2"/>
  <c r="BG601" i="2"/>
  <c r="Z542" i="2"/>
  <c r="Z484" i="2"/>
  <c r="Z481" i="2"/>
  <c r="AA393" i="2"/>
  <c r="AD65" i="2"/>
  <c r="AE66" i="2"/>
  <c r="BF225" i="2"/>
  <c r="AX225" i="2"/>
  <c r="BE58" i="2"/>
  <c r="BG57" i="2"/>
  <c r="AV542" i="2"/>
  <c r="AV538" i="2"/>
  <c r="AV600" i="2" s="1"/>
  <c r="AV620" i="2" s="1"/>
  <c r="AV46" i="2" s="1"/>
  <c r="AV19" i="2" s="1"/>
  <c r="AV18" i="2" s="1"/>
  <c r="AV482" i="2"/>
  <c r="AV484" i="2"/>
  <c r="AV481" i="2"/>
  <c r="AV537" i="2"/>
  <c r="AS727" i="2"/>
  <c r="AR726" i="2"/>
  <c r="AJ777" i="2"/>
  <c r="AK777" i="2" s="1"/>
  <c r="AM777" i="2"/>
  <c r="AL17" i="2"/>
  <c r="BH373" i="2"/>
  <c r="BE373" i="2"/>
  <c r="BF373" i="2" s="1"/>
  <c r="AX496" i="2"/>
  <c r="AW497" i="2"/>
  <c r="BE720" i="2"/>
  <c r="BF720" i="2" s="1"/>
  <c r="BL720" i="2"/>
  <c r="BF732" i="2"/>
  <c r="BE728" i="2"/>
  <c r="BG545" i="2"/>
  <c r="BH546" i="2"/>
  <c r="BE546" i="2"/>
  <c r="BF546" i="2" s="1"/>
  <c r="AW14" i="2"/>
  <c r="AC20" i="2"/>
  <c r="Z20" i="2"/>
  <c r="AA20" i="2" s="1"/>
  <c r="K21" i="2"/>
  <c r="AC17" i="2"/>
  <c r="Z17" i="2"/>
  <c r="AA17" i="2" s="1"/>
  <c r="AJ569" i="2"/>
  <c r="AK569" i="2" s="1"/>
  <c r="AM569" i="2"/>
  <c r="AL545" i="2"/>
  <c r="S89" i="2"/>
  <c r="P89" i="2"/>
  <c r="Q89" i="2" s="1"/>
  <c r="AJ404" i="2"/>
  <c r="AK404" i="2" s="1"/>
  <c r="AS404" i="2"/>
  <c r="AR393" i="2"/>
  <c r="AR537" i="2"/>
  <c r="BG359" i="2"/>
  <c r="K50" i="2"/>
  <c r="L23" i="2"/>
  <c r="K23" i="2" s="1"/>
  <c r="AB537" i="2"/>
  <c r="Z235" i="2"/>
  <c r="AA235" i="2" s="1"/>
  <c r="AC235" i="2"/>
  <c r="V750" i="2"/>
  <c r="V727" i="2"/>
  <c r="AB622" i="2"/>
  <c r="AC603" i="2"/>
  <c r="Z603" i="2"/>
  <c r="AG584" i="2"/>
  <c r="AY584" i="2" s="1"/>
  <c r="Z584" i="2"/>
  <c r="AA584" i="2" s="1"/>
  <c r="AF598" i="2"/>
  <c r="AF544" i="2"/>
  <c r="AF600" i="2" s="1"/>
  <c r="N13" i="2"/>
  <c r="AQ13" i="2" s="1"/>
  <c r="AQ599" i="2"/>
  <c r="AX263" i="2"/>
  <c r="AW263" i="2" s="1"/>
  <c r="AW264" i="2"/>
  <c r="Z750" i="2"/>
  <c r="AA750" i="2" s="1"/>
  <c r="AA729" i="2"/>
  <c r="Z60" i="2"/>
  <c r="AA60" i="2" s="1"/>
  <c r="AC60" i="2"/>
  <c r="BL731" i="2"/>
  <c r="BE731" i="2"/>
  <c r="BF731" i="2" s="1"/>
  <c r="AX14" i="2"/>
  <c r="AH720" i="2"/>
  <c r="AI720" i="2" s="1"/>
  <c r="AI717" i="2"/>
  <c r="M619" i="2"/>
  <c r="M46" i="2"/>
  <c r="AO620" i="2"/>
  <c r="U620" i="2"/>
  <c r="BD482" i="2"/>
  <c r="BA482" i="2" s="1"/>
  <c r="BD538" i="2"/>
  <c r="BD600" i="2" s="1"/>
  <c r="BD620" i="2" s="1"/>
  <c r="BD46" i="2" s="1"/>
  <c r="BD19" i="2" s="1"/>
  <c r="BD18" i="2" s="1"/>
  <c r="BD484" i="2"/>
  <c r="BD481" i="2"/>
  <c r="BA393" i="2"/>
  <c r="BA538" i="2" s="1"/>
  <c r="BD537" i="2"/>
  <c r="BD542" i="2"/>
  <c r="AA742" i="2"/>
  <c r="AW43" i="2"/>
  <c r="AW748" i="2"/>
  <c r="BA727" i="2"/>
  <c r="AA36" i="2"/>
  <c r="V19" i="2"/>
  <c r="Z546" i="2"/>
  <c r="AA546" i="2" s="1"/>
  <c r="AC546" i="2"/>
  <c r="BA546" i="2" s="1"/>
  <c r="P748" i="2"/>
  <c r="Q726" i="2"/>
  <c r="P43" i="2"/>
  <c r="Q43" i="2" s="1"/>
  <c r="BJ589" i="2"/>
  <c r="BE589" i="2"/>
  <c r="BF589" i="2" s="1"/>
  <c r="BI584" i="2"/>
  <c r="N619" i="2"/>
  <c r="N46" i="2"/>
  <c r="AQ46" i="2" s="1"/>
  <c r="W620" i="2"/>
  <c r="AX482" i="2"/>
  <c r="AX481" i="2"/>
  <c r="AX346" i="2"/>
  <c r="AW346" i="2" s="1"/>
  <c r="AW347" i="2"/>
  <c r="AJ323" i="2"/>
  <c r="AK323" i="2" s="1"/>
  <c r="AL322" i="2"/>
  <c r="AM323" i="2"/>
  <c r="K49" i="2"/>
  <c r="L22" i="2"/>
  <c r="K22" i="2" s="1"/>
  <c r="AD620" i="2"/>
  <c r="AE600" i="2"/>
  <c r="Z90" i="2"/>
  <c r="AA90" i="2" s="1"/>
  <c r="AB89" i="2"/>
  <c r="AC90" i="2"/>
  <c r="Q24" i="2"/>
  <c r="BK727" i="2"/>
  <c r="BL728" i="2"/>
  <c r="AW561" i="2"/>
  <c r="AX559" i="2"/>
  <c r="AW559" i="2" s="1"/>
  <c r="AR718" i="2"/>
  <c r="AJ687" i="2"/>
  <c r="AK687" i="2" s="1"/>
  <c r="AS687" i="2"/>
  <c r="AW239" i="2"/>
  <c r="AS750" i="2"/>
  <c r="AJ750" i="2"/>
  <c r="AK750" i="2" s="1"/>
  <c r="R598" i="2"/>
  <c r="P545" i="2"/>
  <c r="S545" i="2"/>
  <c r="R544" i="2"/>
  <c r="Q621" i="2"/>
  <c r="AW30" i="2"/>
  <c r="AY739" i="2"/>
  <c r="AY727" i="2"/>
  <c r="AC359" i="2"/>
  <c r="AA359" i="2"/>
  <c r="BB598" i="2"/>
  <c r="BA545" i="2"/>
  <c r="BA598" i="2" s="1"/>
  <c r="BB544" i="2"/>
  <c r="BA544" i="2" s="1"/>
  <c r="AK727" i="2"/>
  <c r="AJ726" i="2"/>
  <c r="BF41" i="2"/>
  <c r="AA41" i="2"/>
  <c r="BA90" i="2"/>
  <c r="BB89" i="2"/>
  <c r="Q682" i="2"/>
  <c r="P41" i="2"/>
  <c r="Q41" i="2" s="1"/>
  <c r="P720" i="2"/>
  <c r="Q720" i="2" s="1"/>
  <c r="O600" i="2"/>
  <c r="K538" i="2"/>
  <c r="AB23" i="2"/>
  <c r="Z50" i="2"/>
  <c r="AC50" i="2"/>
  <c r="Q540" i="2"/>
  <c r="R537" i="2"/>
  <c r="S235" i="2"/>
  <c r="P235" i="2"/>
  <c r="Q235" i="2" s="1"/>
  <c r="BH71" i="2"/>
  <c r="BE71" i="2"/>
  <c r="BF71" i="2" s="1"/>
  <c r="AJ293" i="2"/>
  <c r="AK293" i="2" s="1"/>
  <c r="AM293" i="2"/>
  <c r="AL236" i="2"/>
  <c r="AB717" i="2"/>
  <c r="AC717" i="2" s="1"/>
  <c r="AB718" i="2"/>
  <c r="AC718" i="2" s="1"/>
  <c r="AC677" i="2"/>
  <c r="AC538" i="2"/>
  <c r="Z538" i="2"/>
  <c r="AW93" i="2"/>
  <c r="AX90" i="2"/>
  <c r="AK225" i="2"/>
  <c r="AJ42" i="2"/>
  <c r="AK42" i="2" s="1"/>
  <c r="AM373" i="2"/>
  <c r="AJ373" i="2"/>
  <c r="AK373" i="2" s="1"/>
  <c r="S20" i="2"/>
  <c r="P20" i="2"/>
  <c r="Q20" i="2" s="1"/>
  <c r="BF749" i="2"/>
  <c r="Q749" i="2"/>
  <c r="AZ726" i="2"/>
  <c r="AZ749" i="2"/>
  <c r="K58" i="2"/>
  <c r="L57" i="2"/>
  <c r="AI727" i="2"/>
  <c r="AH726" i="2"/>
  <c r="AW323" i="2"/>
  <c r="AX322" i="2"/>
  <c r="AW322" i="2" s="1"/>
  <c r="AR719" i="2"/>
  <c r="AS686" i="2"/>
  <c r="AR682" i="2"/>
  <c r="AJ686" i="2"/>
  <c r="AK686" i="2" s="1"/>
  <c r="AU726" i="2"/>
  <c r="AU749" i="2"/>
  <c r="S60" i="2"/>
  <c r="P60" i="2"/>
  <c r="Q60" i="2" s="1"/>
  <c r="R58" i="2"/>
  <c r="R220" i="2" s="1"/>
  <c r="AU762" i="2"/>
  <c r="AU758" i="2"/>
  <c r="AU760" i="2"/>
  <c r="AU45" i="2"/>
  <c r="AU11" i="2" s="1"/>
  <c r="O628" i="2"/>
  <c r="O763" i="2" s="1"/>
  <c r="K542" i="2"/>
  <c r="O54" i="2"/>
  <c r="O26" i="2" s="1"/>
  <c r="K26" i="2" s="1"/>
  <c r="BH36" i="2"/>
  <c r="BE36" i="2"/>
  <c r="BF36" i="2" s="1"/>
  <c r="AL363" i="2"/>
  <c r="AM364" i="2"/>
  <c r="AL361" i="2"/>
  <c r="AJ364" i="2"/>
  <c r="AK364" i="2" s="1"/>
  <c r="AZ538" i="2"/>
  <c r="AZ600" i="2" s="1"/>
  <c r="AZ620" i="2" s="1"/>
  <c r="AZ46" i="2" s="1"/>
  <c r="AZ19" i="2" s="1"/>
  <c r="AZ18" i="2" s="1"/>
  <c r="AZ482" i="2"/>
  <c r="AZ484" i="2"/>
  <c r="AZ481" i="2"/>
  <c r="AW393" i="2"/>
  <c r="AZ537" i="2"/>
  <c r="AZ542" i="2"/>
  <c r="BH226" i="2"/>
  <c r="AA673" i="2"/>
  <c r="Z677" i="2"/>
  <c r="AX726" i="2"/>
  <c r="AX749" i="2"/>
  <c r="AH628" i="2"/>
  <c r="AI542" i="2"/>
  <c r="AH54" i="2"/>
  <c r="AP19" i="2"/>
  <c r="AK60" i="2"/>
  <c r="BH60" i="2"/>
  <c r="AA621" i="2"/>
  <c r="Z47" i="2"/>
  <c r="AA47" i="2" s="1"/>
  <c r="BH42" i="2"/>
  <c r="BE42" i="2"/>
  <c r="BF42" i="2" s="1"/>
  <c r="AJ332" i="2"/>
  <c r="AK332" i="2" s="1"/>
  <c r="AM332" i="2"/>
  <c r="AJ714" i="2"/>
  <c r="AK714" i="2" s="1"/>
  <c r="AS714" i="2"/>
  <c r="BL677" i="2"/>
  <c r="BK717" i="2"/>
  <c r="BK718" i="2"/>
  <c r="BL718" i="2" s="1"/>
  <c r="BE677" i="2"/>
  <c r="AD599" i="2"/>
  <c r="O748" i="2"/>
  <c r="O43" i="2"/>
  <c r="Y43" i="2" s="1"/>
  <c r="Y726" i="2"/>
  <c r="BE17" i="2"/>
  <c r="BF17" i="2" s="1"/>
  <c r="BH17" i="2"/>
  <c r="AB21" i="2"/>
  <c r="AC47" i="2"/>
  <c r="R622" i="2"/>
  <c r="S603" i="2"/>
  <c r="P603" i="2"/>
  <c r="P538" i="2"/>
  <c r="S538" i="2"/>
  <c r="BF226" i="2"/>
  <c r="AX226" i="2"/>
  <c r="AW226" i="2" s="1"/>
  <c r="AH600" i="2"/>
  <c r="AH620" i="2" s="1"/>
  <c r="AI538" i="2"/>
  <c r="Q603" i="2" l="1"/>
  <c r="BF220" i="2"/>
  <c r="P220" i="2"/>
  <c r="Q220" i="2" s="1"/>
  <c r="S220" i="2"/>
  <c r="AA50" i="2"/>
  <c r="AL220" i="2"/>
  <c r="AJ58" i="2"/>
  <c r="AL57" i="2"/>
  <c r="AM57" i="2" s="1"/>
  <c r="L197" i="2"/>
  <c r="BF197" i="2" s="1"/>
  <c r="H545" i="2"/>
  <c r="I544" i="2"/>
  <c r="H544" i="2" s="1"/>
  <c r="AX30" i="2"/>
  <c r="Q538" i="2"/>
  <c r="AK89" i="2"/>
  <c r="AA538" i="2"/>
  <c r="AT726" i="2"/>
  <c r="AT749" i="2"/>
  <c r="BD726" i="2"/>
  <c r="BD749" i="2"/>
  <c r="AX236" i="2"/>
  <c r="AX235" i="2" s="1"/>
  <c r="AX36" i="2"/>
  <c r="AR717" i="2"/>
  <c r="AJ682" i="2"/>
  <c r="AS682" i="2"/>
  <c r="AR41" i="2"/>
  <c r="AS41" i="2" s="1"/>
  <c r="AR720" i="2"/>
  <c r="O599" i="2"/>
  <c r="O13" i="2" s="1"/>
  <c r="O620" i="2"/>
  <c r="AI620" i="2" s="1"/>
  <c r="AK726" i="2"/>
  <c r="AJ43" i="2"/>
  <c r="AK43" i="2" s="1"/>
  <c r="AE620" i="2"/>
  <c r="AD619" i="2"/>
  <c r="AD46" i="2"/>
  <c r="BA726" i="2"/>
  <c r="BA749" i="2"/>
  <c r="BG598" i="2"/>
  <c r="BE545" i="2"/>
  <c r="BG544" i="2"/>
  <c r="AW225" i="2"/>
  <c r="AW42" i="2" s="1"/>
  <c r="AX42" i="2"/>
  <c r="BH601" i="2"/>
  <c r="BG621" i="2"/>
  <c r="BE601" i="2"/>
  <c r="BH51" i="2"/>
  <c r="BG20" i="2"/>
  <c r="BH538" i="2"/>
  <c r="AC49" i="2"/>
  <c r="AB22" i="2"/>
  <c r="Z49" i="2"/>
  <c r="AA49" i="2" s="1"/>
  <c r="O751" i="2"/>
  <c r="K748" i="2"/>
  <c r="BF748" i="2" s="1"/>
  <c r="BL748" i="2"/>
  <c r="AE599" i="2"/>
  <c r="AD13" i="2"/>
  <c r="AP18" i="2"/>
  <c r="L600" i="2"/>
  <c r="AW482" i="2"/>
  <c r="AW584" i="2"/>
  <c r="AW598" i="2" s="1"/>
  <c r="AY544" i="2"/>
  <c r="AW544" i="2" s="1"/>
  <c r="AY598" i="2"/>
  <c r="Z537" i="2"/>
  <c r="AC537" i="2"/>
  <c r="AB37" i="2"/>
  <c r="AC37" i="2" s="1"/>
  <c r="BF728" i="2"/>
  <c r="BE727" i="2"/>
  <c r="AM17" i="2"/>
  <c r="AJ17" i="2"/>
  <c r="AK17" i="2" s="1"/>
  <c r="BF361" i="2"/>
  <c r="BE51" i="2"/>
  <c r="BF51" i="2" s="1"/>
  <c r="P58" i="2"/>
  <c r="Q58" i="2" s="1"/>
  <c r="R57" i="2"/>
  <c r="R197" i="2" s="1"/>
  <c r="S58" i="2"/>
  <c r="S537" i="2"/>
  <c r="R37" i="2"/>
  <c r="S37" i="2" s="1"/>
  <c r="BL727" i="2"/>
  <c r="BK726" i="2"/>
  <c r="S21" i="2"/>
  <c r="P21" i="2"/>
  <c r="Q21" i="2" s="1"/>
  <c r="Y538" i="2"/>
  <c r="X537" i="2"/>
  <c r="X600" i="2"/>
  <c r="AJ719" i="2"/>
  <c r="AK719" i="2" s="1"/>
  <c r="AS719" i="2"/>
  <c r="AR21" i="2"/>
  <c r="AS21" i="2" s="1"/>
  <c r="AC21" i="2"/>
  <c r="Z21" i="2"/>
  <c r="AA21" i="2" s="1"/>
  <c r="AZ37" i="2"/>
  <c r="AZ599" i="2"/>
  <c r="AZ13" i="2" s="1"/>
  <c r="AZ619" i="2"/>
  <c r="K628" i="2"/>
  <c r="K763" i="2" s="1"/>
  <c r="K54" i="2"/>
  <c r="AZ748" i="2"/>
  <c r="AZ43" i="2"/>
  <c r="AL538" i="2"/>
  <c r="AL235" i="2"/>
  <c r="AM236" i="2"/>
  <c r="AJ236" i="2"/>
  <c r="AK236" i="2" s="1"/>
  <c r="BA38" i="2"/>
  <c r="AX538" i="2"/>
  <c r="AW236" i="2"/>
  <c r="N19" i="2"/>
  <c r="N18" i="2" s="1"/>
  <c r="W46" i="2"/>
  <c r="AL598" i="2"/>
  <c r="AL544" i="2"/>
  <c r="AM545" i="2"/>
  <c r="AJ545" i="2"/>
  <c r="AV628" i="2"/>
  <c r="AV763" i="2" s="1"/>
  <c r="AV54" i="2"/>
  <c r="AV26" i="2" s="1"/>
  <c r="AE65" i="2"/>
  <c r="AD60" i="2"/>
  <c r="AE60" i="2" s="1"/>
  <c r="BG603" i="2"/>
  <c r="BH540" i="2"/>
  <c r="BE540" i="2"/>
  <c r="BF540" i="2" s="1"/>
  <c r="BC748" i="2"/>
  <c r="BC43" i="2"/>
  <c r="X628" i="2"/>
  <c r="Y542" i="2"/>
  <c r="X54" i="2"/>
  <c r="AV729" i="2"/>
  <c r="BL717" i="2"/>
  <c r="BK750" i="2"/>
  <c r="BL750" i="2" s="1"/>
  <c r="AH763" i="2"/>
  <c r="AI628" i="2"/>
  <c r="Z628" i="2"/>
  <c r="AW484" i="2"/>
  <c r="AW481" i="2"/>
  <c r="AW542" i="2"/>
  <c r="AW90" i="2"/>
  <c r="AX89" i="2"/>
  <c r="AW89" i="2" s="1"/>
  <c r="BA89" i="2"/>
  <c r="BB62" i="2"/>
  <c r="BB38" i="2"/>
  <c r="P544" i="2"/>
  <c r="Q544" i="2" s="1"/>
  <c r="S544" i="2"/>
  <c r="AM322" i="2"/>
  <c r="AJ322" i="2"/>
  <c r="AK322" i="2" s="1"/>
  <c r="N762" i="2"/>
  <c r="N758" i="2"/>
  <c r="N760" i="2"/>
  <c r="N45" i="2"/>
  <c r="AQ619" i="2"/>
  <c r="W619" i="2"/>
  <c r="AB598" i="2"/>
  <c r="AB544" i="2"/>
  <c r="AC545" i="2"/>
  <c r="Z545" i="2"/>
  <c r="AC622" i="2"/>
  <c r="Z622" i="2"/>
  <c r="AA622" i="2" s="1"/>
  <c r="BE359" i="2"/>
  <c r="BF359" i="2" s="1"/>
  <c r="BH359" i="2"/>
  <c r="AR748" i="2"/>
  <c r="AS726" i="2"/>
  <c r="AR43" i="2"/>
  <c r="AS43" i="2" s="1"/>
  <c r="BA537" i="2"/>
  <c r="BA37" i="2" s="1"/>
  <c r="AH13" i="2"/>
  <c r="AT762" i="2"/>
  <c r="AT758" i="2"/>
  <c r="AT760" i="2"/>
  <c r="AT45" i="2"/>
  <c r="AT11" i="2" s="1"/>
  <c r="AZ628" i="2"/>
  <c r="AZ763" i="2" s="1"/>
  <c r="AZ54" i="2"/>
  <c r="AZ26" i="2" s="1"/>
  <c r="AL540" i="2"/>
  <c r="AM361" i="2"/>
  <c r="AJ361" i="2"/>
  <c r="AL51" i="2"/>
  <c r="AL20" i="2" s="1"/>
  <c r="AH748" i="2"/>
  <c r="AI726" i="2"/>
  <c r="AH43" i="2"/>
  <c r="AI43" i="2" s="1"/>
  <c r="AB58" i="2"/>
  <c r="AB220" i="2" s="1"/>
  <c r="AC89" i="2"/>
  <c r="Z89" i="2"/>
  <c r="AA89" i="2" s="1"/>
  <c r="BE584" i="2"/>
  <c r="BF584" i="2" s="1"/>
  <c r="BJ584" i="2"/>
  <c r="BI544" i="2"/>
  <c r="BI598" i="2"/>
  <c r="BD628" i="2"/>
  <c r="BD763" i="2" s="1"/>
  <c r="BD54" i="2"/>
  <c r="BD26" i="2" s="1"/>
  <c r="V749" i="2"/>
  <c r="V726" i="2"/>
  <c r="AR599" i="2"/>
  <c r="AS537" i="2"/>
  <c r="AR37" i="2"/>
  <c r="AS37" i="2" s="1"/>
  <c r="AR619" i="2"/>
  <c r="BE57" i="2"/>
  <c r="BG30" i="2"/>
  <c r="BG537" i="2"/>
  <c r="BH235" i="2"/>
  <c r="BE235" i="2"/>
  <c r="AI54" i="2"/>
  <c r="AH26" i="2"/>
  <c r="AU748" i="2"/>
  <c r="AU43" i="2"/>
  <c r="Z23" i="2"/>
  <c r="AA23" i="2" s="1"/>
  <c r="AC23" i="2"/>
  <c r="P598" i="2"/>
  <c r="Q545" i="2"/>
  <c r="AS718" i="2"/>
  <c r="AJ718" i="2"/>
  <c r="AK718" i="2" s="1"/>
  <c r="V18" i="2"/>
  <c r="BD37" i="2"/>
  <c r="BD599" i="2"/>
  <c r="BD13" i="2" s="1"/>
  <c r="BD619" i="2"/>
  <c r="U46" i="2"/>
  <c r="M19" i="2"/>
  <c r="AO46" i="2"/>
  <c r="AG600" i="2"/>
  <c r="AF620" i="2"/>
  <c r="AR542" i="2"/>
  <c r="AR484" i="2"/>
  <c r="AR481" i="2"/>
  <c r="AR538" i="2"/>
  <c r="AR482" i="2"/>
  <c r="AJ482" i="2" s="1"/>
  <c r="AJ393" i="2"/>
  <c r="AS393" i="2"/>
  <c r="AW496" i="2"/>
  <c r="AW486" i="2" s="1"/>
  <c r="AX486" i="2"/>
  <c r="AV37" i="2"/>
  <c r="AV599" i="2"/>
  <c r="AV13" i="2" s="1"/>
  <c r="AV619" i="2"/>
  <c r="BF58" i="2"/>
  <c r="P542" i="2"/>
  <c r="P484" i="2"/>
  <c r="P481" i="2"/>
  <c r="Q393" i="2"/>
  <c r="BF677" i="2"/>
  <c r="BE718" i="2"/>
  <c r="BF718" i="2" s="1"/>
  <c r="BE717" i="2"/>
  <c r="AH619" i="2"/>
  <c r="AH46" i="2"/>
  <c r="AX748" i="2"/>
  <c r="AX43" i="2"/>
  <c r="S622" i="2"/>
  <c r="P622" i="2"/>
  <c r="Q622" i="2" s="1"/>
  <c r="AA677" i="2"/>
  <c r="Z717" i="2"/>
  <c r="AA717" i="2" s="1"/>
  <c r="Z718" i="2"/>
  <c r="AA718" i="2" s="1"/>
  <c r="AJ363" i="2"/>
  <c r="AK363" i="2" s="1"/>
  <c r="AL359" i="2"/>
  <c r="AM363" i="2"/>
  <c r="K57" i="2"/>
  <c r="L30" i="2"/>
  <c r="AY726" i="2"/>
  <c r="AY749" i="2"/>
  <c r="R38" i="2"/>
  <c r="S38" i="2" s="1"/>
  <c r="BA484" i="2"/>
  <c r="BA481" i="2"/>
  <c r="BA542" i="2"/>
  <c r="M45" i="2"/>
  <c r="AO619" i="2"/>
  <c r="U619" i="2"/>
  <c r="AG598" i="2"/>
  <c r="AF599" i="2"/>
  <c r="AF38" i="2"/>
  <c r="AG38" i="2" s="1"/>
  <c r="BG600" i="2"/>
  <c r="AA542" i="2"/>
  <c r="Z54" i="2"/>
  <c r="BK537" i="2"/>
  <c r="BK538" i="2"/>
  <c r="BK484" i="2"/>
  <c r="BK481" i="2"/>
  <c r="BK482" i="2"/>
  <c r="BE482" i="2" s="1"/>
  <c r="BF482" i="2" s="1"/>
  <c r="BE393" i="2"/>
  <c r="BL393" i="2"/>
  <c r="BK542" i="2"/>
  <c r="AJ47" i="2"/>
  <c r="AK47" i="2" s="1"/>
  <c r="AL21" i="2"/>
  <c r="AM47" i="2"/>
  <c r="AA727" i="2"/>
  <c r="Z726" i="2"/>
  <c r="Q748" i="2" l="1"/>
  <c r="AR13" i="2"/>
  <c r="AS13" i="2" s="1"/>
  <c r="AI13" i="2"/>
  <c r="W19" i="2"/>
  <c r="W18" i="2" s="1"/>
  <c r="AJ57" i="2"/>
  <c r="AL30" i="2"/>
  <c r="AM30" i="2" s="1"/>
  <c r="AK57" i="2"/>
  <c r="K197" i="2"/>
  <c r="AK58" i="2"/>
  <c r="BH58" i="2"/>
  <c r="P197" i="2"/>
  <c r="S197" i="2"/>
  <c r="AM220" i="2"/>
  <c r="AJ220" i="2"/>
  <c r="AL197" i="2"/>
  <c r="AC220" i="2"/>
  <c r="Z220" i="2"/>
  <c r="AA220" i="2" s="1"/>
  <c r="AT748" i="2"/>
  <c r="AT43" i="2"/>
  <c r="AA54" i="2"/>
  <c r="BD748" i="2"/>
  <c r="BD43" i="2"/>
  <c r="BD762" i="2"/>
  <c r="BD758" i="2"/>
  <c r="BD760" i="2"/>
  <c r="BD45" i="2"/>
  <c r="BD11" i="2" s="1"/>
  <c r="Q598" i="2"/>
  <c r="P38" i="2"/>
  <c r="Q38" i="2" s="1"/>
  <c r="BJ544" i="2"/>
  <c r="BI600" i="2"/>
  <c r="AH751" i="2"/>
  <c r="AI748" i="2"/>
  <c r="AJ598" i="2"/>
  <c r="AK545" i="2"/>
  <c r="AX600" i="2"/>
  <c r="AX620" i="2" s="1"/>
  <c r="AX46" i="2" s="1"/>
  <c r="AX19" i="2" s="1"/>
  <c r="AX18" i="2" s="1"/>
  <c r="AJ538" i="2"/>
  <c r="AK538" i="2" s="1"/>
  <c r="AM538" i="2"/>
  <c r="AL600" i="2"/>
  <c r="AY600" i="2"/>
  <c r="AY620" i="2" s="1"/>
  <c r="AY46" i="2" s="1"/>
  <c r="AY19" i="2" s="1"/>
  <c r="AY18" i="2" s="1"/>
  <c r="AY599" i="2"/>
  <c r="AY13" i="2" s="1"/>
  <c r="AY38" i="2"/>
  <c r="AY619" i="2"/>
  <c r="AQ19" i="2"/>
  <c r="AE46" i="2"/>
  <c r="AD19" i="2"/>
  <c r="BG620" i="2"/>
  <c r="BH600" i="2"/>
  <c r="BE537" i="2"/>
  <c r="BF537" i="2" s="1"/>
  <c r="BF235" i="2"/>
  <c r="AJ20" i="2"/>
  <c r="AK20" i="2" s="1"/>
  <c r="AM20" i="2"/>
  <c r="AE619" i="2"/>
  <c r="AD45" i="2"/>
  <c r="BK600" i="2"/>
  <c r="BL538" i="2"/>
  <c r="AG599" i="2"/>
  <c r="AF13" i="2"/>
  <c r="AG13" i="2" s="1"/>
  <c r="AM359" i="2"/>
  <c r="AJ359" i="2"/>
  <c r="AK359" i="2" s="1"/>
  <c r="AR628" i="2"/>
  <c r="AJ542" i="2"/>
  <c r="AS542" i="2"/>
  <c r="AR54" i="2"/>
  <c r="AK361" i="2"/>
  <c r="AJ51" i="2"/>
  <c r="AK51" i="2" s="1"/>
  <c r="N11" i="2"/>
  <c r="AQ11" i="2" s="1"/>
  <c r="AQ45" i="2"/>
  <c r="W45" i="2"/>
  <c r="AW628" i="2"/>
  <c r="AW763" i="2" s="1"/>
  <c r="AW54" i="2"/>
  <c r="AW26" i="2" s="1"/>
  <c r="AV739" i="2"/>
  <c r="AV727" i="2"/>
  <c r="AJ544" i="2"/>
  <c r="AK544" i="2" s="1"/>
  <c r="AM544" i="2"/>
  <c r="S57" i="2"/>
  <c r="P57" i="2"/>
  <c r="R30" i="2"/>
  <c r="S30" i="2" s="1"/>
  <c r="AW38" i="2"/>
  <c r="BE538" i="2"/>
  <c r="BF538" i="2" s="1"/>
  <c r="BE544" i="2"/>
  <c r="BF544" i="2" s="1"/>
  <c r="AK682" i="2"/>
  <c r="AJ41" i="2"/>
  <c r="AK41" i="2" s="1"/>
  <c r="AM21" i="2"/>
  <c r="AJ21" i="2"/>
  <c r="AK21" i="2" s="1"/>
  <c r="BL537" i="2"/>
  <c r="BK37" i="2"/>
  <c r="BL37" i="2" s="1"/>
  <c r="BK599" i="2"/>
  <c r="BK619" i="2"/>
  <c r="AH19" i="2"/>
  <c r="AG620" i="2"/>
  <c r="AF619" i="2"/>
  <c r="AF46" i="2"/>
  <c r="BH537" i="2"/>
  <c r="BG37" i="2"/>
  <c r="V748" i="2"/>
  <c r="V43" i="2"/>
  <c r="V11" i="2"/>
  <c r="V13" i="2"/>
  <c r="W13" i="2" s="1"/>
  <c r="BG622" i="2"/>
  <c r="BH603" i="2"/>
  <c r="BE603" i="2"/>
  <c r="BF603" i="2" s="1"/>
  <c r="AL38" i="2"/>
  <c r="AM38" i="2" s="1"/>
  <c r="BF727" i="2"/>
  <c r="BE726" i="2"/>
  <c r="BF726" i="2" s="1"/>
  <c r="BH20" i="2"/>
  <c r="BE20" i="2"/>
  <c r="BF20" i="2" s="1"/>
  <c r="BE598" i="2"/>
  <c r="BF545" i="2"/>
  <c r="AS717" i="2"/>
  <c r="AJ717" i="2"/>
  <c r="AK717" i="2" s="1"/>
  <c r="AH762" i="2"/>
  <c r="AH758" i="2"/>
  <c r="AH760" i="2"/>
  <c r="AH45" i="2"/>
  <c r="BH30" i="2"/>
  <c r="BE30" i="2"/>
  <c r="AL603" i="2"/>
  <c r="AJ540" i="2"/>
  <c r="AK540" i="2" s="1"/>
  <c r="AM540" i="2"/>
  <c r="Z598" i="2"/>
  <c r="AA545" i="2"/>
  <c r="Y54" i="2"/>
  <c r="X26" i="2"/>
  <c r="P54" i="2"/>
  <c r="Q54" i="2" s="1"/>
  <c r="BL726" i="2"/>
  <c r="BK43" i="2"/>
  <c r="R600" i="2"/>
  <c r="BH545" i="2"/>
  <c r="AY748" i="2"/>
  <c r="AY43" i="2"/>
  <c r="P628" i="2"/>
  <c r="Q542" i="2"/>
  <c r="AJ484" i="2"/>
  <c r="AJ481" i="2"/>
  <c r="AK393" i="2"/>
  <c r="BF57" i="2"/>
  <c r="Z58" i="2"/>
  <c r="AA58" i="2" s="1"/>
  <c r="AB57" i="2"/>
  <c r="AB197" i="2" s="1"/>
  <c r="AC197" i="2" s="1"/>
  <c r="AC58" i="2"/>
  <c r="Z763" i="2"/>
  <c r="AA628" i="2"/>
  <c r="AZ760" i="2"/>
  <c r="AZ762" i="2"/>
  <c r="AZ758" i="2"/>
  <c r="AZ45" i="2"/>
  <c r="AZ11" i="2" s="1"/>
  <c r="K600" i="2"/>
  <c r="L620" i="2"/>
  <c r="L599" i="2"/>
  <c r="K751" i="2"/>
  <c r="BL751" i="2"/>
  <c r="Y751" i="2"/>
  <c r="BE621" i="2"/>
  <c r="BF621" i="2" s="1"/>
  <c r="BF601" i="2"/>
  <c r="BG599" i="2"/>
  <c r="BH598" i="2"/>
  <c r="BG38" i="2"/>
  <c r="BG619" i="2"/>
  <c r="O619" i="2"/>
  <c r="AI619" i="2" s="1"/>
  <c r="O46" i="2"/>
  <c r="O19" i="2" s="1"/>
  <c r="O18" i="2" s="1"/>
  <c r="AW36" i="2"/>
  <c r="BK628" i="2"/>
  <c r="BL542" i="2"/>
  <c r="BE484" i="2"/>
  <c r="BF484" i="2" s="1"/>
  <c r="BE481" i="2"/>
  <c r="BF481" i="2" s="1"/>
  <c r="BF393" i="2"/>
  <c r="BE542" i="2"/>
  <c r="U45" i="2"/>
  <c r="AO45" i="2"/>
  <c r="M11" i="2"/>
  <c r="BF717" i="2"/>
  <c r="BE750" i="2"/>
  <c r="BF750" i="2" s="1"/>
  <c r="M18" i="2"/>
  <c r="U19" i="2"/>
  <c r="AO19" i="2"/>
  <c r="Z544" i="2"/>
  <c r="AA544" i="2" s="1"/>
  <c r="AC544" i="2"/>
  <c r="BB61" i="2"/>
  <c r="BA62" i="2"/>
  <c r="X763" i="2"/>
  <c r="Y628" i="2"/>
  <c r="AX537" i="2"/>
  <c r="AW235" i="2"/>
  <c r="AW537" i="2" s="1"/>
  <c r="AW37" i="2" s="1"/>
  <c r="Y600" i="2"/>
  <c r="Y599" i="2" s="1"/>
  <c r="X620" i="2"/>
  <c r="X599" i="2"/>
  <c r="X13" i="2" s="1"/>
  <c r="Y13" i="2" s="1"/>
  <c r="BH621" i="2"/>
  <c r="BG47" i="2"/>
  <c r="AA726" i="2"/>
  <c r="Z43" i="2"/>
  <c r="AA43" i="2" s="1"/>
  <c r="Z748" i="2"/>
  <c r="AA748" i="2" s="1"/>
  <c r="BA628" i="2"/>
  <c r="BA763" i="2" s="1"/>
  <c r="BA54" i="2"/>
  <c r="BA26" i="2" s="1"/>
  <c r="K30" i="2"/>
  <c r="AV762" i="2"/>
  <c r="AV758" i="2"/>
  <c r="AV760" i="2"/>
  <c r="AV45" i="2"/>
  <c r="AV11" i="2" s="1"/>
  <c r="AS538" i="2"/>
  <c r="AR600" i="2"/>
  <c r="AR620" i="2" s="1"/>
  <c r="Z26" i="2"/>
  <c r="AA26" i="2" s="1"/>
  <c r="AI26" i="2"/>
  <c r="AR760" i="2"/>
  <c r="AR762" i="2"/>
  <c r="AR758" i="2"/>
  <c r="AR45" i="2"/>
  <c r="BJ598" i="2"/>
  <c r="BI599" i="2"/>
  <c r="BI38" i="2"/>
  <c r="BJ38" i="2" s="1"/>
  <c r="BI619" i="2"/>
  <c r="AS748" i="2"/>
  <c r="AR751" i="2"/>
  <c r="AJ748" i="2"/>
  <c r="AK748" i="2" s="1"/>
  <c r="AC598" i="2"/>
  <c r="AB38" i="2"/>
  <c r="AC38" i="2" s="1"/>
  <c r="AW538" i="2"/>
  <c r="AW600" i="2" s="1"/>
  <c r="AW620" i="2" s="1"/>
  <c r="AW46" i="2" s="1"/>
  <c r="AW19" i="2" s="1"/>
  <c r="AL537" i="2"/>
  <c r="AL619" i="2" s="1"/>
  <c r="AJ235" i="2"/>
  <c r="AK235" i="2" s="1"/>
  <c r="AM235" i="2"/>
  <c r="Y537" i="2"/>
  <c r="X37" i="2"/>
  <c r="Y37" i="2" s="1"/>
  <c r="X619" i="2"/>
  <c r="P537" i="2"/>
  <c r="AA537" i="2"/>
  <c r="Z37" i="2"/>
  <c r="AA37" i="2" s="1"/>
  <c r="AQ18" i="2"/>
  <c r="Z22" i="2"/>
  <c r="AA22" i="2" s="1"/>
  <c r="AC22" i="2"/>
  <c r="BA43" i="2"/>
  <c r="BA748" i="2"/>
  <c r="AS720" i="2"/>
  <c r="AJ720" i="2"/>
  <c r="AK720" i="2" s="1"/>
  <c r="AS619" i="2" l="1"/>
  <c r="Q197" i="2"/>
  <c r="W11" i="2"/>
  <c r="AM197" i="2"/>
  <c r="AJ197" i="2"/>
  <c r="AK220" i="2"/>
  <c r="BH220" i="2"/>
  <c r="BH57" i="2"/>
  <c r="AJ30" i="2"/>
  <c r="AK30" i="2" s="1"/>
  <c r="AL758" i="2"/>
  <c r="AL760" i="2"/>
  <c r="AL762" i="2"/>
  <c r="AJ762" i="2" s="1"/>
  <c r="AL45" i="2"/>
  <c r="BJ599" i="2"/>
  <c r="BI13" i="2"/>
  <c r="BJ13" i="2" s="1"/>
  <c r="BH38" i="2"/>
  <c r="BE38" i="2"/>
  <c r="BF38" i="2" s="1"/>
  <c r="K599" i="2"/>
  <c r="L13" i="2"/>
  <c r="K13" i="2" s="1"/>
  <c r="R619" i="2"/>
  <c r="AE19" i="2"/>
  <c r="AD18" i="2"/>
  <c r="AE18" i="2" s="1"/>
  <c r="AS620" i="2"/>
  <c r="AR46" i="2"/>
  <c r="BB60" i="2"/>
  <c r="BB57" i="2" s="1"/>
  <c r="BB197" i="2" s="1"/>
  <c r="BA61" i="2"/>
  <c r="BA60" i="2" s="1"/>
  <c r="BA57" i="2" s="1"/>
  <c r="BA197" i="2" s="1"/>
  <c r="K620" i="2"/>
  <c r="K46" i="2" s="1"/>
  <c r="L619" i="2"/>
  <c r="L46" i="2"/>
  <c r="L19" i="2" s="1"/>
  <c r="AA598" i="2"/>
  <c r="Z38" i="2"/>
  <c r="AA38" i="2" s="1"/>
  <c r="AF19" i="2"/>
  <c r="AG46" i="2"/>
  <c r="AW619" i="2"/>
  <c r="AR11" i="2"/>
  <c r="Y620" i="2"/>
  <c r="X46" i="2"/>
  <c r="U11" i="2"/>
  <c r="AO11" i="2"/>
  <c r="BK763" i="2"/>
  <c r="BL628" i="2"/>
  <c r="BK54" i="2"/>
  <c r="BH599" i="2"/>
  <c r="BE599" i="2"/>
  <c r="BG13" i="2"/>
  <c r="S600" i="2"/>
  <c r="S599" i="2" s="1"/>
  <c r="P600" i="2"/>
  <c r="R599" i="2"/>
  <c r="R13" i="2" s="1"/>
  <c r="R620" i="2"/>
  <c r="BE622" i="2"/>
  <c r="BF622" i="2" s="1"/>
  <c r="AF762" i="2"/>
  <c r="AF758" i="2"/>
  <c r="AF760" i="2"/>
  <c r="AG619" i="2"/>
  <c r="AF45" i="2"/>
  <c r="X760" i="2"/>
  <c r="X762" i="2"/>
  <c r="X758" i="2"/>
  <c r="Y619" i="2"/>
  <c r="X45" i="2"/>
  <c r="AS751" i="2"/>
  <c r="AJ751" i="2"/>
  <c r="AK751" i="2" s="1"/>
  <c r="AC57" i="2"/>
  <c r="Z57" i="2"/>
  <c r="Z197" i="2" s="1"/>
  <c r="AA197" i="2" s="1"/>
  <c r="AB30" i="2"/>
  <c r="AC30" i="2" s="1"/>
  <c r="BL43" i="2"/>
  <c r="BE43" i="2"/>
  <c r="BF43" i="2" s="1"/>
  <c r="AW599" i="2"/>
  <c r="AW13" i="2" s="1"/>
  <c r="AV726" i="2"/>
  <c r="AV749" i="2"/>
  <c r="AY758" i="2"/>
  <c r="AY760" i="2"/>
  <c r="AY762" i="2"/>
  <c r="AY45" i="2"/>
  <c r="AY11" i="2" s="1"/>
  <c r="P763" i="2"/>
  <c r="Q628" i="2"/>
  <c r="AM603" i="2"/>
  <c r="AJ603" i="2"/>
  <c r="AK603" i="2" s="1"/>
  <c r="AL622" i="2"/>
  <c r="AI46" i="2"/>
  <c r="AS54" i="2"/>
  <c r="AR26" i="2"/>
  <c r="AJ54" i="2"/>
  <c r="AK54" i="2" s="1"/>
  <c r="AK598" i="2"/>
  <c r="AJ38" i="2"/>
  <c r="AK38" i="2" s="1"/>
  <c r="AX37" i="2"/>
  <c r="AX599" i="2"/>
  <c r="AX13" i="2" s="1"/>
  <c r="AX619" i="2"/>
  <c r="BE628" i="2"/>
  <c r="BF542" i="2"/>
  <c r="AB600" i="2"/>
  <c r="BF30" i="2"/>
  <c r="AI19" i="2"/>
  <c r="AH18" i="2"/>
  <c r="AI18" i="2" s="1"/>
  <c r="BL600" i="2"/>
  <c r="BK620" i="2"/>
  <c r="BE600" i="2"/>
  <c r="BI758" i="2"/>
  <c r="BI760" i="2"/>
  <c r="BI762" i="2"/>
  <c r="BJ619" i="2"/>
  <c r="BI45" i="2"/>
  <c r="O762" i="2"/>
  <c r="O758" i="2"/>
  <c r="O760" i="2"/>
  <c r="O45" i="2"/>
  <c r="O11" i="2" s="1"/>
  <c r="Y26" i="2"/>
  <c r="P26" i="2"/>
  <c r="Q26" i="2" s="1"/>
  <c r="BK760" i="2"/>
  <c r="BK762" i="2"/>
  <c r="BK758" i="2"/>
  <c r="BL619" i="2"/>
  <c r="BK45" i="2"/>
  <c r="BH544" i="2"/>
  <c r="Q57" i="2"/>
  <c r="P30" i="2"/>
  <c r="Q30" i="2" s="1"/>
  <c r="AJ628" i="2"/>
  <c r="AK542" i="2"/>
  <c r="AE45" i="2"/>
  <c r="AD11" i="2"/>
  <c r="AI751" i="2"/>
  <c r="Z751" i="2"/>
  <c r="AA751" i="2" s="1"/>
  <c r="AM537" i="2"/>
  <c r="AL37" i="2"/>
  <c r="AM37" i="2" s="1"/>
  <c r="Q537" i="2"/>
  <c r="P37" i="2"/>
  <c r="Q37" i="2" s="1"/>
  <c r="BE47" i="2"/>
  <c r="BF47" i="2" s="1"/>
  <c r="BH47" i="2"/>
  <c r="BG21" i="2"/>
  <c r="AO18" i="2"/>
  <c r="U18" i="2"/>
  <c r="BG762" i="2"/>
  <c r="BG758" i="2"/>
  <c r="BG760" i="2"/>
  <c r="BG45" i="2"/>
  <c r="BF751" i="2"/>
  <c r="Q751" i="2"/>
  <c r="AJ537" i="2"/>
  <c r="AJ619" i="2" s="1"/>
  <c r="AH11" i="2"/>
  <c r="BF598" i="2"/>
  <c r="BE619" i="2"/>
  <c r="AL599" i="2"/>
  <c r="BH37" i="2"/>
  <c r="BE37" i="2"/>
  <c r="BF37" i="2" s="1"/>
  <c r="BL599" i="2"/>
  <c r="BK13" i="2"/>
  <c r="BL13" i="2" s="1"/>
  <c r="AR763" i="2"/>
  <c r="AS628" i="2"/>
  <c r="BG46" i="2"/>
  <c r="AL620" i="2"/>
  <c r="AJ600" i="2"/>
  <c r="BI620" i="2"/>
  <c r="BJ600" i="2"/>
  <c r="AK197" i="2" l="1"/>
  <c r="BH197" i="2"/>
  <c r="BF599" i="2"/>
  <c r="BE762" i="2"/>
  <c r="AI45" i="2"/>
  <c r="K19" i="2"/>
  <c r="L1" i="2" s="1"/>
  <c r="N2" i="2" s="1"/>
  <c r="L18" i="2"/>
  <c r="K18" i="2" s="1"/>
  <c r="BJ620" i="2"/>
  <c r="BI46" i="2"/>
  <c r="AK537" i="2"/>
  <c r="AJ37" i="2"/>
  <c r="AK37" i="2" s="1"/>
  <c r="AM622" i="2"/>
  <c r="AJ622" i="2"/>
  <c r="Z30" i="2"/>
  <c r="AA30" i="2" s="1"/>
  <c r="AA57" i="2"/>
  <c r="AS11" i="2"/>
  <c r="L762" i="2"/>
  <c r="K762" i="2" s="1"/>
  <c r="L758" i="2"/>
  <c r="L760" i="2"/>
  <c r="K619" i="2"/>
  <c r="BF619" i="2" s="1"/>
  <c r="L45" i="2"/>
  <c r="L11" i="2" s="1"/>
  <c r="R758" i="2"/>
  <c r="R760" i="2"/>
  <c r="R762" i="2"/>
  <c r="P762" i="2" s="1"/>
  <c r="S619" i="2"/>
  <c r="R45" i="2"/>
  <c r="P619" i="2"/>
  <c r="AM620" i="2"/>
  <c r="AL46" i="2"/>
  <c r="BE21" i="2"/>
  <c r="BF21" i="2" s="1"/>
  <c r="BH21" i="2"/>
  <c r="BL45" i="2"/>
  <c r="BK11" i="2"/>
  <c r="BF600" i="2"/>
  <c r="BE620" i="2"/>
  <c r="BF620" i="2" s="1"/>
  <c r="AC600" i="2"/>
  <c r="AB620" i="2"/>
  <c r="Z600" i="2"/>
  <c r="AA600" i="2" s="1"/>
  <c r="AB599" i="2"/>
  <c r="S620" i="2"/>
  <c r="R46" i="2"/>
  <c r="AW758" i="2"/>
  <c r="AW760" i="2"/>
  <c r="AW45" i="2"/>
  <c r="AW11" i="2" s="1"/>
  <c r="AZ12" i="2" s="1"/>
  <c r="AW18" i="2"/>
  <c r="BA30" i="2"/>
  <c r="AJ45" i="2"/>
  <c r="AL11" i="2"/>
  <c r="BH46" i="2"/>
  <c r="BG19" i="2"/>
  <c r="AJ599" i="2"/>
  <c r="AK599" i="2" s="1"/>
  <c r="AL13" i="2"/>
  <c r="BH45" i="2"/>
  <c r="BE45" i="2"/>
  <c r="BG11" i="2"/>
  <c r="AE11" i="2"/>
  <c r="BL620" i="2"/>
  <c r="BK46" i="2"/>
  <c r="AV43" i="2"/>
  <c r="AV748" i="2"/>
  <c r="AG45" i="2"/>
  <c r="AF11" i="2"/>
  <c r="AG11" i="2" s="1"/>
  <c r="P13" i="2"/>
  <c r="Q13" i="2" s="1"/>
  <c r="S13" i="2"/>
  <c r="BB30" i="2"/>
  <c r="AM619" i="2"/>
  <c r="AJ758" i="2"/>
  <c r="AJ760" i="2"/>
  <c r="AK619" i="2"/>
  <c r="AS45" i="2"/>
  <c r="BE758" i="2"/>
  <c r="BE760" i="2"/>
  <c r="BH619" i="2"/>
  <c r="BE763" i="2"/>
  <c r="BF628" i="2"/>
  <c r="Q600" i="2"/>
  <c r="Q599" i="2" s="1"/>
  <c r="P620" i="2"/>
  <c r="Q620" i="2" s="1"/>
  <c r="P599" i="2"/>
  <c r="AG19" i="2"/>
  <c r="AF18" i="2"/>
  <c r="AG18" i="2" s="1"/>
  <c r="AS46" i="2"/>
  <c r="AR19" i="2"/>
  <c r="AJ620" i="2"/>
  <c r="AK600" i="2"/>
  <c r="BJ45" i="2"/>
  <c r="BI11" i="2"/>
  <c r="BJ11" i="2" s="1"/>
  <c r="AX762" i="2"/>
  <c r="AW762" i="2" s="1"/>
  <c r="AX758" i="2"/>
  <c r="AX760" i="2"/>
  <c r="AX45" i="2"/>
  <c r="AX11" i="2" s="1"/>
  <c r="AS26" i="2"/>
  <c r="AJ26" i="2"/>
  <c r="AK26" i="2" s="1"/>
  <c r="BL54" i="2"/>
  <c r="BK26" i="2"/>
  <c r="BE54" i="2"/>
  <c r="BF54" i="2" s="1"/>
  <c r="AI11" i="2"/>
  <c r="AJ763" i="2"/>
  <c r="AK628" i="2"/>
  <c r="Y45" i="2"/>
  <c r="X11" i="2"/>
  <c r="BH13" i="2"/>
  <c r="BE13" i="2"/>
  <c r="BF13" i="2" s="1"/>
  <c r="Y46" i="2"/>
  <c r="X19" i="2"/>
  <c r="AX12" i="2" l="1"/>
  <c r="BE46" i="2"/>
  <c r="BF46" i="2" s="1"/>
  <c r="AM45" i="2"/>
  <c r="Y11" i="2"/>
  <c r="AK620" i="2"/>
  <c r="BH620" i="2"/>
  <c r="R19" i="2"/>
  <c r="S46" i="2"/>
  <c r="P46" i="2"/>
  <c r="Q46" i="2" s="1"/>
  <c r="S45" i="2"/>
  <c r="P45" i="2"/>
  <c r="R11" i="2"/>
  <c r="Y19" i="2"/>
  <c r="Y18" i="2" s="1"/>
  <c r="X18" i="2"/>
  <c r="BL11" i="2"/>
  <c r="AM13" i="2"/>
  <c r="AJ13" i="2"/>
  <c r="AK13" i="2" s="1"/>
  <c r="AC599" i="2"/>
  <c r="Z599" i="2"/>
  <c r="AA599" i="2" s="1"/>
  <c r="AB13" i="2"/>
  <c r="AT12" i="2"/>
  <c r="AV12" i="2"/>
  <c r="BK19" i="2"/>
  <c r="BL46" i="2"/>
  <c r="BA600" i="2"/>
  <c r="BA620" i="2" s="1"/>
  <c r="BA46" i="2" s="1"/>
  <c r="BA19" i="2" s="1"/>
  <c r="BA599" i="2"/>
  <c r="BA13" i="2" s="1"/>
  <c r="BA619" i="2"/>
  <c r="BJ46" i="2"/>
  <c r="BI19" i="2"/>
  <c r="AR18" i="2"/>
  <c r="AS18" i="2" s="1"/>
  <c r="AS19" i="2"/>
  <c r="BL26" i="2"/>
  <c r="BE26" i="2"/>
  <c r="BF26" i="2" s="1"/>
  <c r="BB600" i="2"/>
  <c r="BB620" i="2" s="1"/>
  <c r="BB46" i="2" s="1"/>
  <c r="BB19" i="2" s="1"/>
  <c r="BB18" i="2" s="1"/>
  <c r="BA18" i="2" s="1"/>
  <c r="BB599" i="2"/>
  <c r="BB13" i="2" s="1"/>
  <c r="BB619" i="2"/>
  <c r="BH19" i="2"/>
  <c r="BG5" i="2"/>
  <c r="BG18" i="2"/>
  <c r="AC620" i="2"/>
  <c r="Z620" i="2"/>
  <c r="AB619" i="2"/>
  <c r="AB46" i="2"/>
  <c r="AM46" i="2"/>
  <c r="AJ46" i="2"/>
  <c r="AK46" i="2" s="1"/>
  <c r="AL19" i="2"/>
  <c r="K11" i="2"/>
  <c r="L12" i="2"/>
  <c r="K758" i="2"/>
  <c r="K760" i="2"/>
  <c r="K45" i="2"/>
  <c r="BF45" i="2" s="1"/>
  <c r="BE11" i="2"/>
  <c r="BG12" i="2" s="1"/>
  <c r="BH11" i="2"/>
  <c r="AJ11" i="2"/>
  <c r="AL12" i="2" s="1"/>
  <c r="AM11" i="2"/>
  <c r="AN12" i="2"/>
  <c r="AO12" i="2" s="1"/>
  <c r="P758" i="2"/>
  <c r="P760" i="2"/>
  <c r="Q619" i="2"/>
  <c r="AK622" i="2"/>
  <c r="BH622" i="2"/>
  <c r="BE19" i="2" l="1"/>
  <c r="BF19" i="2" s="1"/>
  <c r="BH12" i="2"/>
  <c r="AM19" i="2"/>
  <c r="AJ19" i="2"/>
  <c r="AK19" i="2" s="1"/>
  <c r="AL18" i="2"/>
  <c r="AL5" i="2"/>
  <c r="BK18" i="2"/>
  <c r="BL18" i="2" s="1"/>
  <c r="BL19" i="2"/>
  <c r="BK12" i="2"/>
  <c r="BE12" i="2" s="1"/>
  <c r="BJ19" i="2"/>
  <c r="BI18" i="2"/>
  <c r="BJ18" i="2" s="1"/>
  <c r="AK45" i="2"/>
  <c r="S19" i="2"/>
  <c r="P19" i="2"/>
  <c r="R18" i="2"/>
  <c r="S18" i="2" s="1"/>
  <c r="BI5" i="2"/>
  <c r="BF11" i="2"/>
  <c r="AC46" i="2"/>
  <c r="AB19" i="2"/>
  <c r="BB762" i="2"/>
  <c r="BA762" i="2" s="1"/>
  <c r="BB758" i="2"/>
  <c r="BB760" i="2"/>
  <c r="BB45" i="2"/>
  <c r="BB11" i="2" s="1"/>
  <c r="Z13" i="2"/>
  <c r="AA13" i="2" s="1"/>
  <c r="AC13" i="2"/>
  <c r="AB762" i="2"/>
  <c r="Z762" i="2" s="1"/>
  <c r="AB758" i="2"/>
  <c r="AB760" i="2"/>
  <c r="AC619" i="2"/>
  <c r="Z619" i="2"/>
  <c r="AB45" i="2"/>
  <c r="BA760" i="2"/>
  <c r="BA758" i="2"/>
  <c r="BA45" i="2"/>
  <c r="BA11" i="2" s="1"/>
  <c r="BD12" i="2" s="1"/>
  <c r="S11" i="2"/>
  <c r="P11" i="2"/>
  <c r="AM12" i="2"/>
  <c r="Q45" i="2"/>
  <c r="AA620" i="2"/>
  <c r="Z46" i="2"/>
  <c r="AA46" i="2" s="1"/>
  <c r="AK11" i="2"/>
  <c r="AP5" i="2"/>
  <c r="AR12" i="2"/>
  <c r="AJ12" i="2" s="1"/>
  <c r="K2" i="2"/>
  <c r="N1" i="2" s="1"/>
  <c r="K4" i="2"/>
  <c r="N4" i="2" s="1"/>
  <c r="O12" i="2"/>
  <c r="K12" i="2" s="1"/>
  <c r="BH18" i="2"/>
  <c r="BB12" i="2" l="1"/>
  <c r="BF12" i="2"/>
  <c r="AS12" i="2"/>
  <c r="AK12" i="2"/>
  <c r="Z758" i="2"/>
  <c r="Z760" i="2"/>
  <c r="AA619" i="2"/>
  <c r="Z45" i="2"/>
  <c r="AA45" i="2" s="1"/>
  <c r="Q19" i="2"/>
  <c r="P18" i="2"/>
  <c r="Q18" i="2" s="1"/>
  <c r="AM18" i="2"/>
  <c r="AJ18" i="2"/>
  <c r="AK18" i="2" s="1"/>
  <c r="AC45" i="2"/>
  <c r="AB11" i="2"/>
  <c r="V5" i="2"/>
  <c r="Q11" i="2"/>
  <c r="R12" i="2" s="1"/>
  <c r="S12" i="2" s="1"/>
  <c r="T12" i="2"/>
  <c r="U12" i="2" s="1"/>
  <c r="X12" i="2"/>
  <c r="Y12" i="2" s="1"/>
  <c r="Z19" i="2"/>
  <c r="AA19" i="2" s="1"/>
  <c r="AC19" i="2"/>
  <c r="AB18" i="2"/>
  <c r="BE18" i="2"/>
  <c r="BF18" i="2" s="1"/>
  <c r="Q12" i="2"/>
  <c r="AA12" i="2"/>
  <c r="BL12" i="2"/>
  <c r="Z11" i="2" l="1"/>
  <c r="AC11" i="2"/>
  <c r="AH12" i="2" s="1"/>
  <c r="AI12" i="2" s="1"/>
  <c r="AD12" i="2"/>
  <c r="AE12" i="2" s="1"/>
  <c r="AC18" i="2"/>
  <c r="Z18" i="2"/>
  <c r="AA18" i="2" s="1"/>
  <c r="AF5" i="2" l="1"/>
  <c r="AA11" i="2"/>
  <c r="AB12" i="2"/>
  <c r="AC12" i="2" s="1"/>
  <c r="AH748" i="1" l="1"/>
  <c r="AH746" i="1"/>
  <c r="AH495" i="1" l="1"/>
  <c r="AH493" i="1"/>
  <c r="AH657" i="1"/>
  <c r="O748" i="1"/>
  <c r="O746" i="1"/>
  <c r="O741" i="1"/>
  <c r="AH741" i="1" s="1"/>
  <c r="O740" i="1"/>
  <c r="AH740" i="1" s="1"/>
  <c r="O736" i="1"/>
  <c r="AH736" i="1" s="1"/>
  <c r="O737" i="1"/>
  <c r="AH737" i="1" s="1"/>
  <c r="AH734" i="1"/>
  <c r="O734" i="1"/>
  <c r="O733" i="1"/>
  <c r="AH733" i="1" s="1"/>
  <c r="AA490" i="1"/>
  <c r="AI490" i="1"/>
  <c r="Z490" i="1"/>
  <c r="AH489" i="1"/>
  <c r="Z489" i="1" s="1"/>
  <c r="AH425" i="1"/>
  <c r="AH535" i="1" l="1"/>
  <c r="AH534" i="1"/>
  <c r="AH533" i="1" s="1"/>
  <c r="AH615" i="1" l="1"/>
  <c r="AF191" i="1"/>
  <c r="AF190" i="1" s="1"/>
  <c r="K772" i="1"/>
  <c r="Z772" i="1"/>
  <c r="AE772" i="1"/>
  <c r="AD504" i="1"/>
  <c r="AE508" i="1"/>
  <c r="AE321" i="1"/>
  <c r="AD311" i="1"/>
  <c r="AD261" i="1"/>
  <c r="AN261" i="1" s="1"/>
  <c r="AO261" i="1" l="1"/>
  <c r="AN259" i="1"/>
  <c r="AB780" i="1"/>
  <c r="AL780" i="1" s="1"/>
  <c r="AB366" i="1"/>
  <c r="AL366" i="1" s="1"/>
  <c r="AB367" i="1"/>
  <c r="AB368" i="1"/>
  <c r="AB369" i="1"/>
  <c r="AB365" i="1"/>
  <c r="AB389" i="1"/>
  <c r="AB390" i="1"/>
  <c r="AB391" i="1"/>
  <c r="AB392" i="1"/>
  <c r="AB388" i="1"/>
  <c r="AL16" i="1" l="1"/>
  <c r="AJ780" i="1"/>
  <c r="AN236" i="1"/>
  <c r="AN257" i="1"/>
  <c r="AC498" i="1"/>
  <c r="AB195" i="1"/>
  <c r="AL195" i="1" s="1"/>
  <c r="AB196" i="1"/>
  <c r="AL196" i="1" s="1"/>
  <c r="AB194" i="1"/>
  <c r="R194" i="1" s="1"/>
  <c r="AB184" i="1"/>
  <c r="AL184" i="1" s="1"/>
  <c r="AN538" i="1" l="1"/>
  <c r="AN235" i="1"/>
  <c r="AN537" i="1" s="1"/>
  <c r="AJ16" i="1"/>
  <c r="L576" i="1"/>
  <c r="AB379" i="1"/>
  <c r="L514" i="1"/>
  <c r="R514" i="1" s="1"/>
  <c r="L513" i="1"/>
  <c r="R513" i="1" s="1"/>
  <c r="AB497" i="1"/>
  <c r="AB496" i="1" s="1"/>
  <c r="L497" i="1"/>
  <c r="L496" i="1" s="1"/>
  <c r="AN601" i="1" l="1"/>
  <c r="AN600" i="1" s="1"/>
  <c r="Z603" i="1"/>
  <c r="AA48" i="1"/>
  <c r="AB542" i="1"/>
  <c r="AB541" i="1"/>
  <c r="AB607" i="1" s="1"/>
  <c r="O605" i="1"/>
  <c r="L28" i="1"/>
  <c r="L27" i="1"/>
  <c r="L16" i="1"/>
  <c r="AM16" i="1" s="1"/>
  <c r="L15" i="1"/>
  <c r="K16" i="1" l="1"/>
  <c r="AK16" i="1" s="1"/>
  <c r="K392" i="1"/>
  <c r="K390" i="1"/>
  <c r="K368" i="1"/>
  <c r="K365" i="1"/>
  <c r="Z734" i="1"/>
  <c r="Z733" i="1"/>
  <c r="Z737" i="1"/>
  <c r="Z736" i="1"/>
  <c r="Z741" i="1"/>
  <c r="Z740" i="1"/>
  <c r="AH739" i="1"/>
  <c r="Z739" i="1" s="1"/>
  <c r="AH735" i="1"/>
  <c r="Z735" i="1" s="1"/>
  <c r="AH732" i="1"/>
  <c r="Z732" i="1" s="1"/>
  <c r="AF739" i="1"/>
  <c r="AF735" i="1"/>
  <c r="AF732" i="1"/>
  <c r="AH412" i="1" l="1"/>
  <c r="AH744" i="1" l="1"/>
  <c r="AH743" i="1" s="1"/>
  <c r="AD360" i="1"/>
  <c r="O359" i="1"/>
  <c r="M360" i="1"/>
  <c r="N360" i="1"/>
  <c r="O360" i="1"/>
  <c r="O361" i="1"/>
  <c r="M721" i="1" l="1"/>
  <c r="M720" i="1"/>
  <c r="AE603" i="1"/>
  <c r="AD542" i="1"/>
  <c r="AD541" i="1"/>
  <c r="AD607" i="1" s="1"/>
  <c r="AD539" i="1"/>
  <c r="AE539" i="1" s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23" i="1"/>
  <c r="AE83" i="1"/>
  <c r="AE84" i="1"/>
  <c r="AE86" i="1"/>
  <c r="AD89" i="1"/>
  <c r="AD88" i="1"/>
  <c r="AD87" i="1"/>
  <c r="AD68" i="1"/>
  <c r="AE68" i="1" s="1"/>
  <c r="AD64" i="1"/>
  <c r="AD62" i="1" s="1"/>
  <c r="AD63" i="1"/>
  <c r="AE63" i="1" s="1"/>
  <c r="AD59" i="1"/>
  <c r="AD219" i="1" s="1"/>
  <c r="M222" i="1"/>
  <c r="AO222" i="1" s="1"/>
  <c r="N222" i="1"/>
  <c r="AD222" i="1" s="1"/>
  <c r="M221" i="1"/>
  <c r="N221" i="1"/>
  <c r="N605" i="1" s="1"/>
  <c r="AD552" i="1"/>
  <c r="AD548" i="1" s="1"/>
  <c r="AD551" i="1"/>
  <c r="AD547" i="1" s="1"/>
  <c r="M552" i="1"/>
  <c r="M548" i="1" s="1"/>
  <c r="N552" i="1"/>
  <c r="N548" i="1" s="1"/>
  <c r="M551" i="1"/>
  <c r="N551" i="1"/>
  <c r="N547" i="1" s="1"/>
  <c r="AE555" i="1"/>
  <c r="AE554" i="1"/>
  <c r="AD553" i="1"/>
  <c r="K555" i="1"/>
  <c r="M553" i="1"/>
  <c r="Z390" i="1"/>
  <c r="AD387" i="1"/>
  <c r="AD383" i="1" s="1"/>
  <c r="AE390" i="1"/>
  <c r="M387" i="1"/>
  <c r="N387" i="1"/>
  <c r="N361" i="1" s="1"/>
  <c r="AE368" i="1"/>
  <c r="AD364" i="1"/>
  <c r="AE365" i="1"/>
  <c r="M364" i="1"/>
  <c r="K508" i="1"/>
  <c r="M504" i="1"/>
  <c r="K336" i="1"/>
  <c r="K337" i="1"/>
  <c r="M333" i="1"/>
  <c r="K358" i="1"/>
  <c r="Z261" i="1"/>
  <c r="AD259" i="1"/>
  <c r="AD257" i="1" s="1"/>
  <c r="AE261" i="1"/>
  <c r="K261" i="1"/>
  <c r="Z319" i="1"/>
  <c r="AD318" i="1"/>
  <c r="AE319" i="1"/>
  <c r="K319" i="1"/>
  <c r="K320" i="1"/>
  <c r="M318" i="1"/>
  <c r="N318" i="1"/>
  <c r="O318" i="1"/>
  <c r="K312" i="1"/>
  <c r="M311" i="1"/>
  <c r="K313" i="1"/>
  <c r="K321" i="1"/>
  <c r="Z247" i="1"/>
  <c r="AD244" i="1"/>
  <c r="AD243" i="1" s="1"/>
  <c r="AE247" i="1"/>
  <c r="K247" i="1"/>
  <c r="M244" i="1"/>
  <c r="N244" i="1"/>
  <c r="N243" i="1" s="1"/>
  <c r="O244" i="1"/>
  <c r="O243" i="1" s="1"/>
  <c r="K265" i="1"/>
  <c r="M263" i="1"/>
  <c r="N263" i="1"/>
  <c r="O263" i="1"/>
  <c r="K262" i="1"/>
  <c r="M259" i="1"/>
  <c r="N259" i="1"/>
  <c r="N257" i="1" s="1"/>
  <c r="O259" i="1"/>
  <c r="O257" i="1" s="1"/>
  <c r="N153" i="1"/>
  <c r="O153" i="1"/>
  <c r="Z157" i="1"/>
  <c r="AE157" i="1"/>
  <c r="K157" i="1"/>
  <c r="N674" i="1"/>
  <c r="O674" i="1"/>
  <c r="N678" i="1"/>
  <c r="M677" i="1"/>
  <c r="K677" i="1" s="1"/>
  <c r="M675" i="1"/>
  <c r="M53" i="1"/>
  <c r="M29" i="1" s="1"/>
  <c r="N53" i="1"/>
  <c r="N29" i="1" s="1"/>
  <c r="O53" i="1"/>
  <c r="O29" i="1" s="1"/>
  <c r="L53" i="1"/>
  <c r="L29" i="1" s="1"/>
  <c r="K29" i="1" s="1"/>
  <c r="AB628" i="1"/>
  <c r="AB627" i="1"/>
  <c r="AB624" i="1"/>
  <c r="AB619" i="1"/>
  <c r="M628" i="1"/>
  <c r="N628" i="1"/>
  <c r="O628" i="1"/>
  <c r="L628" i="1"/>
  <c r="K628" i="1" s="1"/>
  <c r="M619" i="1"/>
  <c r="N619" i="1"/>
  <c r="O619" i="1"/>
  <c r="R619" i="1"/>
  <c r="T619" i="1"/>
  <c r="V619" i="1"/>
  <c r="X619" i="1"/>
  <c r="L619" i="1"/>
  <c r="L14" i="1" s="1"/>
  <c r="Z618" i="1"/>
  <c r="K618" i="1"/>
  <c r="AA618" i="1" s="1"/>
  <c r="AO318" i="1" l="1"/>
  <c r="U318" i="1"/>
  <c r="M361" i="1"/>
  <c r="U364" i="1"/>
  <c r="AO364" i="1"/>
  <c r="M547" i="1"/>
  <c r="M546" i="1" s="1"/>
  <c r="U551" i="1"/>
  <c r="U153" i="1"/>
  <c r="AO153" i="1"/>
  <c r="M363" i="1"/>
  <c r="AE153" i="1"/>
  <c r="U553" i="1"/>
  <c r="AO553" i="1"/>
  <c r="U548" i="1"/>
  <c r="AO548" i="1"/>
  <c r="AD361" i="1"/>
  <c r="AD540" i="1" s="1"/>
  <c r="AD604" i="1" s="1"/>
  <c r="AK157" i="1"/>
  <c r="Q157" i="1"/>
  <c r="U259" i="1"/>
  <c r="AO259" i="1"/>
  <c r="AE244" i="1"/>
  <c r="AO244" i="1"/>
  <c r="U244" i="1"/>
  <c r="T621" i="1"/>
  <c r="AO504" i="1"/>
  <c r="AE504" i="1"/>
  <c r="M383" i="1"/>
  <c r="U387" i="1"/>
  <c r="AO387" i="1"/>
  <c r="M605" i="1"/>
  <c r="AO221" i="1"/>
  <c r="AE553" i="1"/>
  <c r="AE548" i="1"/>
  <c r="AE318" i="1"/>
  <c r="AA157" i="1"/>
  <c r="M359" i="1"/>
  <c r="U359" i="1" s="1"/>
  <c r="AE383" i="1"/>
  <c r="AD221" i="1"/>
  <c r="AD605" i="1" s="1"/>
  <c r="AE62" i="1"/>
  <c r="AD61" i="1"/>
  <c r="AE61" i="1" s="1"/>
  <c r="AD58" i="1"/>
  <c r="AD220" i="1" s="1"/>
  <c r="M243" i="1"/>
  <c r="AD236" i="1"/>
  <c r="AD538" i="1" s="1"/>
  <c r="AE387" i="1"/>
  <c r="AE552" i="1"/>
  <c r="M236" i="1"/>
  <c r="AE551" i="1"/>
  <c r="N383" i="1"/>
  <c r="N359" i="1" s="1"/>
  <c r="K53" i="1"/>
  <c r="M323" i="1"/>
  <c r="AE259" i="1"/>
  <c r="M332" i="1"/>
  <c r="AE64" i="1"/>
  <c r="N550" i="1"/>
  <c r="AD602" i="1"/>
  <c r="M550" i="1"/>
  <c r="U550" i="1" s="1"/>
  <c r="AD550" i="1"/>
  <c r="M674" i="1"/>
  <c r="AD546" i="1"/>
  <c r="N546" i="1"/>
  <c r="AE364" i="1"/>
  <c r="AD363" i="1"/>
  <c r="AD359" i="1" s="1"/>
  <c r="M257" i="1"/>
  <c r="M678" i="1"/>
  <c r="K675" i="1"/>
  <c r="AE547" i="1" l="1"/>
  <c r="AE361" i="1"/>
  <c r="AE359" i="1"/>
  <c r="M235" i="1"/>
  <c r="U235" i="1" s="1"/>
  <c r="U236" i="1"/>
  <c r="AO605" i="1"/>
  <c r="M545" i="1"/>
  <c r="U546" i="1"/>
  <c r="AO546" i="1"/>
  <c r="U547" i="1"/>
  <c r="AO547" i="1"/>
  <c r="AE257" i="1"/>
  <c r="U257" i="1"/>
  <c r="AO257" i="1"/>
  <c r="M322" i="1"/>
  <c r="AO322" i="1" s="1"/>
  <c r="AO323" i="1"/>
  <c r="U383" i="1"/>
  <c r="AO383" i="1"/>
  <c r="U361" i="1"/>
  <c r="AO361" i="1"/>
  <c r="AO363" i="1"/>
  <c r="U363" i="1"/>
  <c r="T620" i="1"/>
  <c r="T45" i="1" s="1"/>
  <c r="T46" i="1"/>
  <c r="AE243" i="1"/>
  <c r="U243" i="1"/>
  <c r="AO243" i="1"/>
  <c r="AD57" i="1"/>
  <c r="AD197" i="1" s="1"/>
  <c r="AD235" i="1"/>
  <c r="AE235" i="1" s="1"/>
  <c r="AE546" i="1"/>
  <c r="AD545" i="1"/>
  <c r="AE236" i="1"/>
  <c r="AE550" i="1"/>
  <c r="M718" i="1"/>
  <c r="M719" i="1"/>
  <c r="AE363" i="1"/>
  <c r="M544" i="1" l="1"/>
  <c r="U545" i="1"/>
  <c r="AO545" i="1"/>
  <c r="AD537" i="1"/>
  <c r="AE545" i="1"/>
  <c r="AD599" i="1"/>
  <c r="AD544" i="1"/>
  <c r="AE544" i="1" s="1"/>
  <c r="L559" i="1"/>
  <c r="K559" i="1" s="1"/>
  <c r="K554" i="1"/>
  <c r="U544" i="1" l="1"/>
  <c r="AO544" i="1"/>
  <c r="AD600" i="1"/>
  <c r="AD601" i="1"/>
  <c r="BB780" i="1"/>
  <c r="BA780" i="1"/>
  <c r="AP780" i="1"/>
  <c r="AT780" i="1" s="1"/>
  <c r="AX780" i="1" s="1"/>
  <c r="AW780" i="1" s="1"/>
  <c r="AM780" i="1"/>
  <c r="Z780" i="1"/>
  <c r="V780" i="1"/>
  <c r="S780" i="1"/>
  <c r="K780" i="1"/>
  <c r="G780" i="1"/>
  <c r="F780" i="1"/>
  <c r="BE222" i="1"/>
  <c r="P222" i="1"/>
  <c r="AB189" i="1"/>
  <c r="AB188" i="1"/>
  <c r="Z392" i="1"/>
  <c r="AB380" i="1"/>
  <c r="Z365" i="1"/>
  <c r="AB514" i="1"/>
  <c r="AB513" i="1"/>
  <c r="Z498" i="1"/>
  <c r="K498" i="1"/>
  <c r="AK498" i="1" s="1"/>
  <c r="E780" i="1" l="1"/>
  <c r="BG780" i="1"/>
  <c r="BE780" i="1" s="1"/>
  <c r="BF780" i="1" s="1"/>
  <c r="AA780" i="1"/>
  <c r="AC780" i="1"/>
  <c r="AB16" i="1"/>
  <c r="AA498" i="1"/>
  <c r="AK780" i="1"/>
  <c r="P780" i="1"/>
  <c r="Q780" i="1" s="1"/>
  <c r="BH780" i="1" l="1"/>
  <c r="AC16" i="1"/>
  <c r="Z16" i="1"/>
  <c r="AA16" i="1" s="1"/>
  <c r="AB264" i="1" l="1"/>
  <c r="AL264" i="1" s="1"/>
  <c r="L182" i="1"/>
  <c r="AB185" i="1"/>
  <c r="K185" i="1"/>
  <c r="Q185" i="1" s="1"/>
  <c r="L177" i="1"/>
  <c r="AB179" i="1"/>
  <c r="K179" i="1"/>
  <c r="Q179" i="1" s="1"/>
  <c r="AC83" i="1"/>
  <c r="AC84" i="1"/>
  <c r="AC86" i="1"/>
  <c r="AA86" i="1"/>
  <c r="L116" i="1"/>
  <c r="S116" i="1" s="1"/>
  <c r="L115" i="1"/>
  <c r="L127" i="1"/>
  <c r="AB129" i="1"/>
  <c r="L138" i="1"/>
  <c r="AB139" i="1"/>
  <c r="BE140" i="1"/>
  <c r="AM140" i="1"/>
  <c r="AJ140" i="1"/>
  <c r="AB140" i="1"/>
  <c r="AC140" i="1" s="1"/>
  <c r="K140" i="1"/>
  <c r="Q140" i="1" s="1"/>
  <c r="AC139" i="1"/>
  <c r="K139" i="1"/>
  <c r="L135" i="1"/>
  <c r="AB136" i="1"/>
  <c r="AL136" i="1" s="1"/>
  <c r="K136" i="1"/>
  <c r="Q136" i="1" s="1"/>
  <c r="K129" i="1"/>
  <c r="Q129" i="1" s="1"/>
  <c r="BE186" i="1"/>
  <c r="AB186" i="1"/>
  <c r="S186" i="1"/>
  <c r="P186" i="1"/>
  <c r="K186" i="1"/>
  <c r="BE180" i="1"/>
  <c r="AM180" i="1"/>
  <c r="Z180" i="1"/>
  <c r="P180" i="1"/>
  <c r="K180" i="1"/>
  <c r="Q180" i="1" s="1"/>
  <c r="AB144" i="1"/>
  <c r="AC133" i="1"/>
  <c r="AC134" i="1"/>
  <c r="AA133" i="1"/>
  <c r="AA134" i="1"/>
  <c r="AB137" i="1"/>
  <c r="K137" i="1"/>
  <c r="Q137" i="1" s="1"/>
  <c r="AB130" i="1"/>
  <c r="AB120" i="1"/>
  <c r="AB118" i="1"/>
  <c r="AB116" i="1" l="1"/>
  <c r="AB88" i="1" s="1"/>
  <c r="AB222" i="1" s="1"/>
  <c r="AL130" i="1"/>
  <c r="Q139" i="1"/>
  <c r="AK139" i="1"/>
  <c r="K138" i="1"/>
  <c r="Q138" i="1" s="1"/>
  <c r="S138" i="1"/>
  <c r="AC129" i="1"/>
  <c r="AL129" i="1"/>
  <c r="AC179" i="1"/>
  <c r="AL179" i="1"/>
  <c r="K115" i="1"/>
  <c r="Q115" i="1" s="1"/>
  <c r="S115" i="1"/>
  <c r="Z185" i="1"/>
  <c r="AL185" i="1"/>
  <c r="AJ136" i="1"/>
  <c r="AK136" i="1" s="1"/>
  <c r="AM136" i="1"/>
  <c r="AC186" i="1"/>
  <c r="AL186" i="1"/>
  <c r="AC137" i="1"/>
  <c r="AL137" i="1"/>
  <c r="K135" i="1"/>
  <c r="Q135" i="1" s="1"/>
  <c r="S135" i="1"/>
  <c r="L88" i="1"/>
  <c r="AB606" i="1"/>
  <c r="Z222" i="1"/>
  <c r="AB177" i="1"/>
  <c r="AA185" i="1"/>
  <c r="AB115" i="1"/>
  <c r="AB87" i="1" s="1"/>
  <c r="AB182" i="1"/>
  <c r="L87" i="1"/>
  <c r="AB138" i="1"/>
  <c r="AC185" i="1"/>
  <c r="Z179" i="1"/>
  <c r="AA179" i="1" s="1"/>
  <c r="K116" i="1"/>
  <c r="Q116" i="1" s="1"/>
  <c r="Z139" i="1"/>
  <c r="AA139" i="1" s="1"/>
  <c r="AB127" i="1"/>
  <c r="Z129" i="1"/>
  <c r="AA129" i="1" s="1"/>
  <c r="Z136" i="1"/>
  <c r="AA136" i="1" s="1"/>
  <c r="AC136" i="1"/>
  <c r="AB135" i="1"/>
  <c r="AC135" i="1" s="1"/>
  <c r="AC180" i="1"/>
  <c r="Z140" i="1"/>
  <c r="AA140" i="1" s="1"/>
  <c r="Z138" i="1"/>
  <c r="AA138" i="1" s="1"/>
  <c r="AM138" i="1"/>
  <c r="Z130" i="1"/>
  <c r="AK140" i="1"/>
  <c r="Z116" i="1"/>
  <c r="BF140" i="1"/>
  <c r="BG138" i="1"/>
  <c r="AJ138" i="1"/>
  <c r="AK138" i="1" s="1"/>
  <c r="BH140" i="1"/>
  <c r="BF186" i="1"/>
  <c r="Q186" i="1"/>
  <c r="Z186" i="1"/>
  <c r="AA186" i="1" s="1"/>
  <c r="AA180" i="1"/>
  <c r="AK180" i="1"/>
  <c r="BF180" i="1"/>
  <c r="BH180" i="1"/>
  <c r="Z137" i="1"/>
  <c r="L221" i="1" l="1"/>
  <c r="S221" i="1" s="1"/>
  <c r="S87" i="1"/>
  <c r="L222" i="1"/>
  <c r="AC222" i="1" s="1"/>
  <c r="S88" i="1"/>
  <c r="AL115" i="1"/>
  <c r="AL127" i="1"/>
  <c r="AM129" i="1"/>
  <c r="AJ129" i="1"/>
  <c r="AK129" i="1" s="1"/>
  <c r="AM185" i="1"/>
  <c r="AJ185" i="1"/>
  <c r="AK185" i="1" s="1"/>
  <c r="AJ137" i="1"/>
  <c r="AK137" i="1" s="1"/>
  <c r="AM137" i="1"/>
  <c r="Z87" i="1"/>
  <c r="AB221" i="1"/>
  <c r="AL182" i="1"/>
  <c r="AM186" i="1"/>
  <c r="AJ186" i="1"/>
  <c r="AJ179" i="1"/>
  <c r="AK179" i="1" s="1"/>
  <c r="AL177" i="1"/>
  <c r="AJ177" i="1" s="1"/>
  <c r="AM179" i="1"/>
  <c r="AL116" i="1"/>
  <c r="AM130" i="1"/>
  <c r="AL135" i="1"/>
  <c r="AB626" i="1"/>
  <c r="Z606" i="1"/>
  <c r="Z115" i="1"/>
  <c r="AA115" i="1" s="1"/>
  <c r="L605" i="1"/>
  <c r="S605" i="1" s="1"/>
  <c r="K221" i="1"/>
  <c r="Q221" i="1" s="1"/>
  <c r="S222" i="1"/>
  <c r="L606" i="1"/>
  <c r="K222" i="1"/>
  <c r="K88" i="1"/>
  <c r="Q88" i="1" s="1"/>
  <c r="AC87" i="1"/>
  <c r="K87" i="1"/>
  <c r="AA116" i="1"/>
  <c r="AC115" i="1"/>
  <c r="AC138" i="1"/>
  <c r="AA137" i="1"/>
  <c r="AA135" i="1"/>
  <c r="AC116" i="1"/>
  <c r="BE138" i="1"/>
  <c r="BF138" i="1" s="1"/>
  <c r="BH138" i="1"/>
  <c r="AL88" i="1" l="1"/>
  <c r="AJ116" i="1"/>
  <c r="AK116" i="1" s="1"/>
  <c r="AM116" i="1"/>
  <c r="AL87" i="1"/>
  <c r="AM115" i="1"/>
  <c r="AJ115" i="1"/>
  <c r="AK115" i="1" s="1"/>
  <c r="AC606" i="1"/>
  <c r="S606" i="1"/>
  <c r="AJ135" i="1"/>
  <c r="AK135" i="1" s="1"/>
  <c r="AM135" i="1"/>
  <c r="AA87" i="1"/>
  <c r="Q87" i="1"/>
  <c r="AK186" i="1"/>
  <c r="BH186" i="1"/>
  <c r="AB605" i="1"/>
  <c r="AC221" i="1"/>
  <c r="Z221" i="1"/>
  <c r="AA221" i="1" s="1"/>
  <c r="L626" i="1"/>
  <c r="S626" i="1" s="1"/>
  <c r="K606" i="1"/>
  <c r="AC626" i="1"/>
  <c r="AB50" i="1"/>
  <c r="Z626" i="1"/>
  <c r="L625" i="1"/>
  <c r="S625" i="1" s="1"/>
  <c r="K605" i="1"/>
  <c r="Q605" i="1" s="1"/>
  <c r="Q222" i="1"/>
  <c r="BF222" i="1"/>
  <c r="AA222" i="1"/>
  <c r="Z88" i="1"/>
  <c r="AA88" i="1" s="1"/>
  <c r="AC88" i="1"/>
  <c r="AL221" i="1" l="1"/>
  <c r="AM87" i="1"/>
  <c r="AJ87" i="1"/>
  <c r="AK87" i="1" s="1"/>
  <c r="AA606" i="1"/>
  <c r="Q606" i="1"/>
  <c r="AL222" i="1"/>
  <c r="AM88" i="1"/>
  <c r="AJ88" i="1"/>
  <c r="AK88" i="1" s="1"/>
  <c r="L49" i="1"/>
  <c r="S49" i="1" s="1"/>
  <c r="K625" i="1"/>
  <c r="Q625" i="1" s="1"/>
  <c r="AB625" i="1"/>
  <c r="Z605" i="1"/>
  <c r="AA605" i="1" s="1"/>
  <c r="AC605" i="1"/>
  <c r="AB23" i="1"/>
  <c r="AC50" i="1"/>
  <c r="Z50" i="1"/>
  <c r="L50" i="1"/>
  <c r="S50" i="1" s="1"/>
  <c r="K626" i="1"/>
  <c r="M59" i="1"/>
  <c r="M219" i="1" s="1"/>
  <c r="M58" i="1"/>
  <c r="M542" i="1"/>
  <c r="AO542" i="1" s="1"/>
  <c r="M541" i="1"/>
  <c r="M540" i="1"/>
  <c r="M538" i="1"/>
  <c r="M537" i="1"/>
  <c r="M599" i="1"/>
  <c r="M607" i="1" l="1"/>
  <c r="AO541" i="1"/>
  <c r="AL606" i="1"/>
  <c r="AM222" i="1"/>
  <c r="AJ222" i="1"/>
  <c r="M602" i="1"/>
  <c r="AO219" i="1"/>
  <c r="AA626" i="1"/>
  <c r="Q626" i="1"/>
  <c r="AE537" i="1"/>
  <c r="U537" i="1"/>
  <c r="AO537" i="1"/>
  <c r="AL605" i="1"/>
  <c r="AM221" i="1"/>
  <c r="M604" i="1"/>
  <c r="U540" i="1"/>
  <c r="AO540" i="1"/>
  <c r="U58" i="1"/>
  <c r="AO58" i="1"/>
  <c r="U538" i="1"/>
  <c r="AO538" i="1"/>
  <c r="AJ221" i="1"/>
  <c r="AK221" i="1" s="1"/>
  <c r="AE599" i="1"/>
  <c r="U599" i="1"/>
  <c r="AO599" i="1"/>
  <c r="Z23" i="1"/>
  <c r="AC625" i="1"/>
  <c r="AB49" i="1"/>
  <c r="Z625" i="1"/>
  <c r="AA625" i="1" s="1"/>
  <c r="L23" i="1"/>
  <c r="K50" i="1"/>
  <c r="L22" i="1"/>
  <c r="K49" i="1"/>
  <c r="Q49" i="1" s="1"/>
  <c r="M220" i="1"/>
  <c r="AE58" i="1"/>
  <c r="AE538" i="1"/>
  <c r="M57" i="1"/>
  <c r="AO602" i="1" l="1"/>
  <c r="K22" i="1"/>
  <c r="Q22" i="1" s="1"/>
  <c r="S22" i="1"/>
  <c r="U57" i="1"/>
  <c r="AO57" i="1"/>
  <c r="BH222" i="1"/>
  <c r="AK222" i="1"/>
  <c r="M623" i="1"/>
  <c r="U604" i="1"/>
  <c r="AO604" i="1"/>
  <c r="AL625" i="1"/>
  <c r="AJ605" i="1"/>
  <c r="AK605" i="1" s="1"/>
  <c r="AM605" i="1"/>
  <c r="AJ606" i="1"/>
  <c r="AK606" i="1" s="1"/>
  <c r="AL626" i="1"/>
  <c r="AM606" i="1"/>
  <c r="AA50" i="1"/>
  <c r="Q50" i="1"/>
  <c r="K23" i="1"/>
  <c r="Q23" i="1" s="1"/>
  <c r="S23" i="1"/>
  <c r="AE220" i="1"/>
  <c r="U220" i="1"/>
  <c r="AO220" i="1"/>
  <c r="AO607" i="1"/>
  <c r="M601" i="1"/>
  <c r="AO601" i="1" s="1"/>
  <c r="AB22" i="1"/>
  <c r="AC49" i="1"/>
  <c r="Z49" i="1"/>
  <c r="AA49" i="1" s="1"/>
  <c r="AA23" i="1"/>
  <c r="AC23" i="1"/>
  <c r="M197" i="1"/>
  <c r="AE57" i="1"/>
  <c r="M600" i="1"/>
  <c r="AO600" i="1" s="1"/>
  <c r="M621" i="1"/>
  <c r="AQ191" i="1"/>
  <c r="R542" i="1"/>
  <c r="R629" i="1" s="1"/>
  <c r="AL50" i="1" l="1"/>
  <c r="AM626" i="1"/>
  <c r="AJ626" i="1"/>
  <c r="AK626" i="1" s="1"/>
  <c r="R607" i="1"/>
  <c r="R627" i="1"/>
  <c r="R24" i="1" s="1"/>
  <c r="AL49" i="1"/>
  <c r="AL22" i="1" s="1"/>
  <c r="AM625" i="1"/>
  <c r="AJ625" i="1"/>
  <c r="AK625" i="1" s="1"/>
  <c r="AE197" i="1"/>
  <c r="U197" i="1"/>
  <c r="AO197" i="1"/>
  <c r="AE600" i="1"/>
  <c r="U600" i="1"/>
  <c r="AE601" i="1"/>
  <c r="U601" i="1"/>
  <c r="AC22" i="1"/>
  <c r="Z22" i="1"/>
  <c r="AA22" i="1" s="1"/>
  <c r="M13" i="1"/>
  <c r="R676" i="1"/>
  <c r="P528" i="1"/>
  <c r="S528" i="1"/>
  <c r="P527" i="1"/>
  <c r="S526" i="1"/>
  <c r="S527" i="1"/>
  <c r="P536" i="1"/>
  <c r="R227" i="1"/>
  <c r="AL227" i="1" s="1"/>
  <c r="R337" i="1"/>
  <c r="R335" i="1" s="1"/>
  <c r="AL318" i="1"/>
  <c r="AJ318" i="1" s="1"/>
  <c r="AL23" i="1" l="1"/>
  <c r="AM50" i="1"/>
  <c r="AJ50" i="1"/>
  <c r="AK50" i="1" s="1"/>
  <c r="R52" i="1"/>
  <c r="AI535" i="1"/>
  <c r="Z535" i="1"/>
  <c r="AA535" i="1" s="1"/>
  <c r="Z534" i="1"/>
  <c r="AA534" i="1" s="1"/>
  <c r="AI534" i="1"/>
  <c r="Z533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H672" i="1"/>
  <c r="X672" i="1" s="1"/>
  <c r="X633" i="1" s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AH715" i="1"/>
  <c r="X715" i="1"/>
  <c r="P715" i="1" s="1"/>
  <c r="AH687" i="1"/>
  <c r="AH720" i="1" s="1"/>
  <c r="AI714" i="1"/>
  <c r="AI713" i="1"/>
  <c r="AH712" i="1"/>
  <c r="X712" i="1"/>
  <c r="X709" i="1"/>
  <c r="P709" i="1" s="1"/>
  <c r="AH745" i="1"/>
  <c r="P746" i="1"/>
  <c r="AI746" i="1" s="1"/>
  <c r="X745" i="1"/>
  <c r="X730" i="1"/>
  <c r="X751" i="1" s="1"/>
  <c r="X729" i="1"/>
  <c r="X750" i="1" s="1"/>
  <c r="X739" i="1"/>
  <c r="P739" i="1" s="1"/>
  <c r="AI518" i="1"/>
  <c r="AI519" i="1"/>
  <c r="AI520" i="1"/>
  <c r="AI521" i="1"/>
  <c r="AI522" i="1"/>
  <c r="AI523" i="1"/>
  <c r="P518" i="1"/>
  <c r="P519" i="1"/>
  <c r="P520" i="1"/>
  <c r="P523" i="1"/>
  <c r="Y518" i="1"/>
  <c r="Y519" i="1"/>
  <c r="Y520" i="1"/>
  <c r="Y521" i="1"/>
  <c r="Y522" i="1"/>
  <c r="Y523" i="1"/>
  <c r="AI495" i="1"/>
  <c r="P495" i="1"/>
  <c r="P494" i="1" s="1"/>
  <c r="Y495" i="1"/>
  <c r="X494" i="1"/>
  <c r="Z493" i="1"/>
  <c r="AA493" i="1" s="1"/>
  <c r="AI493" i="1"/>
  <c r="AH492" i="1"/>
  <c r="P493" i="1"/>
  <c r="P492" i="1" s="1"/>
  <c r="X492" i="1"/>
  <c r="Y493" i="1"/>
  <c r="AJ23" i="1" l="1"/>
  <c r="AK23" i="1" s="1"/>
  <c r="AM23" i="1"/>
  <c r="P729" i="1"/>
  <c r="P750" i="1"/>
  <c r="P730" i="1"/>
  <c r="P751" i="1"/>
  <c r="P744" i="1"/>
  <c r="Q493" i="1"/>
  <c r="P745" i="1"/>
  <c r="AI745" i="1" s="1"/>
  <c r="P712" i="1"/>
  <c r="AH494" i="1"/>
  <c r="AH491" i="1" s="1"/>
  <c r="Z491" i="1" s="1"/>
  <c r="Z492" i="1"/>
  <c r="Z495" i="1"/>
  <c r="Z494" i="1" s="1"/>
  <c r="Z672" i="1"/>
  <c r="P743" i="1"/>
  <c r="Q495" i="1"/>
  <c r="X491" i="1"/>
  <c r="U28" i="1"/>
  <c r="U31" i="1"/>
  <c r="U32" i="1"/>
  <c r="U33" i="1"/>
  <c r="U34" i="1"/>
  <c r="U39" i="1"/>
  <c r="U40" i="1"/>
  <c r="T43" i="1"/>
  <c r="T42" i="1"/>
  <c r="T41" i="1"/>
  <c r="T38" i="1"/>
  <c r="T37" i="1"/>
  <c r="T36" i="1"/>
  <c r="T35" i="1"/>
  <c r="T30" i="1"/>
  <c r="T27" i="1"/>
  <c r="T25" i="1"/>
  <c r="AE31" i="1"/>
  <c r="AE32" i="1"/>
  <c r="AE33" i="1"/>
  <c r="AE34" i="1"/>
  <c r="AE39" i="1"/>
  <c r="AE40" i="1"/>
  <c r="AD43" i="1"/>
  <c r="AD42" i="1"/>
  <c r="AD41" i="1"/>
  <c r="AD38" i="1"/>
  <c r="AD37" i="1"/>
  <c r="AD36" i="1"/>
  <c r="AD35" i="1"/>
  <c r="AD30" i="1"/>
  <c r="AD28" i="1"/>
  <c r="AE28" i="1" s="1"/>
  <c r="AD27" i="1"/>
  <c r="AD17" i="1"/>
  <c r="AD15" i="1"/>
  <c r="AD13" i="1"/>
  <c r="AO31" i="1"/>
  <c r="AO32" i="1"/>
  <c r="AO33" i="1"/>
  <c r="AO34" i="1"/>
  <c r="AO39" i="1"/>
  <c r="AO40" i="1"/>
  <c r="AN43" i="1"/>
  <c r="AN42" i="1"/>
  <c r="AN41" i="1"/>
  <c r="AN38" i="1"/>
  <c r="AN37" i="1"/>
  <c r="AN36" i="1"/>
  <c r="AN35" i="1"/>
  <c r="AN30" i="1"/>
  <c r="AN28" i="1"/>
  <c r="AO28" i="1" s="1"/>
  <c r="AN27" i="1"/>
  <c r="AN17" i="1"/>
  <c r="AN15" i="1"/>
  <c r="AN54" i="1"/>
  <c r="AN26" i="1" s="1"/>
  <c r="AD54" i="1"/>
  <c r="AD26" i="1" s="1"/>
  <c r="AD51" i="1"/>
  <c r="AD20" i="1" s="1"/>
  <c r="T54" i="1"/>
  <c r="T26" i="1" s="1"/>
  <c r="T51" i="1"/>
  <c r="T20" i="1" s="1"/>
  <c r="M54" i="1"/>
  <c r="M26" i="1" s="1"/>
  <c r="M51" i="1"/>
  <c r="M20" i="1" s="1"/>
  <c r="M43" i="1"/>
  <c r="M42" i="1"/>
  <c r="M41" i="1"/>
  <c r="M38" i="1"/>
  <c r="M37" i="1"/>
  <c r="M36" i="1"/>
  <c r="M35" i="1"/>
  <c r="M30" i="1"/>
  <c r="M27" i="1"/>
  <c r="M25" i="1"/>
  <c r="M17" i="1"/>
  <c r="M15" i="1"/>
  <c r="AN629" i="1"/>
  <c r="AN627" i="1"/>
  <c r="AN52" i="1" s="1"/>
  <c r="AN624" i="1"/>
  <c r="AO624" i="1" s="1"/>
  <c r="AN623" i="1"/>
  <c r="AN622" i="1"/>
  <c r="AN47" i="1" s="1"/>
  <c r="AN21" i="1" s="1"/>
  <c r="AD629" i="1"/>
  <c r="AD627" i="1"/>
  <c r="AD52" i="1" s="1"/>
  <c r="AD624" i="1"/>
  <c r="AE624" i="1" s="1"/>
  <c r="AD623" i="1"/>
  <c r="AD622" i="1"/>
  <c r="AD47" i="1" s="1"/>
  <c r="AD21" i="1" s="1"/>
  <c r="T52" i="1"/>
  <c r="U624" i="1"/>
  <c r="T21" i="1"/>
  <c r="M629" i="1"/>
  <c r="M627" i="1"/>
  <c r="M24" i="1" s="1"/>
  <c r="M622" i="1"/>
  <c r="M46" i="1"/>
  <c r="M19" i="1" s="1"/>
  <c r="AN619" i="1"/>
  <c r="AN14" i="1" s="1"/>
  <c r="Z611" i="1"/>
  <c r="U611" i="1"/>
  <c r="U619" i="1" s="1"/>
  <c r="R776" i="1"/>
  <c r="AB776" i="1" s="1"/>
  <c r="AL776" i="1" s="1"/>
  <c r="R775" i="1"/>
  <c r="AB775" i="1" s="1"/>
  <c r="AL775" i="1" s="1"/>
  <c r="AB552" i="1"/>
  <c r="AB551" i="1"/>
  <c r="R552" i="1"/>
  <c r="R551" i="1"/>
  <c r="P551" i="1" s="1"/>
  <c r="L552" i="1"/>
  <c r="K552" i="1" s="1"/>
  <c r="L551" i="1"/>
  <c r="K551" i="1" s="1"/>
  <c r="L571" i="1"/>
  <c r="AJ581" i="1"/>
  <c r="AC581" i="1"/>
  <c r="Z581" i="1"/>
  <c r="P581" i="1"/>
  <c r="K581" i="1"/>
  <c r="BF581" i="1" s="1"/>
  <c r="R575" i="1"/>
  <c r="AL559" i="1"/>
  <c r="AJ559" i="1" s="1"/>
  <c r="AB559" i="1"/>
  <c r="Z559" i="1" s="1"/>
  <c r="AB530" i="1"/>
  <c r="AC531" i="1"/>
  <c r="Z532" i="1"/>
  <c r="AC532" i="1"/>
  <c r="Z531" i="1"/>
  <c r="Z526" i="1"/>
  <c r="Z528" i="1"/>
  <c r="Z527" i="1"/>
  <c r="Z536" i="1"/>
  <c r="AB337" i="1"/>
  <c r="AB233" i="1"/>
  <c r="AB228" i="1" s="1"/>
  <c r="AB227" i="1"/>
  <c r="M47" i="1" l="1"/>
  <c r="M21" i="1" s="1"/>
  <c r="M18" i="1" s="1"/>
  <c r="M620" i="1"/>
  <c r="M45" i="1" s="1"/>
  <c r="M11" i="1" s="1"/>
  <c r="Q581" i="1"/>
  <c r="AA581" i="1"/>
  <c r="AA495" i="1"/>
  <c r="AK581" i="1"/>
  <c r="AD24" i="1"/>
  <c r="AN24" i="1"/>
  <c r="AO611" i="1"/>
  <c r="T24" i="1"/>
  <c r="P491" i="1"/>
  <c r="AN620" i="1"/>
  <c r="AN45" i="1" s="1"/>
  <c r="AO619" i="1"/>
  <c r="AN621" i="1"/>
  <c r="AN46" i="1" s="1"/>
  <c r="T11" i="1"/>
  <c r="AD619" i="1"/>
  <c r="M14" i="1"/>
  <c r="AE611" i="1"/>
  <c r="M52" i="1"/>
  <c r="Z530" i="1"/>
  <c r="AO14" i="1" l="1"/>
  <c r="U620" i="1"/>
  <c r="AE619" i="1"/>
  <c r="AD14" i="1"/>
  <c r="AE14" i="1" s="1"/>
  <c r="U14" i="1"/>
  <c r="U45" i="1"/>
  <c r="AO621" i="1"/>
  <c r="AD621" i="1"/>
  <c r="AD620" i="1" s="1"/>
  <c r="AO620" i="1"/>
  <c r="U621" i="1"/>
  <c r="T19" i="1"/>
  <c r="T18" i="1" s="1"/>
  <c r="AO46" i="1" l="1"/>
  <c r="U46" i="1"/>
  <c r="AO45" i="1"/>
  <c r="U11" i="1"/>
  <c r="AE621" i="1"/>
  <c r="AD46" i="1"/>
  <c r="AE620" i="1"/>
  <c r="AD45" i="1"/>
  <c r="AL530" i="1"/>
  <c r="U19" i="1" l="1"/>
  <c r="U18" i="1"/>
  <c r="AE46" i="1"/>
  <c r="AD19" i="1"/>
  <c r="AD18" i="1" s="1"/>
  <c r="AE45" i="1"/>
  <c r="AD11" i="1"/>
  <c r="AJ132" i="1"/>
  <c r="AE18" i="1" l="1"/>
  <c r="AE19" i="1"/>
  <c r="AE11" i="1"/>
  <c r="P598" i="1" l="1"/>
  <c r="P596" i="1"/>
  <c r="P597" i="1"/>
  <c r="AP586" i="1"/>
  <c r="V586" i="1"/>
  <c r="AB744" i="1" l="1"/>
  <c r="AB743" i="1"/>
  <c r="V15" i="1" l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X690" i="1"/>
  <c r="X420" i="1"/>
  <c r="AJ611" i="1" l="1"/>
  <c r="P611" i="1"/>
  <c r="P675" i="1" l="1"/>
  <c r="P677" i="1"/>
  <c r="R674" i="1"/>
  <c r="P674" i="1" s="1"/>
  <c r="AL676" i="1"/>
  <c r="AL674" i="1" s="1"/>
  <c r="AL112" i="1"/>
  <c r="AJ532" i="1"/>
  <c r="R530" i="1"/>
  <c r="P530" i="1" s="1"/>
  <c r="S531" i="1"/>
  <c r="S532" i="1"/>
  <c r="P532" i="1"/>
  <c r="Q532" i="1" s="1"/>
  <c r="P531" i="1"/>
  <c r="Q531" i="1" s="1"/>
  <c r="S775" i="1"/>
  <c r="S776" i="1"/>
  <c r="R774" i="1"/>
  <c r="P776" i="1"/>
  <c r="P775" i="1"/>
  <c r="AJ195" i="1"/>
  <c r="AJ196" i="1"/>
  <c r="P584" i="1"/>
  <c r="P585" i="1"/>
  <c r="AL110" i="1" l="1"/>
  <c r="AN674" i="1"/>
  <c r="AO675" i="1"/>
  <c r="AJ677" i="1"/>
  <c r="AO677" i="1"/>
  <c r="R529" i="1"/>
  <c r="P676" i="1"/>
  <c r="AJ675" i="1"/>
  <c r="R678" i="1"/>
  <c r="AJ676" i="1"/>
  <c r="AJ530" i="1"/>
  <c r="AJ531" i="1"/>
  <c r="AN678" i="1" l="1"/>
  <c r="AO674" i="1"/>
  <c r="AJ674" i="1"/>
  <c r="BH674" i="1" s="1"/>
  <c r="AL529" i="1"/>
  <c r="AN719" i="1" l="1"/>
  <c r="AN19" i="1" s="1"/>
  <c r="AN718" i="1"/>
  <c r="AO678" i="1"/>
  <c r="Z577" i="1"/>
  <c r="Z578" i="1"/>
  <c r="Z584" i="1"/>
  <c r="Z585" i="1"/>
  <c r="AB579" i="1"/>
  <c r="AJ577" i="1"/>
  <c r="AJ578" i="1"/>
  <c r="AJ584" i="1"/>
  <c r="AJ585" i="1"/>
  <c r="R580" i="1"/>
  <c r="P577" i="1"/>
  <c r="P578" i="1"/>
  <c r="P579" i="1"/>
  <c r="P571" i="1"/>
  <c r="AL547" i="1"/>
  <c r="AJ547" i="1" s="1"/>
  <c r="AB547" i="1"/>
  <c r="Z547" i="1" s="1"/>
  <c r="Z549" i="1"/>
  <c r="P549" i="1"/>
  <c r="AM528" i="1"/>
  <c r="AJ528" i="1"/>
  <c r="AM527" i="1"/>
  <c r="AJ527" i="1"/>
  <c r="AM526" i="1"/>
  <c r="AL524" i="1"/>
  <c r="AJ526" i="1"/>
  <c r="AJ536" i="1"/>
  <c r="R500" i="1"/>
  <c r="AB580" i="1" l="1"/>
  <c r="Z580" i="1" s="1"/>
  <c r="R570" i="1"/>
  <c r="AO718" i="1"/>
  <c r="AN13" i="1"/>
  <c r="AN11" i="1"/>
  <c r="AL579" i="1"/>
  <c r="AL570" i="1" s="1"/>
  <c r="AB570" i="1"/>
  <c r="AB569" i="1" s="1"/>
  <c r="AN18" i="1"/>
  <c r="AO18" i="1" s="1"/>
  <c r="AO19" i="1"/>
  <c r="Z579" i="1"/>
  <c r="P580" i="1"/>
  <c r="R550" i="1"/>
  <c r="P550" i="1" s="1"/>
  <c r="AL580" i="1"/>
  <c r="AB548" i="1"/>
  <c r="Z548" i="1" s="1"/>
  <c r="R569" i="1"/>
  <c r="R547" i="1"/>
  <c r="P547" i="1" s="1"/>
  <c r="R497" i="1"/>
  <c r="R496" i="1" s="1"/>
  <c r="AO11" i="1" l="1"/>
  <c r="AJ579" i="1"/>
  <c r="AJ580" i="1"/>
  <c r="AL569" i="1"/>
  <c r="P570" i="1"/>
  <c r="L142" i="1" l="1"/>
  <c r="R223" i="1"/>
  <c r="S223" i="1" s="1"/>
  <c r="AL142" i="1"/>
  <c r="AL59" i="1" s="1"/>
  <c r="AL219" i="1" s="1"/>
  <c r="BG152" i="1"/>
  <c r="BE152" i="1" s="1"/>
  <c r="Z152" i="1"/>
  <c r="P152" i="1"/>
  <c r="K152" i="1"/>
  <c r="AL151" i="1"/>
  <c r="AJ151" i="1" s="1"/>
  <c r="AB151" i="1"/>
  <c r="R151" i="1"/>
  <c r="P151" i="1" s="1"/>
  <c r="L151" i="1"/>
  <c r="K151" i="1" s="1"/>
  <c r="AL144" i="1" l="1"/>
  <c r="AJ144" i="1" s="1"/>
  <c r="AJ142" i="1"/>
  <c r="BG151" i="1"/>
  <c r="BH151" i="1" s="1"/>
  <c r="AL141" i="1"/>
  <c r="P603" i="1"/>
  <c r="P223" i="1"/>
  <c r="BF152" i="1"/>
  <c r="Z151" i="1"/>
  <c r="BH152" i="1"/>
  <c r="BE151" i="1" l="1"/>
  <c r="BF151" i="1" s="1"/>
  <c r="AL340" i="1"/>
  <c r="AJ340" i="1" s="1"/>
  <c r="AJ342" i="1"/>
  <c r="AL336" i="1"/>
  <c r="R318" i="1"/>
  <c r="P318" i="1" s="1"/>
  <c r="P320" i="1"/>
  <c r="S320" i="1"/>
  <c r="P313" i="1"/>
  <c r="S313" i="1"/>
  <c r="S230" i="1" l="1"/>
  <c r="S231" i="1"/>
  <c r="S232" i="1"/>
  <c r="S233" i="1"/>
  <c r="P230" i="1"/>
  <c r="P231" i="1"/>
  <c r="Q231" i="1" s="1"/>
  <c r="P232" i="1"/>
  <c r="P233" i="1"/>
  <c r="Z233" i="1"/>
  <c r="AJ233" i="1"/>
  <c r="AK231" i="1"/>
  <c r="AM229" i="1"/>
  <c r="AM230" i="1"/>
  <c r="AM231" i="1"/>
  <c r="AM232" i="1"/>
  <c r="AM233" i="1"/>
  <c r="AL228" i="1"/>
  <c r="AL542" i="1" l="1"/>
  <c r="AL541" i="1"/>
  <c r="AL627" i="1" s="1"/>
  <c r="AL24" i="1" s="1"/>
  <c r="AR541" i="1"/>
  <c r="AR607" i="1" s="1"/>
  <c r="AR48" i="1" s="1"/>
  <c r="AR540" i="1"/>
  <c r="AR539" i="1"/>
  <c r="AC526" i="1"/>
  <c r="AC527" i="1"/>
  <c r="AC528" i="1"/>
  <c r="AH529" i="1"/>
  <c r="AB529" i="1"/>
  <c r="AR53" i="1"/>
  <c r="AR51" i="1"/>
  <c r="AH53" i="1"/>
  <c r="AH51" i="1"/>
  <c r="N627" i="1"/>
  <c r="N24" i="1" s="1"/>
  <c r="V627" i="1"/>
  <c r="V24" i="1" s="1"/>
  <c r="W627" i="1"/>
  <c r="W24" i="1" s="1"/>
  <c r="Y627" i="1"/>
  <c r="Y24" i="1" s="1"/>
  <c r="AJ596" i="1"/>
  <c r="AJ597" i="1"/>
  <c r="AJ598" i="1"/>
  <c r="AL556" i="1"/>
  <c r="X24" i="1" l="1"/>
  <c r="X52" i="1"/>
  <c r="AH627" i="1"/>
  <c r="Z541" i="1"/>
  <c r="AH24" i="1"/>
  <c r="AH52" i="1"/>
  <c r="AH607" i="1"/>
  <c r="AH48" i="1" s="1"/>
  <c r="AL52" i="1"/>
  <c r="Z529" i="1"/>
  <c r="AJ541" i="1"/>
  <c r="AL607" i="1"/>
  <c r="AR627" i="1"/>
  <c r="AR24" i="1" l="1"/>
  <c r="AJ24" i="1" s="1"/>
  <c r="AR52" i="1"/>
  <c r="AJ52" i="1" s="1"/>
  <c r="AJ627" i="1"/>
  <c r="AR658" i="1" l="1"/>
  <c r="AS658" i="1" s="1"/>
  <c r="AR659" i="1"/>
  <c r="AS659" i="1" s="1"/>
  <c r="AR660" i="1"/>
  <c r="AS660" i="1" s="1"/>
  <c r="AR661" i="1"/>
  <c r="AS661" i="1" s="1"/>
  <c r="AR662" i="1"/>
  <c r="AS662" i="1" s="1"/>
  <c r="AR663" i="1"/>
  <c r="AS663" i="1" s="1"/>
  <c r="AR664" i="1"/>
  <c r="AJ664" i="1" s="1"/>
  <c r="AR665" i="1"/>
  <c r="AJ665" i="1" s="1"/>
  <c r="AR666" i="1"/>
  <c r="AS666" i="1" s="1"/>
  <c r="AR667" i="1"/>
  <c r="AS667" i="1" s="1"/>
  <c r="AR668" i="1"/>
  <c r="AS668" i="1" s="1"/>
  <c r="AR669" i="1"/>
  <c r="AS669" i="1" s="1"/>
  <c r="AR670" i="1"/>
  <c r="AS670" i="1" s="1"/>
  <c r="AR671" i="1"/>
  <c r="AS671" i="1" s="1"/>
  <c r="AR657" i="1"/>
  <c r="O672" i="1"/>
  <c r="AJ495" i="1"/>
  <c r="AJ493" i="1"/>
  <c r="AR494" i="1"/>
  <c r="AJ494" i="1" s="1"/>
  <c r="AR492" i="1"/>
  <c r="AJ492" i="1" s="1"/>
  <c r="AS493" i="1"/>
  <c r="AS495" i="1"/>
  <c r="K495" i="1"/>
  <c r="O494" i="1"/>
  <c r="K493" i="1"/>
  <c r="O492" i="1"/>
  <c r="AR490" i="1"/>
  <c r="AS490" i="1" s="1"/>
  <c r="AR488" i="1"/>
  <c r="AR446" i="1"/>
  <c r="AR426" i="1"/>
  <c r="AR425" i="1"/>
  <c r="K490" i="1"/>
  <c r="O489" i="1"/>
  <c r="Z428" i="1"/>
  <c r="K489" i="1" l="1"/>
  <c r="AI489" i="1"/>
  <c r="AA489" i="1"/>
  <c r="AS494" i="1"/>
  <c r="Y494" i="1"/>
  <c r="Q494" i="1"/>
  <c r="AA494" i="1"/>
  <c r="AI494" i="1"/>
  <c r="Y492" i="1"/>
  <c r="Q492" i="1"/>
  <c r="AI492" i="1"/>
  <c r="AA492" i="1"/>
  <c r="K672" i="1"/>
  <c r="Q672" i="1" s="1"/>
  <c r="Y672" i="1"/>
  <c r="AI672" i="1"/>
  <c r="O491" i="1"/>
  <c r="AR489" i="1"/>
  <c r="AJ489" i="1" s="1"/>
  <c r="AK489" i="1" s="1"/>
  <c r="AK495" i="1"/>
  <c r="K492" i="1"/>
  <c r="AK492" i="1" s="1"/>
  <c r="K494" i="1"/>
  <c r="AK494" i="1" s="1"/>
  <c r="AJ490" i="1"/>
  <c r="AK490" i="1" s="1"/>
  <c r="O633" i="1"/>
  <c r="AS665" i="1"/>
  <c r="AS492" i="1"/>
  <c r="AS664" i="1"/>
  <c r="AR491" i="1"/>
  <c r="AJ671" i="1"/>
  <c r="AJ663" i="1"/>
  <c r="AR672" i="1"/>
  <c r="AJ670" i="1"/>
  <c r="AJ662" i="1"/>
  <c r="AJ669" i="1"/>
  <c r="AJ661" i="1"/>
  <c r="AJ668" i="1"/>
  <c r="AJ660" i="1"/>
  <c r="AJ667" i="1"/>
  <c r="AJ659" i="1"/>
  <c r="AJ666" i="1"/>
  <c r="AJ658" i="1"/>
  <c r="AK493" i="1"/>
  <c r="Z518" i="1"/>
  <c r="Z519" i="1"/>
  <c r="Z520" i="1"/>
  <c r="Z521" i="1"/>
  <c r="Z522" i="1"/>
  <c r="Z523" i="1"/>
  <c r="N538" i="1"/>
  <c r="O541" i="1"/>
  <c r="O540" i="1"/>
  <c r="O539" i="1"/>
  <c r="AS518" i="1"/>
  <c r="AS519" i="1"/>
  <c r="AS520" i="1"/>
  <c r="AS521" i="1"/>
  <c r="AS522" i="1"/>
  <c r="AS523" i="1"/>
  <c r="AJ518" i="1"/>
  <c r="AJ519" i="1"/>
  <c r="AJ520" i="1"/>
  <c r="AJ523" i="1"/>
  <c r="K518" i="1"/>
  <c r="K519" i="1"/>
  <c r="K520" i="1"/>
  <c r="K521" i="1"/>
  <c r="K522" i="1"/>
  <c r="K523" i="1"/>
  <c r="AS491" i="1" l="1"/>
  <c r="AS489" i="1"/>
  <c r="K491" i="1"/>
  <c r="AI491" i="1"/>
  <c r="AA491" i="1"/>
  <c r="Y491" i="1"/>
  <c r="Q491" i="1"/>
  <c r="AA522" i="1"/>
  <c r="O627" i="1"/>
  <c r="O607" i="1"/>
  <c r="AJ491" i="1"/>
  <c r="AK491" i="1" s="1"/>
  <c r="AA523" i="1"/>
  <c r="AK519" i="1"/>
  <c r="AA519" i="1"/>
  <c r="AA521" i="1"/>
  <c r="AA520" i="1"/>
  <c r="AA518" i="1"/>
  <c r="AS672" i="1"/>
  <c r="AJ672" i="1"/>
  <c r="AK672" i="1" s="1"/>
  <c r="AR633" i="1"/>
  <c r="AK523" i="1"/>
  <c r="AK520" i="1"/>
  <c r="AK518" i="1"/>
  <c r="O673" i="1"/>
  <c r="O678" i="1" s="1"/>
  <c r="AR714" i="1"/>
  <c r="AR713" i="1"/>
  <c r="AR691" i="1"/>
  <c r="AR690" i="1"/>
  <c r="O52" i="1" l="1"/>
  <c r="AI52" i="1" s="1"/>
  <c r="AI627" i="1"/>
  <c r="AR673" i="1"/>
  <c r="AJ673" i="1" s="1"/>
  <c r="O24" i="1"/>
  <c r="AS24" i="1" s="1"/>
  <c r="AS627" i="1"/>
  <c r="AH673" i="1"/>
  <c r="X673" i="1" s="1"/>
  <c r="K673" i="1"/>
  <c r="AS541" i="1"/>
  <c r="AF540" i="1"/>
  <c r="AF539" i="1"/>
  <c r="AF538" i="1"/>
  <c r="AF537" i="1"/>
  <c r="N529" i="1"/>
  <c r="L530" i="1"/>
  <c r="K534" i="1"/>
  <c r="K535" i="1"/>
  <c r="AJ535" i="1"/>
  <c r="AK535" i="1" s="1"/>
  <c r="AJ534" i="1"/>
  <c r="AK534" i="1" s="1"/>
  <c r="AS534" i="1"/>
  <c r="AS535" i="1"/>
  <c r="AR533" i="1"/>
  <c r="O533" i="1"/>
  <c r="X678" i="1" l="1"/>
  <c r="P673" i="1"/>
  <c r="Y673" i="1"/>
  <c r="Q673" i="1"/>
  <c r="AC530" i="1"/>
  <c r="L529" i="1"/>
  <c r="K533" i="1"/>
  <c r="AI533" i="1"/>
  <c r="AA533" i="1"/>
  <c r="AR678" i="1"/>
  <c r="AS673" i="1"/>
  <c r="K530" i="1"/>
  <c r="S530" i="1"/>
  <c r="Q530" i="1"/>
  <c r="Z627" i="1"/>
  <c r="AS533" i="1"/>
  <c r="AR529" i="1"/>
  <c r="O529" i="1"/>
  <c r="AJ533" i="1"/>
  <c r="AK533" i="1" s="1"/>
  <c r="K657" i="1"/>
  <c r="AI673" i="1"/>
  <c r="Z673" i="1"/>
  <c r="BH673" i="1"/>
  <c r="AK673" i="1"/>
  <c r="P678" i="1" l="1"/>
  <c r="Y678" i="1"/>
  <c r="AK530" i="1"/>
  <c r="AA530" i="1"/>
  <c r="AC529" i="1"/>
  <c r="S529" i="1"/>
  <c r="Q529" i="1"/>
  <c r="AB24" i="1"/>
  <c r="Z24" i="1" s="1"/>
  <c r="AB52" i="1"/>
  <c r="Z52" i="1" s="1"/>
  <c r="AJ529" i="1"/>
  <c r="AS529" i="1"/>
  <c r="AA673" i="1"/>
  <c r="AR748" i="1"/>
  <c r="AR747" i="1" s="1"/>
  <c r="AJ747" i="1" s="1"/>
  <c r="AR746" i="1"/>
  <c r="AL749" i="1"/>
  <c r="AL750" i="1"/>
  <c r="Z746" i="1"/>
  <c r="Z748" i="1"/>
  <c r="AH747" i="1"/>
  <c r="Z747" i="1" s="1"/>
  <c r="Z743" i="1"/>
  <c r="Z745" i="1"/>
  <c r="AF748" i="1"/>
  <c r="AF744" i="1" s="1"/>
  <c r="AB748" i="1"/>
  <c r="AF747" i="1"/>
  <c r="AB747" i="1"/>
  <c r="AL755" i="1"/>
  <c r="Z597" i="1"/>
  <c r="Z598" i="1"/>
  <c r="W598" i="1"/>
  <c r="W597" i="1"/>
  <c r="W596" i="1"/>
  <c r="N592" i="1"/>
  <c r="AF592" i="1" s="1"/>
  <c r="AF586" i="1" s="1"/>
  <c r="Z596" i="1" l="1"/>
  <c r="K596" i="1"/>
  <c r="AQ596" i="1"/>
  <c r="K597" i="1"/>
  <c r="AQ597" i="1"/>
  <c r="K598" i="1"/>
  <c r="AQ598" i="1"/>
  <c r="AR744" i="1"/>
  <c r="AJ744" i="1" s="1"/>
  <c r="N586" i="1"/>
  <c r="Z744" i="1"/>
  <c r="AG598" i="1"/>
  <c r="AG597" i="1"/>
  <c r="AG596" i="1"/>
  <c r="AR745" i="1"/>
  <c r="AJ748" i="1"/>
  <c r="AJ746" i="1"/>
  <c r="AA596" i="1" l="1"/>
  <c r="AK597" i="1"/>
  <c r="Q597" i="1"/>
  <c r="AA597" i="1"/>
  <c r="AK598" i="1"/>
  <c r="Q598" i="1"/>
  <c r="AK596" i="1"/>
  <c r="Q596" i="1"/>
  <c r="AA598" i="1"/>
  <c r="AR743" i="1"/>
  <c r="AJ743" i="1" s="1"/>
  <c r="AJ745" i="1"/>
  <c r="Z675" i="1" l="1"/>
  <c r="Z677" i="1"/>
  <c r="AB562" i="1"/>
  <c r="AB553" i="1"/>
  <c r="AB550" i="1"/>
  <c r="Z550" i="1" s="1"/>
  <c r="Z556" i="1"/>
  <c r="L556" i="1"/>
  <c r="K556" i="1" s="1"/>
  <c r="K558" i="1"/>
  <c r="AX552" i="1"/>
  <c r="AW552" i="1" s="1"/>
  <c r="P552" i="1"/>
  <c r="E552" i="1"/>
  <c r="Z551" i="1"/>
  <c r="E551" i="1"/>
  <c r="BG557" i="1"/>
  <c r="BB557" i="1"/>
  <c r="BA557" i="1" s="1"/>
  <c r="AM557" i="1"/>
  <c r="AJ557" i="1"/>
  <c r="AJ556" i="1" s="1"/>
  <c r="AC557" i="1"/>
  <c r="Z557" i="1"/>
  <c r="S557" i="1"/>
  <c r="P557" i="1"/>
  <c r="K557" i="1"/>
  <c r="I557" i="1"/>
  <c r="H557" i="1" s="1"/>
  <c r="E557" i="1"/>
  <c r="AJ571" i="1"/>
  <c r="AJ570" i="1"/>
  <c r="Z571" i="1"/>
  <c r="Z570" i="1"/>
  <c r="N569" i="1"/>
  <c r="O569" i="1"/>
  <c r="K570" i="1"/>
  <c r="AM571" i="1"/>
  <c r="S585" i="1"/>
  <c r="AC585" i="1"/>
  <c r="AM585" i="1"/>
  <c r="BG585" i="1"/>
  <c r="BE585" i="1" s="1"/>
  <c r="K585" i="1"/>
  <c r="S584" i="1"/>
  <c r="AC584" i="1"/>
  <c r="AM584" i="1"/>
  <c r="BG584" i="1"/>
  <c r="BE584" i="1" s="1"/>
  <c r="K584" i="1"/>
  <c r="S580" i="1"/>
  <c r="AC580" i="1"/>
  <c r="AM580" i="1"/>
  <c r="BG580" i="1"/>
  <c r="BE580" i="1" s="1"/>
  <c r="K580" i="1"/>
  <c r="S579" i="1"/>
  <c r="AC579" i="1"/>
  <c r="AM579" i="1"/>
  <c r="BG579" i="1"/>
  <c r="BE579" i="1" s="1"/>
  <c r="K577" i="1"/>
  <c r="K578" i="1"/>
  <c r="K579" i="1"/>
  <c r="BB571" i="1"/>
  <c r="BA571" i="1" s="1"/>
  <c r="AZ571" i="1"/>
  <c r="AX571" i="1"/>
  <c r="AW571" i="1" s="1"/>
  <c r="AV571" i="1"/>
  <c r="AT571" i="1"/>
  <c r="I571" i="1"/>
  <c r="H571" i="1" s="1"/>
  <c r="G571" i="1"/>
  <c r="F571" i="1"/>
  <c r="BB570" i="1"/>
  <c r="BA570" i="1" s="1"/>
  <c r="AZ570" i="1"/>
  <c r="AX570" i="1"/>
  <c r="AW570" i="1" s="1"/>
  <c r="AV570" i="1"/>
  <c r="AT570" i="1"/>
  <c r="I570" i="1"/>
  <c r="H570" i="1" s="1"/>
  <c r="G570" i="1"/>
  <c r="F570" i="1"/>
  <c r="E570" i="1"/>
  <c r="K611" i="1"/>
  <c r="BC752" i="1"/>
  <c r="BB752" i="1"/>
  <c r="AZ752" i="1"/>
  <c r="AY752" i="1"/>
  <c r="AX752" i="1"/>
  <c r="AU752" i="1"/>
  <c r="AT752" i="1"/>
  <c r="S752" i="1"/>
  <c r="N752" i="1"/>
  <c r="L752" i="1"/>
  <c r="J752" i="1"/>
  <c r="I752" i="1"/>
  <c r="H752" i="1" s="1"/>
  <c r="G752" i="1"/>
  <c r="F752" i="1"/>
  <c r="S751" i="1"/>
  <c r="BG750" i="1"/>
  <c r="AP750" i="1"/>
  <c r="S750" i="1"/>
  <c r="N750" i="1"/>
  <c r="L750" i="1"/>
  <c r="BG749" i="1"/>
  <c r="AP749" i="1"/>
  <c r="W749" i="1"/>
  <c r="S749" i="1"/>
  <c r="N749" i="1"/>
  <c r="L749" i="1"/>
  <c r="J749" i="1"/>
  <c r="I749" i="1"/>
  <c r="H749" i="1"/>
  <c r="G749" i="1"/>
  <c r="F749" i="1"/>
  <c r="E749" i="1"/>
  <c r="D749" i="1"/>
  <c r="AJ776" i="1"/>
  <c r="AM775" i="1"/>
  <c r="AC775" i="1"/>
  <c r="AC776" i="1"/>
  <c r="AB774" i="1"/>
  <c r="AB778" i="1" s="1"/>
  <c r="Z776" i="1"/>
  <c r="Z775" i="1"/>
  <c r="L774" i="1"/>
  <c r="L778" i="1" s="1"/>
  <c r="L17" i="1" s="1"/>
  <c r="K776" i="1"/>
  <c r="Q776" i="1" s="1"/>
  <c r="K775" i="1"/>
  <c r="Q775" i="1" s="1"/>
  <c r="AL678" i="1"/>
  <c r="AJ678" i="1" s="1"/>
  <c r="K659" i="1"/>
  <c r="K660" i="1"/>
  <c r="Q660" i="1" s="1"/>
  <c r="K662" i="1"/>
  <c r="Q662" i="1" s="1"/>
  <c r="K663" i="1"/>
  <c r="Q663" i="1" s="1"/>
  <c r="K664" i="1"/>
  <c r="Q664" i="1" s="1"/>
  <c r="K665" i="1"/>
  <c r="Q665" i="1" s="1"/>
  <c r="K666" i="1"/>
  <c r="Q666" i="1" s="1"/>
  <c r="K667" i="1"/>
  <c r="Q667" i="1" s="1"/>
  <c r="K668" i="1"/>
  <c r="Q668" i="1" s="1"/>
  <c r="K669" i="1"/>
  <c r="Q669" i="1" s="1"/>
  <c r="K670" i="1"/>
  <c r="Q670" i="1" s="1"/>
  <c r="K671" i="1"/>
  <c r="Q671" i="1" s="1"/>
  <c r="K528" i="1"/>
  <c r="K527" i="1"/>
  <c r="Q527" i="1" s="1"/>
  <c r="Q536" i="1" l="1"/>
  <c r="S536" i="1"/>
  <c r="Y746" i="1"/>
  <c r="Q746" i="1"/>
  <c r="AM536" i="1"/>
  <c r="AC536" i="1"/>
  <c r="K571" i="1"/>
  <c r="AK571" i="1" s="1"/>
  <c r="S571" i="1"/>
  <c r="AC571" i="1"/>
  <c r="AK659" i="1"/>
  <c r="Q659" i="1"/>
  <c r="AK528" i="1"/>
  <c r="AA528" i="1"/>
  <c r="AK580" i="1"/>
  <c r="AA580" i="1"/>
  <c r="Q580" i="1"/>
  <c r="AJ549" i="1"/>
  <c r="AL548" i="1"/>
  <c r="AJ548" i="1" s="1"/>
  <c r="AK579" i="1"/>
  <c r="Q579" i="1"/>
  <c r="AA579" i="1"/>
  <c r="Q578" i="1"/>
  <c r="AA578" i="1"/>
  <c r="AK578" i="1"/>
  <c r="Q585" i="1"/>
  <c r="AK585" i="1"/>
  <c r="AA585" i="1"/>
  <c r="AA577" i="1"/>
  <c r="Q577" i="1"/>
  <c r="AK577" i="1"/>
  <c r="Q584" i="1"/>
  <c r="AK584" i="1"/>
  <c r="AA584" i="1"/>
  <c r="L547" i="1"/>
  <c r="K547" i="1" s="1"/>
  <c r="L550" i="1"/>
  <c r="AK527" i="1"/>
  <c r="AA527" i="1"/>
  <c r="AT552" i="1"/>
  <c r="AB546" i="1"/>
  <c r="BF580" i="1"/>
  <c r="S552" i="1"/>
  <c r="L548" i="1"/>
  <c r="K548" i="1" s="1"/>
  <c r="AA666" i="1"/>
  <c r="AK666" i="1"/>
  <c r="S551" i="1"/>
  <c r="AA665" i="1"/>
  <c r="AK665" i="1"/>
  <c r="AK664" i="1"/>
  <c r="AA671" i="1"/>
  <c r="AK671" i="1"/>
  <c r="AK663" i="1"/>
  <c r="AC551" i="1"/>
  <c r="AA670" i="1"/>
  <c r="AK670" i="1"/>
  <c r="AA662" i="1"/>
  <c r="AK662" i="1"/>
  <c r="AM551" i="1"/>
  <c r="AA556" i="1"/>
  <c r="AA669" i="1"/>
  <c r="AK669" i="1"/>
  <c r="AK660" i="1"/>
  <c r="AA668" i="1"/>
  <c r="AK668" i="1"/>
  <c r="AJ552" i="1"/>
  <c r="AA667" i="1"/>
  <c r="AK667" i="1"/>
  <c r="AC556" i="1"/>
  <c r="BH557" i="1"/>
  <c r="AL550" i="1"/>
  <c r="AJ550" i="1" s="1"/>
  <c r="O745" i="1"/>
  <c r="AS746" i="1"/>
  <c r="O747" i="1"/>
  <c r="AS748" i="1"/>
  <c r="Q557" i="1"/>
  <c r="BH585" i="1"/>
  <c r="AK557" i="1"/>
  <c r="BE557" i="1"/>
  <c r="AX557" i="1" s="1"/>
  <c r="AW557" i="1" s="1"/>
  <c r="AC552" i="1"/>
  <c r="AM552" i="1"/>
  <c r="BB552" i="1"/>
  <c r="BA552" i="1" s="1"/>
  <c r="I552" i="1"/>
  <c r="H552" i="1" s="1"/>
  <c r="Z552" i="1"/>
  <c r="BG552" i="1"/>
  <c r="BE552" i="1" s="1"/>
  <c r="I551" i="1"/>
  <c r="H551" i="1" s="1"/>
  <c r="BB551" i="1"/>
  <c r="BA551" i="1" s="1"/>
  <c r="BG551" i="1"/>
  <c r="AT557" i="1"/>
  <c r="AA557" i="1"/>
  <c r="AJ569" i="1"/>
  <c r="AK570" i="1"/>
  <c r="L569" i="1"/>
  <c r="E571" i="1"/>
  <c r="AJ775" i="1"/>
  <c r="AJ774" i="1" s="1"/>
  <c r="AK776" i="1"/>
  <c r="AL774" i="1"/>
  <c r="BF585" i="1"/>
  <c r="AA776" i="1"/>
  <c r="BF584" i="1"/>
  <c r="BH580" i="1"/>
  <c r="BH584" i="1"/>
  <c r="BH579" i="1"/>
  <c r="BF579" i="1"/>
  <c r="AM570" i="1"/>
  <c r="S570" i="1"/>
  <c r="AC570" i="1"/>
  <c r="AA775" i="1"/>
  <c r="BH750" i="1"/>
  <c r="AM776" i="1"/>
  <c r="BH749" i="1"/>
  <c r="O744" i="1"/>
  <c r="K746" i="1"/>
  <c r="AK746" i="1" s="1"/>
  <c r="K748" i="1"/>
  <c r="AK748" i="1" s="1"/>
  <c r="AB545" i="1" l="1"/>
  <c r="Z546" i="1"/>
  <c r="S550" i="1"/>
  <c r="K550" i="1"/>
  <c r="Q550" i="1" s="1"/>
  <c r="Q745" i="1"/>
  <c r="Y745" i="1"/>
  <c r="AI744" i="1"/>
  <c r="Y744" i="1"/>
  <c r="Q744" i="1"/>
  <c r="BF557" i="1"/>
  <c r="AK775" i="1"/>
  <c r="L546" i="1"/>
  <c r="K546" i="1" s="1"/>
  <c r="AK552" i="1"/>
  <c r="AL546" i="1"/>
  <c r="AJ546" i="1" s="1"/>
  <c r="K747" i="1"/>
  <c r="AS747" i="1"/>
  <c r="AI747" i="1"/>
  <c r="O743" i="1"/>
  <c r="AS744" i="1"/>
  <c r="K745" i="1"/>
  <c r="AK745" i="1" s="1"/>
  <c r="AS745" i="1"/>
  <c r="Q552" i="1"/>
  <c r="BF552" i="1"/>
  <c r="BH552" i="1"/>
  <c r="AA552" i="1"/>
  <c r="AM550" i="1"/>
  <c r="AC550" i="1"/>
  <c r="Q551" i="1"/>
  <c r="AK551" i="1"/>
  <c r="AA551" i="1"/>
  <c r="BH551" i="1"/>
  <c r="BE551" i="1"/>
  <c r="AT551" i="1"/>
  <c r="K744" i="1"/>
  <c r="AK744" i="1" s="1"/>
  <c r="AI743" i="1" l="1"/>
  <c r="Y743" i="1"/>
  <c r="Q743" i="1"/>
  <c r="AL545" i="1"/>
  <c r="K743" i="1"/>
  <c r="AK743" i="1" s="1"/>
  <c r="AS743" i="1"/>
  <c r="AK747" i="1"/>
  <c r="AA747" i="1"/>
  <c r="AA550" i="1"/>
  <c r="AK550" i="1"/>
  <c r="AX551" i="1"/>
  <c r="AW551" i="1" s="1"/>
  <c r="BF551" i="1"/>
  <c r="K526" i="1" l="1"/>
  <c r="AA526" i="1" l="1"/>
  <c r="AK526" i="1"/>
  <c r="K536" i="1"/>
  <c r="AB504" i="1"/>
  <c r="Z504" i="1" s="1"/>
  <c r="L504" i="1"/>
  <c r="K504" i="1" s="1"/>
  <c r="AB316" i="1"/>
  <c r="AC317" i="1"/>
  <c r="Z317" i="1"/>
  <c r="AK536" i="1" l="1"/>
  <c r="AA536" i="1"/>
  <c r="Z316" i="1"/>
  <c r="AB314" i="1" l="1"/>
  <c r="Z314" i="1" s="1"/>
  <c r="AC315" i="1"/>
  <c r="Z315" i="1"/>
  <c r="AB318" i="1"/>
  <c r="Z318" i="1" s="1"/>
  <c r="L318" i="1"/>
  <c r="K318" i="1" s="1"/>
  <c r="BG320" i="1"/>
  <c r="BH320" i="1" s="1"/>
  <c r="AM320" i="1"/>
  <c r="AC320" i="1"/>
  <c r="Z320" i="1"/>
  <c r="Q320" i="1"/>
  <c r="BG319" i="1"/>
  <c r="BE319" i="1" s="1"/>
  <c r="S318" i="1" l="1"/>
  <c r="AM318" i="1"/>
  <c r="AK318" i="1"/>
  <c r="Q318" i="1"/>
  <c r="AA320" i="1"/>
  <c r="BF319" i="1"/>
  <c r="Q319" i="1"/>
  <c r="AA319" i="1"/>
  <c r="AA318" i="1"/>
  <c r="AC318" i="1"/>
  <c r="AK320" i="1"/>
  <c r="BE320" i="1"/>
  <c r="BF320" i="1" s="1"/>
  <c r="AK319" i="1"/>
  <c r="BH319" i="1"/>
  <c r="L316" i="1"/>
  <c r="K317" i="1"/>
  <c r="AA317" i="1" s="1"/>
  <c r="K316" i="1" l="1"/>
  <c r="AA316" i="1" s="1"/>
  <c r="AC316" i="1"/>
  <c r="L311" i="1" l="1"/>
  <c r="K311" i="1" s="1"/>
  <c r="AB193" i="1" l="1"/>
  <c r="AQ588" i="1" l="1"/>
  <c r="AQ589" i="1"/>
  <c r="AQ587" i="1"/>
  <c r="AJ588" i="1"/>
  <c r="AJ587" i="1"/>
  <c r="AL586" i="1"/>
  <c r="AL777" i="1" l="1"/>
  <c r="AL778" i="1" s="1"/>
  <c r="AM574" i="1"/>
  <c r="R562" i="1"/>
  <c r="AL154" i="1"/>
  <c r="AC499" i="1"/>
  <c r="AC500" i="1"/>
  <c r="AC502" i="1"/>
  <c r="AJ154" i="1" l="1"/>
  <c r="AJ153" i="1" s="1"/>
  <c r="AL153" i="1"/>
  <c r="AL193" i="1"/>
  <c r="AM391" i="1" l="1"/>
  <c r="AM392" i="1"/>
  <c r="AJ391" i="1"/>
  <c r="AJ392" i="1"/>
  <c r="S391" i="1"/>
  <c r="S392" i="1"/>
  <c r="P391" i="1"/>
  <c r="P392" i="1"/>
  <c r="AL369" i="1"/>
  <c r="AM369" i="1" s="1"/>
  <c r="AL368" i="1"/>
  <c r="AM370" i="1"/>
  <c r="AM371" i="1"/>
  <c r="AM372" i="1"/>
  <c r="S368" i="1"/>
  <c r="S369" i="1"/>
  <c r="S370" i="1"/>
  <c r="S371" i="1"/>
  <c r="S372" i="1"/>
  <c r="P368" i="1"/>
  <c r="P369" i="1"/>
  <c r="AL367" i="1"/>
  <c r="AL365" i="1" s="1"/>
  <c r="AJ365" i="1" s="1"/>
  <c r="AM368" i="1" l="1"/>
  <c r="AJ368" i="1"/>
  <c r="AJ369" i="1"/>
  <c r="AS488" i="1" l="1"/>
  <c r="AJ488" i="1"/>
  <c r="AR487" i="1"/>
  <c r="K488" i="1"/>
  <c r="O487" i="1"/>
  <c r="K487" i="1" s="1"/>
  <c r="R755" i="1"/>
  <c r="AL772" i="1"/>
  <c r="AK738" i="1"/>
  <c r="AS738" i="1"/>
  <c r="AH688" i="1"/>
  <c r="X688" i="1"/>
  <c r="X687" i="1"/>
  <c r="AH709" i="1"/>
  <c r="BA688" i="1"/>
  <c r="AW688" i="1"/>
  <c r="BD687" i="1"/>
  <c r="AW687" i="1"/>
  <c r="O717" i="1"/>
  <c r="O716" i="1"/>
  <c r="Y716" i="1" s="1"/>
  <c r="BA717" i="1"/>
  <c r="AW717" i="1"/>
  <c r="P717" i="1"/>
  <c r="BD716" i="1"/>
  <c r="AW716" i="1"/>
  <c r="AW752" i="1" s="1"/>
  <c r="P716" i="1"/>
  <c r="K714" i="1"/>
  <c r="AJ714" i="1" s="1"/>
  <c r="Y713" i="1"/>
  <c r="BA714" i="1"/>
  <c r="AW714" i="1"/>
  <c r="P714" i="1"/>
  <c r="BD713" i="1"/>
  <c r="AW713" i="1"/>
  <c r="P713" i="1"/>
  <c r="Y710" i="1"/>
  <c r="BA711" i="1"/>
  <c r="AW711" i="1"/>
  <c r="P711" i="1"/>
  <c r="BD710" i="1"/>
  <c r="BA710" i="1" s="1"/>
  <c r="AW710" i="1"/>
  <c r="P710" i="1"/>
  <c r="Y708" i="1"/>
  <c r="K707" i="1"/>
  <c r="BA708" i="1"/>
  <c r="AW708" i="1"/>
  <c r="P708" i="1"/>
  <c r="BD707" i="1"/>
  <c r="BD706" i="1" s="1"/>
  <c r="BA706" i="1" s="1"/>
  <c r="AW707" i="1"/>
  <c r="P707" i="1"/>
  <c r="X706" i="1"/>
  <c r="P706" i="1" s="1"/>
  <c r="K705" i="1"/>
  <c r="AJ705" i="1" s="1"/>
  <c r="Y704" i="1"/>
  <c r="BA705" i="1"/>
  <c r="AW705" i="1"/>
  <c r="P705" i="1"/>
  <c r="BD704" i="1"/>
  <c r="BA704" i="1" s="1"/>
  <c r="AW704" i="1"/>
  <c r="P704" i="1"/>
  <c r="X703" i="1"/>
  <c r="P703" i="1" s="1"/>
  <c r="AH730" i="1"/>
  <c r="K731" i="1"/>
  <c r="AG741" i="1"/>
  <c r="BI741" i="1"/>
  <c r="P741" i="1"/>
  <c r="P740" i="1"/>
  <c r="AG737" i="1"/>
  <c r="AL27" i="1" l="1"/>
  <c r="AJ772" i="1"/>
  <c r="P15" i="1"/>
  <c r="X683" i="1"/>
  <c r="AH683" i="1"/>
  <c r="Z730" i="1"/>
  <c r="Z751" i="1" s="1"/>
  <c r="AH751" i="1"/>
  <c r="BA713" i="1"/>
  <c r="BA716" i="1"/>
  <c r="BA752" i="1" s="1"/>
  <c r="BD752" i="1"/>
  <c r="AS487" i="1"/>
  <c r="O687" i="1"/>
  <c r="K687" i="1" s="1"/>
  <c r="AJ487" i="1"/>
  <c r="AK487" i="1" s="1"/>
  <c r="AK488" i="1"/>
  <c r="O688" i="1"/>
  <c r="K688" i="1" s="1"/>
  <c r="AS714" i="1"/>
  <c r="P687" i="1"/>
  <c r="P688" i="1"/>
  <c r="X720" i="1"/>
  <c r="AJ707" i="1"/>
  <c r="AK707" i="1" s="1"/>
  <c r="Z715" i="1"/>
  <c r="Z709" i="1"/>
  <c r="Z712" i="1"/>
  <c r="Z687" i="1"/>
  <c r="Z720" i="1" s="1"/>
  <c r="AH729" i="1"/>
  <c r="Z729" i="1" s="1"/>
  <c r="Z750" i="1" s="1"/>
  <c r="AV688" i="1"/>
  <c r="AV687" i="1"/>
  <c r="BA687" i="1"/>
  <c r="O715" i="1"/>
  <c r="O709" i="1"/>
  <c r="O712" i="1"/>
  <c r="BK716" i="1"/>
  <c r="BK752" i="1" s="1"/>
  <c r="K716" i="1"/>
  <c r="Y717" i="1"/>
  <c r="K717" i="1"/>
  <c r="Q714" i="1"/>
  <c r="AK714" i="1"/>
  <c r="BK713" i="1"/>
  <c r="K713" i="1"/>
  <c r="Y714" i="1"/>
  <c r="BK714" i="1"/>
  <c r="Y707" i="1"/>
  <c r="BA707" i="1"/>
  <c r="Z711" i="1"/>
  <c r="AV711" i="1"/>
  <c r="AI711" i="1"/>
  <c r="BK711" i="1"/>
  <c r="BK710" i="1"/>
  <c r="K710" i="1"/>
  <c r="Y711" i="1"/>
  <c r="Y749" i="1" s="1"/>
  <c r="K711" i="1"/>
  <c r="Z708" i="1"/>
  <c r="Q707" i="1"/>
  <c r="AS707" i="1"/>
  <c r="O706" i="1"/>
  <c r="K708" i="1"/>
  <c r="Q705" i="1"/>
  <c r="AK705" i="1"/>
  <c r="AV704" i="1"/>
  <c r="AS705" i="1"/>
  <c r="K704" i="1"/>
  <c r="Y705" i="1"/>
  <c r="BD703" i="1"/>
  <c r="BA703" i="1" s="1"/>
  <c r="BK705" i="1"/>
  <c r="O703" i="1"/>
  <c r="K703" i="1" s="1"/>
  <c r="AI741" i="1"/>
  <c r="Y741" i="1"/>
  <c r="BK741" i="1"/>
  <c r="K741" i="1"/>
  <c r="AA741" i="1" s="1"/>
  <c r="K712" i="1" l="1"/>
  <c r="AI712" i="1"/>
  <c r="Y712" i="1"/>
  <c r="Q712" i="1"/>
  <c r="K715" i="1"/>
  <c r="AA715" i="1" s="1"/>
  <c r="Q715" i="1"/>
  <c r="Y715" i="1"/>
  <c r="K709" i="1"/>
  <c r="AA709" i="1" s="1"/>
  <c r="Q709" i="1"/>
  <c r="Y709" i="1"/>
  <c r="P683" i="1"/>
  <c r="Z683" i="1"/>
  <c r="Z41" i="1" s="1"/>
  <c r="Y687" i="1"/>
  <c r="Q711" i="1"/>
  <c r="AR709" i="1"/>
  <c r="AJ709" i="1" s="1"/>
  <c r="AS710" i="1"/>
  <c r="Q717" i="1"/>
  <c r="AR717" i="1"/>
  <c r="Q716" i="1"/>
  <c r="AR716" i="1"/>
  <c r="AJ716" i="1" s="1"/>
  <c r="AK716" i="1" s="1"/>
  <c r="AJ710" i="1"/>
  <c r="AK710" i="1" s="1"/>
  <c r="Q713" i="1"/>
  <c r="AR741" i="1"/>
  <c r="BK687" i="1"/>
  <c r="BL687" i="1" s="1"/>
  <c r="AI687" i="1"/>
  <c r="Q687" i="1"/>
  <c r="O720" i="1"/>
  <c r="K720" i="1" s="1"/>
  <c r="BK749" i="1"/>
  <c r="BK750" i="1"/>
  <c r="BE752" i="1"/>
  <c r="O683" i="1"/>
  <c r="K683" i="1" s="1"/>
  <c r="Y688" i="1"/>
  <c r="AA712" i="1"/>
  <c r="AI709" i="1"/>
  <c r="AI715" i="1"/>
  <c r="AI688" i="1"/>
  <c r="Z688" i="1"/>
  <c r="BK688" i="1"/>
  <c r="AA687" i="1"/>
  <c r="Q688" i="1"/>
  <c r="BL716" i="1"/>
  <c r="BE716" i="1"/>
  <c r="BF716" i="1" s="1"/>
  <c r="Z716" i="1"/>
  <c r="AA716" i="1" s="1"/>
  <c r="AI716" i="1"/>
  <c r="AI717" i="1"/>
  <c r="Z717" i="1"/>
  <c r="AA717" i="1" s="1"/>
  <c r="AV717" i="1"/>
  <c r="BK717" i="1"/>
  <c r="AV716" i="1"/>
  <c r="AV752" i="1" s="1"/>
  <c r="Z713" i="1"/>
  <c r="AA713" i="1" s="1"/>
  <c r="BL713" i="1"/>
  <c r="BE713" i="1"/>
  <c r="BF713" i="1" s="1"/>
  <c r="BE714" i="1"/>
  <c r="BL714" i="1"/>
  <c r="Z714" i="1"/>
  <c r="AV714" i="1"/>
  <c r="AV713" i="1"/>
  <c r="Q710" i="1"/>
  <c r="AA711" i="1"/>
  <c r="BE711" i="1"/>
  <c r="BL711" i="1"/>
  <c r="BL710" i="1"/>
  <c r="BE710" i="1"/>
  <c r="BF710" i="1" s="1"/>
  <c r="Z710" i="1"/>
  <c r="AA710" i="1" s="1"/>
  <c r="AI710" i="1"/>
  <c r="AV710" i="1"/>
  <c r="AI708" i="1"/>
  <c r="AV708" i="1"/>
  <c r="BK708" i="1"/>
  <c r="AA708" i="1"/>
  <c r="Z707" i="1"/>
  <c r="AA707" i="1" s="1"/>
  <c r="AH706" i="1"/>
  <c r="BK707" i="1"/>
  <c r="AI707" i="1"/>
  <c r="AV707" i="1"/>
  <c r="K706" i="1"/>
  <c r="Y706" i="1"/>
  <c r="Q708" i="1"/>
  <c r="Q704" i="1"/>
  <c r="AH703" i="1"/>
  <c r="AI704" i="1"/>
  <c r="Z704" i="1"/>
  <c r="AA704" i="1" s="1"/>
  <c r="Q703" i="1"/>
  <c r="BK704" i="1"/>
  <c r="BE705" i="1"/>
  <c r="BF705" i="1" s="1"/>
  <c r="BL705" i="1"/>
  <c r="AI705" i="1"/>
  <c r="Z705" i="1"/>
  <c r="AA705" i="1" s="1"/>
  <c r="AV705" i="1"/>
  <c r="AV703" i="1" s="1"/>
  <c r="Y703" i="1"/>
  <c r="BE741" i="1"/>
  <c r="BF741" i="1" s="1"/>
  <c r="BL741" i="1"/>
  <c r="Q741" i="1"/>
  <c r="AJ29" i="1"/>
  <c r="Z29" i="1"/>
  <c r="P29" i="1"/>
  <c r="AJ628" i="1"/>
  <c r="AR619" i="1"/>
  <c r="Z628" i="1"/>
  <c r="AH619" i="1"/>
  <c r="P628" i="1"/>
  <c r="Z616" i="1"/>
  <c r="Z617" i="1"/>
  <c r="P616" i="1"/>
  <c r="P617" i="1"/>
  <c r="K616" i="1"/>
  <c r="K617" i="1"/>
  <c r="AB17" i="1"/>
  <c r="AL17" i="1"/>
  <c r="R778" i="1"/>
  <c r="BG778" i="1"/>
  <c r="BE778" i="1" s="1"/>
  <c r="BB777" i="1"/>
  <c r="BA777" i="1" s="1"/>
  <c r="AP777" i="1"/>
  <c r="AT777" i="1" s="1"/>
  <c r="AX777" i="1" s="1"/>
  <c r="AW777" i="1" s="1"/>
  <c r="AM777" i="1"/>
  <c r="V777" i="1"/>
  <c r="S777" i="1"/>
  <c r="K777" i="1"/>
  <c r="G777" i="1"/>
  <c r="F777" i="1"/>
  <c r="AL387" i="1"/>
  <c r="AJ387" i="1" s="1"/>
  <c r="AB387" i="1"/>
  <c r="Z387" i="1" s="1"/>
  <c r="R387" i="1"/>
  <c r="P387" i="1" s="1"/>
  <c r="L387" i="1"/>
  <c r="K387" i="1" s="1"/>
  <c r="AC392" i="1"/>
  <c r="AC391" i="1"/>
  <c r="Z391" i="1"/>
  <c r="K391" i="1"/>
  <c r="S367" i="1"/>
  <c r="P367" i="1"/>
  <c r="AC367" i="1"/>
  <c r="Z367" i="1"/>
  <c r="AC368" i="1"/>
  <c r="AC369" i="1"/>
  <c r="Z368" i="1"/>
  <c r="Z369" i="1"/>
  <c r="L364" i="1"/>
  <c r="K369" i="1"/>
  <c r="K532" i="1"/>
  <c r="K525" i="1"/>
  <c r="O428" i="1"/>
  <c r="K397" i="1"/>
  <c r="K398" i="1"/>
  <c r="L363" i="1" l="1"/>
  <c r="K363" i="1" s="1"/>
  <c r="K364" i="1"/>
  <c r="O730" i="1"/>
  <c r="O751" i="1" s="1"/>
  <c r="AG734" i="1"/>
  <c r="AK709" i="1"/>
  <c r="AK532" i="1"/>
  <c r="AA532" i="1"/>
  <c r="P41" i="1"/>
  <c r="AA688" i="1"/>
  <c r="AR428" i="1"/>
  <c r="AJ428" i="1" s="1"/>
  <c r="Y428" i="1"/>
  <c r="AS619" i="1"/>
  <c r="AS628" i="1"/>
  <c r="AS716" i="1"/>
  <c r="K428" i="1"/>
  <c r="AI428" i="1"/>
  <c r="AR715" i="1"/>
  <c r="AS715" i="1" s="1"/>
  <c r="BE687" i="1"/>
  <c r="BF687" i="1" s="1"/>
  <c r="AS709" i="1"/>
  <c r="AR703" i="1"/>
  <c r="AJ704" i="1"/>
  <c r="AK704" i="1" s="1"/>
  <c r="AS704" i="1"/>
  <c r="AJ708" i="1"/>
  <c r="AK708" i="1" s="1"/>
  <c r="AS708" i="1"/>
  <c r="AR706" i="1"/>
  <c r="AJ711" i="1"/>
  <c r="AK711" i="1" s="1"/>
  <c r="AS711" i="1"/>
  <c r="AJ717" i="1"/>
  <c r="AK717" i="1" s="1"/>
  <c r="AS717" i="1"/>
  <c r="AJ713" i="1"/>
  <c r="AK713" i="1" s="1"/>
  <c r="AS713" i="1"/>
  <c r="AR712" i="1"/>
  <c r="AJ741" i="1"/>
  <c r="AK741" i="1" s="1"/>
  <c r="AS741" i="1"/>
  <c r="AA714" i="1"/>
  <c r="BF711" i="1"/>
  <c r="BE749" i="1"/>
  <c r="BE750" i="1"/>
  <c r="BF714" i="1"/>
  <c r="E777" i="1"/>
  <c r="AK29" i="1"/>
  <c r="AK368" i="1"/>
  <c r="Q368" i="1"/>
  <c r="AA628" i="1"/>
  <c r="Q369" i="1"/>
  <c r="AK369" i="1"/>
  <c r="AA391" i="1"/>
  <c r="Q391" i="1"/>
  <c r="AK391" i="1"/>
  <c r="Q392" i="1"/>
  <c r="AK392" i="1"/>
  <c r="K778" i="1"/>
  <c r="BF778" i="1" s="1"/>
  <c r="S778" i="1"/>
  <c r="BE688" i="1"/>
  <c r="BF688" i="1" s="1"/>
  <c r="BL688" i="1"/>
  <c r="Q617" i="1"/>
  <c r="Q616" i="1"/>
  <c r="BL717" i="1"/>
  <c r="BE717" i="1"/>
  <c r="BF717" i="1" s="1"/>
  <c r="AV706" i="1"/>
  <c r="BE708" i="1"/>
  <c r="BF708" i="1" s="1"/>
  <c r="BL708" i="1"/>
  <c r="Q706" i="1"/>
  <c r="BL707" i="1"/>
  <c r="BE707" i="1"/>
  <c r="BF707" i="1" s="1"/>
  <c r="BK706" i="1"/>
  <c r="AI706" i="1"/>
  <c r="Z706" i="1"/>
  <c r="AA706" i="1" s="1"/>
  <c r="BL704" i="1"/>
  <c r="BE704" i="1"/>
  <c r="BF704" i="1" s="1"/>
  <c r="BK703" i="1"/>
  <c r="AI703" i="1"/>
  <c r="Z703" i="1"/>
  <c r="AA703" i="1" s="1"/>
  <c r="Q29" i="1"/>
  <c r="AA617" i="1"/>
  <c r="AA616" i="1"/>
  <c r="AA392" i="1"/>
  <c r="AM778" i="1"/>
  <c r="BH778" i="1"/>
  <c r="P778" i="1"/>
  <c r="AJ778" i="1"/>
  <c r="AJ777" i="1"/>
  <c r="AK777" i="1" s="1"/>
  <c r="P777" i="1"/>
  <c r="Q777" i="1" s="1"/>
  <c r="AA369" i="1"/>
  <c r="AA368" i="1"/>
  <c r="L541" i="1"/>
  <c r="K531" i="1"/>
  <c r="K730" i="1" l="1"/>
  <c r="L607" i="1"/>
  <c r="K541" i="1"/>
  <c r="AK531" i="1"/>
  <c r="AA531" i="1"/>
  <c r="Q778" i="1"/>
  <c r="AK628" i="1"/>
  <c r="AJ715" i="1"/>
  <c r="AK715" i="1" s="1"/>
  <c r="AK428" i="1"/>
  <c r="AA428" i="1"/>
  <c r="AM541" i="1"/>
  <c r="Q628" i="1"/>
  <c r="AK778" i="1"/>
  <c r="AJ706" i="1"/>
  <c r="AK706" i="1" s="1"/>
  <c r="AS706" i="1"/>
  <c r="AJ712" i="1"/>
  <c r="AK712" i="1" s="1"/>
  <c r="AS712" i="1"/>
  <c r="AJ703" i="1"/>
  <c r="AK703" i="1" s="1"/>
  <c r="AS703" i="1"/>
  <c r="K751" i="1"/>
  <c r="Y751" i="1"/>
  <c r="K529" i="1"/>
  <c r="BE706" i="1"/>
  <c r="BF706" i="1" s="1"/>
  <c r="BL706" i="1"/>
  <c r="BE703" i="1"/>
  <c r="BF703" i="1" s="1"/>
  <c r="BL703" i="1"/>
  <c r="L627" i="1"/>
  <c r="S607" i="1" l="1"/>
  <c r="AM607" i="1"/>
  <c r="S627" i="1"/>
  <c r="K627" i="1"/>
  <c r="L24" i="1"/>
  <c r="AM627" i="1"/>
  <c r="AK529" i="1"/>
  <c r="AA529" i="1"/>
  <c r="L52" i="1"/>
  <c r="AC52" i="1" s="1"/>
  <c r="AC627" i="1"/>
  <c r="AK627" i="1" l="1"/>
  <c r="Q627" i="1"/>
  <c r="K52" i="1"/>
  <c r="K24" i="1"/>
  <c r="AM24" i="1"/>
  <c r="AA627" i="1"/>
  <c r="AK24" i="1" l="1"/>
  <c r="S24" i="1"/>
  <c r="Q24" i="1"/>
  <c r="AA24" i="1"/>
  <c r="AK52" i="1"/>
  <c r="AA52" i="1"/>
  <c r="P502" i="1"/>
  <c r="Z502" i="1"/>
  <c r="L340" i="1"/>
  <c r="K342" i="1"/>
  <c r="P335" i="1"/>
  <c r="AC335" i="1"/>
  <c r="Z335" i="1"/>
  <c r="L314" i="1"/>
  <c r="AC314" i="1" s="1"/>
  <c r="K315" i="1"/>
  <c r="AA315" i="1" s="1"/>
  <c r="K314" i="1" l="1"/>
  <c r="AA314" i="1" s="1"/>
  <c r="R244" i="1"/>
  <c r="P244" i="1" s="1"/>
  <c r="L244" i="1"/>
  <c r="K244" i="1" s="1"/>
  <c r="K243" i="1" s="1"/>
  <c r="L228" i="1" l="1"/>
  <c r="K233" i="1"/>
  <c r="K196" i="1"/>
  <c r="AK196" i="1" s="1"/>
  <c r="L193" i="1"/>
  <c r="AK233" i="1" l="1"/>
  <c r="AA233" i="1"/>
  <c r="Q233" i="1"/>
  <c r="P657" i="1" l="1"/>
  <c r="X443" i="1"/>
  <c r="X405" i="1"/>
  <c r="P427" i="1"/>
  <c r="X400" i="1"/>
  <c r="X399" i="1" s="1"/>
  <c r="P399" i="1" s="1"/>
  <c r="X430" i="1"/>
  <c r="X402" i="1"/>
  <c r="W587" i="1"/>
  <c r="W588" i="1"/>
  <c r="W589" i="1"/>
  <c r="W590" i="1"/>
  <c r="W591" i="1"/>
  <c r="W592" i="1"/>
  <c r="W593" i="1"/>
  <c r="W594" i="1"/>
  <c r="W595" i="1"/>
  <c r="P400" i="1" l="1"/>
  <c r="P575" i="1"/>
  <c r="AM195" i="1" l="1"/>
  <c r="AM196" i="1"/>
  <c r="R522" i="1" l="1"/>
  <c r="P522" i="1" s="1"/>
  <c r="R521" i="1"/>
  <c r="P521" i="1" s="1"/>
  <c r="P380" i="1" l="1"/>
  <c r="S386" i="1"/>
  <c r="S385" i="1"/>
  <c r="P148" i="1"/>
  <c r="S148" i="1"/>
  <c r="R150" i="1"/>
  <c r="R149" i="1" s="1"/>
  <c r="R147" i="1"/>
  <c r="P147" i="1" s="1"/>
  <c r="S336" i="1"/>
  <c r="S337" i="1"/>
  <c r="P336" i="1"/>
  <c r="P337" i="1"/>
  <c r="R384" i="1" l="1"/>
  <c r="P149" i="1"/>
  <c r="P150" i="1"/>
  <c r="S150" i="1"/>
  <c r="P385" i="1"/>
  <c r="P386" i="1"/>
  <c r="AJ575" i="1" l="1"/>
  <c r="AB522" i="1" l="1"/>
  <c r="AL522" i="1" s="1"/>
  <c r="AJ522" i="1" s="1"/>
  <c r="AK522" i="1" s="1"/>
  <c r="AB521" i="1"/>
  <c r="AL521" i="1" s="1"/>
  <c r="AJ521" i="1" s="1"/>
  <c r="AK521" i="1" s="1"/>
  <c r="AC501" i="1" l="1"/>
  <c r="BG386" i="1"/>
  <c r="BE386" i="1" s="1"/>
  <c r="AH443" i="1"/>
  <c r="Z400" i="1"/>
  <c r="AH399" i="1"/>
  <c r="Z399" i="1" s="1"/>
  <c r="AH408" i="1"/>
  <c r="AH407" i="1"/>
  <c r="BK407" i="1" s="1"/>
  <c r="BL407" i="1" s="1"/>
  <c r="BK691" i="1"/>
  <c r="BL691" i="1" s="1"/>
  <c r="BK690" i="1"/>
  <c r="BL690" i="1" s="1"/>
  <c r="BG755" i="1"/>
  <c r="BH755" i="1" s="1"/>
  <c r="BK615" i="1"/>
  <c r="BL615" i="1" s="1"/>
  <c r="BI772" i="1"/>
  <c r="BH756" i="1"/>
  <c r="BH757" i="1"/>
  <c r="BL684" i="1"/>
  <c r="BL685" i="1"/>
  <c r="BL686" i="1"/>
  <c r="BL692" i="1"/>
  <c r="BL693" i="1"/>
  <c r="BL694" i="1"/>
  <c r="BL695" i="1"/>
  <c r="BL696" i="1"/>
  <c r="BL697" i="1"/>
  <c r="BL698" i="1"/>
  <c r="BL699" i="1"/>
  <c r="BL700" i="1"/>
  <c r="BL634" i="1"/>
  <c r="BL635" i="1"/>
  <c r="BL639" i="1"/>
  <c r="BL640" i="1"/>
  <c r="BL645" i="1"/>
  <c r="BL646" i="1"/>
  <c r="BL648" i="1"/>
  <c r="BL649" i="1"/>
  <c r="BL651" i="1"/>
  <c r="BL652" i="1"/>
  <c r="BL654" i="1"/>
  <c r="BL655" i="1"/>
  <c r="BL659" i="1"/>
  <c r="BL660" i="1"/>
  <c r="BH662" i="1"/>
  <c r="BG664" i="1"/>
  <c r="BH664" i="1" s="1"/>
  <c r="BG663" i="1"/>
  <c r="BH663" i="1" s="1"/>
  <c r="BL616" i="1"/>
  <c r="BJ612" i="1"/>
  <c r="BJ613" i="1"/>
  <c r="BJ614" i="1"/>
  <c r="BJ616" i="1"/>
  <c r="BI611" i="1"/>
  <c r="BJ611" i="1" s="1"/>
  <c r="BG613" i="1"/>
  <c r="BG615" i="1"/>
  <c r="BG611" i="1"/>
  <c r="BI588" i="1"/>
  <c r="BJ588" i="1" s="1"/>
  <c r="BI589" i="1"/>
  <c r="BJ589" i="1" s="1"/>
  <c r="BI590" i="1"/>
  <c r="BJ590" i="1" s="1"/>
  <c r="BI591" i="1"/>
  <c r="BJ591" i="1" s="1"/>
  <c r="BI592" i="1"/>
  <c r="BJ592" i="1" s="1"/>
  <c r="BI593" i="1"/>
  <c r="BJ593" i="1" s="1"/>
  <c r="BI594" i="1"/>
  <c r="BJ594" i="1" s="1"/>
  <c r="BI595" i="1"/>
  <c r="BJ595" i="1" s="1"/>
  <c r="BI587" i="1"/>
  <c r="BJ587" i="1" s="1"/>
  <c r="BG555" i="1"/>
  <c r="BG554" i="1"/>
  <c r="BG500" i="1"/>
  <c r="BH500" i="1" s="1"/>
  <c r="BG501" i="1"/>
  <c r="BG503" i="1"/>
  <c r="BH503" i="1" s="1"/>
  <c r="BG521" i="1"/>
  <c r="BH521" i="1" s="1"/>
  <c r="BG522" i="1"/>
  <c r="BH522" i="1" s="1"/>
  <c r="BG524" i="1"/>
  <c r="BH524" i="1" s="1"/>
  <c r="BG520" i="1"/>
  <c r="BH520" i="1" s="1"/>
  <c r="BK519" i="1"/>
  <c r="BL519" i="1" s="1"/>
  <c r="BK518" i="1"/>
  <c r="BL518" i="1" s="1"/>
  <c r="BG516" i="1"/>
  <c r="BG515" i="1"/>
  <c r="BH515" i="1" s="1"/>
  <c r="BG514" i="1"/>
  <c r="BH514" i="1" s="1"/>
  <c r="BG513" i="1"/>
  <c r="BH513" i="1" s="1"/>
  <c r="BG508" i="1"/>
  <c r="BH508" i="1" s="1"/>
  <c r="BG507" i="1"/>
  <c r="BH507" i="1" s="1"/>
  <c r="BG506" i="1"/>
  <c r="BH506" i="1" s="1"/>
  <c r="BL403" i="1"/>
  <c r="BL406" i="1"/>
  <c r="BL410" i="1"/>
  <c r="BL411" i="1"/>
  <c r="BL414" i="1"/>
  <c r="BL415" i="1"/>
  <c r="BL416" i="1"/>
  <c r="BL418" i="1"/>
  <c r="BL419" i="1"/>
  <c r="BL421" i="1"/>
  <c r="BL422" i="1"/>
  <c r="BL423" i="1"/>
  <c r="BL424" i="1"/>
  <c r="BL431" i="1"/>
  <c r="BL432" i="1"/>
  <c r="BL435" i="1"/>
  <c r="BL436" i="1"/>
  <c r="BL441" i="1"/>
  <c r="BK446" i="1"/>
  <c r="BL446" i="1" s="1"/>
  <c r="BK443" i="1"/>
  <c r="BL443" i="1" s="1"/>
  <c r="BK439" i="1"/>
  <c r="BL439" i="1" s="1"/>
  <c r="BK438" i="1"/>
  <c r="BL438" i="1" s="1"/>
  <c r="BK430" i="1"/>
  <c r="BL430" i="1" s="1"/>
  <c r="BK426" i="1"/>
  <c r="BL426" i="1" s="1"/>
  <c r="BK425" i="1"/>
  <c r="BL425" i="1" s="1"/>
  <c r="BK408" i="1"/>
  <c r="BL408" i="1" s="1"/>
  <c r="BK402" i="1"/>
  <c r="BL402" i="1" s="1"/>
  <c r="BK400" i="1"/>
  <c r="BL400" i="1" s="1"/>
  <c r="BK398" i="1"/>
  <c r="BL398" i="1" s="1"/>
  <c r="BK396" i="1"/>
  <c r="BL396" i="1" s="1"/>
  <c r="BG342" i="1"/>
  <c r="BH342" i="1" s="1"/>
  <c r="BG352" i="1"/>
  <c r="BH352" i="1" s="1"/>
  <c r="BG353" i="1"/>
  <c r="BH353" i="1" s="1"/>
  <c r="BG355" i="1"/>
  <c r="BH355" i="1" s="1"/>
  <c r="BG356" i="1"/>
  <c r="BG357" i="1"/>
  <c r="BH357" i="1" s="1"/>
  <c r="BH250" i="1"/>
  <c r="BH251" i="1"/>
  <c r="BH252" i="1"/>
  <c r="BH253" i="1"/>
  <c r="BH254" i="1"/>
  <c r="BH256" i="1"/>
  <c r="BH266" i="1"/>
  <c r="BH267" i="1"/>
  <c r="BH268" i="1"/>
  <c r="BH269" i="1"/>
  <c r="BH270" i="1"/>
  <c r="BH271" i="1"/>
  <c r="BH272" i="1"/>
  <c r="BH273" i="1"/>
  <c r="BH277" i="1"/>
  <c r="BH278" i="1"/>
  <c r="BH279" i="1"/>
  <c r="BH280" i="1"/>
  <c r="BH281" i="1"/>
  <c r="BH282" i="1"/>
  <c r="BH283" i="1"/>
  <c r="BH285" i="1"/>
  <c r="BH286" i="1"/>
  <c r="BH290" i="1"/>
  <c r="BH296" i="1"/>
  <c r="BH297" i="1"/>
  <c r="BH298" i="1"/>
  <c r="BH299" i="1"/>
  <c r="BH302" i="1"/>
  <c r="BH303" i="1"/>
  <c r="BH304" i="1"/>
  <c r="BH305" i="1"/>
  <c r="BH306" i="1"/>
  <c r="BH307" i="1"/>
  <c r="BH308" i="1"/>
  <c r="BH328" i="1"/>
  <c r="BH330" i="1"/>
  <c r="BH331" i="1"/>
  <c r="BH356" i="1"/>
  <c r="BH447" i="1"/>
  <c r="BH450" i="1"/>
  <c r="BH451" i="1"/>
  <c r="BH452" i="1"/>
  <c r="BH455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6" i="1"/>
  <c r="BH479" i="1"/>
  <c r="BH485" i="1"/>
  <c r="BH501" i="1"/>
  <c r="BH510" i="1"/>
  <c r="BH511" i="1"/>
  <c r="BH516" i="1"/>
  <c r="BF266" i="1"/>
  <c r="BF267" i="1"/>
  <c r="BF268" i="1"/>
  <c r="BF269" i="1"/>
  <c r="BF270" i="1"/>
  <c r="BF271" i="1"/>
  <c r="BF272" i="1"/>
  <c r="BF273" i="1"/>
  <c r="BF277" i="1"/>
  <c r="BF278" i="1"/>
  <c r="BF279" i="1"/>
  <c r="BF280" i="1"/>
  <c r="BF281" i="1"/>
  <c r="BF282" i="1"/>
  <c r="BF283" i="1"/>
  <c r="BF297" i="1"/>
  <c r="BF302" i="1"/>
  <c r="BF303" i="1"/>
  <c r="BF304" i="1"/>
  <c r="BF305" i="1"/>
  <c r="BF306" i="1"/>
  <c r="BF307" i="1"/>
  <c r="BF308" i="1"/>
  <c r="BF342" i="1"/>
  <c r="BF352" i="1"/>
  <c r="BF353" i="1"/>
  <c r="BF356" i="1"/>
  <c r="BF357" i="1"/>
  <c r="BF431" i="1"/>
  <c r="BF432" i="1"/>
  <c r="BF462" i="1"/>
  <c r="BF463" i="1"/>
  <c r="BF464" i="1"/>
  <c r="BF465" i="1"/>
  <c r="BF466" i="1"/>
  <c r="BF467" i="1"/>
  <c r="BF468" i="1"/>
  <c r="BF469" i="1"/>
  <c r="BF470" i="1"/>
  <c r="BF476" i="1"/>
  <c r="BF479" i="1"/>
  <c r="BF485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L94" i="1"/>
  <c r="Z195" i="1"/>
  <c r="R195" i="1" s="1"/>
  <c r="Z196" i="1"/>
  <c r="R196" i="1" s="1"/>
  <c r="AB162" i="1"/>
  <c r="AL162" i="1" s="1"/>
  <c r="AB150" i="1"/>
  <c r="AL150" i="1" s="1"/>
  <c r="AB148" i="1"/>
  <c r="AL148" i="1" s="1"/>
  <c r="AB231" i="1"/>
  <c r="BG22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G161" i="1"/>
  <c r="BG96" i="1"/>
  <c r="BL31" i="1"/>
  <c r="BL32" i="1"/>
  <c r="BL33" i="1"/>
  <c r="BL34" i="1"/>
  <c r="BL39" i="1"/>
  <c r="BL40" i="1"/>
  <c r="BJ12" i="1"/>
  <c r="BJ31" i="1"/>
  <c r="BJ32" i="1"/>
  <c r="BJ33" i="1"/>
  <c r="BJ34" i="1"/>
  <c r="BJ39" i="1"/>
  <c r="BJ40" i="1"/>
  <c r="BH31" i="1"/>
  <c r="BH32" i="1"/>
  <c r="BH33" i="1"/>
  <c r="BH34" i="1"/>
  <c r="BH39" i="1"/>
  <c r="BH40" i="1"/>
  <c r="S196" i="1" l="1"/>
  <c r="P196" i="1"/>
  <c r="Q196" i="1" s="1"/>
  <c r="S195" i="1"/>
  <c r="R193" i="1"/>
  <c r="P195" i="1"/>
  <c r="BG148" i="1"/>
  <c r="BE148" i="1" s="1"/>
  <c r="BG231" i="1"/>
  <c r="Z231" i="1"/>
  <c r="AA231" i="1" s="1"/>
  <c r="BG150" i="1"/>
  <c r="BG149" i="1" s="1"/>
  <c r="BE149" i="1" s="1"/>
  <c r="BG772" i="1"/>
  <c r="BH772" i="1" s="1"/>
  <c r="BG189" i="1"/>
  <c r="BG188" i="1"/>
  <c r="BG184" i="1"/>
  <c r="BG183" i="1"/>
  <c r="AL149" i="1"/>
  <c r="AJ150" i="1"/>
  <c r="AM150" i="1"/>
  <c r="AM148" i="1"/>
  <c r="AL147" i="1"/>
  <c r="AJ148" i="1"/>
  <c r="BG95" i="1"/>
  <c r="BG94" i="1" s="1"/>
  <c r="BG93" i="1" s="1"/>
  <c r="BG162" i="1"/>
  <c r="BG196" i="1"/>
  <c r="BH196" i="1" s="1"/>
  <c r="BG195" i="1"/>
  <c r="BH195" i="1" s="1"/>
  <c r="AC385" i="1"/>
  <c r="AC386" i="1"/>
  <c r="AC337" i="1"/>
  <c r="BG336" i="1"/>
  <c r="BE336" i="1" s="1"/>
  <c r="BG337" i="1"/>
  <c r="BH337" i="1" s="1"/>
  <c r="Z337" i="1"/>
  <c r="AL337" i="1" s="1"/>
  <c r="AL335" i="1" s="1"/>
  <c r="Z336" i="1"/>
  <c r="AC336" i="1"/>
  <c r="AC196" i="1"/>
  <c r="AC195" i="1"/>
  <c r="BG385" i="1"/>
  <c r="Z385" i="1"/>
  <c r="BH386" i="1"/>
  <c r="Z386" i="1"/>
  <c r="BH148" i="1"/>
  <c r="BG147" i="1"/>
  <c r="BH150" i="1" l="1"/>
  <c r="BE150" i="1"/>
  <c r="BE195" i="1"/>
  <c r="BF195" i="1" s="1"/>
  <c r="BE196" i="1"/>
  <c r="BF196" i="1" s="1"/>
  <c r="BH336" i="1"/>
  <c r="BE337" i="1"/>
  <c r="AJ149" i="1"/>
  <c r="AJ147" i="1"/>
  <c r="AJ336" i="1"/>
  <c r="AM336" i="1"/>
  <c r="AJ337" i="1"/>
  <c r="AM337" i="1"/>
  <c r="AM386" i="1"/>
  <c r="AJ386" i="1"/>
  <c r="AL384" i="1"/>
  <c r="AJ385" i="1"/>
  <c r="BH385" i="1"/>
  <c r="BE385" i="1"/>
  <c r="BE147" i="1"/>
  <c r="L187" i="1" l="1"/>
  <c r="AM578" i="1" l="1"/>
  <c r="AM577" i="1"/>
  <c r="BG576" i="1"/>
  <c r="BG575" i="1"/>
  <c r="BG573" i="1"/>
  <c r="BG566" i="1"/>
  <c r="BH566" i="1" s="1"/>
  <c r="BG564" i="1"/>
  <c r="BG563" i="1"/>
  <c r="BG561" i="1"/>
  <c r="P574" i="1" l="1"/>
  <c r="S574" i="1"/>
  <c r="BG577" i="1"/>
  <c r="BE577" i="1" s="1"/>
  <c r="BG572" i="1"/>
  <c r="BH572" i="1" s="1"/>
  <c r="BG578" i="1"/>
  <c r="BE578" i="1" s="1"/>
  <c r="K574" i="1"/>
  <c r="BG574" i="1"/>
  <c r="AC574" i="1"/>
  <c r="BG571" i="1" l="1"/>
  <c r="BH571" i="1" s="1"/>
  <c r="BG570" i="1"/>
  <c r="AJ574" i="1"/>
  <c r="Z574" i="1"/>
  <c r="Q574" i="1"/>
  <c r="BE574" i="1"/>
  <c r="BH574" i="1"/>
  <c r="BH578" i="1"/>
  <c r="BH577" i="1"/>
  <c r="AB661" i="1"/>
  <c r="BG384" i="1"/>
  <c r="AB384" i="1"/>
  <c r="L384" i="1"/>
  <c r="K386" i="1"/>
  <c r="AA574" i="1" l="1"/>
  <c r="AK574" i="1"/>
  <c r="BF574" i="1"/>
  <c r="Q386" i="1"/>
  <c r="AK386" i="1"/>
  <c r="BH384" i="1"/>
  <c r="BF386" i="1"/>
  <c r="AA386" i="1"/>
  <c r="AA196" i="1" l="1"/>
  <c r="Z150" i="1"/>
  <c r="AB149" i="1"/>
  <c r="Z149" i="1" s="1"/>
  <c r="AB147" i="1"/>
  <c r="Z147" i="1" s="1"/>
  <c r="Z148" i="1"/>
  <c r="AC148" i="1"/>
  <c r="AC150" i="1"/>
  <c r="N58" i="1"/>
  <c r="O445" i="1" l="1"/>
  <c r="R381" i="1" l="1"/>
  <c r="S380" i="1"/>
  <c r="AB382" i="1" l="1"/>
  <c r="BG382" i="1" s="1"/>
  <c r="BH382" i="1" s="1"/>
  <c r="R382" i="1"/>
  <c r="BG388" i="1"/>
  <c r="BH388" i="1" s="1"/>
  <c r="P381" i="1"/>
  <c r="S381" i="1"/>
  <c r="AB375" i="1"/>
  <c r="BG375" i="1" s="1"/>
  <c r="BH375" i="1" s="1"/>
  <c r="BG380" i="1"/>
  <c r="BH380" i="1" s="1"/>
  <c r="K381" i="1"/>
  <c r="AB381" i="1"/>
  <c r="AL381" i="1" s="1"/>
  <c r="K385" i="1"/>
  <c r="BG358" i="1"/>
  <c r="BH358" i="1" s="1"/>
  <c r="BG321" i="1"/>
  <c r="BH321" i="1" s="1"/>
  <c r="BG312" i="1"/>
  <c r="BH312" i="1" s="1"/>
  <c r="BG276" i="1"/>
  <c r="BH276" i="1" s="1"/>
  <c r="BG275" i="1"/>
  <c r="BH275" i="1" s="1"/>
  <c r="BG264" i="1"/>
  <c r="BH264" i="1" s="1"/>
  <c r="BG262" i="1"/>
  <c r="BH262" i="1" s="1"/>
  <c r="BG261" i="1"/>
  <c r="BH261" i="1" s="1"/>
  <c r="BG247" i="1"/>
  <c r="BH247" i="1" s="1"/>
  <c r="AB241" i="1"/>
  <c r="AB232" i="1"/>
  <c r="AB230" i="1"/>
  <c r="BG230" i="1" l="1"/>
  <c r="Z230" i="1"/>
  <c r="BG232" i="1"/>
  <c r="Z232" i="1"/>
  <c r="BE382" i="1"/>
  <c r="BG372" i="1"/>
  <c r="BH372" i="1" s="1"/>
  <c r="AB242" i="1"/>
  <c r="BG242" i="1" s="1"/>
  <c r="BH242" i="1" s="1"/>
  <c r="R242" i="1"/>
  <c r="S338" i="1"/>
  <c r="P338" i="1"/>
  <c r="AJ381" i="1"/>
  <c r="AK381" i="1" s="1"/>
  <c r="AM381" i="1"/>
  <c r="P388" i="1"/>
  <c r="S388" i="1"/>
  <c r="BG390" i="1"/>
  <c r="BH390" i="1" s="1"/>
  <c r="BG313" i="1"/>
  <c r="BH313" i="1" s="1"/>
  <c r="BG389" i="1"/>
  <c r="BH389" i="1" s="1"/>
  <c r="BG379" i="1"/>
  <c r="BH379" i="1" s="1"/>
  <c r="Q381" i="1"/>
  <c r="BG371" i="1"/>
  <c r="BH371" i="1" s="1"/>
  <c r="Q336" i="1"/>
  <c r="AK336" i="1"/>
  <c r="S382" i="1"/>
  <c r="BG194" i="1"/>
  <c r="BG241" i="1"/>
  <c r="BH241" i="1" s="1"/>
  <c r="AL241" i="1"/>
  <c r="Q337" i="1"/>
  <c r="AK337" i="1"/>
  <c r="AA336" i="1"/>
  <c r="BF336" i="1"/>
  <c r="AA337" i="1"/>
  <c r="BF337" i="1"/>
  <c r="BG335" i="1"/>
  <c r="K338" i="1"/>
  <c r="AB338" i="1"/>
  <c r="AA385" i="1"/>
  <c r="BF385" i="1"/>
  <c r="BG381" i="1"/>
  <c r="Z381" i="1"/>
  <c r="AA381" i="1" s="1"/>
  <c r="AC381" i="1"/>
  <c r="BG334" i="1"/>
  <c r="BH334" i="1" s="1"/>
  <c r="K195" i="1"/>
  <c r="Q195" i="1" l="1"/>
  <c r="AK195" i="1"/>
  <c r="AA195" i="1"/>
  <c r="Q338" i="1"/>
  <c r="BG387" i="1"/>
  <c r="AC338" i="1"/>
  <c r="AM335" i="1"/>
  <c r="BG265" i="1"/>
  <c r="BH265" i="1" s="1"/>
  <c r="BG338" i="1"/>
  <c r="BH381" i="1"/>
  <c r="BE381" i="1"/>
  <c r="BF381" i="1" s="1"/>
  <c r="BH335" i="1"/>
  <c r="BE335" i="1"/>
  <c r="BG156" i="1" l="1"/>
  <c r="BG155" i="1"/>
  <c r="BI191" i="1"/>
  <c r="BJ191" i="1" s="1"/>
  <c r="BE338" i="1"/>
  <c r="BH338" i="1"/>
  <c r="K150" i="1"/>
  <c r="L149" i="1"/>
  <c r="K148" i="1"/>
  <c r="L147" i="1"/>
  <c r="AC149" i="1" l="1"/>
  <c r="S149" i="1"/>
  <c r="BH149" i="1"/>
  <c r="AM149" i="1"/>
  <c r="AA150" i="1"/>
  <c r="AK150" i="1"/>
  <c r="BF150" i="1"/>
  <c r="AA148" i="1"/>
  <c r="BF148" i="1"/>
  <c r="AK148" i="1"/>
  <c r="AC147" i="1"/>
  <c r="S147" i="1"/>
  <c r="AM147" i="1"/>
  <c r="BH147" i="1"/>
  <c r="K149" i="1"/>
  <c r="K147" i="1"/>
  <c r="AA149" i="1" l="1"/>
  <c r="BF149" i="1"/>
  <c r="AK149" i="1"/>
  <c r="AA147" i="1"/>
  <c r="AK147" i="1"/>
  <c r="BF147" i="1"/>
  <c r="AB64" i="1"/>
  <c r="AC64" i="1" s="1"/>
  <c r="BG64" i="1" l="1"/>
  <c r="BK770" i="1"/>
  <c r="BE770" i="1" s="1"/>
  <c r="BI770" i="1"/>
  <c r="BG770" i="1"/>
  <c r="BI767" i="1"/>
  <c r="BG767" i="1"/>
  <c r="BE767" i="1" s="1"/>
  <c r="BE762" i="1"/>
  <c r="BK758" i="1"/>
  <c r="BL758" i="1" s="1"/>
  <c r="BE757" i="1"/>
  <c r="BE756" i="1"/>
  <c r="BE755" i="1"/>
  <c r="BG730" i="1"/>
  <c r="BG729" i="1"/>
  <c r="BG728" i="1" s="1"/>
  <c r="BG727" i="1" s="1"/>
  <c r="BG43" i="1" s="1"/>
  <c r="BG720" i="1"/>
  <c r="BI733" i="1"/>
  <c r="BI734" i="1"/>
  <c r="BE700" i="1"/>
  <c r="BE699" i="1"/>
  <c r="BE698" i="1"/>
  <c r="BE697" i="1"/>
  <c r="BE696" i="1"/>
  <c r="BE695" i="1"/>
  <c r="BE694" i="1"/>
  <c r="BE686" i="1"/>
  <c r="BE685" i="1"/>
  <c r="BE684" i="1"/>
  <c r="BE682" i="1"/>
  <c r="BE681" i="1"/>
  <c r="BG680" i="1"/>
  <c r="BE671" i="1"/>
  <c r="BF671" i="1" s="1"/>
  <c r="BE670" i="1"/>
  <c r="BF670" i="1" s="1"/>
  <c r="BE669" i="1"/>
  <c r="BF669" i="1" s="1"/>
  <c r="BE668" i="1"/>
  <c r="BF668" i="1" s="1"/>
  <c r="BE667" i="1"/>
  <c r="BF667" i="1" s="1"/>
  <c r="BE666" i="1"/>
  <c r="BF666" i="1" s="1"/>
  <c r="BE665" i="1"/>
  <c r="BF665" i="1" s="1"/>
  <c r="BE664" i="1"/>
  <c r="BE663" i="1"/>
  <c r="BE662" i="1"/>
  <c r="BG661" i="1"/>
  <c r="BG660" i="1"/>
  <c r="BE660" i="1" s="1"/>
  <c r="BE659" i="1"/>
  <c r="BG658" i="1"/>
  <c r="BK656" i="1"/>
  <c r="BL656" i="1" s="1"/>
  <c r="BK653" i="1"/>
  <c r="BK624" i="1"/>
  <c r="BI624" i="1"/>
  <c r="BK619" i="1"/>
  <c r="BK14" i="1" s="1"/>
  <c r="BI619" i="1"/>
  <c r="BG619" i="1"/>
  <c r="BE616" i="1"/>
  <c r="BE615" i="1"/>
  <c r="BE613" i="1"/>
  <c r="BE611" i="1"/>
  <c r="BK604" i="1"/>
  <c r="BI604" i="1"/>
  <c r="BK599" i="1"/>
  <c r="BK38" i="1" s="1"/>
  <c r="BE595" i="1"/>
  <c r="BE594" i="1"/>
  <c r="BE593" i="1"/>
  <c r="BE592" i="1"/>
  <c r="BE591" i="1"/>
  <c r="BE590" i="1"/>
  <c r="BE589" i="1"/>
  <c r="BE588" i="1"/>
  <c r="BE587" i="1"/>
  <c r="BE570" i="1"/>
  <c r="BF570" i="1" s="1"/>
  <c r="BH573" i="1"/>
  <c r="BE573" i="1"/>
  <c r="BE572" i="1"/>
  <c r="BE568" i="1"/>
  <c r="BG567" i="1"/>
  <c r="BE567" i="1" s="1"/>
  <c r="BG548" i="1"/>
  <c r="BE564" i="1"/>
  <c r="BE563" i="1"/>
  <c r="BG562" i="1"/>
  <c r="BE561" i="1"/>
  <c r="BE555" i="1"/>
  <c r="BE554" i="1"/>
  <c r="BG553" i="1"/>
  <c r="BG549" i="1"/>
  <c r="BI545" i="1"/>
  <c r="BK544" i="1"/>
  <c r="BI542" i="1"/>
  <c r="BI629" i="1" s="1"/>
  <c r="BI764" i="1" s="1"/>
  <c r="BG542" i="1"/>
  <c r="BK540" i="1"/>
  <c r="BK607" i="1" s="1"/>
  <c r="BK623" i="1" s="1"/>
  <c r="BI540" i="1"/>
  <c r="BI607" i="1" s="1"/>
  <c r="BK539" i="1"/>
  <c r="BI539" i="1"/>
  <c r="BI538" i="1"/>
  <c r="BI537" i="1"/>
  <c r="BI37" i="1" s="1"/>
  <c r="BG525" i="1"/>
  <c r="BH525" i="1" s="1"/>
  <c r="BE524" i="1"/>
  <c r="BE522" i="1"/>
  <c r="BE521" i="1"/>
  <c r="BE520" i="1"/>
  <c r="BE516" i="1"/>
  <c r="BE515" i="1"/>
  <c r="BE514" i="1"/>
  <c r="BE513" i="1"/>
  <c r="BK512" i="1"/>
  <c r="BE511" i="1"/>
  <c r="BF511" i="1" s="1"/>
  <c r="BE510" i="1"/>
  <c r="BE509" i="1" s="1"/>
  <c r="BK509" i="1"/>
  <c r="BG509" i="1"/>
  <c r="BE508" i="1"/>
  <c r="BE507" i="1"/>
  <c r="BE506" i="1"/>
  <c r="BK504" i="1"/>
  <c r="BG504" i="1"/>
  <c r="BE503" i="1"/>
  <c r="BK496" i="1"/>
  <c r="BI484" i="1"/>
  <c r="BG484" i="1"/>
  <c r="BK483" i="1"/>
  <c r="BI483" i="1"/>
  <c r="BG483" i="1"/>
  <c r="BI482" i="1"/>
  <c r="BI481" i="1"/>
  <c r="BG475" i="1"/>
  <c r="BG474" i="1"/>
  <c r="BG473" i="1"/>
  <c r="BE461" i="1"/>
  <c r="BG458" i="1"/>
  <c r="BG457" i="1"/>
  <c r="BH457" i="1" s="1"/>
  <c r="BK456" i="1"/>
  <c r="BE455" i="1"/>
  <c r="BG454" i="1"/>
  <c r="BK453" i="1"/>
  <c r="BK477" i="1" s="1"/>
  <c r="BE452" i="1"/>
  <c r="BE450" i="1"/>
  <c r="BK449" i="1"/>
  <c r="BK471" i="1" s="1"/>
  <c r="BG449" i="1"/>
  <c r="BE446" i="1"/>
  <c r="BG445" i="1"/>
  <c r="BK444" i="1"/>
  <c r="BL444" i="1" s="1"/>
  <c r="BK442" i="1"/>
  <c r="BL442" i="1" s="1"/>
  <c r="BG442" i="1"/>
  <c r="BE441" i="1"/>
  <c r="BG440" i="1"/>
  <c r="BG437" i="1"/>
  <c r="BE435" i="1"/>
  <c r="BK434" i="1"/>
  <c r="BG433" i="1"/>
  <c r="BG429" i="1" s="1"/>
  <c r="BK429" i="1"/>
  <c r="BE424" i="1"/>
  <c r="BE423" i="1"/>
  <c r="BE422" i="1"/>
  <c r="BE421" i="1"/>
  <c r="BG420" i="1"/>
  <c r="BE418" i="1"/>
  <c r="BK417" i="1"/>
  <c r="BG417" i="1"/>
  <c r="BE415" i="1"/>
  <c r="BE414" i="1"/>
  <c r="BE411" i="1"/>
  <c r="BE410" i="1"/>
  <c r="BG409" i="1"/>
  <c r="BE408" i="1"/>
  <c r="BE406" i="1"/>
  <c r="BG405" i="1"/>
  <c r="BE403" i="1"/>
  <c r="BE402" i="1"/>
  <c r="BK401" i="1"/>
  <c r="BE398" i="1"/>
  <c r="BK395" i="1"/>
  <c r="BE390" i="1"/>
  <c r="BE389" i="1"/>
  <c r="BE388" i="1"/>
  <c r="BE384" i="1"/>
  <c r="BE379" i="1"/>
  <c r="BG377" i="1"/>
  <c r="BG376" i="1"/>
  <c r="BE375" i="1"/>
  <c r="BE371" i="1"/>
  <c r="BG367" i="1"/>
  <c r="BG366" i="1"/>
  <c r="BH366" i="1" s="1"/>
  <c r="BG365" i="1"/>
  <c r="BE358" i="1"/>
  <c r="BE355" i="1"/>
  <c r="BE334" i="1"/>
  <c r="BE331" i="1"/>
  <c r="BE330" i="1"/>
  <c r="BG329" i="1"/>
  <c r="BE328" i="1"/>
  <c r="BF328" i="1" s="1"/>
  <c r="BG327" i="1"/>
  <c r="BH327" i="1" s="1"/>
  <c r="BE321" i="1"/>
  <c r="BE312" i="1"/>
  <c r="BG301" i="1"/>
  <c r="BE296" i="1"/>
  <c r="BG292" i="1"/>
  <c r="BG291" i="1"/>
  <c r="BG289" i="1"/>
  <c r="BK287" i="1"/>
  <c r="BE286" i="1"/>
  <c r="BF286" i="1" s="1"/>
  <c r="BE285" i="1"/>
  <c r="BK284" i="1"/>
  <c r="BG284" i="1"/>
  <c r="BE276" i="1"/>
  <c r="BE275" i="1"/>
  <c r="BG274" i="1"/>
  <c r="BE265" i="1"/>
  <c r="BE264" i="1"/>
  <c r="BG263" i="1"/>
  <c r="BE262" i="1"/>
  <c r="BG260" i="1"/>
  <c r="BG258" i="1"/>
  <c r="BG255" i="1"/>
  <c r="BH255" i="1" s="1"/>
  <c r="BE252" i="1"/>
  <c r="BE251" i="1"/>
  <c r="BG248" i="1"/>
  <c r="BH248" i="1" s="1"/>
  <c r="BE247" i="1"/>
  <c r="BG246" i="1"/>
  <c r="BG245" i="1"/>
  <c r="BE242" i="1"/>
  <c r="BE241" i="1"/>
  <c r="BG240" i="1"/>
  <c r="BH240" i="1" s="1"/>
  <c r="BE232" i="1"/>
  <c r="BF232" i="1" s="1"/>
  <c r="BE230" i="1"/>
  <c r="BF230" i="1" s="1"/>
  <c r="BE229" i="1"/>
  <c r="BF229" i="1" s="1"/>
  <c r="BG228" i="1"/>
  <c r="BG225" i="1" s="1"/>
  <c r="BG42" i="1" s="1"/>
  <c r="BE227" i="1"/>
  <c r="BF227" i="1" s="1"/>
  <c r="BH218" i="1"/>
  <c r="BH217" i="1"/>
  <c r="BH216" i="1"/>
  <c r="BH215" i="1"/>
  <c r="BH214" i="1"/>
  <c r="BH213" i="1"/>
  <c r="BH212" i="1"/>
  <c r="BH211" i="1"/>
  <c r="BH210" i="1"/>
  <c r="BH209" i="1"/>
  <c r="BH208" i="1"/>
  <c r="BH207" i="1"/>
  <c r="BH206" i="1"/>
  <c r="BH205" i="1"/>
  <c r="BH204" i="1"/>
  <c r="BH203" i="1"/>
  <c r="BH202" i="1"/>
  <c r="BH201" i="1"/>
  <c r="BH200" i="1"/>
  <c r="BH199" i="1"/>
  <c r="BH198" i="1"/>
  <c r="BE191" i="1"/>
  <c r="BF191" i="1" s="1"/>
  <c r="BI190" i="1"/>
  <c r="BE189" i="1"/>
  <c r="BE188" i="1"/>
  <c r="BG187" i="1"/>
  <c r="BE187" i="1" s="1"/>
  <c r="BE184" i="1"/>
  <c r="BE183" i="1"/>
  <c r="BG182" i="1"/>
  <c r="BG178" i="1"/>
  <c r="BE178" i="1" s="1"/>
  <c r="BG176" i="1"/>
  <c r="BE175" i="1"/>
  <c r="BE173" i="1"/>
  <c r="BF173" i="1" s="1"/>
  <c r="BE172" i="1"/>
  <c r="BF172" i="1" s="1"/>
  <c r="BE171" i="1"/>
  <c r="BF171" i="1" s="1"/>
  <c r="BE170" i="1"/>
  <c r="BF170" i="1" s="1"/>
  <c r="BE169" i="1"/>
  <c r="BF169" i="1" s="1"/>
  <c r="BE168" i="1"/>
  <c r="BF168" i="1" s="1"/>
  <c r="BE167" i="1"/>
  <c r="BF167" i="1" s="1"/>
  <c r="BE166" i="1"/>
  <c r="BF166" i="1" s="1"/>
  <c r="BE165" i="1"/>
  <c r="BF165" i="1" s="1"/>
  <c r="BE164" i="1"/>
  <c r="BK163" i="1"/>
  <c r="BG163" i="1"/>
  <c r="BE162" i="1"/>
  <c r="BE161" i="1"/>
  <c r="BG160" i="1"/>
  <c r="BE159" i="1"/>
  <c r="BE156" i="1"/>
  <c r="BE155" i="1"/>
  <c r="BG154" i="1"/>
  <c r="BG153" i="1" s="1"/>
  <c r="BE134" i="1"/>
  <c r="BF134" i="1" s="1"/>
  <c r="BE133" i="1"/>
  <c r="BF133" i="1" s="1"/>
  <c r="BE130" i="1"/>
  <c r="BE128" i="1"/>
  <c r="BG127" i="1"/>
  <c r="BE127" i="1" s="1"/>
  <c r="BE125" i="1"/>
  <c r="BF125" i="1" s="1"/>
  <c r="BE124" i="1"/>
  <c r="BF124" i="1" s="1"/>
  <c r="BE123" i="1"/>
  <c r="BF123" i="1" s="1"/>
  <c r="BE122" i="1"/>
  <c r="BF122" i="1" s="1"/>
  <c r="BE114" i="1"/>
  <c r="BG113" i="1"/>
  <c r="BK111" i="1"/>
  <c r="BI111" i="1"/>
  <c r="BG111" i="1"/>
  <c r="BE109" i="1"/>
  <c r="BF109" i="1" s="1"/>
  <c r="BE108" i="1"/>
  <c r="BF108" i="1" s="1"/>
  <c r="BE107" i="1"/>
  <c r="BF107" i="1" s="1"/>
  <c r="BE106" i="1"/>
  <c r="BF106" i="1" s="1"/>
  <c r="BE105" i="1"/>
  <c r="BF105" i="1" s="1"/>
  <c r="BE104" i="1"/>
  <c r="BF104" i="1" s="1"/>
  <c r="BE103" i="1"/>
  <c r="BF103" i="1" s="1"/>
  <c r="BE102" i="1"/>
  <c r="BF102" i="1" s="1"/>
  <c r="BE101" i="1"/>
  <c r="BF101" i="1" s="1"/>
  <c r="BE100" i="1"/>
  <c r="BF100" i="1" s="1"/>
  <c r="BE99" i="1"/>
  <c r="BF99" i="1" s="1"/>
  <c r="BG98" i="1"/>
  <c r="BG91" i="1"/>
  <c r="BK89" i="1"/>
  <c r="BG85" i="1"/>
  <c r="BE84" i="1"/>
  <c r="BE83" i="1"/>
  <c r="BG82" i="1"/>
  <c r="BG81" i="1" s="1"/>
  <c r="BK80" i="1"/>
  <c r="BK77" i="1"/>
  <c r="BG72" i="1"/>
  <c r="BE72" i="1" s="1"/>
  <c r="BK71" i="1"/>
  <c r="BG70" i="1"/>
  <c r="BE70" i="1" s="1"/>
  <c r="BG68" i="1"/>
  <c r="BE68" i="1" s="1"/>
  <c r="BG67" i="1"/>
  <c r="BE64" i="1"/>
  <c r="BG62" i="1"/>
  <c r="BE62" i="1" s="1"/>
  <c r="BK59" i="1"/>
  <c r="BI59" i="1"/>
  <c r="BI219" i="1" s="1"/>
  <c r="BK58" i="1"/>
  <c r="BI58" i="1"/>
  <c r="BK57" i="1"/>
  <c r="BI57" i="1"/>
  <c r="BG54" i="1"/>
  <c r="BG26" i="1" s="1"/>
  <c r="BK51" i="1"/>
  <c r="BK25" i="1" s="1"/>
  <c r="BI51" i="1"/>
  <c r="BI25" i="1" s="1"/>
  <c r="BG48" i="1"/>
  <c r="BK42" i="1"/>
  <c r="BI42" i="1"/>
  <c r="BI41" i="1"/>
  <c r="BG41" i="1"/>
  <c r="BE40" i="1"/>
  <c r="BF40" i="1" s="1"/>
  <c r="BE39" i="1"/>
  <c r="BF39" i="1" s="1"/>
  <c r="BK36" i="1"/>
  <c r="BI36" i="1"/>
  <c r="BK35" i="1"/>
  <c r="BG35" i="1"/>
  <c r="BE34" i="1"/>
  <c r="BF34" i="1" s="1"/>
  <c r="BE33" i="1"/>
  <c r="BF33" i="1" s="1"/>
  <c r="BE32" i="1"/>
  <c r="BF32" i="1" s="1"/>
  <c r="BE31" i="1"/>
  <c r="BF31" i="1" s="1"/>
  <c r="BK28" i="1"/>
  <c r="BL28" i="1" s="1"/>
  <c r="BI28" i="1"/>
  <c r="BJ28" i="1" s="1"/>
  <c r="BG28" i="1"/>
  <c r="BH28" i="1" s="1"/>
  <c r="BG27" i="1"/>
  <c r="BI15" i="1"/>
  <c r="BG15" i="1"/>
  <c r="BG14" i="1"/>
  <c r="BE5" i="1"/>
  <c r="BK602" i="1" l="1"/>
  <c r="BK622" i="1" s="1"/>
  <c r="BK47" i="1" s="1"/>
  <c r="BK15" i="1"/>
  <c r="BE417" i="1"/>
  <c r="BE473" i="1"/>
  <c r="BH473" i="1"/>
  <c r="BE474" i="1"/>
  <c r="BH474" i="1"/>
  <c r="BE329" i="1"/>
  <c r="BE454" i="1"/>
  <c r="BH454" i="1"/>
  <c r="BE475" i="1"/>
  <c r="BH475" i="1"/>
  <c r="BE434" i="1"/>
  <c r="BL434" i="1"/>
  <c r="BE653" i="1"/>
  <c r="BL653" i="1"/>
  <c r="BE376" i="1"/>
  <c r="BF376" i="1" s="1"/>
  <c r="BH376" i="1"/>
  <c r="BE483" i="1"/>
  <c r="BE377" i="1"/>
  <c r="BH377" i="1"/>
  <c r="BE458" i="1"/>
  <c r="BH458" i="1"/>
  <c r="BE367" i="1"/>
  <c r="BH367" i="1"/>
  <c r="BG364" i="1"/>
  <c r="BE364" i="1" s="1"/>
  <c r="BH365" i="1"/>
  <c r="BE365" i="1"/>
  <c r="BG300" i="1"/>
  <c r="BH301" i="1"/>
  <c r="BE258" i="1"/>
  <c r="BH258" i="1"/>
  <c r="BE292" i="1"/>
  <c r="BH292" i="1"/>
  <c r="BG288" i="1"/>
  <c r="BH289" i="1"/>
  <c r="BE291" i="1"/>
  <c r="BH291" i="1"/>
  <c r="BI54" i="1"/>
  <c r="BI26" i="1" s="1"/>
  <c r="BE260" i="1"/>
  <c r="BH260" i="1"/>
  <c r="BE246" i="1"/>
  <c r="BH246" i="1"/>
  <c r="BG249" i="1"/>
  <c r="BI220" i="1"/>
  <c r="BI197" i="1"/>
  <c r="BE548" i="1"/>
  <c r="BG629" i="1"/>
  <c r="BG764" i="1" s="1"/>
  <c r="BE504" i="1"/>
  <c r="BE429" i="1"/>
  <c r="BE387" i="1"/>
  <c r="BE274" i="1"/>
  <c r="BE263" i="1"/>
  <c r="BE160" i="1"/>
  <c r="BG158" i="1"/>
  <c r="BE158" i="1" s="1"/>
  <c r="BE113" i="1"/>
  <c r="BE111" i="1"/>
  <c r="BE444" i="1"/>
  <c r="BE443" i="1"/>
  <c r="BK437" i="1"/>
  <c r="BE566" i="1"/>
  <c r="BE575" i="1"/>
  <c r="BE571" i="1" s="1"/>
  <c r="BF571" i="1" s="1"/>
  <c r="BH575" i="1"/>
  <c r="BE430" i="1"/>
  <c r="BE553" i="1"/>
  <c r="BK399" i="1"/>
  <c r="BE438" i="1"/>
  <c r="BF338" i="1"/>
  <c r="BE400" i="1"/>
  <c r="BE396" i="1"/>
  <c r="BE401" i="1"/>
  <c r="BI737" i="1"/>
  <c r="BI730" i="1" s="1"/>
  <c r="BI740" i="1" s="1"/>
  <c r="BE690" i="1"/>
  <c r="BE691" i="1"/>
  <c r="BE449" i="1"/>
  <c r="BE426" i="1"/>
  <c r="BK689" i="1"/>
  <c r="BK720" i="1"/>
  <c r="BE194" i="1"/>
  <c r="BF194" i="1" s="1"/>
  <c r="BG193" i="1"/>
  <c r="BG287" i="1"/>
  <c r="BI30" i="1"/>
  <c r="BE153" i="1"/>
  <c r="BE395" i="1"/>
  <c r="BE42" i="1"/>
  <c r="BE67" i="1"/>
  <c r="BE261" i="1"/>
  <c r="BK433" i="1"/>
  <c r="BE525" i="1"/>
  <c r="BE758" i="1"/>
  <c r="BE366" i="1"/>
  <c r="BE439" i="1"/>
  <c r="BK445" i="1"/>
  <c r="BL445" i="1" s="1"/>
  <c r="BG453" i="1"/>
  <c r="BE82" i="1"/>
  <c r="BK486" i="1"/>
  <c r="BG472" i="1"/>
  <c r="BE519" i="1"/>
  <c r="BI736" i="1"/>
  <c r="BI729" i="1" s="1"/>
  <c r="BG326" i="1"/>
  <c r="BE425" i="1"/>
  <c r="BG565" i="1"/>
  <c r="BG237" i="1"/>
  <c r="BG374" i="1"/>
  <c r="BE549" i="1"/>
  <c r="BG259" i="1"/>
  <c r="BE259" i="1" s="1"/>
  <c r="BE680" i="1"/>
  <c r="BE190" i="1"/>
  <c r="BI35" i="1"/>
  <c r="BE300" i="1"/>
  <c r="BG61" i="1"/>
  <c r="BE163" i="1"/>
  <c r="BG174" i="1"/>
  <c r="BE176" i="1"/>
  <c r="BE98" i="1"/>
  <c r="BG226" i="1"/>
  <c r="BE228" i="1"/>
  <c r="BG244" i="1"/>
  <c r="BE245" i="1"/>
  <c r="BE28" i="1"/>
  <c r="BF28" i="1" s="1"/>
  <c r="BE15" i="1"/>
  <c r="BK30" i="1"/>
  <c r="BE81" i="1"/>
  <c r="BE91" i="1"/>
  <c r="BE225" i="1"/>
  <c r="BE240" i="1"/>
  <c r="BG239" i="1"/>
  <c r="BE85" i="1"/>
  <c r="BG80" i="1"/>
  <c r="BE154" i="1"/>
  <c r="BG181" i="1"/>
  <c r="BG177" i="1"/>
  <c r="BG333" i="1"/>
  <c r="BE248" i="1"/>
  <c r="BE255" i="1"/>
  <c r="BE182" i="1"/>
  <c r="BE284" i="1"/>
  <c r="BE301" i="1"/>
  <c r="BG311" i="1"/>
  <c r="BE288" i="1"/>
  <c r="BE289" i="1"/>
  <c r="BE313" i="1"/>
  <c r="BE327" i="1"/>
  <c r="BG383" i="1"/>
  <c r="BI602" i="1"/>
  <c r="BI622" i="1" s="1"/>
  <c r="BI47" i="1" s="1"/>
  <c r="BK448" i="1"/>
  <c r="BE472" i="1"/>
  <c r="BG471" i="1"/>
  <c r="BI623" i="1"/>
  <c r="BE607" i="1"/>
  <c r="BE407" i="1"/>
  <c r="BK405" i="1"/>
  <c r="BE372" i="1"/>
  <c r="BE457" i="1"/>
  <c r="BG456" i="1"/>
  <c r="BG678" i="1"/>
  <c r="BK440" i="1"/>
  <c r="BE562" i="1"/>
  <c r="BE619" i="1"/>
  <c r="BE661" i="1"/>
  <c r="BI728" i="1" l="1"/>
  <c r="BI727" i="1" s="1"/>
  <c r="BI43" i="1" s="1"/>
  <c r="BG360" i="1"/>
  <c r="BE471" i="1"/>
  <c r="BE374" i="1"/>
  <c r="BE287" i="1"/>
  <c r="BE237" i="1"/>
  <c r="BE249" i="1"/>
  <c r="BE437" i="1"/>
  <c r="BK394" i="1"/>
  <c r="BE405" i="1"/>
  <c r="BE720" i="1"/>
  <c r="BE442" i="1"/>
  <c r="BG363" i="1"/>
  <c r="BE363" i="1" s="1"/>
  <c r="BG323" i="1"/>
  <c r="BG257" i="1"/>
  <c r="BI21" i="1"/>
  <c r="BE35" i="1"/>
  <c r="BE399" i="1"/>
  <c r="BK683" i="1"/>
  <c r="BE689" i="1"/>
  <c r="BG378" i="1"/>
  <c r="BE380" i="1"/>
  <c r="BK517" i="1"/>
  <c r="BE518" i="1"/>
  <c r="BE433" i="1"/>
  <c r="BE453" i="1"/>
  <c r="BG477" i="1"/>
  <c r="BE326" i="1"/>
  <c r="BE445" i="1"/>
  <c r="BE565" i="1"/>
  <c r="BE360" i="1"/>
  <c r="BE80" i="1"/>
  <c r="BE226" i="1"/>
  <c r="BG719" i="1"/>
  <c r="BG718" i="1"/>
  <c r="BG751" i="1" s="1"/>
  <c r="BE239" i="1"/>
  <c r="BG243" i="1"/>
  <c r="BE244" i="1"/>
  <c r="BE174" i="1"/>
  <c r="BG192" i="1"/>
  <c r="BE193" i="1"/>
  <c r="BF193" i="1" s="1"/>
  <c r="BE333" i="1"/>
  <c r="BG332" i="1"/>
  <c r="BE181" i="1"/>
  <c r="BE383" i="1"/>
  <c r="BE177" i="1"/>
  <c r="BE61" i="1"/>
  <c r="BG60" i="1"/>
  <c r="BG448" i="1"/>
  <c r="BE456" i="1"/>
  <c r="BE311" i="1"/>
  <c r="BE440" i="1"/>
  <c r="S719" i="1"/>
  <c r="S720" i="1"/>
  <c r="S721" i="1"/>
  <c r="BE394" i="1" l="1"/>
  <c r="BE477" i="1"/>
  <c r="BK41" i="1"/>
  <c r="BE41" i="1" s="1"/>
  <c r="BE683" i="1"/>
  <c r="BE257" i="1"/>
  <c r="BE448" i="1"/>
  <c r="BG373" i="1"/>
  <c r="BE378" i="1"/>
  <c r="BG361" i="1"/>
  <c r="BG540" i="1" s="1"/>
  <c r="BE517" i="1"/>
  <c r="BE192" i="1"/>
  <c r="BG36" i="1"/>
  <c r="BE243" i="1"/>
  <c r="BE323" i="1"/>
  <c r="BG482" i="1"/>
  <c r="BG481" i="1"/>
  <c r="BE332" i="1"/>
  <c r="BE60" i="1"/>
  <c r="BG51" i="1" l="1"/>
  <c r="BG359" i="1"/>
  <c r="BE359" i="1" s="1"/>
  <c r="BE361" i="1"/>
  <c r="BE51" i="1" s="1"/>
  <c r="BE373" i="1"/>
  <c r="BG604" i="1"/>
  <c r="BE540" i="1"/>
  <c r="BE36" i="1"/>
  <c r="BG20" i="1" l="1"/>
  <c r="BE604" i="1"/>
  <c r="BG623" i="1"/>
  <c r="AC577" i="1"/>
  <c r="AC578" i="1"/>
  <c r="S577" i="1"/>
  <c r="S578" i="1"/>
  <c r="Q571" i="1"/>
  <c r="Z501" i="1"/>
  <c r="BG498" i="1"/>
  <c r="BH498" i="1" l="1"/>
  <c r="BE498" i="1"/>
  <c r="BE20" i="1"/>
  <c r="BE623" i="1"/>
  <c r="BG499" i="1" l="1"/>
  <c r="AJ502" i="1"/>
  <c r="AJ501" i="1"/>
  <c r="AM388" i="1"/>
  <c r="AJ388" i="1"/>
  <c r="AL375" i="1"/>
  <c r="P144" i="1"/>
  <c r="R143" i="1"/>
  <c r="R145" i="1"/>
  <c r="P145" i="1" s="1"/>
  <c r="P146" i="1"/>
  <c r="S335" i="1"/>
  <c r="AJ313" i="1"/>
  <c r="BH499" i="1" l="1"/>
  <c r="BE501" i="1"/>
  <c r="AL311" i="1"/>
  <c r="P142" i="1"/>
  <c r="P141" i="1"/>
  <c r="AM313" i="1"/>
  <c r="P143" i="1"/>
  <c r="Y403" i="1"/>
  <c r="Y402" i="1"/>
  <c r="P408" i="1"/>
  <c r="X395" i="1"/>
  <c r="P402" i="1" l="1"/>
  <c r="X401" i="1"/>
  <c r="P398" i="1"/>
  <c r="Y398" i="1"/>
  <c r="P401" i="1" l="1"/>
  <c r="X394" i="1"/>
  <c r="AH758" i="1"/>
  <c r="AH15" i="1" s="1"/>
  <c r="O15" i="1"/>
  <c r="BL15" i="1" s="1"/>
  <c r="AJ756" i="1"/>
  <c r="AJ757" i="1"/>
  <c r="Z756" i="1"/>
  <c r="Z757" i="1"/>
  <c r="K758" i="1"/>
  <c r="BF758" i="1" s="1"/>
  <c r="P756" i="1"/>
  <c r="P757" i="1"/>
  <c r="P758" i="1"/>
  <c r="K756" i="1"/>
  <c r="K757" i="1"/>
  <c r="AK757" i="1" l="1"/>
  <c r="BF757" i="1"/>
  <c r="Q756" i="1"/>
  <c r="BF756" i="1"/>
  <c r="AA756" i="1"/>
  <c r="AK756" i="1"/>
  <c r="Q757" i="1"/>
  <c r="AA757" i="1"/>
  <c r="Y758" i="1"/>
  <c r="AI758" i="1"/>
  <c r="AR758" i="1"/>
  <c r="AR15" i="1" s="1"/>
  <c r="Z758" i="1"/>
  <c r="AA758" i="1" s="1"/>
  <c r="Q758" i="1"/>
  <c r="AH401" i="1"/>
  <c r="Z401" i="1" s="1"/>
  <c r="Z402" i="1"/>
  <c r="Z657" i="1"/>
  <c r="AH405" i="1"/>
  <c r="Z408" i="1"/>
  <c r="BF577" i="1" l="1"/>
  <c r="BF578" i="1"/>
  <c r="P569" i="1"/>
  <c r="AJ758" i="1"/>
  <c r="AK758" i="1" s="1"/>
  <c r="AS758" i="1"/>
  <c r="BF522" i="1"/>
  <c r="BI586" i="1" l="1"/>
  <c r="AB311" i="1"/>
  <c r="BI599" i="1" l="1"/>
  <c r="BI544" i="1"/>
  <c r="BI601" i="1" s="1"/>
  <c r="BI621" i="1" s="1"/>
  <c r="BI46" i="1" s="1"/>
  <c r="BI19" i="1" s="1"/>
  <c r="BI18" i="1" s="1"/>
  <c r="BE586" i="1"/>
  <c r="BJ586" i="1"/>
  <c r="K17" i="1"/>
  <c r="BB774" i="1"/>
  <c r="BA774" i="1" s="1"/>
  <c r="AP774" i="1"/>
  <c r="AT774" i="1" s="1"/>
  <c r="AX774" i="1" s="1"/>
  <c r="AW774" i="1" s="1"/>
  <c r="V774" i="1"/>
  <c r="P774" i="1" s="1"/>
  <c r="K774" i="1"/>
  <c r="G774" i="1"/>
  <c r="F774" i="1"/>
  <c r="BI620" i="1" l="1"/>
  <c r="BI38" i="1"/>
  <c r="BI600" i="1"/>
  <c r="BI13" i="1" s="1"/>
  <c r="E774" i="1"/>
  <c r="S17" i="1"/>
  <c r="AM774" i="1"/>
  <c r="P17" i="1"/>
  <c r="Q17" i="1" s="1"/>
  <c r="AL15" i="1"/>
  <c r="Q774" i="1"/>
  <c r="S774" i="1"/>
  <c r="BI45" i="1" l="1"/>
  <c r="BI759" i="1"/>
  <c r="BI763" i="1"/>
  <c r="BI761" i="1"/>
  <c r="AM17" i="1"/>
  <c r="AJ17" i="1"/>
  <c r="AK17" i="1" s="1"/>
  <c r="AK774" i="1"/>
  <c r="Z443" i="1"/>
  <c r="Z190" i="1" l="1"/>
  <c r="Z35" i="1" s="1"/>
  <c r="AA664" i="1"/>
  <c r="AC380" i="1" l="1"/>
  <c r="Z380" i="1"/>
  <c r="L378" i="1"/>
  <c r="K380" i="1"/>
  <c r="Z313" i="1"/>
  <c r="BH378" i="1" l="1"/>
  <c r="L361" i="1"/>
  <c r="K361" i="1" s="1"/>
  <c r="BF380" i="1"/>
  <c r="Q380" i="1"/>
  <c r="AA380" i="1"/>
  <c r="W191" i="1" l="1"/>
  <c r="V190" i="1"/>
  <c r="AP190" i="1"/>
  <c r="Z191" i="1"/>
  <c r="R228" i="1" l="1"/>
  <c r="BD624" i="1"/>
  <c r="BC624" i="1"/>
  <c r="BB624" i="1"/>
  <c r="AZ624" i="1"/>
  <c r="AY624" i="1"/>
  <c r="AX624" i="1"/>
  <c r="AV624" i="1"/>
  <c r="AU624" i="1"/>
  <c r="AT624" i="1"/>
  <c r="AR624" i="1"/>
  <c r="AS624" i="1" s="1"/>
  <c r="AP624" i="1"/>
  <c r="AQ624" i="1" s="1"/>
  <c r="AH624" i="1"/>
  <c r="AF624" i="1"/>
  <c r="V624" i="1"/>
  <c r="O624" i="1"/>
  <c r="N624" i="1"/>
  <c r="P624" i="1" l="1"/>
  <c r="P501" i="1" l="1"/>
  <c r="AP27" i="1" l="1"/>
  <c r="AJ27" i="1" s="1"/>
  <c r="P396" i="1" l="1"/>
  <c r="Y396" i="1"/>
  <c r="V27" i="1"/>
  <c r="P27" i="1" s="1"/>
  <c r="AR439" i="1"/>
  <c r="AR402" i="1"/>
  <c r="AS402" i="1" s="1"/>
  <c r="AR434" i="1"/>
  <c r="AJ403" i="1"/>
  <c r="AR400" i="1"/>
  <c r="AJ400" i="1" s="1"/>
  <c r="AR398" i="1"/>
  <c r="AR396" i="1"/>
  <c r="AS396" i="1" s="1"/>
  <c r="AR408" i="1"/>
  <c r="AR407" i="1"/>
  <c r="AR440" i="1"/>
  <c r="AB48" i="1"/>
  <c r="S664" i="1"/>
  <c r="S662" i="1"/>
  <c r="S665" i="1"/>
  <c r="S666" i="1"/>
  <c r="S667" i="1"/>
  <c r="S668" i="1"/>
  <c r="S669" i="1"/>
  <c r="S670" i="1"/>
  <c r="S671" i="1"/>
  <c r="S663" i="1"/>
  <c r="AR604" i="1"/>
  <c r="AR623" i="1" s="1"/>
  <c r="AP604" i="1"/>
  <c r="AH604" i="1"/>
  <c r="AF604" i="1"/>
  <c r="V604" i="1"/>
  <c r="O604" i="1"/>
  <c r="O623" i="1" s="1"/>
  <c r="N604" i="1"/>
  <c r="N623" i="1" s="1"/>
  <c r="P439" i="1"/>
  <c r="X440" i="1"/>
  <c r="P443" i="1"/>
  <c r="AJ194" i="1"/>
  <c r="BH194" i="1" s="1"/>
  <c r="P194" i="1"/>
  <c r="AM501" i="1"/>
  <c r="S500" i="1"/>
  <c r="S501" i="1"/>
  <c r="S503" i="1"/>
  <c r="AL382" i="1"/>
  <c r="AK385" i="1"/>
  <c r="AL143" i="1"/>
  <c r="AJ143" i="1" s="1"/>
  <c r="AJ426" i="1" l="1"/>
  <c r="AJ402" i="1"/>
  <c r="AJ396" i="1"/>
  <c r="AR395" i="1"/>
  <c r="AJ395" i="1" s="1"/>
  <c r="AS400" i="1"/>
  <c r="AJ380" i="1"/>
  <c r="AM380" i="1"/>
  <c r="AL378" i="1"/>
  <c r="AS398" i="1"/>
  <c r="W772" i="1"/>
  <c r="AR401" i="1"/>
  <c r="AR399" i="1"/>
  <c r="AJ443" i="1"/>
  <c r="AS426" i="1"/>
  <c r="P394" i="1"/>
  <c r="P395" i="1"/>
  <c r="AJ398" i="1"/>
  <c r="R661" i="1"/>
  <c r="AK380" i="1" l="1"/>
  <c r="AJ401" i="1"/>
  <c r="AJ399" i="1"/>
  <c r="AR394" i="1"/>
  <c r="AL261" i="1"/>
  <c r="AJ261" i="1" s="1"/>
  <c r="R295" i="1"/>
  <c r="R294" i="1" s="1"/>
  <c r="AL242" i="1"/>
  <c r="AQ772" i="1"/>
  <c r="AG772" i="1"/>
  <c r="R567" i="1"/>
  <c r="P295" i="1" l="1"/>
  <c r="AJ394" i="1"/>
  <c r="AL661" i="1"/>
  <c r="AF15" i="1" l="1"/>
  <c r="AB15" i="1"/>
  <c r="Z15" i="1" s="1"/>
  <c r="AI396" i="1" l="1"/>
  <c r="Z396" i="1"/>
  <c r="AI398" i="1"/>
  <c r="AI400" i="1"/>
  <c r="AI402" i="1"/>
  <c r="AH395" i="1"/>
  <c r="Z398" i="1"/>
  <c r="Z395" i="1" l="1"/>
  <c r="AH394" i="1"/>
  <c r="X728" i="1"/>
  <c r="X727" i="1" l="1"/>
  <c r="X749" i="1" s="1"/>
  <c r="X752" i="1" s="1"/>
  <c r="Y734" i="1"/>
  <c r="BK734" i="1"/>
  <c r="Y737" i="1"/>
  <c r="BK737" i="1"/>
  <c r="BL737" i="1" l="1"/>
  <c r="BE737" i="1"/>
  <c r="K330" i="1"/>
  <c r="BF330" i="1" s="1"/>
  <c r="K331" i="1"/>
  <c r="BF331" i="1" s="1"/>
  <c r="BH311" i="1"/>
  <c r="Q313" i="1"/>
  <c r="BF313" i="1" l="1"/>
  <c r="AA313" i="1"/>
  <c r="BG497" i="1"/>
  <c r="AK313" i="1"/>
  <c r="BH497" i="1" l="1"/>
  <c r="AF27" i="1"/>
  <c r="AB27" i="1"/>
  <c r="Z27" i="1" s="1"/>
  <c r="O27" i="1"/>
  <c r="K499" i="1"/>
  <c r="AA499" i="1" s="1"/>
  <c r="K501" i="1"/>
  <c r="BF501" i="1" s="1"/>
  <c r="BG502" i="1" l="1"/>
  <c r="AJ499" i="1"/>
  <c r="AK499" i="1" s="1"/>
  <c r="AM499" i="1"/>
  <c r="AK501" i="1"/>
  <c r="Q501" i="1"/>
  <c r="AA501" i="1"/>
  <c r="S502" i="1"/>
  <c r="AM502" i="1"/>
  <c r="N27" i="1"/>
  <c r="K27" i="1" s="1"/>
  <c r="BB772" i="1"/>
  <c r="BA772" i="1" s="1"/>
  <c r="AT772" i="1"/>
  <c r="AX772" i="1" s="1"/>
  <c r="AW772" i="1" s="1"/>
  <c r="G772" i="1"/>
  <c r="F772" i="1"/>
  <c r="AP719" i="1"/>
  <c r="AP718" i="1"/>
  <c r="AM662" i="1"/>
  <c r="AM663" i="1"/>
  <c r="AM664" i="1"/>
  <c r="AM665" i="1"/>
  <c r="AM666" i="1"/>
  <c r="AM667" i="1"/>
  <c r="AM668" i="1"/>
  <c r="AM669" i="1"/>
  <c r="AM670" i="1"/>
  <c r="AM671" i="1"/>
  <c r="AC662" i="1"/>
  <c r="AC663" i="1"/>
  <c r="AC664" i="1"/>
  <c r="AC665" i="1"/>
  <c r="AC666" i="1"/>
  <c r="AC667" i="1"/>
  <c r="AC668" i="1"/>
  <c r="AC669" i="1"/>
  <c r="AC670" i="1"/>
  <c r="AC671" i="1"/>
  <c r="V678" i="1"/>
  <c r="V719" i="1" s="1"/>
  <c r="W678" i="1"/>
  <c r="W718" i="1" s="1"/>
  <c r="BH665" i="1" l="1"/>
  <c r="N718" i="1"/>
  <c r="AP741" i="1"/>
  <c r="AP751" i="1"/>
  <c r="BH502" i="1"/>
  <c r="BE502" i="1"/>
  <c r="BH671" i="1"/>
  <c r="BH670" i="1"/>
  <c r="BH669" i="1"/>
  <c r="BH666" i="1"/>
  <c r="BH668" i="1"/>
  <c r="BH667" i="1"/>
  <c r="E772" i="1"/>
  <c r="V718" i="1"/>
  <c r="N719" i="1"/>
  <c r="R719" i="1"/>
  <c r="R718" i="1"/>
  <c r="AL718" i="1"/>
  <c r="AL719" i="1"/>
  <c r="BH27" i="1"/>
  <c r="S772" i="1"/>
  <c r="AL751" i="1" l="1"/>
  <c r="V741" i="1"/>
  <c r="N741" i="1"/>
  <c r="AA772" i="1"/>
  <c r="AC772" i="1"/>
  <c r="AM772" i="1"/>
  <c r="AK772" i="1" l="1"/>
  <c r="Q772" i="1"/>
  <c r="BJ772" i="1" l="1"/>
  <c r="BI14" i="1"/>
  <c r="BI27" i="1"/>
  <c r="BJ27" i="1" s="1"/>
  <c r="BE772" i="1"/>
  <c r="BF772" i="1" s="1"/>
  <c r="BI11" i="1"/>
  <c r="L661" i="1"/>
  <c r="BF663" i="1"/>
  <c r="BF664" i="1"/>
  <c r="BF662" i="1"/>
  <c r="BH661" i="1" l="1"/>
  <c r="K661" i="1"/>
  <c r="BE14" i="1"/>
  <c r="BE27" i="1"/>
  <c r="S661" i="1"/>
  <c r="AM661" i="1"/>
  <c r="AC661" i="1"/>
  <c r="AA663" i="1"/>
  <c r="AK661" i="1" l="1"/>
  <c r="Q661" i="1"/>
  <c r="AA661" i="1"/>
  <c r="BF661" i="1"/>
  <c r="K377" i="1"/>
  <c r="BF377" i="1" s="1"/>
  <c r="K375" i="1"/>
  <c r="BF375" i="1" s="1"/>
  <c r="Z388" i="1"/>
  <c r="K388" i="1"/>
  <c r="Q388" i="1" s="1"/>
  <c r="L383" i="1" l="1"/>
  <c r="BH387" i="1"/>
  <c r="AK388" i="1"/>
  <c r="BF388" i="1"/>
  <c r="AA388" i="1"/>
  <c r="AC388" i="1"/>
  <c r="AH440" i="1"/>
  <c r="BH383" i="1" l="1"/>
  <c r="K383" i="1"/>
  <c r="Z394" i="1"/>
  <c r="O440" i="1"/>
  <c r="BL440" i="1" s="1"/>
  <c r="AH420" i="1"/>
  <c r="AI426" i="1"/>
  <c r="Z426" i="1"/>
  <c r="Z427" i="1"/>
  <c r="K426" i="1"/>
  <c r="K403" i="1"/>
  <c r="BF403" i="1" s="1"/>
  <c r="K402" i="1"/>
  <c r="BF402" i="1" s="1"/>
  <c r="O401" i="1"/>
  <c r="K400" i="1"/>
  <c r="BF400" i="1" s="1"/>
  <c r="O399" i="1"/>
  <c r="BL399" i="1" s="1"/>
  <c r="O395" i="1"/>
  <c r="BL395" i="1" s="1"/>
  <c r="BF398" i="1"/>
  <c r="K396" i="1"/>
  <c r="BF396" i="1" s="1"/>
  <c r="F405" i="1"/>
  <c r="G405" i="1"/>
  <c r="O405" i="1"/>
  <c r="BF519" i="1"/>
  <c r="K295" i="1"/>
  <c r="L239" i="1"/>
  <c r="BH239" i="1" l="1"/>
  <c r="Y401" i="1"/>
  <c r="BL401" i="1"/>
  <c r="K405" i="1"/>
  <c r="BF405" i="1" s="1"/>
  <c r="BL405" i="1"/>
  <c r="AK426" i="1"/>
  <c r="BF426" i="1"/>
  <c r="Q519" i="1"/>
  <c r="K395" i="1"/>
  <c r="BF395" i="1" s="1"/>
  <c r="Y395" i="1"/>
  <c r="AS395" i="1"/>
  <c r="AI395" i="1"/>
  <c r="K399" i="1"/>
  <c r="AS399" i="1"/>
  <c r="AI399" i="1"/>
  <c r="BL517" i="1"/>
  <c r="AS403" i="1"/>
  <c r="AI403" i="1"/>
  <c r="K401" i="1"/>
  <c r="AS401" i="1"/>
  <c r="AI401" i="1"/>
  <c r="AA400" i="1"/>
  <c r="Q400" i="1"/>
  <c r="AK400" i="1"/>
  <c r="AA403" i="1"/>
  <c r="Q403" i="1"/>
  <c r="AK403" i="1"/>
  <c r="AA402" i="1"/>
  <c r="Q402" i="1"/>
  <c r="AK402" i="1"/>
  <c r="AA396" i="1"/>
  <c r="AK396" i="1"/>
  <c r="Q396" i="1"/>
  <c r="AA398" i="1"/>
  <c r="Q398" i="1"/>
  <c r="AK398" i="1"/>
  <c r="O394" i="1"/>
  <c r="BL394" i="1" s="1"/>
  <c r="E405" i="1"/>
  <c r="AA426" i="1"/>
  <c r="L294" i="1"/>
  <c r="AB295" i="1"/>
  <c r="Q518" i="1" l="1"/>
  <c r="BF518" i="1"/>
  <c r="AA399" i="1"/>
  <c r="BF399" i="1"/>
  <c r="AA401" i="1"/>
  <c r="BF401" i="1"/>
  <c r="AL295" i="1"/>
  <c r="AJ295" i="1" s="1"/>
  <c r="BG295" i="1"/>
  <c r="L293" i="1"/>
  <c r="AK401" i="1"/>
  <c r="Q401" i="1"/>
  <c r="AK399" i="1"/>
  <c r="Q399" i="1"/>
  <c r="Y394" i="1"/>
  <c r="AS394" i="1"/>
  <c r="AK395" i="1"/>
  <c r="Q395" i="1"/>
  <c r="AA395" i="1"/>
  <c r="AI394" i="1"/>
  <c r="K394" i="1"/>
  <c r="BF394" i="1" s="1"/>
  <c r="AB294" i="1"/>
  <c r="AB293" i="1" s="1"/>
  <c r="Z295" i="1"/>
  <c r="AL294" i="1" l="1"/>
  <c r="BG294" i="1"/>
  <c r="BH295" i="1"/>
  <c r="BE295" i="1"/>
  <c r="BF295" i="1" s="1"/>
  <c r="AA394" i="1"/>
  <c r="Q394" i="1"/>
  <c r="AK394" i="1"/>
  <c r="Z194" i="1"/>
  <c r="BH294" i="1" l="1"/>
  <c r="BG293" i="1"/>
  <c r="BE294" i="1"/>
  <c r="S194" i="1"/>
  <c r="AM194" i="1"/>
  <c r="K194" i="1"/>
  <c r="AC194" i="1"/>
  <c r="BH293" i="1" l="1"/>
  <c r="BE293" i="1"/>
  <c r="AA194" i="1"/>
  <c r="Q194" i="1"/>
  <c r="AK194" i="1"/>
  <c r="AP770" i="1" l="1"/>
  <c r="AT770" i="1" s="1"/>
  <c r="AX770" i="1" s="1"/>
  <c r="AW770" i="1" s="1"/>
  <c r="AL770" i="1"/>
  <c r="AH770" i="1"/>
  <c r="Z770" i="1" s="1"/>
  <c r="AB770" i="1"/>
  <c r="V770" i="1"/>
  <c r="K770" i="1"/>
  <c r="G770" i="1"/>
  <c r="F770" i="1"/>
  <c r="AP767" i="1"/>
  <c r="AT767" i="1" s="1"/>
  <c r="AX767" i="1" s="1"/>
  <c r="AW767" i="1" s="1"/>
  <c r="AL767" i="1"/>
  <c r="AF767" i="1"/>
  <c r="BB767" i="1" s="1"/>
  <c r="BA767" i="1" s="1"/>
  <c r="AB767" i="1"/>
  <c r="V767" i="1"/>
  <c r="K767" i="1"/>
  <c r="G767" i="1"/>
  <c r="F767" i="1"/>
  <c r="BA762" i="1"/>
  <c r="AW762" i="1"/>
  <c r="AJ762" i="1"/>
  <c r="Z762" i="1"/>
  <c r="P762" i="1"/>
  <c r="K762" i="1"/>
  <c r="J762" i="1"/>
  <c r="I762" i="1"/>
  <c r="H762" i="1"/>
  <c r="G762" i="1"/>
  <c r="F762" i="1"/>
  <c r="BB755" i="1"/>
  <c r="BA755" i="1" s="1"/>
  <c r="BA15" i="1" s="1"/>
  <c r="AT755" i="1"/>
  <c r="AX755" i="1" s="1"/>
  <c r="AW755" i="1" s="1"/>
  <c r="AW15" i="1" s="1"/>
  <c r="Z755" i="1"/>
  <c r="G755" i="1"/>
  <c r="F755" i="1"/>
  <c r="AI737" i="1"/>
  <c r="P737" i="1"/>
  <c r="K737" i="1"/>
  <c r="AA737" i="1" s="1"/>
  <c r="P736" i="1"/>
  <c r="X735" i="1"/>
  <c r="AI734" i="1"/>
  <c r="P734" i="1"/>
  <c r="K734" i="1"/>
  <c r="AR734" i="1" s="1"/>
  <c r="AS734" i="1" s="1"/>
  <c r="P733" i="1"/>
  <c r="X732" i="1"/>
  <c r="AL730" i="1"/>
  <c r="AB730" i="1"/>
  <c r="R730" i="1"/>
  <c r="R752" i="1" s="1"/>
  <c r="Y730" i="1"/>
  <c r="D730" i="1"/>
  <c r="AL729" i="1"/>
  <c r="AB729" i="1"/>
  <c r="R729" i="1"/>
  <c r="R751" i="1" s="1"/>
  <c r="G721" i="1"/>
  <c r="F721" i="1"/>
  <c r="BC720" i="1"/>
  <c r="BB720" i="1"/>
  <c r="AZ720" i="1"/>
  <c r="AY720" i="1"/>
  <c r="AX720" i="1"/>
  <c r="AU720" i="1"/>
  <c r="AT720" i="1"/>
  <c r="AP720" i="1"/>
  <c r="AL720" i="1"/>
  <c r="AM720" i="1" s="1"/>
  <c r="AB720" i="1"/>
  <c r="V720" i="1"/>
  <c r="R720" i="1"/>
  <c r="P720" i="1" s="1"/>
  <c r="BL720" i="1"/>
  <c r="N720" i="1"/>
  <c r="L720" i="1"/>
  <c r="D720" i="1"/>
  <c r="J718" i="1"/>
  <c r="G718" i="1"/>
  <c r="F718" i="1"/>
  <c r="D718" i="1"/>
  <c r="K702" i="1"/>
  <c r="BA700" i="1"/>
  <c r="AX700" i="1"/>
  <c r="AW700" i="1" s="1"/>
  <c r="AJ700" i="1"/>
  <c r="Z700" i="1"/>
  <c r="P700" i="1"/>
  <c r="K700" i="1"/>
  <c r="BA699" i="1"/>
  <c r="AX699" i="1"/>
  <c r="AJ699" i="1"/>
  <c r="Z699" i="1"/>
  <c r="P699" i="1"/>
  <c r="K699" i="1"/>
  <c r="BA698" i="1"/>
  <c r="AX698" i="1"/>
  <c r="AW698" i="1" s="1"/>
  <c r="AJ698" i="1"/>
  <c r="Z698" i="1"/>
  <c r="P698" i="1"/>
  <c r="K698" i="1"/>
  <c r="BA697" i="1"/>
  <c r="AX697" i="1"/>
  <c r="AW697" i="1" s="1"/>
  <c r="AJ697" i="1"/>
  <c r="Z697" i="1"/>
  <c r="P697" i="1"/>
  <c r="K697" i="1"/>
  <c r="BA696" i="1"/>
  <c r="AX696" i="1"/>
  <c r="AW696" i="1" s="1"/>
  <c r="AT696" i="1"/>
  <c r="AJ696" i="1"/>
  <c r="Z696" i="1"/>
  <c r="P696" i="1"/>
  <c r="K696" i="1"/>
  <c r="BA695" i="1"/>
  <c r="AT695" i="1"/>
  <c r="AJ695" i="1"/>
  <c r="Z695" i="1"/>
  <c r="P695" i="1"/>
  <c r="K695" i="1"/>
  <c r="BB694" i="1"/>
  <c r="BA694" i="1" s="1"/>
  <c r="AL694" i="1"/>
  <c r="AJ694" i="1" s="1"/>
  <c r="AB694" i="1"/>
  <c r="Z694" i="1" s="1"/>
  <c r="R694" i="1"/>
  <c r="P694" i="1" s="1"/>
  <c r="L694" i="1"/>
  <c r="K694" i="1" s="1"/>
  <c r="E694" i="1"/>
  <c r="BA691" i="1"/>
  <c r="AW691" i="1"/>
  <c r="K691" i="1"/>
  <c r="BD690" i="1"/>
  <c r="BD689" i="1" s="1"/>
  <c r="AW690" i="1"/>
  <c r="AW720" i="1" s="1"/>
  <c r="AI690" i="1"/>
  <c r="Z690" i="1"/>
  <c r="Y720" i="1"/>
  <c r="K690" i="1"/>
  <c r="O689" i="1"/>
  <c r="AJ686" i="1"/>
  <c r="Z686" i="1"/>
  <c r="Y686" i="1"/>
  <c r="P686" i="1"/>
  <c r="K686" i="1"/>
  <c r="BF686" i="1" s="1"/>
  <c r="AJ685" i="1"/>
  <c r="Z685" i="1"/>
  <c r="Y685" i="1"/>
  <c r="P685" i="1"/>
  <c r="K685" i="1"/>
  <c r="BF685" i="1" s="1"/>
  <c r="AL684" i="1"/>
  <c r="AJ684" i="1" s="1"/>
  <c r="Z684" i="1"/>
  <c r="Y684" i="1"/>
  <c r="R684" i="1"/>
  <c r="L684" i="1"/>
  <c r="K684" i="1" s="1"/>
  <c r="BF684" i="1" s="1"/>
  <c r="BC683" i="1"/>
  <c r="BB683" i="1"/>
  <c r="AZ683" i="1"/>
  <c r="AZ41" i="1" s="1"/>
  <c r="AY683" i="1"/>
  <c r="AY718" i="1" s="1"/>
  <c r="AY751" i="1" s="1"/>
  <c r="AX683" i="1"/>
  <c r="AX41" i="1" s="1"/>
  <c r="AW683" i="1"/>
  <c r="AU683" i="1"/>
  <c r="AT683" i="1"/>
  <c r="AP683" i="1"/>
  <c r="AF683" i="1"/>
  <c r="AB41" i="1"/>
  <c r="V683" i="1"/>
  <c r="N683" i="1"/>
  <c r="N721" i="1" s="1"/>
  <c r="AJ682" i="1"/>
  <c r="Z682" i="1"/>
  <c r="P682" i="1"/>
  <c r="K682" i="1"/>
  <c r="AJ681" i="1"/>
  <c r="Z681" i="1"/>
  <c r="P681" i="1"/>
  <c r="K681" i="1"/>
  <c r="BB680" i="1"/>
  <c r="AZ680" i="1"/>
  <c r="AW680" i="1" s="1"/>
  <c r="AT680" i="1"/>
  <c r="AL680" i="1"/>
  <c r="AB680" i="1"/>
  <c r="R680" i="1"/>
  <c r="O680" i="1"/>
  <c r="K680" i="1" s="1"/>
  <c r="D680" i="1"/>
  <c r="BC721" i="1"/>
  <c r="AU721" i="1"/>
  <c r="AP734" i="1"/>
  <c r="N736" i="1"/>
  <c r="AL660" i="1"/>
  <c r="BF660" i="1"/>
  <c r="AB660" i="1"/>
  <c r="AA660" i="1"/>
  <c r="R660" i="1"/>
  <c r="BA659" i="1"/>
  <c r="AT659" i="1"/>
  <c r="BF659" i="1"/>
  <c r="AA659" i="1"/>
  <c r="AX658" i="1"/>
  <c r="AW658" i="1" s="1"/>
  <c r="AL658" i="1"/>
  <c r="AB658" i="1"/>
  <c r="R658" i="1"/>
  <c r="L658" i="1"/>
  <c r="E658" i="1"/>
  <c r="AZ657" i="1"/>
  <c r="AW657" i="1" s="1"/>
  <c r="AV657" i="1"/>
  <c r="AV633" i="1" s="1"/>
  <c r="E657" i="1"/>
  <c r="BA656" i="1"/>
  <c r="AW656" i="1"/>
  <c r="AR656" i="1"/>
  <c r="AS656" i="1" s="1"/>
  <c r="AH656" i="1"/>
  <c r="AI656" i="1" s="1"/>
  <c r="X656" i="1"/>
  <c r="Y656" i="1" s="1"/>
  <c r="K656" i="1"/>
  <c r="BD655" i="1"/>
  <c r="BA655" i="1" s="1"/>
  <c r="AZ655" i="1"/>
  <c r="AW655" i="1" s="1"/>
  <c r="AS655" i="1"/>
  <c r="AI655" i="1"/>
  <c r="Y655" i="1"/>
  <c r="K655" i="1"/>
  <c r="E655" i="1"/>
  <c r="BA654" i="1"/>
  <c r="AW654" i="1"/>
  <c r="AS654" i="1"/>
  <c r="AI654" i="1"/>
  <c r="Y654" i="1"/>
  <c r="K654" i="1"/>
  <c r="BF654" i="1" s="1"/>
  <c r="J654" i="1"/>
  <c r="H654" i="1" s="1"/>
  <c r="E654" i="1"/>
  <c r="D654" i="1"/>
  <c r="AR653" i="1"/>
  <c r="AS653" i="1" s="1"/>
  <c r="AH653" i="1"/>
  <c r="Z653" i="1" s="1"/>
  <c r="X653" i="1"/>
  <c r="Y653" i="1" s="1"/>
  <c r="K653" i="1"/>
  <c r="BF653" i="1" s="1"/>
  <c r="D653" i="1"/>
  <c r="BA652" i="1"/>
  <c r="AW652" i="1"/>
  <c r="AS652" i="1"/>
  <c r="AI652" i="1"/>
  <c r="Y652" i="1"/>
  <c r="K652" i="1"/>
  <c r="E652" i="1"/>
  <c r="D652" i="1"/>
  <c r="BA651" i="1"/>
  <c r="BA624" i="1" s="1"/>
  <c r="AW651" i="1"/>
  <c r="AW624" i="1" s="1"/>
  <c r="AS651" i="1"/>
  <c r="AI651" i="1"/>
  <c r="Y651" i="1"/>
  <c r="K651" i="1"/>
  <c r="E651" i="1"/>
  <c r="D651" i="1"/>
  <c r="D752" i="1" s="1"/>
  <c r="BD650" i="1"/>
  <c r="BB650" i="1"/>
  <c r="AZ650" i="1"/>
  <c r="AX650" i="1"/>
  <c r="AV650" i="1"/>
  <c r="AT650" i="1"/>
  <c r="O650" i="1"/>
  <c r="L650" i="1"/>
  <c r="L624" i="1" s="1"/>
  <c r="G650" i="1"/>
  <c r="F650" i="1"/>
  <c r="D650" i="1"/>
  <c r="D751" i="1" s="1"/>
  <c r="BA649" i="1"/>
  <c r="AW649" i="1"/>
  <c r="AS649" i="1"/>
  <c r="AI649" i="1"/>
  <c r="Y649" i="1"/>
  <c r="K649" i="1"/>
  <c r="E649" i="1"/>
  <c r="D649" i="1"/>
  <c r="D750" i="1" s="1"/>
  <c r="BA648" i="1"/>
  <c r="AW648" i="1"/>
  <c r="AS648" i="1"/>
  <c r="AI648" i="1"/>
  <c r="Y648" i="1"/>
  <c r="K648" i="1"/>
  <c r="E648" i="1"/>
  <c r="D648" i="1"/>
  <c r="BD647" i="1"/>
  <c r="BA647" i="1" s="1"/>
  <c r="AZ647" i="1"/>
  <c r="AW647" i="1" s="1"/>
  <c r="AV647" i="1"/>
  <c r="O647" i="1"/>
  <c r="G647" i="1"/>
  <c r="E647" i="1" s="1"/>
  <c r="D647" i="1"/>
  <c r="BA646" i="1"/>
  <c r="AW646" i="1"/>
  <c r="AS646" i="1"/>
  <c r="AI646" i="1"/>
  <c r="Y646" i="1"/>
  <c r="K646" i="1"/>
  <c r="E646" i="1"/>
  <c r="D646" i="1"/>
  <c r="BA645" i="1"/>
  <c r="AW645" i="1"/>
  <c r="AS645" i="1"/>
  <c r="AI645" i="1"/>
  <c r="Y645" i="1"/>
  <c r="K645" i="1"/>
  <c r="E645" i="1"/>
  <c r="D645" i="1"/>
  <c r="BD644" i="1"/>
  <c r="BA644" i="1" s="1"/>
  <c r="AZ644" i="1"/>
  <c r="AW644" i="1" s="1"/>
  <c r="AV644" i="1"/>
  <c r="O644" i="1"/>
  <c r="G644" i="1"/>
  <c r="E644" i="1" s="1"/>
  <c r="D644" i="1"/>
  <c r="BD643" i="1"/>
  <c r="BA643" i="1" s="1"/>
  <c r="AZ643" i="1"/>
  <c r="AW643" i="1" s="1"/>
  <c r="AV643" i="1"/>
  <c r="AV637" i="1" s="1"/>
  <c r="O643" i="1"/>
  <c r="O637" i="1" s="1"/>
  <c r="G643" i="1"/>
  <c r="E643" i="1" s="1"/>
  <c r="D643" i="1"/>
  <c r="BD642" i="1"/>
  <c r="BD636" i="1" s="1"/>
  <c r="AZ642" i="1"/>
  <c r="AW642" i="1" s="1"/>
  <c r="AV642" i="1"/>
  <c r="AV636" i="1" s="1"/>
  <c r="O642" i="1"/>
  <c r="O636" i="1" s="1"/>
  <c r="G642" i="1"/>
  <c r="E642" i="1" s="1"/>
  <c r="D642" i="1"/>
  <c r="D741" i="1" s="1"/>
  <c r="D641" i="1"/>
  <c r="BA640" i="1"/>
  <c r="AW640" i="1"/>
  <c r="AS640" i="1"/>
  <c r="AI640" i="1"/>
  <c r="Y640" i="1"/>
  <c r="K640" i="1"/>
  <c r="E640" i="1"/>
  <c r="D640" i="1"/>
  <c r="BA639" i="1"/>
  <c r="AW639" i="1"/>
  <c r="AS639" i="1"/>
  <c r="AI639" i="1"/>
  <c r="Y639" i="1"/>
  <c r="K639" i="1"/>
  <c r="E639" i="1"/>
  <c r="D639" i="1"/>
  <c r="BD638" i="1"/>
  <c r="BB638" i="1"/>
  <c r="AZ638" i="1"/>
  <c r="AX638" i="1"/>
  <c r="AV638" i="1"/>
  <c r="AT638" i="1"/>
  <c r="O638" i="1"/>
  <c r="L638" i="1"/>
  <c r="G638" i="1"/>
  <c r="F638" i="1"/>
  <c r="D638" i="1"/>
  <c r="D737" i="1" s="1"/>
  <c r="BD637" i="1"/>
  <c r="BB637" i="1"/>
  <c r="AX637" i="1"/>
  <c r="AT637" i="1"/>
  <c r="L637" i="1"/>
  <c r="F637" i="1"/>
  <c r="D637" i="1"/>
  <c r="BB636" i="1"/>
  <c r="AZ636" i="1"/>
  <c r="AX636" i="1"/>
  <c r="AT636" i="1"/>
  <c r="L636" i="1"/>
  <c r="F636" i="1"/>
  <c r="D636" i="1"/>
  <c r="BA635" i="1"/>
  <c r="BA59" i="1" s="1"/>
  <c r="AW635" i="1"/>
  <c r="AS635" i="1"/>
  <c r="AI635" i="1"/>
  <c r="Y635" i="1"/>
  <c r="K635" i="1"/>
  <c r="E635" i="1"/>
  <c r="E762" i="1" s="1"/>
  <c r="D635" i="1"/>
  <c r="D734" i="1" s="1"/>
  <c r="BA634" i="1"/>
  <c r="BA58" i="1" s="1"/>
  <c r="AW634" i="1"/>
  <c r="AS634" i="1"/>
  <c r="AI634" i="1"/>
  <c r="Y634" i="1"/>
  <c r="K634" i="1"/>
  <c r="E634" i="1"/>
  <c r="D634" i="1"/>
  <c r="D733" i="1" s="1"/>
  <c r="J633" i="1"/>
  <c r="H633" i="1" s="1"/>
  <c r="G633" i="1"/>
  <c r="E633" i="1" s="1"/>
  <c r="D633" i="1"/>
  <c r="AY619" i="1"/>
  <c r="AY14" i="1" s="1"/>
  <c r="AV619" i="1"/>
  <c r="AU619" i="1"/>
  <c r="AP619" i="1"/>
  <c r="AP14" i="1" s="1"/>
  <c r="AL619" i="1"/>
  <c r="AL14" i="1" s="1"/>
  <c r="AH14" i="1"/>
  <c r="AF619" i="1"/>
  <c r="AF14" i="1" s="1"/>
  <c r="AB14" i="1"/>
  <c r="V14" i="1"/>
  <c r="J619" i="1"/>
  <c r="G619" i="1"/>
  <c r="F619" i="1"/>
  <c r="D619" i="1"/>
  <c r="D719" i="1" s="1"/>
  <c r="AM616" i="1"/>
  <c r="AJ616" i="1"/>
  <c r="BH616" i="1" s="1"/>
  <c r="AI616" i="1"/>
  <c r="AG616" i="1"/>
  <c r="AC616" i="1"/>
  <c r="Y616" i="1"/>
  <c r="W616" i="1"/>
  <c r="S616" i="1"/>
  <c r="BF616" i="1"/>
  <c r="BD615" i="1"/>
  <c r="BD619" i="1" s="1"/>
  <c r="AI615" i="1"/>
  <c r="Z615" i="1"/>
  <c r="Y615" i="1" s="1"/>
  <c r="Y619" i="1" s="1"/>
  <c r="K615" i="1"/>
  <c r="BF615" i="1" s="1"/>
  <c r="J615" i="1"/>
  <c r="J721" i="1" s="1"/>
  <c r="E615" i="1"/>
  <c r="D615" i="1"/>
  <c r="D721" i="1" s="1"/>
  <c r="AL614" i="1"/>
  <c r="AM614" i="1" s="1"/>
  <c r="AG614" i="1"/>
  <c r="AB614" i="1"/>
  <c r="Y614" i="1"/>
  <c r="W614" i="1"/>
  <c r="R614" i="1"/>
  <c r="S614" i="1" s="1"/>
  <c r="K614" i="1"/>
  <c r="BA613" i="1"/>
  <c r="AT613" i="1"/>
  <c r="AM613" i="1"/>
  <c r="AJ613" i="1"/>
  <c r="AG613" i="1"/>
  <c r="AC613" i="1"/>
  <c r="Z613" i="1"/>
  <c r="Y613" i="1"/>
  <c r="W613" i="1"/>
  <c r="S613" i="1"/>
  <c r="P613" i="1"/>
  <c r="K613" i="1"/>
  <c r="BF613" i="1" s="1"/>
  <c r="I613" i="1"/>
  <c r="H613" i="1" s="1"/>
  <c r="E613" i="1"/>
  <c r="AL612" i="1"/>
  <c r="AM612" i="1" s="1"/>
  <c r="AG612" i="1"/>
  <c r="AB612" i="1"/>
  <c r="Y612" i="1"/>
  <c r="W612" i="1"/>
  <c r="R612" i="1"/>
  <c r="P612" i="1" s="1"/>
  <c r="K612" i="1"/>
  <c r="K619" i="1" s="1"/>
  <c r="BC611" i="1"/>
  <c r="BC619" i="1" s="1"/>
  <c r="BC14" i="1" s="1"/>
  <c r="BB611" i="1"/>
  <c r="AM611" i="1"/>
  <c r="AG611" i="1"/>
  <c r="AC611" i="1"/>
  <c r="W611" i="1"/>
  <c r="W619" i="1" s="1"/>
  <c r="S611" i="1"/>
  <c r="S619" i="1" s="1"/>
  <c r="E611" i="1"/>
  <c r="BD607" i="1"/>
  <c r="BD623" i="1" s="1"/>
  <c r="BC607" i="1"/>
  <c r="BC623" i="1" s="1"/>
  <c r="BB607" i="1"/>
  <c r="BB623" i="1" s="1"/>
  <c r="BA607" i="1"/>
  <c r="BA623" i="1" s="1"/>
  <c r="AZ607" i="1"/>
  <c r="AZ623" i="1" s="1"/>
  <c r="AY607" i="1"/>
  <c r="AY623" i="1" s="1"/>
  <c r="AX607" i="1"/>
  <c r="AX623" i="1" s="1"/>
  <c r="AW607" i="1"/>
  <c r="AW623" i="1" s="1"/>
  <c r="AV607" i="1"/>
  <c r="AV623" i="1" s="1"/>
  <c r="AU607" i="1"/>
  <c r="AU623" i="1" s="1"/>
  <c r="AT607" i="1"/>
  <c r="AT623" i="1" s="1"/>
  <c r="D602" i="1"/>
  <c r="D601" i="1"/>
  <c r="J600" i="1"/>
  <c r="AR599" i="1"/>
  <c r="AH599" i="1"/>
  <c r="AH38" i="1" s="1"/>
  <c r="X599" i="1"/>
  <c r="O599" i="1"/>
  <c r="O38" i="1" s="1"/>
  <c r="AQ595" i="1"/>
  <c r="AJ595" i="1"/>
  <c r="AG595" i="1"/>
  <c r="Z595" i="1"/>
  <c r="P595" i="1"/>
  <c r="K595" i="1"/>
  <c r="BF595" i="1" s="1"/>
  <c r="AQ594" i="1"/>
  <c r="AJ594" i="1"/>
  <c r="AG594" i="1"/>
  <c r="Z594" i="1"/>
  <c r="P594" i="1"/>
  <c r="K594" i="1"/>
  <c r="BF594" i="1" s="1"/>
  <c r="AQ593" i="1"/>
  <c r="AJ593" i="1"/>
  <c r="AG593" i="1"/>
  <c r="Z593" i="1"/>
  <c r="P593" i="1"/>
  <c r="K593" i="1"/>
  <c r="BF593" i="1" s="1"/>
  <c r="AQ592" i="1"/>
  <c r="AJ592" i="1"/>
  <c r="AG592" i="1"/>
  <c r="Z592" i="1"/>
  <c r="P592" i="1"/>
  <c r="K592" i="1"/>
  <c r="BF592" i="1" s="1"/>
  <c r="AQ591" i="1"/>
  <c r="AJ591" i="1"/>
  <c r="AG591" i="1"/>
  <c r="Z591" i="1"/>
  <c r="P591" i="1"/>
  <c r="K591" i="1"/>
  <c r="BF591" i="1" s="1"/>
  <c r="AQ590" i="1"/>
  <c r="AJ590" i="1"/>
  <c r="AG590" i="1"/>
  <c r="Z590" i="1"/>
  <c r="P590" i="1"/>
  <c r="K590" i="1"/>
  <c r="BF590" i="1" s="1"/>
  <c r="AJ589" i="1"/>
  <c r="AG589" i="1"/>
  <c r="Z589" i="1"/>
  <c r="P589" i="1"/>
  <c r="K589" i="1"/>
  <c r="BF589" i="1" s="1"/>
  <c r="AG588" i="1"/>
  <c r="Z588" i="1"/>
  <c r="P588" i="1"/>
  <c r="K588" i="1"/>
  <c r="BF588" i="1" s="1"/>
  <c r="AG587" i="1"/>
  <c r="Z587" i="1"/>
  <c r="P587" i="1"/>
  <c r="K587" i="1"/>
  <c r="BF587" i="1" s="1"/>
  <c r="AJ586" i="1"/>
  <c r="W586" i="1"/>
  <c r="S586" i="1"/>
  <c r="K586" i="1"/>
  <c r="BF586" i="1" s="1"/>
  <c r="I586" i="1"/>
  <c r="H586" i="1" s="1"/>
  <c r="H28" i="1" s="1"/>
  <c r="AA570" i="1"/>
  <c r="Q570" i="1"/>
  <c r="BA576" i="1"/>
  <c r="AW576" i="1"/>
  <c r="AJ576" i="1"/>
  <c r="AC576" i="1"/>
  <c r="S576" i="1"/>
  <c r="K576" i="1"/>
  <c r="I576" i="1"/>
  <c r="H576" i="1" s="1"/>
  <c r="E576" i="1"/>
  <c r="BA575" i="1"/>
  <c r="AW575" i="1"/>
  <c r="K575" i="1"/>
  <c r="H575" i="1"/>
  <c r="E575" i="1"/>
  <c r="BA573" i="1"/>
  <c r="AT573" i="1"/>
  <c r="AJ573" i="1"/>
  <c r="Z573" i="1"/>
  <c r="P573" i="1"/>
  <c r="E573" i="1"/>
  <c r="BA572" i="1"/>
  <c r="AW572" i="1"/>
  <c r="AM572" i="1"/>
  <c r="S572" i="1"/>
  <c r="K572" i="1"/>
  <c r="BF572" i="1" s="1"/>
  <c r="I572" i="1"/>
  <c r="E572" i="1"/>
  <c r="AV569" i="1"/>
  <c r="D729" i="1"/>
  <c r="BB568" i="1"/>
  <c r="BA568" i="1" s="1"/>
  <c r="AM568" i="1"/>
  <c r="AJ568" i="1"/>
  <c r="AC568" i="1"/>
  <c r="Z568" i="1"/>
  <c r="S568" i="1"/>
  <c r="P568" i="1"/>
  <c r="K568" i="1"/>
  <c r="BF568" i="1" s="1"/>
  <c r="AL567" i="1"/>
  <c r="AJ567" i="1" s="1"/>
  <c r="P567" i="1"/>
  <c r="L567" i="1"/>
  <c r="AM566" i="1"/>
  <c r="AB565" i="1"/>
  <c r="P566" i="1"/>
  <c r="K566" i="1"/>
  <c r="BF566" i="1" s="1"/>
  <c r="BA565" i="1"/>
  <c r="AW565" i="1"/>
  <c r="L565" i="1"/>
  <c r="BB564" i="1"/>
  <c r="AT564" i="1" s="1"/>
  <c r="AX564" i="1"/>
  <c r="AW564" i="1" s="1"/>
  <c r="AM564" i="1"/>
  <c r="AJ564" i="1"/>
  <c r="AC564" i="1"/>
  <c r="S564" i="1"/>
  <c r="P564" i="1"/>
  <c r="K564" i="1"/>
  <c r="BF564" i="1" s="1"/>
  <c r="H564" i="1"/>
  <c r="E564" i="1"/>
  <c r="BB563" i="1"/>
  <c r="AT563" i="1" s="1"/>
  <c r="AX563" i="1"/>
  <c r="AW563" i="1" s="1"/>
  <c r="AM563" i="1"/>
  <c r="AJ563" i="1"/>
  <c r="S563" i="1"/>
  <c r="P563" i="1"/>
  <c r="K563" i="1"/>
  <c r="BF563" i="1" s="1"/>
  <c r="I563" i="1"/>
  <c r="H563" i="1" s="1"/>
  <c r="E563" i="1"/>
  <c r="AL562" i="1"/>
  <c r="P562" i="1"/>
  <c r="L562" i="1"/>
  <c r="K562" i="1" s="1"/>
  <c r="BF562" i="1" s="1"/>
  <c r="H562" i="1"/>
  <c r="F562" i="1"/>
  <c r="E562" i="1" s="1"/>
  <c r="BB561" i="1"/>
  <c r="AT561" i="1" s="1"/>
  <c r="AM561" i="1"/>
  <c r="BH561" i="1"/>
  <c r="AC561" i="1"/>
  <c r="S561" i="1"/>
  <c r="BF561" i="1"/>
  <c r="I561" i="1"/>
  <c r="I721" i="1" s="1"/>
  <c r="E561" i="1"/>
  <c r="BB560" i="1"/>
  <c r="I560" i="1"/>
  <c r="H560" i="1" s="1"/>
  <c r="E560" i="1"/>
  <c r="AZ559" i="1"/>
  <c r="AV559" i="1"/>
  <c r="AR559" i="1"/>
  <c r="AH559" i="1"/>
  <c r="X559" i="1"/>
  <c r="O559" i="1"/>
  <c r="G559" i="1"/>
  <c r="F559" i="1"/>
  <c r="BB555" i="1"/>
  <c r="BA555" i="1" s="1"/>
  <c r="AX555" i="1"/>
  <c r="AW555" i="1" s="1"/>
  <c r="AT555" i="1"/>
  <c r="AM555" i="1"/>
  <c r="AJ555" i="1"/>
  <c r="BH555" i="1" s="1"/>
  <c r="AC555" i="1"/>
  <c r="Z555" i="1"/>
  <c r="S555" i="1"/>
  <c r="P555" i="1"/>
  <c r="BF555" i="1"/>
  <c r="I555" i="1"/>
  <c r="I718" i="1" s="1"/>
  <c r="E555" i="1"/>
  <c r="E718" i="1" s="1"/>
  <c r="BB554" i="1"/>
  <c r="AT554" i="1" s="1"/>
  <c r="AM554" i="1"/>
  <c r="BH554" i="1"/>
  <c r="AC554" i="1"/>
  <c r="Z554" i="1"/>
  <c r="S554" i="1"/>
  <c r="BF554" i="1"/>
  <c r="I554" i="1"/>
  <c r="H554" i="1" s="1"/>
  <c r="E554" i="1"/>
  <c r="AZ553" i="1"/>
  <c r="AV553" i="1"/>
  <c r="AR553" i="1"/>
  <c r="AL553" i="1"/>
  <c r="AJ553" i="1" s="1"/>
  <c r="AH553" i="1"/>
  <c r="X553" i="1"/>
  <c r="R553" i="1"/>
  <c r="P553" i="1" s="1"/>
  <c r="O553" i="1"/>
  <c r="L553" i="1"/>
  <c r="G553" i="1"/>
  <c r="F553" i="1"/>
  <c r="AZ549" i="1"/>
  <c r="AX549" i="1"/>
  <c r="AW549" i="1" s="1"/>
  <c r="AV549" i="1"/>
  <c r="AT549" i="1"/>
  <c r="K549" i="1"/>
  <c r="BF549" i="1" s="1"/>
  <c r="G549" i="1"/>
  <c r="F549" i="1"/>
  <c r="AZ548" i="1"/>
  <c r="AV548" i="1"/>
  <c r="BF548" i="1"/>
  <c r="G548" i="1"/>
  <c r="F548" i="1"/>
  <c r="AZ547" i="1"/>
  <c r="AV547" i="1"/>
  <c r="G547" i="1"/>
  <c r="F547" i="1"/>
  <c r="BD546" i="1"/>
  <c r="BD545" i="1" s="1"/>
  <c r="BD599" i="1" s="1"/>
  <c r="BD38" i="1" s="1"/>
  <c r="AW546" i="1"/>
  <c r="D546" i="1"/>
  <c r="BC545" i="1"/>
  <c r="AY545" i="1"/>
  <c r="AU545" i="1"/>
  <c r="AP545" i="1"/>
  <c r="AJ545" i="1" s="1"/>
  <c r="AF545" i="1"/>
  <c r="V545" i="1"/>
  <c r="N545" i="1"/>
  <c r="AR544" i="1"/>
  <c r="AH544" i="1"/>
  <c r="X544" i="1"/>
  <c r="O544" i="1"/>
  <c r="J544" i="1"/>
  <c r="BC542" i="1"/>
  <c r="BC629" i="1" s="1"/>
  <c r="BC764" i="1" s="1"/>
  <c r="BB542" i="1"/>
  <c r="BB629" i="1" s="1"/>
  <c r="BB764" i="1" s="1"/>
  <c r="AY542" i="1"/>
  <c r="AY629" i="1" s="1"/>
  <c r="AY764" i="1" s="1"/>
  <c r="AX542" i="1"/>
  <c r="AX629" i="1" s="1"/>
  <c r="AX764" i="1" s="1"/>
  <c r="AU542" i="1"/>
  <c r="AU629" i="1" s="1"/>
  <c r="AU764" i="1" s="1"/>
  <c r="AT542" i="1"/>
  <c r="AT629" i="1" s="1"/>
  <c r="AT764" i="1" s="1"/>
  <c r="AP542" i="1"/>
  <c r="AP629" i="1" s="1"/>
  <c r="AP764" i="1" s="1"/>
  <c r="AL629" i="1"/>
  <c r="AF542" i="1"/>
  <c r="AF629" i="1" s="1"/>
  <c r="AB629" i="1"/>
  <c r="V542" i="1"/>
  <c r="V629" i="1" s="1"/>
  <c r="N542" i="1"/>
  <c r="N629" i="1" s="1"/>
  <c r="N764" i="1" s="1"/>
  <c r="L542" i="1"/>
  <c r="L629" i="1" s="1"/>
  <c r="L764" i="1" s="1"/>
  <c r="J542" i="1"/>
  <c r="I542" i="1"/>
  <c r="H542" i="1"/>
  <c r="G542" i="1"/>
  <c r="G600" i="1" s="1"/>
  <c r="F542" i="1"/>
  <c r="F600" i="1" s="1"/>
  <c r="E542" i="1"/>
  <c r="D542" i="1"/>
  <c r="D600" i="1" s="1"/>
  <c r="AP540" i="1"/>
  <c r="AP607" i="1" s="1"/>
  <c r="AP623" i="1" s="1"/>
  <c r="AF607" i="1"/>
  <c r="V540" i="1"/>
  <c r="V607" i="1" s="1"/>
  <c r="V623" i="1" s="1"/>
  <c r="N540" i="1"/>
  <c r="N607" i="1" s="1"/>
  <c r="K607" i="1" s="1"/>
  <c r="Q607" i="1" s="1"/>
  <c r="BD539" i="1"/>
  <c r="BD602" i="1" s="1"/>
  <c r="BD622" i="1" s="1"/>
  <c r="BC539" i="1"/>
  <c r="BC602" i="1" s="1"/>
  <c r="BC622" i="1" s="1"/>
  <c r="BC47" i="1" s="1"/>
  <c r="BC21" i="1" s="1"/>
  <c r="AZ539" i="1"/>
  <c r="AZ602" i="1" s="1"/>
  <c r="AZ622" i="1" s="1"/>
  <c r="AZ47" i="1" s="1"/>
  <c r="AY539" i="1"/>
  <c r="AY602" i="1" s="1"/>
  <c r="AY622" i="1" s="1"/>
  <c r="AY47" i="1" s="1"/>
  <c r="AY21" i="1" s="1"/>
  <c r="AV539" i="1"/>
  <c r="AV602" i="1" s="1"/>
  <c r="AV622" i="1" s="1"/>
  <c r="AV47" i="1" s="1"/>
  <c r="AU539" i="1"/>
  <c r="AU602" i="1" s="1"/>
  <c r="AU622" i="1" s="1"/>
  <c r="AU47" i="1" s="1"/>
  <c r="AU21" i="1" s="1"/>
  <c r="AP539" i="1"/>
  <c r="V539" i="1"/>
  <c r="N539" i="1"/>
  <c r="D539" i="1"/>
  <c r="BC538" i="1"/>
  <c r="AY538" i="1"/>
  <c r="AU538" i="1"/>
  <c r="AP538" i="1"/>
  <c r="V538" i="1"/>
  <c r="BC537" i="1"/>
  <c r="AY537" i="1"/>
  <c r="AY37" i="1" s="1"/>
  <c r="AU537" i="1"/>
  <c r="AU37" i="1" s="1"/>
  <c r="AP537" i="1"/>
  <c r="AF37" i="1"/>
  <c r="V537" i="1"/>
  <c r="V37" i="1" s="1"/>
  <c r="N537" i="1"/>
  <c r="N37" i="1" s="1"/>
  <c r="J537" i="1"/>
  <c r="G537" i="1"/>
  <c r="F537" i="1"/>
  <c r="D537" i="1"/>
  <c r="BB525" i="1"/>
  <c r="BA525" i="1" s="1"/>
  <c r="AM525" i="1"/>
  <c r="AB525" i="1"/>
  <c r="Z525" i="1" s="1"/>
  <c r="R525" i="1"/>
  <c r="BF525" i="1"/>
  <c r="AW524" i="1"/>
  <c r="BA522" i="1"/>
  <c r="AW522" i="1"/>
  <c r="AM522" i="1"/>
  <c r="AC522" i="1"/>
  <c r="S522" i="1"/>
  <c r="BA521" i="1"/>
  <c r="AW521" i="1"/>
  <c r="AM521" i="1"/>
  <c r="AC521" i="1"/>
  <c r="S521" i="1"/>
  <c r="BF521" i="1"/>
  <c r="BA520" i="1"/>
  <c r="AT520" i="1"/>
  <c r="AM520" i="1"/>
  <c r="S520" i="1"/>
  <c r="BF520" i="1"/>
  <c r="E520" i="1"/>
  <c r="BD517" i="1"/>
  <c r="AZ517" i="1" s="1"/>
  <c r="AW517" i="1" s="1"/>
  <c r="AI517" i="1"/>
  <c r="Z517" i="1"/>
  <c r="Y517" i="1"/>
  <c r="K517" i="1"/>
  <c r="BF517" i="1" s="1"/>
  <c r="G517" i="1"/>
  <c r="E517" i="1"/>
  <c r="D517" i="1"/>
  <c r="BB516" i="1"/>
  <c r="BA516" i="1" s="1"/>
  <c r="AM516" i="1"/>
  <c r="AJ516" i="1"/>
  <c r="AC516" i="1"/>
  <c r="Z516" i="1"/>
  <c r="S516" i="1"/>
  <c r="P516" i="1"/>
  <c r="K516" i="1"/>
  <c r="BF516" i="1" s="1"/>
  <c r="I516" i="1"/>
  <c r="H516" i="1" s="1"/>
  <c r="E516" i="1"/>
  <c r="AJ515" i="1"/>
  <c r="Z515" i="1"/>
  <c r="S515" i="1"/>
  <c r="P515" i="1"/>
  <c r="K515" i="1"/>
  <c r="BF515" i="1" s="1"/>
  <c r="BB514" i="1"/>
  <c r="BA514" i="1" s="1"/>
  <c r="AC514" i="1"/>
  <c r="S514" i="1"/>
  <c r="P514" i="1"/>
  <c r="K514" i="1"/>
  <c r="BF514" i="1" s="1"/>
  <c r="I514" i="1"/>
  <c r="H514" i="1" s="1"/>
  <c r="E514" i="1"/>
  <c r="BB513" i="1"/>
  <c r="AM513" i="1"/>
  <c r="AC513" i="1"/>
  <c r="S513" i="1"/>
  <c r="P513" i="1"/>
  <c r="K513" i="1"/>
  <c r="BF513" i="1" s="1"/>
  <c r="F513" i="1"/>
  <c r="E513" i="1" s="1"/>
  <c r="AR512" i="1"/>
  <c r="AH512" i="1"/>
  <c r="X512" i="1"/>
  <c r="R512" i="1"/>
  <c r="L512" i="1"/>
  <c r="G512" i="1"/>
  <c r="AM511" i="1"/>
  <c r="AJ511" i="1"/>
  <c r="AC511" i="1"/>
  <c r="Z511" i="1"/>
  <c r="AA511" i="1" s="1"/>
  <c r="S511" i="1"/>
  <c r="P511" i="1"/>
  <c r="Q511" i="1" s="1"/>
  <c r="E511" i="1"/>
  <c r="BA510" i="1"/>
  <c r="AW510" i="1"/>
  <c r="AM510" i="1"/>
  <c r="AJ510" i="1"/>
  <c r="AC510" i="1"/>
  <c r="Z510" i="1"/>
  <c r="Z509" i="1" s="1"/>
  <c r="S510" i="1"/>
  <c r="P510" i="1"/>
  <c r="P509" i="1" s="1"/>
  <c r="K510" i="1"/>
  <c r="BF510" i="1" s="1"/>
  <c r="I510" i="1"/>
  <c r="H510" i="1" s="1"/>
  <c r="E510" i="1"/>
  <c r="AR509" i="1"/>
  <c r="BB509" i="1" s="1"/>
  <c r="BA509" i="1" s="1"/>
  <c r="AL509" i="1"/>
  <c r="AT509" i="1" s="1"/>
  <c r="AH509" i="1"/>
  <c r="AB509" i="1"/>
  <c r="X509" i="1"/>
  <c r="R509" i="1"/>
  <c r="G509" i="1"/>
  <c r="F509" i="1"/>
  <c r="BB508" i="1"/>
  <c r="BA508" i="1" s="1"/>
  <c r="AM508" i="1"/>
  <c r="AC508" i="1"/>
  <c r="S508" i="1"/>
  <c r="P508" i="1"/>
  <c r="BF508" i="1"/>
  <c r="F508" i="1"/>
  <c r="I508" i="1" s="1"/>
  <c r="H508" i="1" s="1"/>
  <c r="BB507" i="1"/>
  <c r="BA507" i="1" s="1"/>
  <c r="AM507" i="1"/>
  <c r="AJ507" i="1"/>
  <c r="AC507" i="1"/>
  <c r="Z507" i="1"/>
  <c r="S507" i="1"/>
  <c r="P507" i="1"/>
  <c r="K507" i="1"/>
  <c r="I507" i="1"/>
  <c r="H507" i="1" s="1"/>
  <c r="E507" i="1"/>
  <c r="BB506" i="1"/>
  <c r="AM506" i="1"/>
  <c r="AJ506" i="1"/>
  <c r="AC506" i="1"/>
  <c r="Z506" i="1"/>
  <c r="S506" i="1"/>
  <c r="P506" i="1"/>
  <c r="K506" i="1"/>
  <c r="BF506" i="1" s="1"/>
  <c r="F506" i="1"/>
  <c r="BB505" i="1"/>
  <c r="BA505" i="1" s="1"/>
  <c r="AX505" i="1"/>
  <c r="AW505" i="1" s="1"/>
  <c r="AT505" i="1"/>
  <c r="L505" i="1"/>
  <c r="AR504" i="1"/>
  <c r="AL504" i="1"/>
  <c r="AJ504" i="1" s="1"/>
  <c r="AH504" i="1"/>
  <c r="X504" i="1"/>
  <c r="R504" i="1"/>
  <c r="G504" i="1"/>
  <c r="BB503" i="1"/>
  <c r="AM503" i="1"/>
  <c r="AC503" i="1"/>
  <c r="X503" i="1"/>
  <c r="P503" i="1" s="1"/>
  <c r="K503" i="1"/>
  <c r="BF503" i="1" s="1"/>
  <c r="F503" i="1"/>
  <c r="I503" i="1" s="1"/>
  <c r="H503" i="1" s="1"/>
  <c r="BB502" i="1"/>
  <c r="BA502" i="1" s="1"/>
  <c r="AX502" i="1"/>
  <c r="AW502" i="1" s="1"/>
  <c r="K502" i="1"/>
  <c r="BF502" i="1" s="1"/>
  <c r="I502" i="1"/>
  <c r="I537" i="1" s="1"/>
  <c r="E502" i="1"/>
  <c r="E537" i="1" s="1"/>
  <c r="BB500" i="1"/>
  <c r="BA500" i="1" s="1"/>
  <c r="X500" i="1"/>
  <c r="F500" i="1"/>
  <c r="E500" i="1" s="1"/>
  <c r="BB498" i="1"/>
  <c r="AT498" i="1" s="1"/>
  <c r="X498" i="1"/>
  <c r="P498" i="1" s="1"/>
  <c r="Q498" i="1" s="1"/>
  <c r="F498" i="1"/>
  <c r="G497" i="1"/>
  <c r="G496" i="1" s="1"/>
  <c r="BD486" i="1"/>
  <c r="AZ486" i="1"/>
  <c r="AV486" i="1"/>
  <c r="O486" i="1"/>
  <c r="J486" i="1"/>
  <c r="D486" i="1"/>
  <c r="D538" i="1" s="1"/>
  <c r="BC484" i="1"/>
  <c r="BB484" i="1"/>
  <c r="AY484" i="1"/>
  <c r="AX484" i="1"/>
  <c r="AU484" i="1"/>
  <c r="AT484" i="1"/>
  <c r="AP484" i="1"/>
  <c r="AL484" i="1"/>
  <c r="AF484" i="1"/>
  <c r="AB484" i="1"/>
  <c r="V484" i="1"/>
  <c r="R484" i="1"/>
  <c r="N484" i="1"/>
  <c r="L484" i="1"/>
  <c r="BH484" i="1" s="1"/>
  <c r="I484" i="1"/>
  <c r="I629" i="1" s="1"/>
  <c r="F484" i="1"/>
  <c r="BD483" i="1"/>
  <c r="BC483" i="1"/>
  <c r="BB483" i="1"/>
  <c r="AV483" i="1"/>
  <c r="AU483" i="1"/>
  <c r="AT483" i="1"/>
  <c r="AR483" i="1"/>
  <c r="AP483" i="1"/>
  <c r="AL483" i="1"/>
  <c r="AH483" i="1"/>
  <c r="AF483" i="1"/>
  <c r="AB483" i="1"/>
  <c r="X483" i="1"/>
  <c r="V483" i="1"/>
  <c r="R483" i="1"/>
  <c r="O483" i="1"/>
  <c r="N483" i="1"/>
  <c r="L483" i="1"/>
  <c r="BH483" i="1" s="1"/>
  <c r="D483" i="1"/>
  <c r="D622" i="1" s="1"/>
  <c r="D47" i="1" s="1"/>
  <c r="D21" i="1" s="1"/>
  <c r="BC482" i="1"/>
  <c r="AY482" i="1"/>
  <c r="AU482" i="1"/>
  <c r="AP482" i="1"/>
  <c r="AF482" i="1"/>
  <c r="V482" i="1"/>
  <c r="N482" i="1"/>
  <c r="BC481" i="1"/>
  <c r="AY481" i="1"/>
  <c r="AU481" i="1"/>
  <c r="AP481" i="1"/>
  <c r="AF481" i="1"/>
  <c r="V481" i="1"/>
  <c r="N481" i="1"/>
  <c r="BB480" i="1"/>
  <c r="AX480" i="1"/>
  <c r="AW480" i="1" s="1"/>
  <c r="AT480" i="1"/>
  <c r="L480" i="1"/>
  <c r="E480" i="1"/>
  <c r="BB478" i="1"/>
  <c r="BA478" i="1" s="1"/>
  <c r="AX478" i="1"/>
  <c r="AW478" i="1" s="1"/>
  <c r="L478" i="1"/>
  <c r="E478" i="1"/>
  <c r="J477" i="1"/>
  <c r="F477" i="1"/>
  <c r="E477" i="1" s="1"/>
  <c r="D477" i="1"/>
  <c r="BA475" i="1"/>
  <c r="AT475" i="1"/>
  <c r="AL475" i="1"/>
  <c r="AJ475" i="1" s="1"/>
  <c r="AX475" i="1" s="1"/>
  <c r="AW475" i="1" s="1"/>
  <c r="AB475" i="1"/>
  <c r="Z475" i="1" s="1"/>
  <c r="R475" i="1"/>
  <c r="P475" i="1" s="1"/>
  <c r="K475" i="1"/>
  <c r="BF475" i="1" s="1"/>
  <c r="I475" i="1"/>
  <c r="H475" i="1" s="1"/>
  <c r="E475" i="1"/>
  <c r="BA474" i="1"/>
  <c r="AT474" i="1"/>
  <c r="AL474" i="1"/>
  <c r="AJ474" i="1" s="1"/>
  <c r="AX474" i="1" s="1"/>
  <c r="AW474" i="1" s="1"/>
  <c r="AB474" i="1"/>
  <c r="Z474" i="1" s="1"/>
  <c r="R474" i="1"/>
  <c r="P474" i="1" s="1"/>
  <c r="K474" i="1"/>
  <c r="BF474" i="1" s="1"/>
  <c r="I474" i="1"/>
  <c r="H474" i="1" s="1"/>
  <c r="E474" i="1"/>
  <c r="BA473" i="1"/>
  <c r="AT473" i="1"/>
  <c r="AT472" i="1" s="1"/>
  <c r="AT471" i="1" s="1"/>
  <c r="AL473" i="1"/>
  <c r="AJ473" i="1" s="1"/>
  <c r="AX473" i="1" s="1"/>
  <c r="AB473" i="1"/>
  <c r="Z473" i="1" s="1"/>
  <c r="R473" i="1"/>
  <c r="P473" i="1" s="1"/>
  <c r="K473" i="1"/>
  <c r="BF473" i="1" s="1"/>
  <c r="I473" i="1"/>
  <c r="H473" i="1" s="1"/>
  <c r="E473" i="1"/>
  <c r="BB472" i="1"/>
  <c r="BA472" i="1" s="1"/>
  <c r="L472" i="1"/>
  <c r="J471" i="1"/>
  <c r="F471" i="1"/>
  <c r="E471" i="1" s="1"/>
  <c r="D471" i="1"/>
  <c r="BA461" i="1"/>
  <c r="AV461" i="1"/>
  <c r="AV445" i="1" s="1"/>
  <c r="AJ461" i="1"/>
  <c r="Z461" i="1"/>
  <c r="P461" i="1"/>
  <c r="K461" i="1"/>
  <c r="BF461" i="1" s="1"/>
  <c r="BA460" i="1"/>
  <c r="K460" i="1"/>
  <c r="BF460" i="1" s="1"/>
  <c r="BA459" i="1"/>
  <c r="K459" i="1"/>
  <c r="BF459" i="1" s="1"/>
  <c r="BA458" i="1"/>
  <c r="AL458" i="1"/>
  <c r="AJ458" i="1" s="1"/>
  <c r="AB458" i="1"/>
  <c r="Z458" i="1" s="1"/>
  <c r="R458" i="1"/>
  <c r="P458" i="1" s="1"/>
  <c r="K458" i="1"/>
  <c r="BF458" i="1" s="1"/>
  <c r="E458" i="1"/>
  <c r="BA457" i="1"/>
  <c r="AT457" i="1"/>
  <c r="AL457" i="1"/>
  <c r="AB457" i="1"/>
  <c r="Z457" i="1" s="1"/>
  <c r="R457" i="1"/>
  <c r="P457" i="1" s="1"/>
  <c r="K457" i="1"/>
  <c r="BF457" i="1" s="1"/>
  <c r="E457" i="1"/>
  <c r="BB456" i="1"/>
  <c r="AT456" i="1" s="1"/>
  <c r="BA456" i="1"/>
  <c r="AR456" i="1"/>
  <c r="AH456" i="1"/>
  <c r="X456" i="1"/>
  <c r="L456" i="1"/>
  <c r="BH456" i="1" s="1"/>
  <c r="K456" i="1"/>
  <c r="BF456" i="1" s="1"/>
  <c r="G456" i="1"/>
  <c r="F456" i="1"/>
  <c r="BA455" i="1"/>
  <c r="AW455" i="1"/>
  <c r="AJ455" i="1"/>
  <c r="Z455" i="1"/>
  <c r="P455" i="1"/>
  <c r="K455" i="1"/>
  <c r="BF455" i="1" s="1"/>
  <c r="E455" i="1"/>
  <c r="BA454" i="1"/>
  <c r="AW454" i="1"/>
  <c r="AL454" i="1"/>
  <c r="AB454" i="1"/>
  <c r="Z454" i="1" s="1"/>
  <c r="R454" i="1"/>
  <c r="P454" i="1" s="1"/>
  <c r="K454" i="1"/>
  <c r="BF454" i="1" s="1"/>
  <c r="E454" i="1"/>
  <c r="BB453" i="1"/>
  <c r="BA453" i="1"/>
  <c r="AX453" i="1"/>
  <c r="AW453" i="1" s="1"/>
  <c r="AT453" i="1"/>
  <c r="AR453" i="1"/>
  <c r="AR477" i="1" s="1"/>
  <c r="AH453" i="1"/>
  <c r="X453" i="1"/>
  <c r="X477" i="1" s="1"/>
  <c r="L453" i="1"/>
  <c r="BH453" i="1" s="1"/>
  <c r="K453" i="1"/>
  <c r="BF453" i="1" s="1"/>
  <c r="G453" i="1"/>
  <c r="F453" i="1"/>
  <c r="BA452" i="1"/>
  <c r="AW452" i="1"/>
  <c r="AJ452" i="1"/>
  <c r="Z452" i="1"/>
  <c r="P452" i="1"/>
  <c r="K452" i="1"/>
  <c r="BF452" i="1" s="1"/>
  <c r="I452" i="1"/>
  <c r="H452" i="1" s="1"/>
  <c r="E452" i="1"/>
  <c r="BA451" i="1"/>
  <c r="AW451" i="1"/>
  <c r="K451" i="1"/>
  <c r="BF451" i="1" s="1"/>
  <c r="I451" i="1"/>
  <c r="H451" i="1" s="1"/>
  <c r="E451" i="1"/>
  <c r="BA450" i="1"/>
  <c r="AW450" i="1"/>
  <c r="AJ450" i="1"/>
  <c r="Z450" i="1"/>
  <c r="P450" i="1"/>
  <c r="K450" i="1"/>
  <c r="BF450" i="1" s="1"/>
  <c r="I450" i="1"/>
  <c r="E450" i="1"/>
  <c r="BB449" i="1"/>
  <c r="BA449" i="1"/>
  <c r="AX449" i="1"/>
  <c r="AW449" i="1" s="1"/>
  <c r="AT449" i="1"/>
  <c r="AR449" i="1"/>
  <c r="AL449" i="1"/>
  <c r="AH449" i="1"/>
  <c r="AH471" i="1" s="1"/>
  <c r="AB449" i="1"/>
  <c r="X449" i="1"/>
  <c r="X471" i="1" s="1"/>
  <c r="R449" i="1"/>
  <c r="L449" i="1"/>
  <c r="BH449" i="1" s="1"/>
  <c r="K449" i="1"/>
  <c r="BF449" i="1" s="1"/>
  <c r="G449" i="1"/>
  <c r="G471" i="1" s="1"/>
  <c r="F449" i="1"/>
  <c r="BD448" i="1"/>
  <c r="BA448" i="1" s="1"/>
  <c r="AZ448" i="1"/>
  <c r="AV448" i="1"/>
  <c r="O448" i="1"/>
  <c r="K448" i="1" s="1"/>
  <c r="BF448" i="1" s="1"/>
  <c r="J448" i="1"/>
  <c r="D448" i="1"/>
  <c r="BD447" i="1"/>
  <c r="AV447" i="1" s="1"/>
  <c r="AZ447" i="1"/>
  <c r="AW447" i="1" s="1"/>
  <c r="K447" i="1"/>
  <c r="BF447" i="1" s="1"/>
  <c r="E447" i="1"/>
  <c r="BA446" i="1"/>
  <c r="AZ446" i="1"/>
  <c r="AZ445" i="1" s="1"/>
  <c r="AW445" i="1" s="1"/>
  <c r="Z446" i="1"/>
  <c r="P446" i="1"/>
  <c r="D446" i="1"/>
  <c r="D445" i="1" s="1"/>
  <c r="BD445" i="1"/>
  <c r="BA445" i="1" s="1"/>
  <c r="AL445" i="1"/>
  <c r="AH445" i="1"/>
  <c r="AB445" i="1"/>
  <c r="X445" i="1"/>
  <c r="R445" i="1"/>
  <c r="G445" i="1"/>
  <c r="F445" i="1"/>
  <c r="E445" i="1"/>
  <c r="BA444" i="1"/>
  <c r="AR444" i="1" s="1"/>
  <c r="AJ444" i="1" s="1"/>
  <c r="K444" i="1"/>
  <c r="BF444" i="1" s="1"/>
  <c r="BD443" i="1"/>
  <c r="BA443" i="1" s="1"/>
  <c r="AS443" i="1"/>
  <c r="AI443" i="1"/>
  <c r="Y443" i="1"/>
  <c r="K443" i="1"/>
  <c r="AV442" i="1"/>
  <c r="AR442" i="1"/>
  <c r="AL442" i="1"/>
  <c r="AJ442" i="1"/>
  <c r="AB442" i="1"/>
  <c r="Z442" i="1"/>
  <c r="X442" i="1"/>
  <c r="R442" i="1"/>
  <c r="P442" i="1"/>
  <c r="G442" i="1"/>
  <c r="F442" i="1"/>
  <c r="E442" i="1"/>
  <c r="D442" i="1"/>
  <c r="BA441" i="1"/>
  <c r="AZ441" i="1"/>
  <c r="AZ440" i="1" s="1"/>
  <c r="AW440" i="1" s="1"/>
  <c r="AV441" i="1"/>
  <c r="AS441" i="1"/>
  <c r="AJ441" i="1"/>
  <c r="AI441" i="1"/>
  <c r="Z441" i="1"/>
  <c r="Y441" i="1"/>
  <c r="P441" i="1"/>
  <c r="K441" i="1"/>
  <c r="BF441" i="1" s="1"/>
  <c r="E441" i="1"/>
  <c r="E440" i="1" s="1"/>
  <c r="D441" i="1"/>
  <c r="D440" i="1" s="1"/>
  <c r="BD440" i="1"/>
  <c r="BA440" i="1" s="1"/>
  <c r="AV440" i="1"/>
  <c r="AL440" i="1"/>
  <c r="AB440" i="1"/>
  <c r="R440" i="1"/>
  <c r="K440" i="1"/>
  <c r="BF440" i="1" s="1"/>
  <c r="G440" i="1"/>
  <c r="F440" i="1"/>
  <c r="BD439" i="1"/>
  <c r="BD437" i="1" s="1"/>
  <c r="BA437" i="1" s="1"/>
  <c r="K439" i="1"/>
  <c r="BF439" i="1" s="1"/>
  <c r="BA438" i="1"/>
  <c r="AV438" i="1"/>
  <c r="AV437" i="1" s="1"/>
  <c r="AR438" i="1"/>
  <c r="AI438" i="1"/>
  <c r="Z438" i="1"/>
  <c r="Y438" i="1"/>
  <c r="P438" i="1"/>
  <c r="P437" i="1" s="1"/>
  <c r="K438" i="1"/>
  <c r="BF438" i="1" s="1"/>
  <c r="E438" i="1"/>
  <c r="E437" i="1" s="1"/>
  <c r="D438" i="1"/>
  <c r="D437" i="1" s="1"/>
  <c r="AL437" i="1"/>
  <c r="AH437" i="1"/>
  <c r="AB437" i="1"/>
  <c r="X437" i="1"/>
  <c r="R437" i="1"/>
  <c r="O437" i="1"/>
  <c r="BL437" i="1" s="1"/>
  <c r="G437" i="1"/>
  <c r="F437" i="1"/>
  <c r="BA436" i="1"/>
  <c r="AW436" i="1"/>
  <c r="AS436" i="1"/>
  <c r="AI436" i="1"/>
  <c r="Y436" i="1"/>
  <c r="K436" i="1"/>
  <c r="E436" i="1"/>
  <c r="BA435" i="1"/>
  <c r="AW435" i="1"/>
  <c r="AS435" i="1"/>
  <c r="AJ435" i="1"/>
  <c r="AI435" i="1"/>
  <c r="Z435" i="1"/>
  <c r="Y435" i="1"/>
  <c r="P435" i="1"/>
  <c r="K435" i="1"/>
  <c r="BF435" i="1" s="1"/>
  <c r="E435" i="1"/>
  <c r="BA434" i="1"/>
  <c r="AS434" i="1"/>
  <c r="AZ434" i="1" s="1"/>
  <c r="AI434" i="1"/>
  <c r="Z434" i="1"/>
  <c r="Y434" i="1"/>
  <c r="P434" i="1"/>
  <c r="K434" i="1"/>
  <c r="BF434" i="1" s="1"/>
  <c r="E434" i="1"/>
  <c r="E433" i="1" s="1"/>
  <c r="E429" i="1" s="1"/>
  <c r="BD433" i="1"/>
  <c r="BA433" i="1" s="1"/>
  <c r="AZ433" i="1"/>
  <c r="AW433" i="1" s="1"/>
  <c r="AV433" i="1"/>
  <c r="AL433" i="1"/>
  <c r="AH433" i="1"/>
  <c r="AB433" i="1"/>
  <c r="X433" i="1"/>
  <c r="R433" i="1"/>
  <c r="O433" i="1"/>
  <c r="BL433" i="1" s="1"/>
  <c r="G433" i="1"/>
  <c r="G429" i="1" s="1"/>
  <c r="F433" i="1"/>
  <c r="F429" i="1" s="1"/>
  <c r="D433" i="1"/>
  <c r="AW432" i="1"/>
  <c r="AS432" i="1"/>
  <c r="AK432" i="1"/>
  <c r="AI432" i="1"/>
  <c r="AA432" i="1"/>
  <c r="Y432" i="1"/>
  <c r="Q432" i="1"/>
  <c r="AW431" i="1"/>
  <c r="AS431" i="1"/>
  <c r="AK431" i="1"/>
  <c r="AI431" i="1"/>
  <c r="AA431" i="1"/>
  <c r="Y431" i="1"/>
  <c r="Q431" i="1"/>
  <c r="BA430" i="1"/>
  <c r="AW430" i="1"/>
  <c r="AR430" i="1"/>
  <c r="AS430" i="1" s="1"/>
  <c r="AI430" i="1"/>
  <c r="Z430" i="1"/>
  <c r="Y430" i="1"/>
  <c r="P430" i="1"/>
  <c r="K430" i="1"/>
  <c r="BF430" i="1" s="1"/>
  <c r="BD429" i="1"/>
  <c r="BA429" i="1" s="1"/>
  <c r="AL429" i="1"/>
  <c r="AH429" i="1"/>
  <c r="AB429" i="1"/>
  <c r="X429" i="1"/>
  <c r="O429" i="1"/>
  <c r="D429" i="1"/>
  <c r="BD426" i="1"/>
  <c r="BA426" i="1" s="1"/>
  <c r="Z425" i="1"/>
  <c r="P425" i="1"/>
  <c r="D425" i="1"/>
  <c r="BD424" i="1"/>
  <c r="AV424" i="1" s="1"/>
  <c r="AZ424" i="1"/>
  <c r="AW424" i="1" s="1"/>
  <c r="AS424" i="1"/>
  <c r="AJ424" i="1"/>
  <c r="AI424" i="1"/>
  <c r="Z424" i="1"/>
  <c r="Y424" i="1"/>
  <c r="P424" i="1"/>
  <c r="K424" i="1"/>
  <c r="BF424" i="1" s="1"/>
  <c r="G424" i="1"/>
  <c r="E424" i="1" s="1"/>
  <c r="D424" i="1"/>
  <c r="AS423" i="1"/>
  <c r="AJ423" i="1"/>
  <c r="AI423" i="1"/>
  <c r="Z423" i="1"/>
  <c r="Y423" i="1"/>
  <c r="P423" i="1"/>
  <c r="K423" i="1"/>
  <c r="BF423" i="1" s="1"/>
  <c r="AV422" i="1"/>
  <c r="AS422" i="1"/>
  <c r="BD422" i="1" s="1"/>
  <c r="BA422" i="1" s="1"/>
  <c r="AJ422" i="1"/>
  <c r="AI422" i="1"/>
  <c r="Z422" i="1"/>
  <c r="Y422" i="1"/>
  <c r="P422" i="1"/>
  <c r="K422" i="1"/>
  <c r="BF422" i="1" s="1"/>
  <c r="E422" i="1"/>
  <c r="D422" i="1"/>
  <c r="AV421" i="1"/>
  <c r="AS421" i="1"/>
  <c r="BD421" i="1" s="1"/>
  <c r="BA421" i="1" s="1"/>
  <c r="AJ421" i="1"/>
  <c r="AI421" i="1"/>
  <c r="Z421" i="1"/>
  <c r="Y421" i="1"/>
  <c r="P421" i="1"/>
  <c r="K421" i="1"/>
  <c r="BF421" i="1" s="1"/>
  <c r="E421" i="1"/>
  <c r="D421" i="1"/>
  <c r="AL420" i="1"/>
  <c r="AB420" i="1"/>
  <c r="Z420" i="1" s="1"/>
  <c r="R420" i="1"/>
  <c r="F420" i="1"/>
  <c r="BD419" i="1"/>
  <c r="BA419" i="1" s="1"/>
  <c r="AS419" i="1"/>
  <c r="AI419" i="1"/>
  <c r="Y419" i="1"/>
  <c r="K419" i="1"/>
  <c r="BA418" i="1"/>
  <c r="AZ418" i="1"/>
  <c r="AW418" i="1" s="1"/>
  <c r="AV418" i="1"/>
  <c r="AS418" i="1"/>
  <c r="AJ418" i="1"/>
  <c r="AI418" i="1"/>
  <c r="Z418" i="1"/>
  <c r="Y418" i="1"/>
  <c r="P418" i="1"/>
  <c r="K418" i="1"/>
  <c r="BF418" i="1" s="1"/>
  <c r="E418" i="1"/>
  <c r="D418" i="1"/>
  <c r="D417" i="1" s="1"/>
  <c r="BD417" i="1"/>
  <c r="BA417" i="1" s="1"/>
  <c r="AV417" i="1"/>
  <c r="AR417" i="1"/>
  <c r="AL417" i="1"/>
  <c r="AH417" i="1"/>
  <c r="AB417" i="1"/>
  <c r="X417" i="1"/>
  <c r="R417" i="1"/>
  <c r="O417" i="1"/>
  <c r="G417" i="1"/>
  <c r="F417" i="1"/>
  <c r="BA416" i="1"/>
  <c r="AW416" i="1"/>
  <c r="AS416" i="1"/>
  <c r="AI416" i="1"/>
  <c r="Y416" i="1"/>
  <c r="K416" i="1"/>
  <c r="D416" i="1"/>
  <c r="BA415" i="1"/>
  <c r="AW415" i="1"/>
  <c r="AS415" i="1"/>
  <c r="AJ415" i="1"/>
  <c r="AI415" i="1"/>
  <c r="Z415" i="1"/>
  <c r="Y415" i="1"/>
  <c r="P415" i="1"/>
  <c r="K415" i="1"/>
  <c r="BF415" i="1" s="1"/>
  <c r="D415" i="1"/>
  <c r="BA414" i="1"/>
  <c r="AZ414" i="1"/>
  <c r="AW414" i="1" s="1"/>
  <c r="AV414" i="1"/>
  <c r="AS414" i="1"/>
  <c r="AJ414" i="1"/>
  <c r="AI414" i="1"/>
  <c r="Z414" i="1"/>
  <c r="Y414" i="1"/>
  <c r="P414" i="1"/>
  <c r="K414" i="1"/>
  <c r="BF414" i="1" s="1"/>
  <c r="D414" i="1"/>
  <c r="AZ413" i="1"/>
  <c r="AW413" i="1" s="1"/>
  <c r="Z413" i="1"/>
  <c r="P413" i="1"/>
  <c r="E413" i="1"/>
  <c r="D413" i="1"/>
  <c r="BD412" i="1"/>
  <c r="BA412" i="1" s="1"/>
  <c r="AW412" i="1"/>
  <c r="Z412" i="1"/>
  <c r="P412" i="1"/>
  <c r="AV411" i="1"/>
  <c r="AS411" i="1"/>
  <c r="BD411" i="1" s="1"/>
  <c r="BA411" i="1" s="1"/>
  <c r="AJ411" i="1"/>
  <c r="AI411" i="1"/>
  <c r="Z411" i="1"/>
  <c r="Y411" i="1"/>
  <c r="P411" i="1"/>
  <c r="K411" i="1"/>
  <c r="BF411" i="1" s="1"/>
  <c r="E411" i="1"/>
  <c r="BD410" i="1"/>
  <c r="BA410" i="1" s="1"/>
  <c r="AV410" i="1"/>
  <c r="AS410" i="1"/>
  <c r="AZ410" i="1" s="1"/>
  <c r="AW410" i="1" s="1"/>
  <c r="AJ410" i="1"/>
  <c r="AI410" i="1"/>
  <c r="Z410" i="1"/>
  <c r="Y410" i="1"/>
  <c r="P410" i="1"/>
  <c r="K410" i="1"/>
  <c r="BF410" i="1" s="1"/>
  <c r="E410" i="1"/>
  <c r="D410" i="1"/>
  <c r="AL409" i="1"/>
  <c r="AH409" i="1"/>
  <c r="AB409" i="1"/>
  <c r="X409" i="1"/>
  <c r="R409" i="1"/>
  <c r="G409" i="1"/>
  <c r="G359" i="1" s="1"/>
  <c r="F409" i="1"/>
  <c r="F359" i="1" s="1"/>
  <c r="BD408" i="1"/>
  <c r="BA408" i="1" s="1"/>
  <c r="AZ408" i="1"/>
  <c r="AS408" i="1"/>
  <c r="AI408" i="1"/>
  <c r="Y408" i="1"/>
  <c r="K408" i="1"/>
  <c r="BD407" i="1"/>
  <c r="BA407" i="1" s="1"/>
  <c r="AW407" i="1"/>
  <c r="AS407" i="1"/>
  <c r="AI407" i="1"/>
  <c r="Z407" i="1"/>
  <c r="Y407" i="1"/>
  <c r="P407" i="1"/>
  <c r="K407" i="1"/>
  <c r="BF407" i="1" s="1"/>
  <c r="E407" i="1"/>
  <c r="D407" i="1"/>
  <c r="D405" i="1" s="1"/>
  <c r="BD406" i="1"/>
  <c r="BA406" i="1" s="1"/>
  <c r="AZ406" i="1"/>
  <c r="AW406" i="1" s="1"/>
  <c r="AV406" i="1"/>
  <c r="AJ406" i="1"/>
  <c r="AI406" i="1"/>
  <c r="Z406" i="1"/>
  <c r="Y406" i="1"/>
  <c r="P406" i="1"/>
  <c r="K406" i="1"/>
  <c r="BF406" i="1" s="1"/>
  <c r="E406" i="1"/>
  <c r="D406" i="1"/>
  <c r="AW405" i="1"/>
  <c r="AR405" i="1"/>
  <c r="AL405" i="1"/>
  <c r="AB405" i="1"/>
  <c r="Y405" i="1"/>
  <c r="R405" i="1"/>
  <c r="J393" i="1"/>
  <c r="H393" i="1" s="1"/>
  <c r="AJ390" i="1"/>
  <c r="AC390" i="1"/>
  <c r="P390" i="1"/>
  <c r="BF390" i="1"/>
  <c r="S387" i="1"/>
  <c r="K389" i="1"/>
  <c r="BF389" i="1" s="1"/>
  <c r="BF383" i="1"/>
  <c r="AM385" i="1"/>
  <c r="Q385" i="1"/>
  <c r="AM384" i="1"/>
  <c r="AJ384" i="1"/>
  <c r="AC384" i="1"/>
  <c r="Z384" i="1"/>
  <c r="S384" i="1"/>
  <c r="P384" i="1"/>
  <c r="K384" i="1"/>
  <c r="BF384" i="1" s="1"/>
  <c r="AJ382" i="1"/>
  <c r="AC382" i="1"/>
  <c r="P382" i="1"/>
  <c r="K382" i="1"/>
  <c r="BF382" i="1" s="1"/>
  <c r="R378" i="1"/>
  <c r="K379" i="1"/>
  <c r="BF379" i="1" s="1"/>
  <c r="K378" i="1"/>
  <c r="BF378" i="1" s="1"/>
  <c r="AL377" i="1"/>
  <c r="AM377" i="1" s="1"/>
  <c r="AB377" i="1"/>
  <c r="AC377" i="1" s="1"/>
  <c r="R377" i="1"/>
  <c r="P377" i="1" s="1"/>
  <c r="Q377" i="1" s="1"/>
  <c r="AL376" i="1"/>
  <c r="AJ376" i="1" s="1"/>
  <c r="AB376" i="1"/>
  <c r="R376" i="1"/>
  <c r="P376" i="1" s="1"/>
  <c r="AM375" i="1"/>
  <c r="S375" i="1"/>
  <c r="L374" i="1"/>
  <c r="L360" i="1" s="1"/>
  <c r="BF372" i="1"/>
  <c r="BF371" i="1"/>
  <c r="AM367" i="1"/>
  <c r="K367" i="1"/>
  <c r="BF367" i="1" s="1"/>
  <c r="AM366" i="1"/>
  <c r="AB364" i="1"/>
  <c r="K366" i="1"/>
  <c r="BF366" i="1" s="1"/>
  <c r="BF365" i="1"/>
  <c r="BH364" i="1"/>
  <c r="BB361" i="1"/>
  <c r="BA361" i="1" s="1"/>
  <c r="AX361" i="1"/>
  <c r="AW361" i="1" s="1"/>
  <c r="AW51" i="1" s="1"/>
  <c r="AW25" i="1" s="1"/>
  <c r="AT361" i="1"/>
  <c r="AT51" i="1" s="1"/>
  <c r="AT25" i="1" s="1"/>
  <c r="BB360" i="1"/>
  <c r="BA360" i="1" s="1"/>
  <c r="AX360" i="1"/>
  <c r="AT360" i="1"/>
  <c r="AR359" i="1"/>
  <c r="AH359" i="1"/>
  <c r="X359" i="1"/>
  <c r="J359" i="1"/>
  <c r="I359" i="1"/>
  <c r="H359" i="1" s="1"/>
  <c r="BB358" i="1"/>
  <c r="BA358" i="1" s="1"/>
  <c r="AM358" i="1"/>
  <c r="AC358" i="1"/>
  <c r="Z358" i="1"/>
  <c r="S358" i="1"/>
  <c r="P358" i="1"/>
  <c r="BF358" i="1"/>
  <c r="E358" i="1"/>
  <c r="AM357" i="1"/>
  <c r="AK357" i="1"/>
  <c r="AC357" i="1"/>
  <c r="AA357" i="1"/>
  <c r="S357" i="1"/>
  <c r="P357" i="1"/>
  <c r="Q357" i="1" s="1"/>
  <c r="AM356" i="1"/>
  <c r="AK356" i="1"/>
  <c r="AC356" i="1"/>
  <c r="AA356" i="1"/>
  <c r="S356" i="1"/>
  <c r="P356" i="1"/>
  <c r="Q356" i="1" s="1"/>
  <c r="BA355" i="1"/>
  <c r="AX355" i="1"/>
  <c r="AW355" i="1" s="1"/>
  <c r="AM355" i="1"/>
  <c r="AJ355" i="1"/>
  <c r="AC355" i="1"/>
  <c r="Z355" i="1"/>
  <c r="S355" i="1"/>
  <c r="P355" i="1"/>
  <c r="K355" i="1"/>
  <c r="BF355" i="1" s="1"/>
  <c r="BB354" i="1"/>
  <c r="BA354" i="1" s="1"/>
  <c r="AL354" i="1"/>
  <c r="AB354" i="1"/>
  <c r="Z354" i="1" s="1"/>
  <c r="R354" i="1"/>
  <c r="L354" i="1"/>
  <c r="AM353" i="1"/>
  <c r="AK353" i="1"/>
  <c r="AC353" i="1"/>
  <c r="AA353" i="1"/>
  <c r="S353" i="1"/>
  <c r="P353" i="1"/>
  <c r="Q353" i="1" s="1"/>
  <c r="AM352" i="1"/>
  <c r="AK352" i="1"/>
  <c r="AC352" i="1"/>
  <c r="AA352" i="1"/>
  <c r="S352" i="1"/>
  <c r="P352" i="1"/>
  <c r="Q352" i="1" s="1"/>
  <c r="BA351" i="1"/>
  <c r="AT351" i="1"/>
  <c r="AL351" i="1"/>
  <c r="AJ351" i="1" s="1"/>
  <c r="AB351" i="1"/>
  <c r="R351" i="1"/>
  <c r="P351" i="1" s="1"/>
  <c r="K351" i="1"/>
  <c r="BB350" i="1"/>
  <c r="BA350" i="1"/>
  <c r="AX350" i="1"/>
  <c r="AW350" i="1" s="1"/>
  <c r="AL350" i="1"/>
  <c r="AM350" i="1" s="1"/>
  <c r="AB350" i="1"/>
  <c r="R350" i="1"/>
  <c r="S350" i="1" s="1"/>
  <c r="K350" i="1"/>
  <c r="BB349" i="1"/>
  <c r="BA349" i="1" s="1"/>
  <c r="AW349" i="1"/>
  <c r="AL349" i="1"/>
  <c r="AJ349" i="1" s="1"/>
  <c r="AB349" i="1"/>
  <c r="R349" i="1"/>
  <c r="S349" i="1" s="1"/>
  <c r="K349" i="1"/>
  <c r="E349" i="1"/>
  <c r="BB348" i="1"/>
  <c r="AT348" i="1" s="1"/>
  <c r="AT347" i="1" s="1"/>
  <c r="AL348" i="1"/>
  <c r="AB348" i="1"/>
  <c r="R348" i="1"/>
  <c r="K348" i="1"/>
  <c r="E348" i="1"/>
  <c r="L347" i="1"/>
  <c r="G346" i="1"/>
  <c r="F346" i="1"/>
  <c r="AL345" i="1"/>
  <c r="AM345" i="1" s="1"/>
  <c r="AB345" i="1"/>
  <c r="BG345" i="1" s="1"/>
  <c r="R345" i="1"/>
  <c r="S345" i="1" s="1"/>
  <c r="K345" i="1"/>
  <c r="BA344" i="1"/>
  <c r="AW344" i="1"/>
  <c r="AL344" i="1"/>
  <c r="AM344" i="1" s="1"/>
  <c r="AB344" i="1"/>
  <c r="R344" i="1"/>
  <c r="S344" i="1" s="1"/>
  <c r="K344" i="1"/>
  <c r="I344" i="1"/>
  <c r="H344" i="1" s="1"/>
  <c r="E344" i="1"/>
  <c r="BB343" i="1"/>
  <c r="BA343" i="1" s="1"/>
  <c r="AX343" i="1"/>
  <c r="AW343" i="1" s="1"/>
  <c r="AT343" i="1"/>
  <c r="L343" i="1"/>
  <c r="F343" i="1"/>
  <c r="E343" i="1" s="1"/>
  <c r="AM342" i="1"/>
  <c r="AK342" i="1"/>
  <c r="AC342" i="1"/>
  <c r="AA342" i="1"/>
  <c r="S342" i="1"/>
  <c r="P342" i="1"/>
  <c r="Q342" i="1" s="1"/>
  <c r="E342" i="1"/>
  <c r="BB341" i="1"/>
  <c r="BA341" i="1" s="1"/>
  <c r="AX341" i="1"/>
  <c r="AW341" i="1" s="1"/>
  <c r="AT341" i="1"/>
  <c r="AT340" i="1" s="1"/>
  <c r="P341" i="1"/>
  <c r="L341" i="1"/>
  <c r="P340" i="1"/>
  <c r="F340" i="1"/>
  <c r="E340" i="1" s="1"/>
  <c r="BA339" i="1"/>
  <c r="AT339" i="1"/>
  <c r="AT324" i="1" s="1"/>
  <c r="AM339" i="1"/>
  <c r="AB339" i="1"/>
  <c r="BG339" i="1" s="1"/>
  <c r="R339" i="1"/>
  <c r="P339" i="1" s="1"/>
  <c r="K339" i="1"/>
  <c r="BB338" i="1"/>
  <c r="BA338" i="1"/>
  <c r="AX338" i="1"/>
  <c r="AM338" i="1"/>
  <c r="AJ338" i="1"/>
  <c r="Z338" i="1"/>
  <c r="AA338" i="1" s="1"/>
  <c r="BB335" i="1"/>
  <c r="BA335" i="1" s="1"/>
  <c r="AW335" i="1"/>
  <c r="K335" i="1"/>
  <c r="BF335" i="1" s="1"/>
  <c r="E335" i="1"/>
  <c r="BB334" i="1"/>
  <c r="AT334" i="1" s="1"/>
  <c r="AT333" i="1" s="1"/>
  <c r="AM334" i="1"/>
  <c r="AJ334" i="1"/>
  <c r="AC334" i="1"/>
  <c r="Z334" i="1"/>
  <c r="S334" i="1"/>
  <c r="P334" i="1"/>
  <c r="K334" i="1"/>
  <c r="BF334" i="1" s="1"/>
  <c r="E334" i="1"/>
  <c r="AB333" i="1"/>
  <c r="AB323" i="1" s="1"/>
  <c r="AB322" i="1" s="1"/>
  <c r="L333" i="1"/>
  <c r="G332" i="1"/>
  <c r="F332" i="1"/>
  <c r="AM331" i="1"/>
  <c r="AJ331" i="1"/>
  <c r="AC331" i="1"/>
  <c r="Z331" i="1"/>
  <c r="AA331" i="1" s="1"/>
  <c r="S331" i="1"/>
  <c r="P331" i="1"/>
  <c r="Q331" i="1" s="1"/>
  <c r="E331" i="1"/>
  <c r="BA330" i="1"/>
  <c r="AW330" i="1"/>
  <c r="AM330" i="1"/>
  <c r="AJ330" i="1"/>
  <c r="AC330" i="1"/>
  <c r="Z330" i="1"/>
  <c r="S330" i="1"/>
  <c r="P330" i="1"/>
  <c r="E330" i="1"/>
  <c r="BB329" i="1"/>
  <c r="BA329" i="1" s="1"/>
  <c r="AX329" i="1"/>
  <c r="AW329" i="1" s="1"/>
  <c r="AT329" i="1"/>
  <c r="AL329" i="1"/>
  <c r="AJ329" i="1" s="1"/>
  <c r="AB329" i="1"/>
  <c r="R329" i="1"/>
  <c r="P329" i="1" s="1"/>
  <c r="L329" i="1"/>
  <c r="G329" i="1"/>
  <c r="F329" i="1"/>
  <c r="AM328" i="1"/>
  <c r="AJ328" i="1"/>
  <c r="AC328" i="1"/>
  <c r="Z328" i="1"/>
  <c r="AA328" i="1" s="1"/>
  <c r="S328" i="1"/>
  <c r="P328" i="1"/>
  <c r="Q328" i="1" s="1"/>
  <c r="E328" i="1"/>
  <c r="BA327" i="1"/>
  <c r="AT327" i="1"/>
  <c r="AT326" i="1" s="1"/>
  <c r="AL327" i="1"/>
  <c r="AM327" i="1" s="1"/>
  <c r="AB327" i="1"/>
  <c r="Z327" i="1" s="1"/>
  <c r="R327" i="1"/>
  <c r="S327" i="1" s="1"/>
  <c r="K327" i="1"/>
  <c r="BF327" i="1" s="1"/>
  <c r="E327" i="1"/>
  <c r="I327" i="1" s="1"/>
  <c r="BB326" i="1"/>
  <c r="BA326" i="1" s="1"/>
  <c r="L326" i="1"/>
  <c r="BH326" i="1" s="1"/>
  <c r="G326" i="1"/>
  <c r="F326" i="1"/>
  <c r="BB324" i="1"/>
  <c r="AX324" i="1"/>
  <c r="AW324" i="1" s="1"/>
  <c r="AB324" i="1"/>
  <c r="R324" i="1"/>
  <c r="L324" i="1"/>
  <c r="BD322" i="1"/>
  <c r="AZ322" i="1"/>
  <c r="AV322" i="1"/>
  <c r="J322" i="1"/>
  <c r="P321" i="1"/>
  <c r="E321" i="1"/>
  <c r="BF312" i="1"/>
  <c r="BF311" i="1"/>
  <c r="AJ310" i="1"/>
  <c r="P310" i="1"/>
  <c r="S310" i="1"/>
  <c r="AL309" i="1"/>
  <c r="AJ309" i="1" s="1"/>
  <c r="R309" i="1"/>
  <c r="P309" i="1" s="1"/>
  <c r="AM308" i="1"/>
  <c r="AK308" i="1"/>
  <c r="AC308" i="1"/>
  <c r="AA308" i="1"/>
  <c r="S308" i="1"/>
  <c r="Q308" i="1"/>
  <c r="AM307" i="1"/>
  <c r="AK307" i="1"/>
  <c r="AC307" i="1"/>
  <c r="AA307" i="1"/>
  <c r="S307" i="1"/>
  <c r="Q307" i="1"/>
  <c r="AM306" i="1"/>
  <c r="AK306" i="1"/>
  <c r="AC306" i="1"/>
  <c r="AA306" i="1"/>
  <c r="S306" i="1"/>
  <c r="Q306" i="1"/>
  <c r="AM305" i="1"/>
  <c r="AK305" i="1"/>
  <c r="AC305" i="1"/>
  <c r="AA305" i="1"/>
  <c r="S305" i="1"/>
  <c r="Q305" i="1"/>
  <c r="AM304" i="1"/>
  <c r="AK304" i="1"/>
  <c r="AC304" i="1"/>
  <c r="AA304" i="1"/>
  <c r="S304" i="1"/>
  <c r="Q304" i="1"/>
  <c r="AM303" i="1"/>
  <c r="AK303" i="1"/>
  <c r="AC303" i="1"/>
  <c r="AA303" i="1"/>
  <c r="S303" i="1"/>
  <c r="Q303" i="1"/>
  <c r="AM302" i="1"/>
  <c r="AK302" i="1"/>
  <c r="AC302" i="1"/>
  <c r="AA302" i="1"/>
  <c r="S302" i="1"/>
  <c r="Q302" i="1"/>
  <c r="AL301" i="1"/>
  <c r="AJ301" i="1" s="1"/>
  <c r="AB301" i="1"/>
  <c r="AC301" i="1" s="1"/>
  <c r="R301" i="1"/>
  <c r="P301" i="1" s="1"/>
  <c r="K301" i="1"/>
  <c r="BF301" i="1" s="1"/>
  <c r="L300" i="1"/>
  <c r="AM299" i="1"/>
  <c r="AC299" i="1"/>
  <c r="S299" i="1"/>
  <c r="K299" i="1"/>
  <c r="AM298" i="1"/>
  <c r="AC298" i="1"/>
  <c r="S298" i="1"/>
  <c r="K298" i="1"/>
  <c r="AM297" i="1"/>
  <c r="AK297" i="1"/>
  <c r="AC297" i="1"/>
  <c r="AA297" i="1"/>
  <c r="S297" i="1"/>
  <c r="Q297" i="1"/>
  <c r="AM296" i="1"/>
  <c r="AJ296" i="1"/>
  <c r="AC296" i="1"/>
  <c r="Z296" i="1"/>
  <c r="S296" i="1"/>
  <c r="P296" i="1"/>
  <c r="K296" i="1"/>
  <c r="AM295" i="1"/>
  <c r="AK295" i="1"/>
  <c r="AC295" i="1"/>
  <c r="AA295" i="1"/>
  <c r="S295" i="1"/>
  <c r="Q295" i="1"/>
  <c r="AM294" i="1"/>
  <c r="AJ294" i="1"/>
  <c r="Z294" i="1"/>
  <c r="P294" i="1"/>
  <c r="AL293" i="1"/>
  <c r="AM293" i="1" s="1"/>
  <c r="R293" i="1"/>
  <c r="P293" i="1" s="1"/>
  <c r="BA292" i="1"/>
  <c r="AL292" i="1"/>
  <c r="AB292" i="1"/>
  <c r="AC292" i="1" s="1"/>
  <c r="R292" i="1"/>
  <c r="K292" i="1"/>
  <c r="BF292" i="1" s="1"/>
  <c r="AL291" i="1"/>
  <c r="AB291" i="1"/>
  <c r="Z291" i="1" s="1"/>
  <c r="R291" i="1"/>
  <c r="K291" i="1"/>
  <c r="BF291" i="1" s="1"/>
  <c r="AM290" i="1"/>
  <c r="AC290" i="1"/>
  <c r="S290" i="1"/>
  <c r="K290" i="1"/>
  <c r="BA289" i="1"/>
  <c r="AL289" i="1"/>
  <c r="AM289" i="1" s="1"/>
  <c r="AB289" i="1"/>
  <c r="AC289" i="1" s="1"/>
  <c r="S289" i="1"/>
  <c r="P289" i="1"/>
  <c r="K289" i="1"/>
  <c r="BF289" i="1" s="1"/>
  <c r="E289" i="1"/>
  <c r="BB288" i="1"/>
  <c r="BA288" i="1" s="1"/>
  <c r="AT288" i="1"/>
  <c r="L288" i="1"/>
  <c r="BH288" i="1" s="1"/>
  <c r="BB287" i="1"/>
  <c r="BA287" i="1" s="1"/>
  <c r="AT287" i="1"/>
  <c r="AR287" i="1"/>
  <c r="AH287" i="1"/>
  <c r="X287" i="1"/>
  <c r="L287" i="1"/>
  <c r="G287" i="1"/>
  <c r="F287" i="1"/>
  <c r="AM286" i="1"/>
  <c r="AJ286" i="1"/>
  <c r="AC286" i="1"/>
  <c r="Z286" i="1"/>
  <c r="AA286" i="1" s="1"/>
  <c r="S286" i="1"/>
  <c r="P286" i="1"/>
  <c r="Q286" i="1" s="1"/>
  <c r="E286" i="1"/>
  <c r="BA285" i="1"/>
  <c r="AX285" i="1"/>
  <c r="AW285" i="1" s="1"/>
  <c r="AM285" i="1"/>
  <c r="AJ285" i="1"/>
  <c r="AC285" i="1"/>
  <c r="Z285" i="1"/>
  <c r="S285" i="1"/>
  <c r="P285" i="1"/>
  <c r="K285" i="1"/>
  <c r="BF285" i="1" s="1"/>
  <c r="E285" i="1"/>
  <c r="I285" i="1" s="1"/>
  <c r="BB284" i="1"/>
  <c r="BA284" i="1" s="1"/>
  <c r="AT284" i="1"/>
  <c r="AR284" i="1"/>
  <c r="AL284" i="1"/>
  <c r="AH284" i="1"/>
  <c r="AB284" i="1"/>
  <c r="X284" i="1"/>
  <c r="R284" i="1"/>
  <c r="L284" i="1"/>
  <c r="BH284" i="1" s="1"/>
  <c r="G284" i="1"/>
  <c r="F284" i="1"/>
  <c r="AM283" i="1"/>
  <c r="AK283" i="1"/>
  <c r="AC283" i="1"/>
  <c r="AA283" i="1"/>
  <c r="S283" i="1"/>
  <c r="Q283" i="1"/>
  <c r="AM282" i="1"/>
  <c r="AK282" i="1"/>
  <c r="AC282" i="1"/>
  <c r="AA282" i="1"/>
  <c r="S282" i="1"/>
  <c r="Q282" i="1"/>
  <c r="AM281" i="1"/>
  <c r="AK281" i="1"/>
  <c r="AC281" i="1"/>
  <c r="AA281" i="1"/>
  <c r="S281" i="1"/>
  <c r="Q281" i="1"/>
  <c r="AM280" i="1"/>
  <c r="AK280" i="1"/>
  <c r="AC280" i="1"/>
  <c r="AA280" i="1"/>
  <c r="S280" i="1"/>
  <c r="Q280" i="1"/>
  <c r="AM279" i="1"/>
  <c r="AK279" i="1"/>
  <c r="AC279" i="1"/>
  <c r="AA279" i="1"/>
  <c r="S279" i="1"/>
  <c r="Q279" i="1"/>
  <c r="AM278" i="1"/>
  <c r="AK278" i="1"/>
  <c r="AC278" i="1"/>
  <c r="AA278" i="1"/>
  <c r="S278" i="1"/>
  <c r="Q278" i="1"/>
  <c r="AM277" i="1"/>
  <c r="AK277" i="1"/>
  <c r="AC277" i="1"/>
  <c r="AA277" i="1"/>
  <c r="S277" i="1"/>
  <c r="Q277" i="1"/>
  <c r="BB276" i="1"/>
  <c r="BA276" i="1" s="1"/>
  <c r="AM276" i="1"/>
  <c r="AJ276" i="1"/>
  <c r="S276" i="1"/>
  <c r="P276" i="1"/>
  <c r="K276" i="1"/>
  <c r="BF276" i="1" s="1"/>
  <c r="BB275" i="1"/>
  <c r="AM275" i="1"/>
  <c r="AJ275" i="1"/>
  <c r="AC275" i="1"/>
  <c r="S275" i="1"/>
  <c r="P275" i="1"/>
  <c r="K275" i="1"/>
  <c r="BF275" i="1" s="1"/>
  <c r="AT274" i="1"/>
  <c r="AL274" i="1"/>
  <c r="AJ274" i="1" s="1"/>
  <c r="R274" i="1"/>
  <c r="P274" i="1" s="1"/>
  <c r="L274" i="1"/>
  <c r="AM273" i="1"/>
  <c r="AK273" i="1"/>
  <c r="AC273" i="1"/>
  <c r="AA273" i="1"/>
  <c r="S273" i="1"/>
  <c r="Q273" i="1"/>
  <c r="AM272" i="1"/>
  <c r="AK272" i="1"/>
  <c r="AC272" i="1"/>
  <c r="AA272" i="1"/>
  <c r="S272" i="1"/>
  <c r="Q272" i="1"/>
  <c r="AM271" i="1"/>
  <c r="AK271" i="1"/>
  <c r="AC271" i="1"/>
  <c r="AA271" i="1"/>
  <c r="S271" i="1"/>
  <c r="Q271" i="1"/>
  <c r="AM270" i="1"/>
  <c r="AK270" i="1"/>
  <c r="AC270" i="1"/>
  <c r="AA270" i="1"/>
  <c r="S270" i="1"/>
  <c r="Q270" i="1"/>
  <c r="AM269" i="1"/>
  <c r="AK269" i="1"/>
  <c r="AC269" i="1"/>
  <c r="AA269" i="1"/>
  <c r="S269" i="1"/>
  <c r="Q269" i="1"/>
  <c r="AM268" i="1"/>
  <c r="AK268" i="1"/>
  <c r="AC268" i="1"/>
  <c r="AA268" i="1"/>
  <c r="S268" i="1"/>
  <c r="Q268" i="1"/>
  <c r="AM267" i="1"/>
  <c r="AK267" i="1"/>
  <c r="AC267" i="1"/>
  <c r="AA267" i="1"/>
  <c r="S267" i="1"/>
  <c r="Q267" i="1"/>
  <c r="AM266" i="1"/>
  <c r="AK266" i="1"/>
  <c r="AC266" i="1"/>
  <c r="AA266" i="1"/>
  <c r="S266" i="1"/>
  <c r="Q266" i="1"/>
  <c r="E266" i="1"/>
  <c r="BB265" i="1"/>
  <c r="BA265" i="1" s="1"/>
  <c r="AM265" i="1"/>
  <c r="AJ265" i="1"/>
  <c r="AC265" i="1"/>
  <c r="Z265" i="1"/>
  <c r="S265" i="1"/>
  <c r="P265" i="1"/>
  <c r="BF265" i="1"/>
  <c r="E265" i="1"/>
  <c r="BB264" i="1"/>
  <c r="AT264" i="1" s="1"/>
  <c r="AT263" i="1" s="1"/>
  <c r="AM264" i="1"/>
  <c r="AJ264" i="1"/>
  <c r="AC264" i="1"/>
  <c r="Z264" i="1"/>
  <c r="S264" i="1"/>
  <c r="P264" i="1"/>
  <c r="K264" i="1"/>
  <c r="BF264" i="1" s="1"/>
  <c r="E264" i="1"/>
  <c r="I264" i="1" s="1"/>
  <c r="AR263" i="1"/>
  <c r="AL263" i="1"/>
  <c r="AH263" i="1"/>
  <c r="AB263" i="1"/>
  <c r="X263" i="1"/>
  <c r="R263" i="1"/>
  <c r="L263" i="1"/>
  <c r="K263" i="1" s="1"/>
  <c r="G263" i="1"/>
  <c r="F263" i="1"/>
  <c r="BB262" i="1"/>
  <c r="AT262" i="1" s="1"/>
  <c r="AM262" i="1"/>
  <c r="AJ262" i="1"/>
  <c r="AC262" i="1"/>
  <c r="S262" i="1"/>
  <c r="P262" i="1"/>
  <c r="BF262" i="1"/>
  <c r="E262" i="1"/>
  <c r="BB261" i="1"/>
  <c r="BA261" i="1" s="1"/>
  <c r="P261" i="1"/>
  <c r="BF261" i="1"/>
  <c r="BB260" i="1"/>
  <c r="BA260" i="1" s="1"/>
  <c r="AL260" i="1"/>
  <c r="AM260" i="1" s="1"/>
  <c r="AB260" i="1"/>
  <c r="AC260" i="1" s="1"/>
  <c r="R260" i="1"/>
  <c r="P260" i="1" s="1"/>
  <c r="K260" i="1"/>
  <c r="BF260" i="1" s="1"/>
  <c r="L259" i="1"/>
  <c r="BA258" i="1"/>
  <c r="AL258" i="1"/>
  <c r="AB258" i="1"/>
  <c r="R258" i="1"/>
  <c r="P258" i="1" s="1"/>
  <c r="K258" i="1"/>
  <c r="BF258" i="1" s="1"/>
  <c r="AX257" i="1"/>
  <c r="AW257" i="1" s="1"/>
  <c r="AT257" i="1"/>
  <c r="AR257" i="1"/>
  <c r="AH257" i="1"/>
  <c r="X257" i="1"/>
  <c r="I257" i="1"/>
  <c r="H257" i="1" s="1"/>
  <c r="G257" i="1"/>
  <c r="F257" i="1"/>
  <c r="P256" i="1"/>
  <c r="K256" i="1"/>
  <c r="BF256" i="1" s="1"/>
  <c r="BA255" i="1"/>
  <c r="AT255" i="1"/>
  <c r="AT249" i="1" s="1"/>
  <c r="AL255" i="1"/>
  <c r="AL249" i="1" s="1"/>
  <c r="AB255" i="1"/>
  <c r="AC255" i="1" s="1"/>
  <c r="R255" i="1"/>
  <c r="R249" i="1" s="1"/>
  <c r="K255" i="1"/>
  <c r="BF255" i="1" s="1"/>
  <c r="AM254" i="1"/>
  <c r="AC254" i="1"/>
  <c r="S254" i="1"/>
  <c r="P254" i="1"/>
  <c r="K254" i="1"/>
  <c r="AM253" i="1"/>
  <c r="AC253" i="1"/>
  <c r="S253" i="1"/>
  <c r="P253" i="1"/>
  <c r="K253" i="1"/>
  <c r="BA252" i="1"/>
  <c r="AW252" i="1"/>
  <c r="AM252" i="1"/>
  <c r="AJ252" i="1"/>
  <c r="AC252" i="1"/>
  <c r="Z252" i="1"/>
  <c r="S252" i="1"/>
  <c r="P252" i="1"/>
  <c r="K252" i="1"/>
  <c r="BF252" i="1" s="1"/>
  <c r="I252" i="1"/>
  <c r="H252" i="1" s="1"/>
  <c r="E252" i="1"/>
  <c r="BA251" i="1"/>
  <c r="AW251" i="1"/>
  <c r="AM251" i="1"/>
  <c r="AJ251" i="1"/>
  <c r="AC251" i="1"/>
  <c r="Z251" i="1"/>
  <c r="S251" i="1"/>
  <c r="P251" i="1"/>
  <c r="K251" i="1"/>
  <c r="BF251" i="1" s="1"/>
  <c r="I251" i="1"/>
  <c r="H251" i="1" s="1"/>
  <c r="E251" i="1"/>
  <c r="AM250" i="1"/>
  <c r="AC250" i="1"/>
  <c r="S250" i="1"/>
  <c r="P250" i="1"/>
  <c r="K250" i="1"/>
  <c r="BB249" i="1"/>
  <c r="BA249" i="1" s="1"/>
  <c r="AX249" i="1"/>
  <c r="AW249" i="1" s="1"/>
  <c r="L249" i="1"/>
  <c r="G249" i="1"/>
  <c r="F249" i="1"/>
  <c r="BA248" i="1"/>
  <c r="AL248" i="1"/>
  <c r="AB248" i="1"/>
  <c r="R248" i="1"/>
  <c r="P248" i="1" s="1"/>
  <c r="K248" i="1"/>
  <c r="BF248" i="1" s="1"/>
  <c r="BB247" i="1"/>
  <c r="BA247" i="1" s="1"/>
  <c r="AM247" i="1"/>
  <c r="AJ247" i="1"/>
  <c r="AC247" i="1"/>
  <c r="S247" i="1"/>
  <c r="P247" i="1"/>
  <c r="BF247" i="1"/>
  <c r="H247" i="1"/>
  <c r="E247" i="1"/>
  <c r="BA246" i="1"/>
  <c r="K246" i="1"/>
  <c r="BF246" i="1" s="1"/>
  <c r="BA245" i="1"/>
  <c r="AT245" i="1"/>
  <c r="AT244" i="1" s="1"/>
  <c r="AT243" i="1" s="1"/>
  <c r="AL245" i="1"/>
  <c r="AB245" i="1"/>
  <c r="K245" i="1"/>
  <c r="I245" i="1"/>
  <c r="I243" i="1" s="1"/>
  <c r="H243" i="1" s="1"/>
  <c r="E245" i="1"/>
  <c r="G243" i="1"/>
  <c r="F243" i="1"/>
  <c r="AM242" i="1"/>
  <c r="AC242" i="1"/>
  <c r="S242" i="1"/>
  <c r="K242" i="1"/>
  <c r="BF242" i="1" s="1"/>
  <c r="BA241" i="1"/>
  <c r="AC241" i="1"/>
  <c r="K241" i="1"/>
  <c r="BF241" i="1" s="1"/>
  <c r="E241" i="1"/>
  <c r="BA240" i="1"/>
  <c r="AT240" i="1"/>
  <c r="AT239" i="1" s="1"/>
  <c r="AL240" i="1"/>
  <c r="AB240" i="1"/>
  <c r="R240" i="1"/>
  <c r="K240" i="1"/>
  <c r="BF240" i="1" s="1"/>
  <c r="E240" i="1"/>
  <c r="BB239" i="1"/>
  <c r="BA239" i="1" s="1"/>
  <c r="K239" i="1"/>
  <c r="BF239" i="1" s="1"/>
  <c r="G239" i="1"/>
  <c r="F239" i="1"/>
  <c r="D239" i="1"/>
  <c r="D235" i="1" s="1"/>
  <c r="BB237" i="1"/>
  <c r="BA237" i="1" s="1"/>
  <c r="AX237" i="1"/>
  <c r="AW237" i="1" s="1"/>
  <c r="L237" i="1"/>
  <c r="BD235" i="1"/>
  <c r="AZ235" i="1"/>
  <c r="AV235" i="1"/>
  <c r="O235" i="1"/>
  <c r="J235" i="1"/>
  <c r="AC233" i="1"/>
  <c r="AJ232" i="1"/>
  <c r="AC232" i="1"/>
  <c r="K232" i="1"/>
  <c r="AJ230" i="1"/>
  <c r="AC230" i="1"/>
  <c r="K230" i="1"/>
  <c r="AJ229" i="1"/>
  <c r="AB229" i="1"/>
  <c r="Z229" i="1" s="1"/>
  <c r="R229" i="1"/>
  <c r="K229" i="1"/>
  <c r="AL226" i="1"/>
  <c r="AM227" i="1"/>
  <c r="AJ227" i="1"/>
  <c r="S227" i="1"/>
  <c r="P227" i="1"/>
  <c r="K227" i="1"/>
  <c r="BA226" i="1"/>
  <c r="AT226" i="1"/>
  <c r="E226" i="1"/>
  <c r="BB225" i="1"/>
  <c r="BB42" i="1" s="1"/>
  <c r="F225" i="1"/>
  <c r="E225" i="1" s="1"/>
  <c r="D225" i="1"/>
  <c r="AM218" i="1"/>
  <c r="AK218" i="1"/>
  <c r="AC218" i="1"/>
  <c r="AA218" i="1"/>
  <c r="S218" i="1"/>
  <c r="P218" i="1"/>
  <c r="Q218" i="1" s="1"/>
  <c r="AM217" i="1"/>
  <c r="AK217" i="1"/>
  <c r="AC217" i="1"/>
  <c r="AA217" i="1"/>
  <c r="S217" i="1"/>
  <c r="P217" i="1"/>
  <c r="Q217" i="1" s="1"/>
  <c r="AM216" i="1"/>
  <c r="AK216" i="1"/>
  <c r="AC216" i="1"/>
  <c r="AA216" i="1"/>
  <c r="S216" i="1"/>
  <c r="P216" i="1"/>
  <c r="Q216" i="1" s="1"/>
  <c r="AM215" i="1"/>
  <c r="AK215" i="1"/>
  <c r="AC215" i="1"/>
  <c r="AA215" i="1"/>
  <c r="S215" i="1"/>
  <c r="P215" i="1"/>
  <c r="Q215" i="1" s="1"/>
  <c r="AM214" i="1"/>
  <c r="AK214" i="1"/>
  <c r="AC214" i="1"/>
  <c r="AA214" i="1"/>
  <c r="S214" i="1"/>
  <c r="P214" i="1"/>
  <c r="Q214" i="1" s="1"/>
  <c r="AM213" i="1"/>
  <c r="AK213" i="1"/>
  <c r="AC213" i="1"/>
  <c r="AA213" i="1"/>
  <c r="S213" i="1"/>
  <c r="P213" i="1"/>
  <c r="Q213" i="1" s="1"/>
  <c r="AM212" i="1"/>
  <c r="AK212" i="1"/>
  <c r="AC212" i="1"/>
  <c r="AA212" i="1"/>
  <c r="S212" i="1"/>
  <c r="P212" i="1"/>
  <c r="Q212" i="1" s="1"/>
  <c r="AM211" i="1"/>
  <c r="AK211" i="1"/>
  <c r="AC211" i="1"/>
  <c r="AA211" i="1"/>
  <c r="S211" i="1"/>
  <c r="P211" i="1"/>
  <c r="Q211" i="1" s="1"/>
  <c r="AM210" i="1"/>
  <c r="AK210" i="1"/>
  <c r="AC210" i="1"/>
  <c r="AA210" i="1"/>
  <c r="S210" i="1"/>
  <c r="P210" i="1"/>
  <c r="Q210" i="1" s="1"/>
  <c r="AM209" i="1"/>
  <c r="AK209" i="1"/>
  <c r="AC209" i="1"/>
  <c r="AA209" i="1"/>
  <c r="S209" i="1"/>
  <c r="P209" i="1"/>
  <c r="Q209" i="1" s="1"/>
  <c r="AM208" i="1"/>
  <c r="AK208" i="1"/>
  <c r="AC208" i="1"/>
  <c r="AA208" i="1"/>
  <c r="S208" i="1"/>
  <c r="P208" i="1"/>
  <c r="Q208" i="1" s="1"/>
  <c r="AM207" i="1"/>
  <c r="AK207" i="1"/>
  <c r="AC207" i="1"/>
  <c r="AA207" i="1"/>
  <c r="S207" i="1"/>
  <c r="P207" i="1"/>
  <c r="Q207" i="1" s="1"/>
  <c r="AM206" i="1"/>
  <c r="AK206" i="1"/>
  <c r="AC206" i="1"/>
  <c r="AA206" i="1"/>
  <c r="S206" i="1"/>
  <c r="P206" i="1"/>
  <c r="Q206" i="1" s="1"/>
  <c r="AM205" i="1"/>
  <c r="AK205" i="1"/>
  <c r="AC205" i="1"/>
  <c r="AA205" i="1"/>
  <c r="S205" i="1"/>
  <c r="P205" i="1"/>
  <c r="Q205" i="1" s="1"/>
  <c r="AM204" i="1"/>
  <c r="AK204" i="1"/>
  <c r="AC204" i="1"/>
  <c r="AA204" i="1"/>
  <c r="S204" i="1"/>
  <c r="P204" i="1"/>
  <c r="Q204" i="1" s="1"/>
  <c r="AM203" i="1"/>
  <c r="AK203" i="1"/>
  <c r="AC203" i="1"/>
  <c r="AA203" i="1"/>
  <c r="S203" i="1"/>
  <c r="P203" i="1"/>
  <c r="Q203" i="1" s="1"/>
  <c r="AM202" i="1"/>
  <c r="AK202" i="1"/>
  <c r="AC202" i="1"/>
  <c r="AA202" i="1"/>
  <c r="S202" i="1"/>
  <c r="P202" i="1"/>
  <c r="Q202" i="1" s="1"/>
  <c r="AM201" i="1"/>
  <c r="AK201" i="1"/>
  <c r="AC201" i="1"/>
  <c r="AA201" i="1"/>
  <c r="S201" i="1"/>
  <c r="P201" i="1"/>
  <c r="Q201" i="1" s="1"/>
  <c r="AM200" i="1"/>
  <c r="AK200" i="1"/>
  <c r="AC200" i="1"/>
  <c r="AA200" i="1"/>
  <c r="S200" i="1"/>
  <c r="P200" i="1"/>
  <c r="Q200" i="1" s="1"/>
  <c r="AM199" i="1"/>
  <c r="AK199" i="1"/>
  <c r="AC199" i="1"/>
  <c r="AA199" i="1"/>
  <c r="S199" i="1"/>
  <c r="P199" i="1"/>
  <c r="Q199" i="1" s="1"/>
  <c r="AM198" i="1"/>
  <c r="AK198" i="1"/>
  <c r="AC198" i="1"/>
  <c r="AA198" i="1"/>
  <c r="S198" i="1"/>
  <c r="P198" i="1"/>
  <c r="Q198" i="1" s="1"/>
  <c r="J197" i="1"/>
  <c r="G197" i="1"/>
  <c r="F197" i="1"/>
  <c r="BA193" i="1"/>
  <c r="AT193" i="1"/>
  <c r="AJ193" i="1"/>
  <c r="BH193" i="1" s="1"/>
  <c r="Z193" i="1"/>
  <c r="S193" i="1"/>
  <c r="P193" i="1"/>
  <c r="L192" i="1"/>
  <c r="L36" i="1" s="1"/>
  <c r="K193" i="1"/>
  <c r="E193" i="1"/>
  <c r="BB192" i="1"/>
  <c r="BA192" i="1" s="1"/>
  <c r="BA36" i="1" s="1"/>
  <c r="AL192" i="1"/>
  <c r="AJ192" i="1" s="1"/>
  <c r="AJ36" i="1" s="1"/>
  <c r="AB192" i="1"/>
  <c r="Z192" i="1" s="1"/>
  <c r="Z36" i="1" s="1"/>
  <c r="R192" i="1"/>
  <c r="R36" i="1" s="1"/>
  <c r="F192" i="1"/>
  <c r="E192" i="1" s="1"/>
  <c r="D192" i="1"/>
  <c r="BC191" i="1"/>
  <c r="BA191" i="1" s="1"/>
  <c r="AU191" i="1"/>
  <c r="AY191" i="1" s="1"/>
  <c r="AW191" i="1" s="1"/>
  <c r="AJ191" i="1"/>
  <c r="AG191" i="1"/>
  <c r="P191" i="1"/>
  <c r="K191" i="1"/>
  <c r="AA191" i="1" s="1"/>
  <c r="BD190" i="1"/>
  <c r="BB190" i="1"/>
  <c r="AZ190" i="1"/>
  <c r="AZ35" i="1" s="1"/>
  <c r="AX190" i="1"/>
  <c r="AX35" i="1" s="1"/>
  <c r="AV190" i="1"/>
  <c r="AV35" i="1" s="1"/>
  <c r="AT190" i="1"/>
  <c r="AT35" i="1" s="1"/>
  <c r="AJ190" i="1"/>
  <c r="AJ35" i="1" s="1"/>
  <c r="P190" i="1"/>
  <c r="P35" i="1" s="1"/>
  <c r="O190" i="1"/>
  <c r="O35" i="1" s="1"/>
  <c r="N190" i="1"/>
  <c r="AQ190" i="1" s="1"/>
  <c r="L190" i="1"/>
  <c r="L35" i="1" s="1"/>
  <c r="D190" i="1"/>
  <c r="D197" i="1" s="1"/>
  <c r="AJ189" i="1"/>
  <c r="BH189" i="1" s="1"/>
  <c r="P189" i="1"/>
  <c r="AM188" i="1"/>
  <c r="AJ188" i="1"/>
  <c r="BH188" i="1" s="1"/>
  <c r="S188" i="1"/>
  <c r="P188" i="1"/>
  <c r="K188" i="1"/>
  <c r="BF188" i="1" s="1"/>
  <c r="AL187" i="1"/>
  <c r="AL181" i="1" s="1"/>
  <c r="R187" i="1"/>
  <c r="R181" i="1" s="1"/>
  <c r="AM184" i="1"/>
  <c r="AJ184" i="1"/>
  <c r="BH184" i="1" s="1"/>
  <c r="Z184" i="1"/>
  <c r="S184" i="1"/>
  <c r="P184" i="1"/>
  <c r="K184" i="1"/>
  <c r="BF184" i="1" s="1"/>
  <c r="AM183" i="1"/>
  <c r="AJ183" i="1"/>
  <c r="BH183" i="1" s="1"/>
  <c r="S183" i="1"/>
  <c r="P183" i="1"/>
  <c r="K183" i="1"/>
  <c r="BF183" i="1" s="1"/>
  <c r="K182" i="1"/>
  <c r="BF182" i="1" s="1"/>
  <c r="AM178" i="1"/>
  <c r="BH178" i="1"/>
  <c r="Z178" i="1"/>
  <c r="S178" i="1"/>
  <c r="P178" i="1"/>
  <c r="K178" i="1"/>
  <c r="BH177" i="1"/>
  <c r="P177" i="1"/>
  <c r="K177" i="1"/>
  <c r="BF177" i="1" s="1"/>
  <c r="AL176" i="1"/>
  <c r="AM176" i="1" s="1"/>
  <c r="AB176" i="1"/>
  <c r="AC176" i="1" s="1"/>
  <c r="R176" i="1"/>
  <c r="S176" i="1" s="1"/>
  <c r="K176" i="1"/>
  <c r="BF176" i="1" s="1"/>
  <c r="BA175" i="1"/>
  <c r="AM175" i="1"/>
  <c r="AJ175" i="1"/>
  <c r="BH175" i="1" s="1"/>
  <c r="AC175" i="1"/>
  <c r="S175" i="1"/>
  <c r="P175" i="1"/>
  <c r="K175" i="1"/>
  <c r="BF175" i="1" s="1"/>
  <c r="BB174" i="1"/>
  <c r="BA174" i="1" s="1"/>
  <c r="L174" i="1"/>
  <c r="I174" i="1" s="1"/>
  <c r="H174" i="1" s="1"/>
  <c r="E174" i="1"/>
  <c r="AM173" i="1"/>
  <c r="AJ173" i="1"/>
  <c r="BH173" i="1" s="1"/>
  <c r="AC173" i="1"/>
  <c r="AA173" i="1"/>
  <c r="S173" i="1"/>
  <c r="P173" i="1"/>
  <c r="Q173" i="1" s="1"/>
  <c r="AM172" i="1"/>
  <c r="AJ172" i="1"/>
  <c r="BH172" i="1" s="1"/>
  <c r="AC172" i="1"/>
  <c r="AA172" i="1"/>
  <c r="S172" i="1"/>
  <c r="P172" i="1"/>
  <c r="Q172" i="1" s="1"/>
  <c r="AM171" i="1"/>
  <c r="AJ171" i="1"/>
  <c r="BH171" i="1" s="1"/>
  <c r="AC171" i="1"/>
  <c r="AA171" i="1"/>
  <c r="S171" i="1"/>
  <c r="P171" i="1"/>
  <c r="Q171" i="1" s="1"/>
  <c r="AM170" i="1"/>
  <c r="AJ170" i="1"/>
  <c r="BH170" i="1" s="1"/>
  <c r="AC170" i="1"/>
  <c r="AA170" i="1"/>
  <c r="S170" i="1"/>
  <c r="P170" i="1"/>
  <c r="Q170" i="1" s="1"/>
  <c r="AM169" i="1"/>
  <c r="AJ169" i="1"/>
  <c r="BH169" i="1" s="1"/>
  <c r="AC169" i="1"/>
  <c r="AA169" i="1"/>
  <c r="S169" i="1"/>
  <c r="P169" i="1"/>
  <c r="Q169" i="1" s="1"/>
  <c r="AM168" i="1"/>
  <c r="AJ168" i="1"/>
  <c r="BH168" i="1" s="1"/>
  <c r="AC168" i="1"/>
  <c r="AA168" i="1"/>
  <c r="S168" i="1"/>
  <c r="P168" i="1"/>
  <c r="Q168" i="1" s="1"/>
  <c r="AM167" i="1"/>
  <c r="AJ167" i="1"/>
  <c r="BH167" i="1" s="1"/>
  <c r="AC167" i="1"/>
  <c r="AA167" i="1"/>
  <c r="S167" i="1"/>
  <c r="P167" i="1"/>
  <c r="Q167" i="1" s="1"/>
  <c r="AM166" i="1"/>
  <c r="AJ166" i="1"/>
  <c r="BH166" i="1" s="1"/>
  <c r="AC166" i="1"/>
  <c r="AA166" i="1"/>
  <c r="S166" i="1"/>
  <c r="P166" i="1"/>
  <c r="Q166" i="1" s="1"/>
  <c r="AM165" i="1"/>
  <c r="AJ165" i="1"/>
  <c r="BH165" i="1" s="1"/>
  <c r="AC165" i="1"/>
  <c r="AA165" i="1"/>
  <c r="S165" i="1"/>
  <c r="P165" i="1"/>
  <c r="Q165" i="1" s="1"/>
  <c r="AJ164" i="1"/>
  <c r="BH164" i="1" s="1"/>
  <c r="Z164" i="1"/>
  <c r="P164" i="1"/>
  <c r="L164" i="1"/>
  <c r="L163" i="1" s="1"/>
  <c r="K164" i="1"/>
  <c r="BF164" i="1" s="1"/>
  <c r="H164" i="1"/>
  <c r="E164" i="1"/>
  <c r="AR163" i="1"/>
  <c r="AL163" i="1"/>
  <c r="AH163" i="1"/>
  <c r="AB163" i="1"/>
  <c r="X163" i="1"/>
  <c r="R163" i="1"/>
  <c r="O163" i="1"/>
  <c r="I163" i="1"/>
  <c r="H163" i="1" s="1"/>
  <c r="G163" i="1"/>
  <c r="N163" i="1" s="1"/>
  <c r="F163" i="1"/>
  <c r="E163" i="1" s="1"/>
  <c r="BB162" i="1"/>
  <c r="BA162" i="1" s="1"/>
  <c r="AW162" i="1"/>
  <c r="AM162" i="1"/>
  <c r="AJ162" i="1"/>
  <c r="BH162" i="1" s="1"/>
  <c r="AC162" i="1"/>
  <c r="Z162" i="1"/>
  <c r="S162" i="1"/>
  <c r="P162" i="1"/>
  <c r="K162" i="1"/>
  <c r="BF162" i="1" s="1"/>
  <c r="I162" i="1"/>
  <c r="H162" i="1" s="1"/>
  <c r="E162" i="1"/>
  <c r="BB161" i="1"/>
  <c r="BA161" i="1" s="1"/>
  <c r="AM161" i="1"/>
  <c r="AJ161" i="1"/>
  <c r="BH161" i="1" s="1"/>
  <c r="AC161" i="1"/>
  <c r="Z161" i="1"/>
  <c r="S161" i="1"/>
  <c r="P161" i="1"/>
  <c r="K161" i="1"/>
  <c r="BF161" i="1" s="1"/>
  <c r="I161" i="1"/>
  <c r="H161" i="1" s="1"/>
  <c r="E161" i="1"/>
  <c r="AT160" i="1"/>
  <c r="AL160" i="1"/>
  <c r="AL158" i="1" s="1"/>
  <c r="AJ158" i="1" s="1"/>
  <c r="BH158" i="1" s="1"/>
  <c r="AB160" i="1"/>
  <c r="Z160" i="1" s="1"/>
  <c r="R160" i="1"/>
  <c r="L160" i="1"/>
  <c r="BB159" i="1"/>
  <c r="BA159" i="1" s="1"/>
  <c r="AX159" i="1"/>
  <c r="AW159" i="1" s="1"/>
  <c r="AT159" i="1"/>
  <c r="AM159" i="1"/>
  <c r="AJ159" i="1"/>
  <c r="BH159" i="1" s="1"/>
  <c r="AC159" i="1"/>
  <c r="Z159" i="1"/>
  <c r="S159" i="1"/>
  <c r="P159" i="1"/>
  <c r="K159" i="1"/>
  <c r="BF159" i="1" s="1"/>
  <c r="H159" i="1"/>
  <c r="E159" i="1"/>
  <c r="I158" i="1"/>
  <c r="H158" i="1" s="1"/>
  <c r="G158" i="1"/>
  <c r="N158" i="1" s="1"/>
  <c r="F158" i="1"/>
  <c r="E158" i="1" s="1"/>
  <c r="BB156" i="1"/>
  <c r="AT156" i="1" s="1"/>
  <c r="AM156" i="1"/>
  <c r="AJ156" i="1"/>
  <c r="BH156" i="1" s="1"/>
  <c r="AC156" i="1"/>
  <c r="Z156" i="1"/>
  <c r="S156" i="1"/>
  <c r="P156" i="1"/>
  <c r="K156" i="1"/>
  <c r="BF156" i="1" s="1"/>
  <c r="BA155" i="1"/>
  <c r="AT155" i="1"/>
  <c r="AM155" i="1"/>
  <c r="AJ155" i="1"/>
  <c r="BH155" i="1" s="1"/>
  <c r="AC155" i="1"/>
  <c r="Z155" i="1"/>
  <c r="S155" i="1"/>
  <c r="P155" i="1"/>
  <c r="K155" i="1"/>
  <c r="BF155" i="1" s="1"/>
  <c r="AB154" i="1"/>
  <c r="L154" i="1"/>
  <c r="K154" i="1" s="1"/>
  <c r="AJ134" i="1"/>
  <c r="AJ133" i="1"/>
  <c r="R131" i="1"/>
  <c r="P131" i="1" s="1"/>
  <c r="AJ130" i="1"/>
  <c r="AC130" i="1"/>
  <c r="S130" i="1"/>
  <c r="P130" i="1"/>
  <c r="K130" i="1"/>
  <c r="AM128" i="1"/>
  <c r="AJ128" i="1"/>
  <c r="BH128" i="1" s="1"/>
  <c r="AC128" i="1"/>
  <c r="Z128" i="1"/>
  <c r="S128" i="1"/>
  <c r="P128" i="1"/>
  <c r="K128" i="1"/>
  <c r="BF128" i="1" s="1"/>
  <c r="Z127" i="1"/>
  <c r="K127" i="1"/>
  <c r="BF127" i="1" s="1"/>
  <c r="AM125" i="1"/>
  <c r="AJ125" i="1"/>
  <c r="AC125" i="1"/>
  <c r="AA125" i="1"/>
  <c r="S125" i="1"/>
  <c r="P125" i="1"/>
  <c r="Q125" i="1" s="1"/>
  <c r="AM124" i="1"/>
  <c r="AJ124" i="1"/>
  <c r="AC124" i="1"/>
  <c r="AA124" i="1"/>
  <c r="S124" i="1"/>
  <c r="P124" i="1"/>
  <c r="Q124" i="1" s="1"/>
  <c r="AM123" i="1"/>
  <c r="AJ123" i="1"/>
  <c r="AC123" i="1"/>
  <c r="AA123" i="1"/>
  <c r="S123" i="1"/>
  <c r="P123" i="1"/>
  <c r="Q123" i="1" s="1"/>
  <c r="AM122" i="1"/>
  <c r="AJ122" i="1"/>
  <c r="AC122" i="1"/>
  <c r="AA122" i="1"/>
  <c r="S122" i="1"/>
  <c r="P122" i="1"/>
  <c r="Q122" i="1" s="1"/>
  <c r="AJ120" i="1"/>
  <c r="Z120" i="1"/>
  <c r="P120" i="1"/>
  <c r="AL119" i="1"/>
  <c r="AJ119" i="1" s="1"/>
  <c r="AB119" i="1"/>
  <c r="Z119" i="1" s="1"/>
  <c r="R119" i="1"/>
  <c r="P119" i="1" s="1"/>
  <c r="AJ118" i="1"/>
  <c r="P118" i="1"/>
  <c r="AL117" i="1"/>
  <c r="R117" i="1"/>
  <c r="AJ114" i="1"/>
  <c r="AB114" i="1"/>
  <c r="AC114" i="1" s="1"/>
  <c r="Z114" i="1"/>
  <c r="P114" i="1"/>
  <c r="S114" i="1"/>
  <c r="K114" i="1"/>
  <c r="AL113" i="1"/>
  <c r="AJ113" i="1" s="1"/>
  <c r="BD111" i="1"/>
  <c r="BC111" i="1"/>
  <c r="BB111" i="1"/>
  <c r="AZ111" i="1"/>
  <c r="AY111" i="1"/>
  <c r="AX111" i="1"/>
  <c r="AW111" i="1"/>
  <c r="AV111" i="1"/>
  <c r="AU111" i="1"/>
  <c r="AT111" i="1"/>
  <c r="AR111" i="1"/>
  <c r="AP111" i="1"/>
  <c r="AL111" i="1"/>
  <c r="AH111" i="1"/>
  <c r="AF111" i="1"/>
  <c r="AB111" i="1"/>
  <c r="X111" i="1"/>
  <c r="V111" i="1"/>
  <c r="O111" i="1"/>
  <c r="N111" i="1"/>
  <c r="L111" i="1"/>
  <c r="D111" i="1"/>
  <c r="AM109" i="1"/>
  <c r="AJ109" i="1"/>
  <c r="BH109" i="1" s="1"/>
  <c r="AC109" i="1"/>
  <c r="AA109" i="1"/>
  <c r="S109" i="1"/>
  <c r="P109" i="1"/>
  <c r="Q109" i="1" s="1"/>
  <c r="AM108" i="1"/>
  <c r="AJ108" i="1"/>
  <c r="BH108" i="1" s="1"/>
  <c r="AC108" i="1"/>
  <c r="AA108" i="1"/>
  <c r="S108" i="1"/>
  <c r="P108" i="1"/>
  <c r="Q108" i="1" s="1"/>
  <c r="AM107" i="1"/>
  <c r="AJ107" i="1"/>
  <c r="BH107" i="1" s="1"/>
  <c r="AC107" i="1"/>
  <c r="AA107" i="1"/>
  <c r="S107" i="1"/>
  <c r="P107" i="1"/>
  <c r="Q107" i="1" s="1"/>
  <c r="AM106" i="1"/>
  <c r="AJ106" i="1"/>
  <c r="BH106" i="1" s="1"/>
  <c r="AC106" i="1"/>
  <c r="AA106" i="1"/>
  <c r="S106" i="1"/>
  <c r="P106" i="1"/>
  <c r="Q106" i="1" s="1"/>
  <c r="AM105" i="1"/>
  <c r="AJ105" i="1"/>
  <c r="BH105" i="1" s="1"/>
  <c r="AC105" i="1"/>
  <c r="AA105" i="1"/>
  <c r="S105" i="1"/>
  <c r="P105" i="1"/>
  <c r="Q105" i="1" s="1"/>
  <c r="AM104" i="1"/>
  <c r="AJ104" i="1"/>
  <c r="BH104" i="1" s="1"/>
  <c r="AC104" i="1"/>
  <c r="AA104" i="1"/>
  <c r="S104" i="1"/>
  <c r="P104" i="1"/>
  <c r="Q104" i="1" s="1"/>
  <c r="AM103" i="1"/>
  <c r="AJ103" i="1"/>
  <c r="BH103" i="1" s="1"/>
  <c r="AC103" i="1"/>
  <c r="AA103" i="1"/>
  <c r="S103" i="1"/>
  <c r="P103" i="1"/>
  <c r="Q103" i="1" s="1"/>
  <c r="AM102" i="1"/>
  <c r="AJ102" i="1"/>
  <c r="BH102" i="1" s="1"/>
  <c r="AC102" i="1"/>
  <c r="AA102" i="1"/>
  <c r="S102" i="1"/>
  <c r="P102" i="1"/>
  <c r="Q102" i="1" s="1"/>
  <c r="AM101" i="1"/>
  <c r="AJ101" i="1"/>
  <c r="BH101" i="1" s="1"/>
  <c r="AC101" i="1"/>
  <c r="AA101" i="1"/>
  <c r="S101" i="1"/>
  <c r="P101" i="1"/>
  <c r="Q101" i="1" s="1"/>
  <c r="AM100" i="1"/>
  <c r="AJ100" i="1"/>
  <c r="BH100" i="1" s="1"/>
  <c r="AC100" i="1"/>
  <c r="AA100" i="1"/>
  <c r="S100" i="1"/>
  <c r="P100" i="1"/>
  <c r="Q100" i="1" s="1"/>
  <c r="AM99" i="1"/>
  <c r="AJ99" i="1"/>
  <c r="BH99" i="1" s="1"/>
  <c r="AC99" i="1"/>
  <c r="AA99" i="1"/>
  <c r="S99" i="1"/>
  <c r="P99" i="1"/>
  <c r="Q99" i="1" s="1"/>
  <c r="BA98" i="1"/>
  <c r="AT98" i="1"/>
  <c r="AL98" i="1"/>
  <c r="K98" i="1"/>
  <c r="BF98" i="1" s="1"/>
  <c r="BB97" i="1"/>
  <c r="BG97" i="1" s="1"/>
  <c r="BA97" i="1"/>
  <c r="AX97" i="1"/>
  <c r="AW97" i="1" s="1"/>
  <c r="Z97" i="1"/>
  <c r="R97" i="1"/>
  <c r="S97" i="1" s="1"/>
  <c r="K97" i="1"/>
  <c r="BB96" i="1"/>
  <c r="AW96" i="1"/>
  <c r="AM96" i="1"/>
  <c r="Z96" i="1"/>
  <c r="S96" i="1"/>
  <c r="K96" i="1"/>
  <c r="E96" i="1"/>
  <c r="BB95" i="1"/>
  <c r="AC95" i="1"/>
  <c r="S95" i="1"/>
  <c r="K95" i="1"/>
  <c r="E95" i="1"/>
  <c r="L94" i="1"/>
  <c r="L93" i="1" s="1"/>
  <c r="G93" i="1"/>
  <c r="G89" i="1" s="1"/>
  <c r="F93" i="1"/>
  <c r="F89" i="1" s="1"/>
  <c r="BB91" i="1"/>
  <c r="BA91" i="1" s="1"/>
  <c r="AX91" i="1"/>
  <c r="AW91" i="1" s="1"/>
  <c r="AT91" i="1"/>
  <c r="AL91" i="1"/>
  <c r="AJ91" i="1" s="1"/>
  <c r="BH91" i="1" s="1"/>
  <c r="AB91" i="1"/>
  <c r="Z91" i="1" s="1"/>
  <c r="R91" i="1"/>
  <c r="P91" i="1" s="1"/>
  <c r="L91" i="1"/>
  <c r="AT90" i="1"/>
  <c r="BD89" i="1"/>
  <c r="AZ89" i="1"/>
  <c r="AV89" i="1"/>
  <c r="AH89" i="1"/>
  <c r="X89" i="1"/>
  <c r="O89" i="1"/>
  <c r="O58" i="1" s="1"/>
  <c r="J89" i="1"/>
  <c r="I89" i="1"/>
  <c r="H89" i="1" s="1"/>
  <c r="BA85" i="1"/>
  <c r="AL85" i="1" s="1"/>
  <c r="AB85" i="1"/>
  <c r="AC85" i="1" s="1"/>
  <c r="K85" i="1"/>
  <c r="Q85" i="1" s="1"/>
  <c r="BH84" i="1"/>
  <c r="Z84" i="1"/>
  <c r="K84" i="1"/>
  <c r="BH83" i="1"/>
  <c r="K83" i="1"/>
  <c r="BA82" i="1"/>
  <c r="AL82" i="1" s="1"/>
  <c r="AB82" i="1"/>
  <c r="AC82" i="1" s="1"/>
  <c r="K82" i="1"/>
  <c r="Q82" i="1" s="1"/>
  <c r="E82" i="1"/>
  <c r="BB81" i="1"/>
  <c r="BA81" i="1" s="1"/>
  <c r="AT81" i="1"/>
  <c r="L81" i="1"/>
  <c r="BB80" i="1"/>
  <c r="BA80" i="1" s="1"/>
  <c r="AT80" i="1"/>
  <c r="AR80" i="1"/>
  <c r="AH80" i="1"/>
  <c r="X80" i="1"/>
  <c r="P80" i="1" s="1"/>
  <c r="L80" i="1"/>
  <c r="G80" i="1"/>
  <c r="F80" i="1"/>
  <c r="BB79" i="1"/>
  <c r="AB79" i="1"/>
  <c r="AC79" i="1" s="1"/>
  <c r="K79" i="1"/>
  <c r="Q79" i="1" s="1"/>
  <c r="E79" i="1"/>
  <c r="BB78" i="1"/>
  <c r="AB78" i="1"/>
  <c r="AC78" i="1" s="1"/>
  <c r="K78" i="1"/>
  <c r="Q78" i="1" s="1"/>
  <c r="E78" i="1"/>
  <c r="I78" i="1" s="1"/>
  <c r="AR77" i="1"/>
  <c r="AH77" i="1"/>
  <c r="X77" i="1"/>
  <c r="P77" i="1" s="1"/>
  <c r="L77" i="1"/>
  <c r="G77" i="1"/>
  <c r="F77" i="1"/>
  <c r="BB76" i="1"/>
  <c r="AB76" i="1"/>
  <c r="AC76" i="1" s="1"/>
  <c r="K76" i="1"/>
  <c r="Q76" i="1" s="1"/>
  <c r="E76" i="1"/>
  <c r="BB75" i="1"/>
  <c r="AB75" i="1"/>
  <c r="AC75" i="1" s="1"/>
  <c r="K75" i="1"/>
  <c r="Q75" i="1" s="1"/>
  <c r="BB74" i="1"/>
  <c r="AB74" i="1"/>
  <c r="AC74" i="1" s="1"/>
  <c r="K74" i="1"/>
  <c r="Q74" i="1" s="1"/>
  <c r="L73" i="1"/>
  <c r="BA72" i="1"/>
  <c r="AL72" i="1" s="1"/>
  <c r="AB72" i="1"/>
  <c r="AC72" i="1" s="1"/>
  <c r="K72" i="1"/>
  <c r="Q72" i="1" s="1"/>
  <c r="AX71" i="1"/>
  <c r="AW71" i="1" s="1"/>
  <c r="AT71" i="1"/>
  <c r="AR71" i="1"/>
  <c r="AH71" i="1"/>
  <c r="X71" i="1"/>
  <c r="P71" i="1" s="1"/>
  <c r="I71" i="1"/>
  <c r="H71" i="1" s="1"/>
  <c r="G71" i="1"/>
  <c r="F71" i="1"/>
  <c r="BA70" i="1"/>
  <c r="AL70" i="1" s="1"/>
  <c r="AB70" i="1"/>
  <c r="AC70" i="1" s="1"/>
  <c r="K70" i="1"/>
  <c r="BB69" i="1"/>
  <c r="BB66" i="1" s="1"/>
  <c r="BA66" i="1" s="1"/>
  <c r="AB69" i="1"/>
  <c r="AC69" i="1" s="1"/>
  <c r="K69" i="1"/>
  <c r="Q69" i="1" s="1"/>
  <c r="H69" i="1"/>
  <c r="E69" i="1"/>
  <c r="BA68" i="1"/>
  <c r="AL68" i="1" s="1"/>
  <c r="AB68" i="1"/>
  <c r="AC68" i="1" s="1"/>
  <c r="K68" i="1"/>
  <c r="BA67" i="1"/>
  <c r="AL67" i="1" s="1"/>
  <c r="AT67" i="1"/>
  <c r="AT66" i="1" s="1"/>
  <c r="AT65" i="1" s="1"/>
  <c r="AB67" i="1"/>
  <c r="AC67" i="1" s="1"/>
  <c r="K67" i="1"/>
  <c r="Q67" i="1" s="1"/>
  <c r="I67" i="1"/>
  <c r="H67" i="1" s="1"/>
  <c r="E67" i="1"/>
  <c r="L66" i="1"/>
  <c r="G65" i="1"/>
  <c r="F65" i="1"/>
  <c r="BB64" i="1"/>
  <c r="BA64" i="1" s="1"/>
  <c r="K64" i="1"/>
  <c r="I64" i="1"/>
  <c r="I197" i="1" s="1"/>
  <c r="E64" i="1"/>
  <c r="E197" i="1" s="1"/>
  <c r="BA63" i="1"/>
  <c r="AL63" i="1" s="1"/>
  <c r="AT63" i="1"/>
  <c r="AB63" i="1"/>
  <c r="AC63" i="1" s="1"/>
  <c r="K63" i="1"/>
  <c r="Q63" i="1" s="1"/>
  <c r="I63" i="1"/>
  <c r="H63" i="1" s="1"/>
  <c r="E63" i="1"/>
  <c r="L62" i="1"/>
  <c r="J61" i="1"/>
  <c r="J60" i="1" s="1"/>
  <c r="G61" i="1"/>
  <c r="G60" i="1" s="1"/>
  <c r="F61" i="1"/>
  <c r="E61" i="1" s="1"/>
  <c r="E60" i="1" s="1"/>
  <c r="D61" i="1"/>
  <c r="D60" i="1" s="1"/>
  <c r="O60" i="1"/>
  <c r="N60" i="1"/>
  <c r="BD59" i="1"/>
  <c r="BC59" i="1"/>
  <c r="BB59" i="1"/>
  <c r="AZ59" i="1"/>
  <c r="AY59" i="1"/>
  <c r="AX59" i="1"/>
  <c r="AW59" i="1"/>
  <c r="AV59" i="1"/>
  <c r="AU59" i="1"/>
  <c r="AT59" i="1"/>
  <c r="AR59" i="1"/>
  <c r="AR219" i="1" s="1"/>
  <c r="AP59" i="1"/>
  <c r="AP219" i="1" s="1"/>
  <c r="AH59" i="1"/>
  <c r="AF59" i="1"/>
  <c r="AF219" i="1" s="1"/>
  <c r="X59" i="1"/>
  <c r="X219" i="1" s="1"/>
  <c r="V59" i="1"/>
  <c r="V219" i="1" s="1"/>
  <c r="O59" i="1"/>
  <c r="N59" i="1"/>
  <c r="D59" i="1"/>
  <c r="BD58" i="1"/>
  <c r="BC58" i="1"/>
  <c r="BB58" i="1"/>
  <c r="AZ58" i="1"/>
  <c r="AY58" i="1"/>
  <c r="AX58" i="1"/>
  <c r="AW58" i="1"/>
  <c r="AV58" i="1"/>
  <c r="AU58" i="1"/>
  <c r="AT58" i="1"/>
  <c r="AR58" i="1"/>
  <c r="AR220" i="1" s="1"/>
  <c r="AP58" i="1"/>
  <c r="AP220" i="1" s="1"/>
  <c r="AH58" i="1"/>
  <c r="AF58" i="1"/>
  <c r="AF220" i="1" s="1"/>
  <c r="X58" i="1"/>
  <c r="X220" i="1" s="1"/>
  <c r="V58" i="1"/>
  <c r="V220" i="1" s="1"/>
  <c r="D58" i="1"/>
  <c r="BD57" i="1"/>
  <c r="BD197" i="1" s="1"/>
  <c r="BC57" i="1"/>
  <c r="BC30" i="1" s="1"/>
  <c r="AZ57" i="1"/>
  <c r="AY57" i="1"/>
  <c r="AV57" i="1"/>
  <c r="AU57" i="1"/>
  <c r="AR57" i="1"/>
  <c r="AR197" i="1" s="1"/>
  <c r="AP57" i="1"/>
  <c r="AP197" i="1" s="1"/>
  <c r="AH57" i="1"/>
  <c r="AF57" i="1"/>
  <c r="AF197" i="1" s="1"/>
  <c r="X57" i="1"/>
  <c r="X197" i="1" s="1"/>
  <c r="V57" i="1"/>
  <c r="V197" i="1" s="1"/>
  <c r="BC54" i="1"/>
  <c r="BC26" i="1" s="1"/>
  <c r="BB54" i="1"/>
  <c r="AL54" i="1"/>
  <c r="AL26" i="1" s="1"/>
  <c r="AF54" i="1"/>
  <c r="AF26" i="1" s="1"/>
  <c r="AB54" i="1"/>
  <c r="R54" i="1"/>
  <c r="L54" i="1"/>
  <c r="I54" i="1"/>
  <c r="BD51" i="1"/>
  <c r="BD25" i="1" s="1"/>
  <c r="BC51" i="1"/>
  <c r="BC25" i="1" s="1"/>
  <c r="BB51" i="1"/>
  <c r="BB25" i="1" s="1"/>
  <c r="BA51" i="1"/>
  <c r="BA25" i="1" s="1"/>
  <c r="AZ51" i="1"/>
  <c r="AZ25" i="1" s="1"/>
  <c r="AY51" i="1"/>
  <c r="AY25" i="1" s="1"/>
  <c r="AV51" i="1"/>
  <c r="AV25" i="1" s="1"/>
  <c r="AU51" i="1"/>
  <c r="AU25" i="1" s="1"/>
  <c r="AR25" i="1"/>
  <c r="AP51" i="1"/>
  <c r="AP25" i="1" s="1"/>
  <c r="AH25" i="1"/>
  <c r="AF51" i="1"/>
  <c r="AF25" i="1" s="1"/>
  <c r="X51" i="1"/>
  <c r="V51" i="1"/>
  <c r="O51" i="1"/>
  <c r="O20" i="1" s="1"/>
  <c r="N51" i="1"/>
  <c r="N20" i="1" s="1"/>
  <c r="BD47" i="1"/>
  <c r="X43" i="1"/>
  <c r="BD42" i="1"/>
  <c r="BC42" i="1"/>
  <c r="AZ42" i="1"/>
  <c r="AY42" i="1"/>
  <c r="AV42" i="1"/>
  <c r="AU42" i="1"/>
  <c r="AR42" i="1"/>
  <c r="AP42" i="1"/>
  <c r="AH42" i="1"/>
  <c r="AF42" i="1"/>
  <c r="X42" i="1"/>
  <c r="V42" i="1"/>
  <c r="O42" i="1"/>
  <c r="N42" i="1"/>
  <c r="BC41" i="1"/>
  <c r="BB41" i="1"/>
  <c r="AW41" i="1"/>
  <c r="AU41" i="1"/>
  <c r="AT41" i="1"/>
  <c r="AP41" i="1"/>
  <c r="AF41" i="1"/>
  <c r="V41" i="1"/>
  <c r="AS40" i="1"/>
  <c r="AQ40" i="1"/>
  <c r="AM40" i="1"/>
  <c r="AJ40" i="1"/>
  <c r="AI40" i="1"/>
  <c r="AG40" i="1"/>
  <c r="AC40" i="1"/>
  <c r="AA40" i="1"/>
  <c r="Y40" i="1"/>
  <c r="W40" i="1"/>
  <c r="S40" i="1"/>
  <c r="P40" i="1"/>
  <c r="Q40" i="1" s="1"/>
  <c r="AS39" i="1"/>
  <c r="AQ39" i="1"/>
  <c r="AM39" i="1"/>
  <c r="AJ39" i="1"/>
  <c r="AI39" i="1"/>
  <c r="AG39" i="1"/>
  <c r="AC39" i="1"/>
  <c r="AA39" i="1"/>
  <c r="Y39" i="1"/>
  <c r="W39" i="1"/>
  <c r="S39" i="1"/>
  <c r="P39" i="1"/>
  <c r="Q39" i="1" s="1"/>
  <c r="AR38" i="1"/>
  <c r="X38" i="1"/>
  <c r="BC37" i="1"/>
  <c r="AP37" i="1"/>
  <c r="BD36" i="1"/>
  <c r="BC36" i="1"/>
  <c r="AZ36" i="1"/>
  <c r="AY36" i="1"/>
  <c r="AV36" i="1"/>
  <c r="AU36" i="1"/>
  <c r="AR36" i="1"/>
  <c r="AP36" i="1"/>
  <c r="AH36" i="1"/>
  <c r="AF36" i="1"/>
  <c r="X36" i="1"/>
  <c r="V36" i="1"/>
  <c r="O36" i="1"/>
  <c r="N36" i="1"/>
  <c r="J36" i="1"/>
  <c r="I36" i="1"/>
  <c r="H36" i="1"/>
  <c r="G36" i="1"/>
  <c r="F36" i="1"/>
  <c r="E36" i="1"/>
  <c r="D36" i="1"/>
  <c r="BD35" i="1"/>
  <c r="BB35" i="1"/>
  <c r="AR35" i="1"/>
  <c r="AP35" i="1"/>
  <c r="AL35" i="1"/>
  <c r="AH35" i="1"/>
  <c r="AF35" i="1"/>
  <c r="AB35" i="1"/>
  <c r="X35" i="1"/>
  <c r="V35" i="1"/>
  <c r="J35" i="1"/>
  <c r="I35" i="1"/>
  <c r="H35" i="1"/>
  <c r="G35" i="1"/>
  <c r="F35" i="1"/>
  <c r="E35" i="1"/>
  <c r="D35" i="1"/>
  <c r="AS34" i="1"/>
  <c r="AQ34" i="1"/>
  <c r="AM34" i="1"/>
  <c r="AJ34" i="1"/>
  <c r="AI34" i="1"/>
  <c r="AG34" i="1"/>
  <c r="AC34" i="1"/>
  <c r="AA34" i="1"/>
  <c r="Y34" i="1"/>
  <c r="W34" i="1"/>
  <c r="S34" i="1"/>
  <c r="P34" i="1"/>
  <c r="Q34" i="1" s="1"/>
  <c r="AS33" i="1"/>
  <c r="AQ33" i="1"/>
  <c r="AM33" i="1"/>
  <c r="AJ33" i="1"/>
  <c r="AI33" i="1"/>
  <c r="AG33" i="1"/>
  <c r="AC33" i="1"/>
  <c r="AA33" i="1"/>
  <c r="Y33" i="1"/>
  <c r="W33" i="1"/>
  <c r="S33" i="1"/>
  <c r="P33" i="1"/>
  <c r="Q33" i="1" s="1"/>
  <c r="AS32" i="1"/>
  <c r="AQ32" i="1"/>
  <c r="AM32" i="1"/>
  <c r="AJ32" i="1"/>
  <c r="AI32" i="1"/>
  <c r="AG32" i="1"/>
  <c r="AC32" i="1"/>
  <c r="AA32" i="1"/>
  <c r="Y32" i="1"/>
  <c r="W32" i="1"/>
  <c r="S32" i="1"/>
  <c r="P32" i="1"/>
  <c r="Q32" i="1" s="1"/>
  <c r="AS31" i="1"/>
  <c r="AQ31" i="1"/>
  <c r="AM31" i="1"/>
  <c r="AJ31" i="1"/>
  <c r="AI31" i="1"/>
  <c r="AG31" i="1"/>
  <c r="AC31" i="1"/>
  <c r="AA31" i="1"/>
  <c r="Y31" i="1"/>
  <c r="W31" i="1"/>
  <c r="S31" i="1"/>
  <c r="P31" i="1"/>
  <c r="Q31" i="1" s="1"/>
  <c r="AY30" i="1"/>
  <c r="I30" i="1"/>
  <c r="H30" i="1" s="1"/>
  <c r="F30" i="1"/>
  <c r="E30" i="1" s="1"/>
  <c r="D30" i="1"/>
  <c r="AP28" i="1"/>
  <c r="AQ28" i="1" s="1"/>
  <c r="AL28" i="1"/>
  <c r="AI28" i="1"/>
  <c r="AG28" i="1"/>
  <c r="AB28" i="1"/>
  <c r="AC28" i="1" s="1"/>
  <c r="Z28" i="1"/>
  <c r="AA28" i="1" s="1"/>
  <c r="Y28" i="1"/>
  <c r="W28" i="1"/>
  <c r="J28" i="1"/>
  <c r="G28" i="1"/>
  <c r="F28" i="1"/>
  <c r="E28" i="1"/>
  <c r="D28" i="1"/>
  <c r="BB27" i="1"/>
  <c r="BA27" i="1" s="1"/>
  <c r="AX27" i="1"/>
  <c r="AW27" i="1" s="1"/>
  <c r="AT27" i="1"/>
  <c r="AH27" i="1"/>
  <c r="X27" i="1"/>
  <c r="BF27" i="1"/>
  <c r="J21" i="1"/>
  <c r="I21" i="1"/>
  <c r="H21" i="1"/>
  <c r="G21" i="1"/>
  <c r="F21" i="1"/>
  <c r="E21" i="1"/>
  <c r="J19" i="1"/>
  <c r="I19" i="1"/>
  <c r="G19" i="1"/>
  <c r="F19" i="1"/>
  <c r="BD15" i="1"/>
  <c r="BC15" i="1"/>
  <c r="AZ15" i="1"/>
  <c r="AY15" i="1"/>
  <c r="AX15" i="1"/>
  <c r="AV15" i="1"/>
  <c r="AU15" i="1"/>
  <c r="AP15" i="1"/>
  <c r="AJ15" i="1" s="1"/>
  <c r="N15" i="1"/>
  <c r="K15" i="1" s="1"/>
  <c r="BD14" i="1"/>
  <c r="AV14" i="1"/>
  <c r="AU14" i="1"/>
  <c r="AR14" i="1"/>
  <c r="AQ12" i="1"/>
  <c r="AG12" i="1"/>
  <c r="W12" i="1"/>
  <c r="AJ5" i="1"/>
  <c r="Z5" i="1"/>
  <c r="P5" i="1"/>
  <c r="L4" i="1"/>
  <c r="L2" i="1"/>
  <c r="AB153" i="1" l="1"/>
  <c r="Z153" i="1" s="1"/>
  <c r="Z154" i="1"/>
  <c r="BF64" i="1"/>
  <c r="Q64" i="1"/>
  <c r="AK64" i="1"/>
  <c r="AM72" i="1"/>
  <c r="AJ72" i="1"/>
  <c r="AL80" i="1"/>
  <c r="AL81" i="1"/>
  <c r="AM82" i="1"/>
  <c r="AJ82" i="1"/>
  <c r="AM85" i="1"/>
  <c r="AJ85" i="1"/>
  <c r="AJ67" i="1"/>
  <c r="AM67" i="1"/>
  <c r="K73" i="1"/>
  <c r="Q73" i="1" s="1"/>
  <c r="S73" i="1"/>
  <c r="AA83" i="1"/>
  <c r="AK83" i="1"/>
  <c r="Q83" i="1"/>
  <c r="K259" i="1"/>
  <c r="AA68" i="1"/>
  <c r="Q68" i="1"/>
  <c r="BF70" i="1"/>
  <c r="Q70" i="1"/>
  <c r="K81" i="1"/>
  <c r="Q81" i="1" s="1"/>
  <c r="S81" i="1"/>
  <c r="L65" i="1"/>
  <c r="S65" i="1" s="1"/>
  <c r="S66" i="1"/>
  <c r="Q84" i="1"/>
  <c r="AK84" i="1"/>
  <c r="AM63" i="1"/>
  <c r="AJ63" i="1"/>
  <c r="AK63" i="1" s="1"/>
  <c r="AJ68" i="1"/>
  <c r="AM68" i="1"/>
  <c r="K80" i="1"/>
  <c r="Q80" i="1" s="1"/>
  <c r="S80" i="1"/>
  <c r="K624" i="1"/>
  <c r="AM624" i="1"/>
  <c r="AM70" i="1"/>
  <c r="AJ70" i="1"/>
  <c r="S62" i="1"/>
  <c r="AM62" i="1"/>
  <c r="K77" i="1"/>
  <c r="Q77" i="1" s="1"/>
  <c r="S77" i="1"/>
  <c r="AK114" i="1"/>
  <c r="BH130" i="1"/>
  <c r="AK130" i="1"/>
  <c r="BH113" i="1"/>
  <c r="AJ14" i="1"/>
  <c r="AF599" i="1"/>
  <c r="AF38" i="1" s="1"/>
  <c r="Z545" i="1"/>
  <c r="AA84" i="1"/>
  <c r="BF154" i="1"/>
  <c r="L153" i="1"/>
  <c r="K153" i="1" s="1"/>
  <c r="AF623" i="1"/>
  <c r="Z607" i="1"/>
  <c r="K553" i="1"/>
  <c r="BF553" i="1" s="1"/>
  <c r="L323" i="1"/>
  <c r="K323" i="1" s="1"/>
  <c r="K333" i="1"/>
  <c r="AB363" i="1"/>
  <c r="Z363" i="1" s="1"/>
  <c r="Z364" i="1"/>
  <c r="AU54" i="1"/>
  <c r="AU26" i="1" s="1"/>
  <c r="N54" i="1"/>
  <c r="V30" i="1"/>
  <c r="AA229" i="1"/>
  <c r="Z14" i="1"/>
  <c r="Z72" i="1"/>
  <c r="BG63" i="1"/>
  <c r="BE63" i="1" s="1"/>
  <c r="Z67" i="1"/>
  <c r="AD67" i="1" s="1"/>
  <c r="AE67" i="1" s="1"/>
  <c r="Z82" i="1"/>
  <c r="AD82" i="1" s="1"/>
  <c r="Z85" i="1"/>
  <c r="P324" i="1"/>
  <c r="S624" i="1"/>
  <c r="BF80" i="1"/>
  <c r="BF67" i="1"/>
  <c r="BF82" i="1"/>
  <c r="BF85" i="1"/>
  <c r="BF84" i="1"/>
  <c r="BF81" i="1"/>
  <c r="BF72" i="1"/>
  <c r="BF114" i="1"/>
  <c r="AA114" i="1"/>
  <c r="BH14" i="1"/>
  <c r="BB36" i="1"/>
  <c r="N41" i="1"/>
  <c r="N220" i="1"/>
  <c r="BJ220" i="1" s="1"/>
  <c r="N35" i="1"/>
  <c r="V25" i="1"/>
  <c r="V20" i="1"/>
  <c r="X25" i="1"/>
  <c r="X20" i="1"/>
  <c r="BH229" i="1"/>
  <c r="AK229" i="1"/>
  <c r="AQ619" i="1"/>
  <c r="S366" i="1"/>
  <c r="P229" i="1"/>
  <c r="Q229" i="1" s="1"/>
  <c r="S229" i="1"/>
  <c r="Q230" i="1"/>
  <c r="AA230" i="1"/>
  <c r="BH230" i="1"/>
  <c r="AK230" i="1"/>
  <c r="Q232" i="1"/>
  <c r="AA232" i="1"/>
  <c r="BH232" i="1"/>
  <c r="AK232" i="1"/>
  <c r="AR448" i="1"/>
  <c r="AX359" i="1"/>
  <c r="AW359" i="1" s="1"/>
  <c r="AH404" i="1"/>
  <c r="F504" i="1"/>
  <c r="BB504" i="1"/>
  <c r="BA504" i="1" s="1"/>
  <c r="AT346" i="1"/>
  <c r="AX51" i="1"/>
  <c r="AX25" i="1" s="1"/>
  <c r="Z324" i="1"/>
  <c r="BL539" i="1"/>
  <c r="AS539" i="1"/>
  <c r="BF691" i="1"/>
  <c r="AR688" i="1"/>
  <c r="AR719" i="1" s="1"/>
  <c r="AJ719" i="1" s="1"/>
  <c r="BF690" i="1"/>
  <c r="BF737" i="1"/>
  <c r="AR737" i="1"/>
  <c r="AJ737" i="1" s="1"/>
  <c r="AK737" i="1" s="1"/>
  <c r="BH564" i="1"/>
  <c r="AK564" i="1"/>
  <c r="BH568" i="1"/>
  <c r="AK568" i="1"/>
  <c r="BH567" i="1"/>
  <c r="BH563" i="1"/>
  <c r="AK563" i="1"/>
  <c r="BB333" i="1"/>
  <c r="BA333" i="1" s="1"/>
  <c r="BD633" i="1"/>
  <c r="D420" i="1"/>
  <c r="D736" i="1"/>
  <c r="AC111" i="1"/>
  <c r="H721" i="1"/>
  <c r="N25" i="1"/>
  <c r="G637" i="1"/>
  <c r="BD641" i="1"/>
  <c r="BA641" i="1" s="1"/>
  <c r="BH570" i="1"/>
  <c r="E650" i="1"/>
  <c r="E752" i="1"/>
  <c r="P483" i="1"/>
  <c r="I658" i="1"/>
  <c r="H658" i="1" s="1"/>
  <c r="K658" i="1"/>
  <c r="AX54" i="1"/>
  <c r="AV197" i="1"/>
  <c r="F629" i="1"/>
  <c r="AZ417" i="1"/>
  <c r="AW417" i="1" s="1"/>
  <c r="G636" i="1"/>
  <c r="E636" i="1" s="1"/>
  <c r="R243" i="1"/>
  <c r="P243" i="1" s="1"/>
  <c r="K512" i="1"/>
  <c r="AT694" i="1"/>
  <c r="D740" i="1"/>
  <c r="AW650" i="1"/>
  <c r="R343" i="1"/>
  <c r="P343" i="1" s="1"/>
  <c r="AM245" i="1"/>
  <c r="AL244" i="1"/>
  <c r="AJ244" i="1" s="1"/>
  <c r="E409" i="1"/>
  <c r="BF611" i="1"/>
  <c r="AC624" i="1"/>
  <c r="Z245" i="1"/>
  <c r="AB244" i="1"/>
  <c r="Z244" i="1" s="1"/>
  <c r="AY734" i="1"/>
  <c r="AY741" i="1"/>
  <c r="Z619" i="1"/>
  <c r="BH611" i="1"/>
  <c r="AL728" i="1"/>
  <c r="BJ35" i="1"/>
  <c r="BA447" i="1"/>
  <c r="AM365" i="1"/>
  <c r="AL364" i="1"/>
  <c r="AJ364" i="1" s="1"/>
  <c r="S365" i="1"/>
  <c r="R364" i="1"/>
  <c r="AT54" i="1"/>
  <c r="AK639" i="1"/>
  <c r="BF639" i="1"/>
  <c r="AA640" i="1"/>
  <c r="BF640" i="1"/>
  <c r="AA656" i="1"/>
  <c r="BF656" i="1"/>
  <c r="K329" i="1"/>
  <c r="BF329" i="1" s="1"/>
  <c r="BH329" i="1"/>
  <c r="AI642" i="1"/>
  <c r="BL642" i="1"/>
  <c r="AK648" i="1"/>
  <c r="BF648" i="1"/>
  <c r="Q649" i="1"/>
  <c r="BF649" i="1"/>
  <c r="BH333" i="1"/>
  <c r="L322" i="1"/>
  <c r="K322" i="1" s="1"/>
  <c r="AA634" i="1"/>
  <c r="BF634" i="1"/>
  <c r="AA635" i="1"/>
  <c r="BF635" i="1"/>
  <c r="AK655" i="1"/>
  <c r="BF655" i="1"/>
  <c r="K689" i="1"/>
  <c r="BF689" i="1" s="1"/>
  <c r="BL689" i="1"/>
  <c r="K417" i="1"/>
  <c r="BF417" i="1" s="1"/>
  <c r="BL417" i="1"/>
  <c r="I478" i="1"/>
  <c r="BH478" i="1"/>
  <c r="AK645" i="1"/>
  <c r="BF645" i="1"/>
  <c r="AA646" i="1"/>
  <c r="BF646" i="1"/>
  <c r="AS647" i="1"/>
  <c r="BL647" i="1"/>
  <c r="AS650" i="1"/>
  <c r="BL650" i="1"/>
  <c r="AS636" i="1"/>
  <c r="BL636" i="1"/>
  <c r="AH658" i="1"/>
  <c r="K472" i="1"/>
  <c r="BF472" i="1" s="1"/>
  <c r="BH472" i="1"/>
  <c r="AI644" i="1"/>
  <c r="BL644" i="1"/>
  <c r="AK651" i="1"/>
  <c r="BF651" i="1"/>
  <c r="Q652" i="1"/>
  <c r="BF652" i="1"/>
  <c r="AI637" i="1"/>
  <c r="BL637" i="1"/>
  <c r="K480" i="1"/>
  <c r="BF480" i="1" s="1"/>
  <c r="BH480" i="1"/>
  <c r="AS638" i="1"/>
  <c r="BL638" i="1"/>
  <c r="AI643" i="1"/>
  <c r="BL643" i="1"/>
  <c r="AI657" i="1"/>
  <c r="BK657" i="1"/>
  <c r="K429" i="1"/>
  <c r="BF429" i="1" s="1"/>
  <c r="BL429" i="1"/>
  <c r="AK296" i="1"/>
  <c r="BF296" i="1"/>
  <c r="AK299" i="1"/>
  <c r="BF299" i="1"/>
  <c r="AK298" i="1"/>
  <c r="BF298" i="1"/>
  <c r="K300" i="1"/>
  <c r="BF300" i="1" s="1"/>
  <c r="BH300" i="1"/>
  <c r="AX284" i="1"/>
  <c r="AW284" i="1" s="1"/>
  <c r="S127" i="1"/>
  <c r="BB569" i="1"/>
  <c r="BA569" i="1" s="1"/>
  <c r="AZ569" i="1"/>
  <c r="Z614" i="1"/>
  <c r="BG614" i="1"/>
  <c r="BE614" i="1" s="1"/>
  <c r="BF614" i="1" s="1"/>
  <c r="AC612" i="1"/>
  <c r="BG612" i="1"/>
  <c r="BE612" i="1" s="1"/>
  <c r="BF612" i="1" s="1"/>
  <c r="N14" i="1"/>
  <c r="BJ619" i="1"/>
  <c r="O14" i="1"/>
  <c r="BL14" i="1" s="1"/>
  <c r="BL619" i="1"/>
  <c r="BF575" i="1"/>
  <c r="AK575" i="1"/>
  <c r="P420" i="1"/>
  <c r="K287" i="1"/>
  <c r="BF287" i="1" s="1"/>
  <c r="BH287" i="1"/>
  <c r="AC505" i="1"/>
  <c r="BH505" i="1"/>
  <c r="AA408" i="1"/>
  <c r="BF408" i="1"/>
  <c r="AA419" i="1"/>
  <c r="BF419" i="1"/>
  <c r="Q382" i="1"/>
  <c r="AK436" i="1"/>
  <c r="BF436" i="1"/>
  <c r="AK416" i="1"/>
  <c r="BF416" i="1"/>
  <c r="AA130" i="1"/>
  <c r="BF130" i="1"/>
  <c r="Q443" i="1"/>
  <c r="BF443" i="1"/>
  <c r="AK290" i="1"/>
  <c r="BF290" i="1"/>
  <c r="AP54" i="1"/>
  <c r="AP26" i="1" s="1"/>
  <c r="BF68" i="1"/>
  <c r="BF83" i="1"/>
  <c r="AG220" i="1"/>
  <c r="BH345" i="1"/>
  <c r="BE345" i="1"/>
  <c r="BF345" i="1" s="1"/>
  <c r="Z348" i="1"/>
  <c r="AA348" i="1" s="1"/>
  <c r="BG348" i="1"/>
  <c r="K343" i="1"/>
  <c r="AC344" i="1"/>
  <c r="BG344" i="1"/>
  <c r="AC351" i="1"/>
  <c r="BG351" i="1"/>
  <c r="BG354" i="1"/>
  <c r="AC341" i="1"/>
  <c r="BG341" i="1"/>
  <c r="BH341" i="1" s="1"/>
  <c r="K347" i="1"/>
  <c r="AC350" i="1"/>
  <c r="BG350" i="1"/>
  <c r="BG324" i="1"/>
  <c r="BH324" i="1" s="1"/>
  <c r="BH339" i="1"/>
  <c r="BE339" i="1"/>
  <c r="BF339" i="1" s="1"/>
  <c r="AC349" i="1"/>
  <c r="BG349" i="1"/>
  <c r="AA253" i="1"/>
  <c r="BF253" i="1"/>
  <c r="K237" i="1"/>
  <c r="BF237" i="1" s="1"/>
  <c r="BH237" i="1"/>
  <c r="K249" i="1"/>
  <c r="BF249" i="1" s="1"/>
  <c r="BH249" i="1"/>
  <c r="AK250" i="1"/>
  <c r="BF250" i="1"/>
  <c r="AA254" i="1"/>
  <c r="BF254" i="1"/>
  <c r="K565" i="1"/>
  <c r="BF565" i="1" s="1"/>
  <c r="BH565" i="1"/>
  <c r="AA507" i="1"/>
  <c r="BF507" i="1"/>
  <c r="K192" i="1"/>
  <c r="K36" i="1" s="1"/>
  <c r="BF36" i="1" s="1"/>
  <c r="BF192" i="1"/>
  <c r="BF244" i="1"/>
  <c r="BH244" i="1"/>
  <c r="BJ190" i="1"/>
  <c r="BF190" i="1"/>
  <c r="BF263" i="1"/>
  <c r="BH263" i="1"/>
  <c r="BF259" i="1"/>
  <c r="BH259" i="1"/>
  <c r="K274" i="1"/>
  <c r="BF274" i="1" s="1"/>
  <c r="BH274" i="1"/>
  <c r="K228" i="1"/>
  <c r="BF228" i="1"/>
  <c r="AA334" i="1"/>
  <c r="AA335" i="1"/>
  <c r="K374" i="1"/>
  <c r="BF374" i="1" s="1"/>
  <c r="BH374" i="1"/>
  <c r="AA502" i="1"/>
  <c r="Q407" i="1"/>
  <c r="AC560" i="1"/>
  <c r="BG560" i="1"/>
  <c r="L540" i="1"/>
  <c r="BH361" i="1"/>
  <c r="Z339" i="1"/>
  <c r="AA339" i="1" s="1"/>
  <c r="AC339" i="1"/>
  <c r="K324" i="1"/>
  <c r="L332" i="1"/>
  <c r="K332" i="1" s="1"/>
  <c r="O25" i="1"/>
  <c r="L61" i="1"/>
  <c r="AH235" i="1"/>
  <c r="P25" i="1"/>
  <c r="I28" i="1"/>
  <c r="AX548" i="1"/>
  <c r="AW548" i="1" s="1"/>
  <c r="Z569" i="1"/>
  <c r="AT569" i="1"/>
  <c r="BH576" i="1"/>
  <c r="AL347" i="1"/>
  <c r="AJ347" i="1" s="1"/>
  <c r="BF720" i="1"/>
  <c r="R728" i="1"/>
  <c r="R767" i="1"/>
  <c r="P767" i="1" s="1"/>
  <c r="AT359" i="1"/>
  <c r="Z767" i="1"/>
  <c r="G322" i="1"/>
  <c r="Q645" i="1"/>
  <c r="Q285" i="1"/>
  <c r="AL343" i="1"/>
  <c r="AJ343" i="1" s="1"/>
  <c r="BA637" i="1"/>
  <c r="AJ284" i="1"/>
  <c r="AA592" i="1"/>
  <c r="K636" i="1"/>
  <c r="BF636" i="1" s="1"/>
  <c r="P417" i="1"/>
  <c r="Q417" i="1" s="1"/>
  <c r="Y417" i="1"/>
  <c r="AT192" i="1"/>
  <c r="AT36" i="1" s="1"/>
  <c r="E456" i="1"/>
  <c r="Q639" i="1"/>
  <c r="AJ653" i="1"/>
  <c r="AK415" i="1"/>
  <c r="E508" i="1"/>
  <c r="L683" i="1"/>
  <c r="L41" i="1" s="1"/>
  <c r="AA720" i="1"/>
  <c r="O57" i="1"/>
  <c r="O30" i="1" s="1"/>
  <c r="Y636" i="1"/>
  <c r="BA642" i="1"/>
  <c r="BA111" i="1" s="1"/>
  <c r="AK649" i="1"/>
  <c r="N219" i="1"/>
  <c r="N57" i="1"/>
  <c r="AC354" i="1"/>
  <c r="K160" i="1"/>
  <c r="K433" i="1"/>
  <c r="BF433" i="1" s="1"/>
  <c r="P449" i="1"/>
  <c r="Y433" i="1"/>
  <c r="P284" i="1"/>
  <c r="AL287" i="1"/>
  <c r="AJ287" i="1" s="1"/>
  <c r="AR235" i="1"/>
  <c r="L257" i="1"/>
  <c r="K257" i="1" s="1"/>
  <c r="W35" i="1"/>
  <c r="AF30" i="1"/>
  <c r="AB249" i="1"/>
  <c r="Z249" i="1" s="1"/>
  <c r="AA249" i="1" s="1"/>
  <c r="AL727" i="1"/>
  <c r="AK31" i="1"/>
  <c r="AK33" i="1"/>
  <c r="BA95" i="1"/>
  <c r="AK99" i="1"/>
  <c r="AK103" i="1"/>
  <c r="AK107" i="1"/>
  <c r="AK124" i="1"/>
  <c r="BH124" i="1"/>
  <c r="AK167" i="1"/>
  <c r="AK171" i="1"/>
  <c r="AX264" i="1"/>
  <c r="AX263" i="1" s="1"/>
  <c r="AW263" i="1" s="1"/>
  <c r="E284" i="1"/>
  <c r="AK328" i="1"/>
  <c r="AC329" i="1"/>
  <c r="AX334" i="1"/>
  <c r="AW334" i="1" s="1"/>
  <c r="Z429" i="1"/>
  <c r="Z433" i="1"/>
  <c r="AX573" i="1"/>
  <c r="AW573" i="1" s="1"/>
  <c r="BE576" i="1"/>
  <c r="BF576" i="1" s="1"/>
  <c r="AZ633" i="1"/>
  <c r="E638" i="1"/>
  <c r="BA638" i="1"/>
  <c r="P735" i="1"/>
  <c r="AX321" i="1"/>
  <c r="AW321" i="1" s="1"/>
  <c r="AK40" i="1"/>
  <c r="AY41" i="1"/>
  <c r="BA79" i="1"/>
  <c r="AL79" i="1" s="1"/>
  <c r="BG79" i="1"/>
  <c r="AT89" i="1"/>
  <c r="AK123" i="1"/>
  <c r="BH123" i="1"/>
  <c r="AK166" i="1"/>
  <c r="AK170" i="1"/>
  <c r="Q301" i="1"/>
  <c r="AK376" i="1"/>
  <c r="BE500" i="1"/>
  <c r="AX506" i="1"/>
  <c r="AW506" i="1" s="1"/>
  <c r="AK511" i="1"/>
  <c r="AX516" i="1"/>
  <c r="AW516" i="1" s="1"/>
  <c r="AI720" i="1"/>
  <c r="AB728" i="1"/>
  <c r="AB727" i="1" s="1"/>
  <c r="AB43" i="1" s="1"/>
  <c r="AK32" i="1"/>
  <c r="AK34" i="1"/>
  <c r="AZ197" i="1"/>
  <c r="BA75" i="1"/>
  <c r="AL75" i="1" s="1"/>
  <c r="BG75" i="1"/>
  <c r="AK101" i="1"/>
  <c r="AK105" i="1"/>
  <c r="AK109" i="1"/>
  <c r="AK331" i="1"/>
  <c r="BB497" i="1"/>
  <c r="BA497" i="1" s="1"/>
  <c r="AT502" i="1"/>
  <c r="AV546" i="1"/>
  <c r="AV545" i="1" s="1"/>
  <c r="E721" i="1"/>
  <c r="AX613" i="1"/>
  <c r="AW613" i="1" s="1"/>
  <c r="BH613" i="1"/>
  <c r="AA653" i="1"/>
  <c r="AL683" i="1"/>
  <c r="BA76" i="1"/>
  <c r="AL76" i="1" s="1"/>
  <c r="BG76" i="1"/>
  <c r="AX161" i="1"/>
  <c r="AW161" i="1" s="1"/>
  <c r="AX64" i="1"/>
  <c r="AW64" i="1" s="1"/>
  <c r="BH64" i="1"/>
  <c r="BA78" i="1"/>
  <c r="AL78" i="1" s="1"/>
  <c r="BG78" i="1"/>
  <c r="BE97" i="1"/>
  <c r="BF97" i="1" s="1"/>
  <c r="AK122" i="1"/>
  <c r="BH122" i="1"/>
  <c r="BB154" i="1"/>
  <c r="BA154" i="1" s="1"/>
  <c r="AT154" i="1"/>
  <c r="AK165" i="1"/>
  <c r="AK169" i="1"/>
  <c r="AK173" i="1"/>
  <c r="AK286" i="1"/>
  <c r="AK301" i="1"/>
  <c r="F546" i="1"/>
  <c r="G569" i="1"/>
  <c r="AZ637" i="1"/>
  <c r="AW637" i="1" s="1"/>
  <c r="K647" i="1"/>
  <c r="BF647" i="1" s="1"/>
  <c r="P732" i="1"/>
  <c r="P752" i="1"/>
  <c r="AV30" i="1"/>
  <c r="BA69" i="1"/>
  <c r="AL69" i="1" s="1"/>
  <c r="BG69" i="1"/>
  <c r="AK100" i="1"/>
  <c r="AK104" i="1"/>
  <c r="AK108" i="1"/>
  <c r="AK227" i="1"/>
  <c r="BH227" i="1"/>
  <c r="AB237" i="1"/>
  <c r="AB539" i="1" s="1"/>
  <c r="X235" i="1"/>
  <c r="E332" i="1"/>
  <c r="X497" i="1"/>
  <c r="AZ21" i="1"/>
  <c r="AA649" i="1"/>
  <c r="AK102" i="1"/>
  <c r="AK106" i="1"/>
  <c r="AK133" i="1"/>
  <c r="BH133" i="1"/>
  <c r="H19" i="1"/>
  <c r="AM28" i="1"/>
  <c r="AK39" i="1"/>
  <c r="L71" i="1"/>
  <c r="BA74" i="1"/>
  <c r="AL74" i="1" s="1"/>
  <c r="BG74" i="1"/>
  <c r="BA96" i="1"/>
  <c r="AK125" i="1"/>
  <c r="BH125" i="1"/>
  <c r="AK134" i="1"/>
  <c r="BH134" i="1"/>
  <c r="Z163" i="1"/>
  <c r="AK168" i="1"/>
  <c r="AK172" i="1"/>
  <c r="AX192" i="1"/>
  <c r="AW192" i="1" s="1"/>
  <c r="AW36" i="1" s="1"/>
  <c r="BH192" i="1"/>
  <c r="AX358" i="1"/>
  <c r="AW358" i="1" s="1"/>
  <c r="L448" i="1"/>
  <c r="AL456" i="1"/>
  <c r="AJ456" i="1" s="1"/>
  <c r="AX456" i="1" s="1"/>
  <c r="AW456" i="1" s="1"/>
  <c r="AW448" i="1" s="1"/>
  <c r="AX498" i="1"/>
  <c r="AW498" i="1" s="1"/>
  <c r="AX508" i="1"/>
  <c r="AW508" i="1" s="1"/>
  <c r="AX694" i="1"/>
  <c r="AW694" i="1" s="1"/>
  <c r="AL324" i="1"/>
  <c r="Q355" i="1"/>
  <c r="AJ339" i="1"/>
  <c r="BH62" i="1"/>
  <c r="F60" i="1"/>
  <c r="Q737" i="1"/>
  <c r="AL36" i="1"/>
  <c r="AR30" i="1"/>
  <c r="AB332" i="1"/>
  <c r="Z332" i="1" s="1"/>
  <c r="E346" i="1"/>
  <c r="AB347" i="1"/>
  <c r="AB346" i="1" s="1"/>
  <c r="AT332" i="1"/>
  <c r="AA690" i="1"/>
  <c r="BC190" i="1"/>
  <c r="BC35" i="1" s="1"/>
  <c r="P559" i="1"/>
  <c r="E549" i="1"/>
  <c r="Q575" i="1"/>
  <c r="AC575" i="1"/>
  <c r="AV408" i="1"/>
  <c r="BH36" i="1"/>
  <c r="AT15" i="1"/>
  <c r="AM573" i="1"/>
  <c r="E547" i="1"/>
  <c r="AI433" i="1"/>
  <c r="Z445" i="1"/>
  <c r="P192" i="1"/>
  <c r="P36" i="1" s="1"/>
  <c r="AL472" i="1"/>
  <c r="AJ472" i="1" s="1"/>
  <c r="AB512" i="1"/>
  <c r="Q594" i="1"/>
  <c r="AK635" i="1"/>
  <c r="AM127" i="1"/>
  <c r="AK285" i="1"/>
  <c r="AJ350" i="1"/>
  <c r="AK350" i="1" s="1"/>
  <c r="AA355" i="1"/>
  <c r="I694" i="1"/>
  <c r="H694" i="1" s="1"/>
  <c r="G235" i="1"/>
  <c r="I249" i="1"/>
  <c r="H249" i="1" s="1"/>
  <c r="S339" i="1"/>
  <c r="S354" i="1"/>
  <c r="K445" i="1"/>
  <c r="BF445" i="1" s="1"/>
  <c r="Q503" i="1"/>
  <c r="AA589" i="1"/>
  <c r="K650" i="1"/>
  <c r="BA650" i="1"/>
  <c r="AX340" i="1"/>
  <c r="AW340" i="1" s="1"/>
  <c r="K446" i="1"/>
  <c r="AM354" i="1"/>
  <c r="Z417" i="1"/>
  <c r="I471" i="1"/>
  <c r="H471" i="1" s="1"/>
  <c r="BA498" i="1"/>
  <c r="Q612" i="1"/>
  <c r="AG35" i="1"/>
  <c r="AG190" i="1"/>
  <c r="W190" i="1"/>
  <c r="Z379" i="1"/>
  <c r="AA379" i="1" s="1"/>
  <c r="AB378" i="1"/>
  <c r="AK390" i="1"/>
  <c r="Y445" i="1"/>
  <c r="N48" i="1"/>
  <c r="AW633" i="1"/>
  <c r="AW721" i="1" s="1"/>
  <c r="AH689" i="1"/>
  <c r="P755" i="1"/>
  <c r="E93" i="1"/>
  <c r="E89" i="1" s="1"/>
  <c r="AJ417" i="1"/>
  <c r="AK417" i="1" s="1"/>
  <c r="L471" i="1"/>
  <c r="AS623" i="1"/>
  <c r="O48" i="1"/>
  <c r="AK595" i="1"/>
  <c r="AZ641" i="1"/>
  <c r="AW641" i="1" s="1"/>
  <c r="E512" i="1"/>
  <c r="V54" i="1"/>
  <c r="V26" i="1" s="1"/>
  <c r="AY54" i="1"/>
  <c r="P512" i="1"/>
  <c r="E243" i="1"/>
  <c r="AZ30" i="1"/>
  <c r="X30" i="1"/>
  <c r="Q159" i="1"/>
  <c r="BD30" i="1"/>
  <c r="AH30" i="1"/>
  <c r="AX158" i="1"/>
  <c r="AW158" i="1" s="1"/>
  <c r="AK159" i="1"/>
  <c r="AP30" i="1"/>
  <c r="AS438" i="1"/>
  <c r="AZ438" i="1" s="1"/>
  <c r="AW438" i="1" s="1"/>
  <c r="AR437" i="1"/>
  <c r="AJ437" i="1" s="1"/>
  <c r="BH154" i="1"/>
  <c r="V544" i="1"/>
  <c r="S14" i="1"/>
  <c r="AK382" i="1"/>
  <c r="P409" i="1"/>
  <c r="Q502" i="1"/>
  <c r="AJ517" i="1"/>
  <c r="Q592" i="1"/>
  <c r="Q516" i="1"/>
  <c r="AA159" i="1"/>
  <c r="R174" i="1"/>
  <c r="P174" i="1" s="1"/>
  <c r="AK384" i="1"/>
  <c r="I65" i="1"/>
  <c r="H65" i="1" s="1"/>
  <c r="E71" i="1"/>
  <c r="R333" i="1"/>
  <c r="R323" i="1" s="1"/>
  <c r="AK262" i="1"/>
  <c r="AK261" i="1"/>
  <c r="AJ228" i="1"/>
  <c r="BH228" i="1" s="1"/>
  <c r="BH548" i="1"/>
  <c r="AA734" i="1"/>
  <c r="AH728" i="1"/>
  <c r="AH727" i="1" s="1"/>
  <c r="AH43" i="1" s="1"/>
  <c r="O546" i="1"/>
  <c r="Q367" i="1"/>
  <c r="Z333" i="1"/>
  <c r="L225" i="1"/>
  <c r="AB36" i="1"/>
  <c r="Z79" i="1"/>
  <c r="AB77" i="1"/>
  <c r="AC77" i="1" s="1"/>
  <c r="AB62" i="1"/>
  <c r="AC62" i="1" s="1"/>
  <c r="BB73" i="1"/>
  <c r="BA73" i="1" s="1"/>
  <c r="BB77" i="1"/>
  <c r="BA77" i="1" s="1"/>
  <c r="AB80" i="1"/>
  <c r="AC80" i="1" s="1"/>
  <c r="AM91" i="1"/>
  <c r="AB94" i="1"/>
  <c r="Z94" i="1" s="1"/>
  <c r="BB65" i="1"/>
  <c r="BA65" i="1" s="1"/>
  <c r="K524" i="1"/>
  <c r="BF524" i="1" s="1"/>
  <c r="BA611" i="1"/>
  <c r="Q178" i="1"/>
  <c r="AA178" i="1"/>
  <c r="Q265" i="1"/>
  <c r="AS691" i="1"/>
  <c r="Q384" i="1"/>
  <c r="R326" i="1"/>
  <c r="S326" i="1" s="1"/>
  <c r="K93" i="1"/>
  <c r="L90" i="1"/>
  <c r="W27" i="1"/>
  <c r="Q227" i="1"/>
  <c r="AB239" i="1"/>
  <c r="AC239" i="1" s="1"/>
  <c r="Z255" i="1"/>
  <c r="AA255" i="1" s="1"/>
  <c r="Z260" i="1"/>
  <c r="AA260" i="1" s="1"/>
  <c r="S329" i="1"/>
  <c r="Q330" i="1"/>
  <c r="AM349" i="1"/>
  <c r="AJ407" i="1"/>
  <c r="AK407" i="1" s="1"/>
  <c r="K483" i="1"/>
  <c r="BF483" i="1" s="1"/>
  <c r="Q521" i="1"/>
  <c r="H615" i="1"/>
  <c r="BA636" i="1"/>
  <c r="Y642" i="1"/>
  <c r="AS644" i="1"/>
  <c r="AI653" i="1"/>
  <c r="E19" i="1"/>
  <c r="AT74" i="1"/>
  <c r="AT76" i="1"/>
  <c r="BB94" i="1"/>
  <c r="BA94" i="1" s="1"/>
  <c r="AM228" i="1"/>
  <c r="R239" i="1"/>
  <c r="P245" i="1"/>
  <c r="AJ293" i="1"/>
  <c r="P344" i="1"/>
  <c r="Q344" i="1" s="1"/>
  <c r="AW446" i="1"/>
  <c r="AJ483" i="1"/>
  <c r="E548" i="1"/>
  <c r="P132" i="1"/>
  <c r="BB160" i="1"/>
  <c r="BA160" i="1" s="1"/>
  <c r="AJ260" i="1"/>
  <c r="AK260" i="1" s="1"/>
  <c r="Z275" i="1"/>
  <c r="AA275" i="1" s="1"/>
  <c r="AA327" i="1"/>
  <c r="BA334" i="1"/>
  <c r="P349" i="1"/>
  <c r="Q349" i="1" s="1"/>
  <c r="Z405" i="1"/>
  <c r="AA405" i="1" s="1"/>
  <c r="AV405" i="1"/>
  <c r="E417" i="1"/>
  <c r="AI417" i="1"/>
  <c r="AJ513" i="1"/>
  <c r="AC562" i="1"/>
  <c r="E637" i="1"/>
  <c r="O641" i="1"/>
  <c r="Y641" i="1" s="1"/>
  <c r="Q646" i="1"/>
  <c r="E65" i="1"/>
  <c r="AB73" i="1"/>
  <c r="AC73" i="1" s="1"/>
  <c r="E77" i="1"/>
  <c r="AB81" i="1"/>
  <c r="AC81" i="1" s="1"/>
  <c r="P111" i="1"/>
  <c r="L113" i="1"/>
  <c r="P127" i="1"/>
  <c r="Q127" i="1" s="1"/>
  <c r="L226" i="1"/>
  <c r="L243" i="1"/>
  <c r="S243" i="1" s="1"/>
  <c r="BA262" i="1"/>
  <c r="F448" i="1"/>
  <c r="F481" i="1" s="1"/>
  <c r="F620" i="1" s="1"/>
  <c r="F763" i="1" s="1"/>
  <c r="G486" i="1"/>
  <c r="AA639" i="1"/>
  <c r="AV641" i="1"/>
  <c r="AI730" i="1"/>
  <c r="BF153" i="1"/>
  <c r="E329" i="1"/>
  <c r="AK330" i="1"/>
  <c r="I343" i="1"/>
  <c r="H343" i="1" s="1"/>
  <c r="AC348" i="1"/>
  <c r="P350" i="1"/>
  <c r="Q350" i="1" s="1"/>
  <c r="AX354" i="1"/>
  <c r="AW354" i="1" s="1"/>
  <c r="AJ405" i="1"/>
  <c r="AK405" i="1" s="1"/>
  <c r="I509" i="1"/>
  <c r="H509" i="1" s="1"/>
  <c r="BA517" i="1"/>
  <c r="AZ546" i="1"/>
  <c r="E559" i="1"/>
  <c r="AX562" i="1"/>
  <c r="AW562" i="1" s="1"/>
  <c r="AA594" i="1"/>
  <c r="AJ614" i="1"/>
  <c r="AB66" i="1"/>
  <c r="AC66" i="1" s="1"/>
  <c r="Z75" i="1"/>
  <c r="Z76" i="1"/>
  <c r="AB113" i="1"/>
  <c r="AJ242" i="1"/>
  <c r="AK242" i="1" s="1"/>
  <c r="AJ245" i="1"/>
  <c r="BB471" i="1"/>
  <c r="BA471" i="1" s="1"/>
  <c r="Z564" i="1"/>
  <c r="AA548" i="1" s="1"/>
  <c r="Y647" i="1"/>
  <c r="Y657" i="1"/>
  <c r="AK191" i="1"/>
  <c r="BA348" i="1"/>
  <c r="Z377" i="1"/>
  <c r="AA377" i="1" s="1"/>
  <c r="Z483" i="1"/>
  <c r="AK611" i="1"/>
  <c r="Q635" i="1"/>
  <c r="K644" i="1"/>
  <c r="Q644" i="1" s="1"/>
  <c r="R94" i="1"/>
  <c r="S94" i="1" s="1"/>
  <c r="Z111" i="1"/>
  <c r="AM113" i="1"/>
  <c r="Z389" i="1"/>
  <c r="AA389" i="1" s="1"/>
  <c r="Y442" i="1"/>
  <c r="R453" i="1"/>
  <c r="P453" i="1" s="1"/>
  <c r="P477" i="1" s="1"/>
  <c r="AX477" i="1"/>
  <c r="AW477" i="1" s="1"/>
  <c r="BA483" i="1"/>
  <c r="Q334" i="1"/>
  <c r="AA590" i="1"/>
  <c r="Q351" i="1"/>
  <c r="Q591" i="1"/>
  <c r="Z576" i="1"/>
  <c r="AA576" i="1" s="1"/>
  <c r="AK351" i="1"/>
  <c r="AA424" i="1"/>
  <c r="AK421" i="1"/>
  <c r="Q555" i="1"/>
  <c r="AM576" i="1"/>
  <c r="AK591" i="1"/>
  <c r="AA407" i="1"/>
  <c r="AA418" i="1"/>
  <c r="AC567" i="1"/>
  <c r="Q588" i="1"/>
  <c r="AA588" i="1"/>
  <c r="AG586" i="1"/>
  <c r="S566" i="1"/>
  <c r="AL565" i="1"/>
  <c r="AJ565" i="1" s="1"/>
  <c r="R565" i="1"/>
  <c r="P565" i="1" s="1"/>
  <c r="AM567" i="1"/>
  <c r="AA568" i="1"/>
  <c r="Q564" i="1"/>
  <c r="AT562" i="1"/>
  <c r="Q563" i="1"/>
  <c r="AK555" i="1"/>
  <c r="AM575" i="1"/>
  <c r="AK576" i="1"/>
  <c r="P576" i="1"/>
  <c r="Q576" i="1" s="1"/>
  <c r="P572" i="1"/>
  <c r="Q572" i="1" s="1"/>
  <c r="K567" i="1"/>
  <c r="AK567" i="1" s="1"/>
  <c r="AC565" i="1"/>
  <c r="AJ566" i="1"/>
  <c r="AK566" i="1" s="1"/>
  <c r="X546" i="1"/>
  <c r="Q566" i="1"/>
  <c r="BA563" i="1"/>
  <c r="Q561" i="1"/>
  <c r="AK561" i="1"/>
  <c r="AA555" i="1"/>
  <c r="Q554" i="1"/>
  <c r="I553" i="1"/>
  <c r="H553" i="1" s="1"/>
  <c r="AA554" i="1"/>
  <c r="I547" i="1"/>
  <c r="H547" i="1" s="1"/>
  <c r="S553" i="1"/>
  <c r="BB553" i="1"/>
  <c r="BA553" i="1" s="1"/>
  <c r="BB549" i="1"/>
  <c r="BA549" i="1" s="1"/>
  <c r="I549" i="1"/>
  <c r="H549" i="1" s="1"/>
  <c r="AM548" i="1"/>
  <c r="AM549" i="1"/>
  <c r="AC549" i="1"/>
  <c r="AJ425" i="1"/>
  <c r="Q390" i="1"/>
  <c r="L51" i="1"/>
  <c r="L20" i="1" s="1"/>
  <c r="K20" i="1" s="1"/>
  <c r="AM382" i="1"/>
  <c r="AC365" i="1"/>
  <c r="AA367" i="1"/>
  <c r="S377" i="1"/>
  <c r="P378" i="1"/>
  <c r="Q378" i="1" s="1"/>
  <c r="Z366" i="1"/>
  <c r="AA366" i="1" s="1"/>
  <c r="AC379" i="1"/>
  <c r="AM379" i="1"/>
  <c r="S390" i="1"/>
  <c r="Z409" i="1"/>
  <c r="AS442" i="1"/>
  <c r="AZ442" i="1" s="1"/>
  <c r="AW442" i="1" s="1"/>
  <c r="Q441" i="1"/>
  <c r="AW441" i="1"/>
  <c r="BA439" i="1"/>
  <c r="BD442" i="1"/>
  <c r="BA442" i="1" s="1"/>
  <c r="AA441" i="1"/>
  <c r="AI437" i="1"/>
  <c r="AK128" i="1"/>
  <c r="AA252" i="1"/>
  <c r="Q183" i="1"/>
  <c r="AA415" i="1"/>
  <c r="Q252" i="1"/>
  <c r="Q335" i="1"/>
  <c r="AA184" i="1"/>
  <c r="AK334" i="1"/>
  <c r="AK444" i="1"/>
  <c r="AK410" i="1"/>
  <c r="AA517" i="1"/>
  <c r="Q414" i="1"/>
  <c r="Q510" i="1"/>
  <c r="Q424" i="1"/>
  <c r="AA414" i="1"/>
  <c r="AK424" i="1"/>
  <c r="AK441" i="1"/>
  <c r="Q339" i="1"/>
  <c r="AA411" i="1"/>
  <c r="AK435" i="1"/>
  <c r="AK338" i="1"/>
  <c r="Q422" i="1"/>
  <c r="AA384" i="1"/>
  <c r="Q438" i="1"/>
  <c r="AK339" i="1"/>
  <c r="AA406" i="1"/>
  <c r="AA423" i="1"/>
  <c r="Q435" i="1"/>
  <c r="AK178" i="1"/>
  <c r="AA365" i="1"/>
  <c r="AK411" i="1"/>
  <c r="Q415" i="1"/>
  <c r="Q261" i="1"/>
  <c r="AK406" i="1"/>
  <c r="E359" i="1"/>
  <c r="AA410" i="1"/>
  <c r="AK422" i="1"/>
  <c r="AK423" i="1"/>
  <c r="Q430" i="1"/>
  <c r="AA434" i="1"/>
  <c r="AA435" i="1"/>
  <c r="Q520" i="1"/>
  <c r="Z513" i="1"/>
  <c r="AA513" i="1" s="1"/>
  <c r="AA515" i="1"/>
  <c r="AK515" i="1"/>
  <c r="AM515" i="1"/>
  <c r="AX509" i="1"/>
  <c r="AW509" i="1" s="1"/>
  <c r="AA510" i="1"/>
  <c r="AA508" i="1"/>
  <c r="AT507" i="1"/>
  <c r="Q507" i="1"/>
  <c r="AK510" i="1"/>
  <c r="AT506" i="1"/>
  <c r="AK506" i="1"/>
  <c r="BA506" i="1"/>
  <c r="Q508" i="1"/>
  <c r="AK507" i="1"/>
  <c r="AC333" i="1"/>
  <c r="Q358" i="1"/>
  <c r="AA358" i="1"/>
  <c r="AA298" i="1"/>
  <c r="AB288" i="1"/>
  <c r="Z288" i="1" s="1"/>
  <c r="AJ289" i="1"/>
  <c r="AK289" i="1" s="1"/>
  <c r="S301" i="1"/>
  <c r="Q296" i="1"/>
  <c r="K288" i="1"/>
  <c r="BF288" i="1" s="1"/>
  <c r="R300" i="1"/>
  <c r="Q299" i="1"/>
  <c r="AL300" i="1"/>
  <c r="AM300" i="1" s="1"/>
  <c r="Q298" i="1"/>
  <c r="AA299" i="1"/>
  <c r="P242" i="1"/>
  <c r="Q242" i="1" s="1"/>
  <c r="AC14" i="1"/>
  <c r="Q27" i="1"/>
  <c r="K190" i="1"/>
  <c r="Q190" i="1" s="1"/>
  <c r="P240" i="1"/>
  <c r="Z242" i="1"/>
  <c r="AA242" i="1" s="1"/>
  <c r="AT260" i="1"/>
  <c r="Z73" i="1"/>
  <c r="AA73" i="1" s="1"/>
  <c r="Z74" i="1"/>
  <c r="E80" i="1"/>
  <c r="AB225" i="1"/>
  <c r="Q247" i="1"/>
  <c r="Q248" i="1"/>
  <c r="Q251" i="1"/>
  <c r="AC263" i="1"/>
  <c r="AG14" i="1"/>
  <c r="Z64" i="1"/>
  <c r="AA64" i="1" s="1"/>
  <c r="BB259" i="1"/>
  <c r="AI14" i="1"/>
  <c r="AA27" i="1"/>
  <c r="AJ240" i="1"/>
  <c r="AX240" i="1" s="1"/>
  <c r="AW240" i="1" s="1"/>
  <c r="AL239" i="1"/>
  <c r="Q258" i="1"/>
  <c r="S260" i="1"/>
  <c r="AM263" i="1"/>
  <c r="H327" i="1"/>
  <c r="I326" i="1"/>
  <c r="H326" i="1" s="1"/>
  <c r="AG27" i="1"/>
  <c r="AC127" i="1"/>
  <c r="H64" i="1"/>
  <c r="H197" i="1" s="1"/>
  <c r="AB71" i="1"/>
  <c r="AC71" i="1" s="1"/>
  <c r="Z98" i="1"/>
  <c r="AJ111" i="1"/>
  <c r="BH111" i="1" s="1"/>
  <c r="AJ127" i="1"/>
  <c r="BH127" i="1" s="1"/>
  <c r="AT158" i="1"/>
  <c r="S177" i="1"/>
  <c r="AK184" i="1"/>
  <c r="H245" i="1"/>
  <c r="E249" i="1"/>
  <c r="AK251" i="1"/>
  <c r="Q562" i="1"/>
  <c r="W14" i="1"/>
  <c r="AS14" i="1"/>
  <c r="AT64" i="1"/>
  <c r="AC91" i="1"/>
  <c r="Z177" i="1"/>
  <c r="AA177" i="1" s="1"/>
  <c r="AQ27" i="1"/>
  <c r="BH82" i="1"/>
  <c r="AU190" i="1"/>
  <c r="AU35" i="1" s="1"/>
  <c r="Q191" i="1"/>
  <c r="E257" i="1"/>
  <c r="S263" i="1"/>
  <c r="AA296" i="1"/>
  <c r="AB310" i="1"/>
  <c r="BG310" i="1" s="1"/>
  <c r="AB326" i="1"/>
  <c r="L346" i="1"/>
  <c r="Z350" i="1"/>
  <c r="AA350" i="1" s="1"/>
  <c r="P354" i="1"/>
  <c r="AK355" i="1"/>
  <c r="AJ377" i="1"/>
  <c r="AC389" i="1"/>
  <c r="AM390" i="1"/>
  <c r="AI405" i="1"/>
  <c r="Q406" i="1"/>
  <c r="Q408" i="1"/>
  <c r="D409" i="1"/>
  <c r="D393" i="1" s="1"/>
  <c r="D482" i="1" s="1"/>
  <c r="AK419" i="1"/>
  <c r="AA422" i="1"/>
  <c r="X448" i="1"/>
  <c r="AX520" i="1"/>
  <c r="AW520" i="1" s="1"/>
  <c r="AT548" i="1"/>
  <c r="AM562" i="1"/>
  <c r="BC586" i="1"/>
  <c r="BC599" i="1" s="1"/>
  <c r="AJ615" i="1"/>
  <c r="AJ619" i="1" s="1"/>
  <c r="Q648" i="1"/>
  <c r="E770" i="1"/>
  <c r="Z284" i="1"/>
  <c r="AC291" i="1"/>
  <c r="P327" i="1"/>
  <c r="Q327" i="1" s="1"/>
  <c r="AT323" i="1"/>
  <c r="AT322" i="1" s="1"/>
  <c r="AA330" i="1"/>
  <c r="Z344" i="1"/>
  <c r="AA344" i="1" s="1"/>
  <c r="BB347" i="1"/>
  <c r="AK358" i="1"/>
  <c r="AC366" i="1"/>
  <c r="AL374" i="1"/>
  <c r="AM376" i="1"/>
  <c r="Q410" i="1"/>
  <c r="BB448" i="1"/>
  <c r="BB482" i="1" s="1"/>
  <c r="Q506" i="1"/>
  <c r="AC515" i="1"/>
  <c r="BA564" i="1"/>
  <c r="Z566" i="1"/>
  <c r="AA566" i="1" s="1"/>
  <c r="Q568" i="1"/>
  <c r="Q589" i="1"/>
  <c r="Q590" i="1"/>
  <c r="AK593" i="1"/>
  <c r="AK594" i="1"/>
  <c r="K642" i="1"/>
  <c r="Q642" i="1" s="1"/>
  <c r="AK653" i="1"/>
  <c r="AK656" i="1"/>
  <c r="K293" i="1"/>
  <c r="S294" i="1"/>
  <c r="P365" i="1"/>
  <c r="Q365" i="1" s="1"/>
  <c r="AJ366" i="1"/>
  <c r="BF387" i="1"/>
  <c r="AM389" i="1"/>
  <c r="P405" i="1"/>
  <c r="Q405" i="1" s="1"/>
  <c r="AS417" i="1"/>
  <c r="Q418" i="1"/>
  <c r="Q436" i="1"/>
  <c r="AI445" i="1"/>
  <c r="AA525" i="1"/>
  <c r="Q587" i="1"/>
  <c r="AK592" i="1"/>
  <c r="AS615" i="1"/>
  <c r="AS641" i="1"/>
  <c r="Q734" i="1"/>
  <c r="AS405" i="1"/>
  <c r="AJ408" i="1"/>
  <c r="AK408" i="1" s="1"/>
  <c r="AV420" i="1"/>
  <c r="P445" i="1"/>
  <c r="Q445" i="1" s="1"/>
  <c r="AB453" i="1"/>
  <c r="Z453" i="1" s="1"/>
  <c r="R472" i="1"/>
  <c r="L477" i="1"/>
  <c r="F497" i="1"/>
  <c r="F496" i="1" s="1"/>
  <c r="AK508" i="1"/>
  <c r="AC520" i="1"/>
  <c r="AJ524" i="1"/>
  <c r="AC525" i="1"/>
  <c r="AF544" i="1"/>
  <c r="G546" i="1"/>
  <c r="AC553" i="1"/>
  <c r="AK554" i="1"/>
  <c r="BB562" i="1"/>
  <c r="BA562" i="1" s="1"/>
  <c r="Z563" i="1"/>
  <c r="AA563" i="1" s="1"/>
  <c r="AC566" i="1"/>
  <c r="S567" i="1"/>
  <c r="AJ572" i="1"/>
  <c r="S575" i="1"/>
  <c r="Z586" i="1"/>
  <c r="AA586" i="1" s="1"/>
  <c r="AA591" i="1"/>
  <c r="AZ615" i="1"/>
  <c r="AW615" i="1" s="1"/>
  <c r="BA633" i="1"/>
  <c r="AC294" i="1"/>
  <c r="AB300" i="1"/>
  <c r="AC300" i="1" s="1"/>
  <c r="Z301" i="1"/>
  <c r="AA301" i="1" s="1"/>
  <c r="K310" i="1"/>
  <c r="AC327" i="1"/>
  <c r="Z329" i="1"/>
  <c r="AA329" i="1" s="1"/>
  <c r="AB343" i="1"/>
  <c r="AC343" i="1" s="1"/>
  <c r="R347" i="1"/>
  <c r="S347" i="1" s="1"/>
  <c r="Z349" i="1"/>
  <c r="AA349" i="1" s="1"/>
  <c r="S351" i="1"/>
  <c r="AJ354" i="1"/>
  <c r="P366" i="1"/>
  <c r="Q366" i="1" s="1"/>
  <c r="AJ367" i="1"/>
  <c r="AA417" i="1"/>
  <c r="AB472" i="1"/>
  <c r="AA506" i="1"/>
  <c r="AA516" i="1"/>
  <c r="AA587" i="1"/>
  <c r="Q595" i="1"/>
  <c r="Q613" i="1"/>
  <c r="P615" i="1"/>
  <c r="BA615" i="1"/>
  <c r="AS642" i="1"/>
  <c r="K643" i="1"/>
  <c r="AA651" i="1"/>
  <c r="P653" i="1"/>
  <c r="Q653" i="1" s="1"/>
  <c r="Q656" i="1"/>
  <c r="Z292" i="1"/>
  <c r="AA292" i="1" s="1"/>
  <c r="AJ344" i="1"/>
  <c r="AZ405" i="1"/>
  <c r="Q419" i="1"/>
  <c r="Q515" i="1"/>
  <c r="AJ525" i="1"/>
  <c r="E553" i="1"/>
  <c r="BA554" i="1"/>
  <c r="H561" i="1"/>
  <c r="H600" i="1" s="1"/>
  <c r="AK590" i="1"/>
  <c r="Q593" i="1"/>
  <c r="AA652" i="1"/>
  <c r="AY719" i="1"/>
  <c r="S376" i="1"/>
  <c r="Q411" i="1"/>
  <c r="AZ411" i="1"/>
  <c r="AW411" i="1" s="1"/>
  <c r="AK414" i="1"/>
  <c r="Q416" i="1"/>
  <c r="AK418" i="1"/>
  <c r="Q421" i="1"/>
  <c r="AA430" i="1"/>
  <c r="AI442" i="1"/>
  <c r="E449" i="1"/>
  <c r="Z449" i="1"/>
  <c r="S512" i="1"/>
  <c r="I513" i="1"/>
  <c r="H513" i="1" s="1"/>
  <c r="Q514" i="1"/>
  <c r="Q522" i="1"/>
  <c r="S562" i="1"/>
  <c r="AK587" i="1"/>
  <c r="AK588" i="1"/>
  <c r="AK589" i="1"/>
  <c r="AA615" i="1"/>
  <c r="AW638" i="1"/>
  <c r="G641" i="1"/>
  <c r="E641" i="1" s="1"/>
  <c r="Y643" i="1"/>
  <c r="AK646" i="1"/>
  <c r="AM301" i="1"/>
  <c r="AM329" i="1"/>
  <c r="AM351" i="1"/>
  <c r="Y429" i="1"/>
  <c r="AR429" i="1"/>
  <c r="AR433" i="1"/>
  <c r="Q434" i="1"/>
  <c r="Y437" i="1"/>
  <c r="AJ438" i="1"/>
  <c r="K442" i="1"/>
  <c r="AB456" i="1"/>
  <c r="Z456" i="1" s="1"/>
  <c r="K478" i="1"/>
  <c r="BF478" i="1" s="1"/>
  <c r="AJ509" i="1"/>
  <c r="BB524" i="1"/>
  <c r="BD544" i="1"/>
  <c r="AA549" i="1"/>
  <c r="I559" i="1"/>
  <c r="H559" i="1" s="1"/>
  <c r="AX561" i="1"/>
  <c r="AW561" i="1" s="1"/>
  <c r="AJ562" i="1"/>
  <c r="BB567" i="1"/>
  <c r="BA567" i="1" s="1"/>
  <c r="AA593" i="1"/>
  <c r="AA595" i="1"/>
  <c r="AK616" i="1"/>
  <c r="AW636" i="1"/>
  <c r="K637" i="1"/>
  <c r="K641" i="1"/>
  <c r="AA641" i="1" s="1"/>
  <c r="AS643" i="1"/>
  <c r="Z312" i="1"/>
  <c r="AA312" i="1" s="1"/>
  <c r="AC311" i="1"/>
  <c r="AC312" i="1"/>
  <c r="Q184" i="1"/>
  <c r="Q188" i="1"/>
  <c r="AA265" i="1"/>
  <c r="AK252" i="1"/>
  <c r="AA250" i="1"/>
  <c r="Q262" i="1"/>
  <c r="AK247" i="1"/>
  <c r="AK264" i="1"/>
  <c r="Q290" i="1"/>
  <c r="AA251" i="1"/>
  <c r="Q260" i="1"/>
  <c r="Q289" i="1"/>
  <c r="AA290" i="1"/>
  <c r="Q250" i="1"/>
  <c r="AA261" i="1"/>
  <c r="G420" i="1"/>
  <c r="G393" i="1" s="1"/>
  <c r="AK502" i="1"/>
  <c r="I284" i="1"/>
  <c r="H284" i="1" s="1"/>
  <c r="H285" i="1"/>
  <c r="Q275" i="1"/>
  <c r="BB274" i="1"/>
  <c r="BA274" i="1" s="1"/>
  <c r="AK275" i="1"/>
  <c r="AA285" i="1"/>
  <c r="AA247" i="1"/>
  <c r="I263" i="1"/>
  <c r="H263" i="1" s="1"/>
  <c r="H264" i="1"/>
  <c r="E263" i="1"/>
  <c r="Z263" i="1"/>
  <c r="AJ263" i="1"/>
  <c r="P263" i="1"/>
  <c r="Q264" i="1"/>
  <c r="AK265" i="1"/>
  <c r="Z240" i="1"/>
  <c r="Z241" i="1"/>
  <c r="AA241" i="1" s="1"/>
  <c r="E239" i="1"/>
  <c r="P228" i="1"/>
  <c r="Q228" i="1" s="1"/>
  <c r="AC192" i="1"/>
  <c r="Q156" i="1"/>
  <c r="AA156" i="1"/>
  <c r="AR680" i="1"/>
  <c r="AJ680" i="1" s="1"/>
  <c r="Q193" i="1"/>
  <c r="AA193" i="1"/>
  <c r="AK193" i="1"/>
  <c r="AA155" i="1"/>
  <c r="AK183" i="1"/>
  <c r="AK188" i="1"/>
  <c r="Q130" i="1"/>
  <c r="AK164" i="1"/>
  <c r="AS690" i="1"/>
  <c r="Q114" i="1"/>
  <c r="Q128" i="1"/>
  <c r="H78" i="1"/>
  <c r="I77" i="1"/>
  <c r="H77" i="1" s="1"/>
  <c r="Q155" i="1"/>
  <c r="E498" i="1"/>
  <c r="E497" i="1" s="1"/>
  <c r="AX193" i="1"/>
  <c r="AW193" i="1" s="1"/>
  <c r="AA97" i="1"/>
  <c r="AA96" i="1"/>
  <c r="AA127" i="1"/>
  <c r="AB174" i="1"/>
  <c r="Z174" i="1" s="1"/>
  <c r="Q161" i="1"/>
  <c r="P163" i="1"/>
  <c r="AA162" i="1"/>
  <c r="L158" i="1"/>
  <c r="AM158" i="1" s="1"/>
  <c r="AL174" i="1"/>
  <c r="AM174" i="1" s="1"/>
  <c r="AK162" i="1"/>
  <c r="S160" i="1"/>
  <c r="K174" i="1"/>
  <c r="BF174" i="1" s="1"/>
  <c r="AM160" i="1"/>
  <c r="Q162" i="1"/>
  <c r="K163" i="1"/>
  <c r="BF163" i="1" s="1"/>
  <c r="AJ163" i="1"/>
  <c r="BH163" i="1" s="1"/>
  <c r="Z176" i="1"/>
  <c r="AA176" i="1" s="1"/>
  <c r="AA161" i="1"/>
  <c r="R158" i="1"/>
  <c r="P158" i="1" s="1"/>
  <c r="AJ176" i="1"/>
  <c r="BH176" i="1" s="1"/>
  <c r="AK175" i="1"/>
  <c r="P176" i="1"/>
  <c r="Q176" i="1" s="1"/>
  <c r="Q154" i="1"/>
  <c r="AC154" i="1"/>
  <c r="AK155" i="1"/>
  <c r="AU30" i="1"/>
  <c r="AK156" i="1"/>
  <c r="BA156" i="1"/>
  <c r="AJ767" i="1"/>
  <c r="E767" i="1"/>
  <c r="BB15" i="1"/>
  <c r="AC619" i="1"/>
  <c r="AM619" i="1"/>
  <c r="AT611" i="1"/>
  <c r="AT619" i="1" s="1"/>
  <c r="AT14" i="1" s="1"/>
  <c r="S573" i="1"/>
  <c r="AC573" i="1"/>
  <c r="I573" i="1"/>
  <c r="H573" i="1" s="1"/>
  <c r="K573" i="1"/>
  <c r="AM14" i="1"/>
  <c r="S27" i="1"/>
  <c r="AC27" i="1"/>
  <c r="AM27" i="1"/>
  <c r="K62" i="1"/>
  <c r="L60" i="1"/>
  <c r="S60" i="1" s="1"/>
  <c r="I61" i="1"/>
  <c r="AQ35" i="1"/>
  <c r="K65" i="1"/>
  <c r="Q65" i="1" s="1"/>
  <c r="Z78" i="1"/>
  <c r="AT78" i="1"/>
  <c r="AT77" i="1" s="1"/>
  <c r="P95" i="1"/>
  <c r="Q95" i="1" s="1"/>
  <c r="S111" i="1"/>
  <c r="S154" i="1"/>
  <c r="AM154" i="1"/>
  <c r="AC160" i="1"/>
  <c r="AC164" i="1"/>
  <c r="AM164" i="1"/>
  <c r="Q175" i="1"/>
  <c r="AK177" i="1"/>
  <c r="AM182" i="1"/>
  <c r="AJ182" i="1"/>
  <c r="AJ187" i="1"/>
  <c r="BA225" i="1"/>
  <c r="BA42" i="1" s="1"/>
  <c r="AT225" i="1"/>
  <c r="AT42" i="1" s="1"/>
  <c r="AJ258" i="1"/>
  <c r="AM258" i="1"/>
  <c r="K111" i="1"/>
  <c r="BF111" i="1" s="1"/>
  <c r="P160" i="1"/>
  <c r="AJ160" i="1"/>
  <c r="BH160" i="1" s="1"/>
  <c r="Q164" i="1"/>
  <c r="AM177" i="1"/>
  <c r="AT237" i="1"/>
  <c r="AT539" i="1" s="1"/>
  <c r="AT602" i="1" s="1"/>
  <c r="AT622" i="1" s="1"/>
  <c r="AT47" i="1" s="1"/>
  <c r="AT21" i="1" s="1"/>
  <c r="K91" i="1"/>
  <c r="AC96" i="1"/>
  <c r="AC97" i="1"/>
  <c r="P113" i="1"/>
  <c r="S164" i="1"/>
  <c r="AA175" i="1"/>
  <c r="AM192" i="1"/>
  <c r="Z246" i="1"/>
  <c r="AA246" i="1" s="1"/>
  <c r="AC246" i="1"/>
  <c r="AL237" i="1"/>
  <c r="AJ248" i="1"/>
  <c r="AM248" i="1"/>
  <c r="AC249" i="1"/>
  <c r="K66" i="1"/>
  <c r="Q66" i="1" s="1"/>
  <c r="Z70" i="1"/>
  <c r="K94" i="1"/>
  <c r="P96" i="1"/>
  <c r="Q96" i="1" s="1"/>
  <c r="AJ96" i="1"/>
  <c r="AK96" i="1" s="1"/>
  <c r="P97" i="1"/>
  <c r="Q97" i="1" s="1"/>
  <c r="AA128" i="1"/>
  <c r="AB158" i="1"/>
  <c r="AK161" i="1"/>
  <c r="S163" i="1"/>
  <c r="AM163" i="1"/>
  <c r="AA164" i="1"/>
  <c r="S312" i="1"/>
  <c r="P312" i="1"/>
  <c r="Q312" i="1" s="1"/>
  <c r="Z63" i="1"/>
  <c r="AA63" i="1" s="1"/>
  <c r="Z69" i="1"/>
  <c r="Z95" i="1"/>
  <c r="AA95" i="1" s="1"/>
  <c r="AT95" i="1"/>
  <c r="AT94" i="1" s="1"/>
  <c r="AT93" i="1" s="1"/>
  <c r="P98" i="1"/>
  <c r="AJ98" i="1"/>
  <c r="BH98" i="1" s="1"/>
  <c r="AM111" i="1"/>
  <c r="P117" i="1"/>
  <c r="AJ117" i="1"/>
  <c r="AT174" i="1"/>
  <c r="Q177" i="1"/>
  <c r="S182" i="1"/>
  <c r="P182" i="1"/>
  <c r="Q182" i="1" s="1"/>
  <c r="AY190" i="1"/>
  <c r="BB158" i="1"/>
  <c r="BA158" i="1" s="1"/>
  <c r="P187" i="1"/>
  <c r="Z188" i="1"/>
  <c r="AA188" i="1" s="1"/>
  <c r="AB187" i="1"/>
  <c r="AB181" i="1" s="1"/>
  <c r="AC188" i="1"/>
  <c r="Z189" i="1"/>
  <c r="S192" i="1"/>
  <c r="AM249" i="1"/>
  <c r="AJ249" i="1"/>
  <c r="Z182" i="1"/>
  <c r="AA182" i="1" s="1"/>
  <c r="AC182" i="1"/>
  <c r="AC183" i="1"/>
  <c r="Z183" i="1"/>
  <c r="AA183" i="1" s="1"/>
  <c r="K284" i="1"/>
  <c r="BF284" i="1" s="1"/>
  <c r="AC284" i="1"/>
  <c r="AM284" i="1"/>
  <c r="S91" i="1"/>
  <c r="AC163" i="1"/>
  <c r="AC178" i="1"/>
  <c r="AC184" i="1"/>
  <c r="AJ226" i="1"/>
  <c r="BH226" i="1" s="1"/>
  <c r="S292" i="1"/>
  <c r="P292" i="1"/>
  <c r="Q292" i="1" s="1"/>
  <c r="Q244" i="1"/>
  <c r="S249" i="1"/>
  <c r="P249" i="1"/>
  <c r="AK253" i="1"/>
  <c r="AK274" i="1"/>
  <c r="Q276" i="1"/>
  <c r="S291" i="1"/>
  <c r="P291" i="1"/>
  <c r="Q291" i="1" s="1"/>
  <c r="R288" i="1"/>
  <c r="AM387" i="1"/>
  <c r="AL383" i="1"/>
  <c r="AJ383" i="1" s="1"/>
  <c r="Z503" i="1"/>
  <c r="AA503" i="1" s="1"/>
  <c r="I190" i="1"/>
  <c r="I193" i="1"/>
  <c r="AC193" i="1"/>
  <c r="R225" i="1"/>
  <c r="R42" i="1" s="1"/>
  <c r="AL225" i="1"/>
  <c r="Z227" i="1"/>
  <c r="AA227" i="1" s="1"/>
  <c r="BB244" i="1"/>
  <c r="AM246" i="1"/>
  <c r="AJ246" i="1"/>
  <c r="S255" i="1"/>
  <c r="P255" i="1"/>
  <c r="Q255" i="1" s="1"/>
  <c r="AL259" i="1"/>
  <c r="Z262" i="1"/>
  <c r="AA262" i="1" s="1"/>
  <c r="E287" i="1"/>
  <c r="AB287" i="1"/>
  <c r="Z289" i="1"/>
  <c r="AA289" i="1" s="1"/>
  <c r="AA291" i="1"/>
  <c r="S293" i="1"/>
  <c r="AW539" i="1"/>
  <c r="AW602" i="1" s="1"/>
  <c r="AW622" i="1" s="1"/>
  <c r="AW47" i="1" s="1"/>
  <c r="AW21" i="1" s="1"/>
  <c r="AJ327" i="1"/>
  <c r="AM378" i="1"/>
  <c r="AJ378" i="1"/>
  <c r="AT236" i="1"/>
  <c r="AM241" i="1"/>
  <c r="AJ241" i="1"/>
  <c r="R237" i="1"/>
  <c r="R539" i="1" s="1"/>
  <c r="AM274" i="1"/>
  <c r="S284" i="1"/>
  <c r="AC293" i="1"/>
  <c r="Z293" i="1"/>
  <c r="F322" i="1"/>
  <c r="E326" i="1"/>
  <c r="Z375" i="1"/>
  <c r="AA375" i="1" s="1"/>
  <c r="AB374" i="1"/>
  <c r="AB360" i="1" s="1"/>
  <c r="AC375" i="1"/>
  <c r="S244" i="1"/>
  <c r="S248" i="1"/>
  <c r="Q254" i="1"/>
  <c r="S258" i="1"/>
  <c r="Z276" i="1"/>
  <c r="AA276" i="1" s="1"/>
  <c r="AB274" i="1"/>
  <c r="Z311" i="1"/>
  <c r="AA311" i="1" s="1"/>
  <c r="BB539" i="1"/>
  <c r="BB602" i="1" s="1"/>
  <c r="BB622" i="1" s="1"/>
  <c r="BB47" i="1" s="1"/>
  <c r="BB21" i="1" s="1"/>
  <c r="BA324" i="1"/>
  <c r="BA539" i="1" s="1"/>
  <c r="BA602" i="1" s="1"/>
  <c r="BA622" i="1" s="1"/>
  <c r="BA47" i="1" s="1"/>
  <c r="AL326" i="1"/>
  <c r="AM193" i="1"/>
  <c r="AC227" i="1"/>
  <c r="S246" i="1"/>
  <c r="P246" i="1"/>
  <c r="Q246" i="1" s="1"/>
  <c r="AC248" i="1"/>
  <c r="Z248" i="1"/>
  <c r="AA248" i="1" s="1"/>
  <c r="AC258" i="1"/>
  <c r="Z258" i="1"/>
  <c r="AA258" i="1" s="1"/>
  <c r="R259" i="1"/>
  <c r="P259" i="1" s="1"/>
  <c r="BA264" i="1"/>
  <c r="BB263" i="1"/>
  <c r="BA263" i="1" s="1"/>
  <c r="AC276" i="1"/>
  <c r="AM292" i="1"/>
  <c r="AJ292" i="1"/>
  <c r="AM312" i="1"/>
  <c r="AJ312" i="1"/>
  <c r="F235" i="1"/>
  <c r="S241" i="1"/>
  <c r="P241" i="1"/>
  <c r="Q241" i="1" s="1"/>
  <c r="Q253" i="1"/>
  <c r="AA264" i="1"/>
  <c r="S274" i="1"/>
  <c r="BA275" i="1"/>
  <c r="AK276" i="1"/>
  <c r="R287" i="1"/>
  <c r="AM291" i="1"/>
  <c r="AJ291" i="1"/>
  <c r="AL288" i="1"/>
  <c r="K326" i="1"/>
  <c r="BF326" i="1" s="1"/>
  <c r="AK254" i="1"/>
  <c r="AM255" i="1"/>
  <c r="AJ255" i="1"/>
  <c r="AB259" i="1"/>
  <c r="Z259" i="1" s="1"/>
  <c r="P326" i="1"/>
  <c r="L309" i="1"/>
  <c r="L236" i="1" s="1"/>
  <c r="AM310" i="1"/>
  <c r="AX539" i="1"/>
  <c r="AX602" i="1" s="1"/>
  <c r="AX622" i="1" s="1"/>
  <c r="AX47" i="1" s="1"/>
  <c r="AX21" i="1" s="1"/>
  <c r="AW338" i="1"/>
  <c r="S348" i="1"/>
  <c r="P348" i="1"/>
  <c r="Q348" i="1" s="1"/>
  <c r="G477" i="1"/>
  <c r="G448" i="1"/>
  <c r="AJ454" i="1"/>
  <c r="AT478" i="1"/>
  <c r="AT477" i="1" s="1"/>
  <c r="AL453" i="1"/>
  <c r="L539" i="1"/>
  <c r="R346" i="1"/>
  <c r="S378" i="1"/>
  <c r="P433" i="1"/>
  <c r="R429" i="1"/>
  <c r="P429" i="1" s="1"/>
  <c r="K294" i="1"/>
  <c r="AJ335" i="1"/>
  <c r="AL333" i="1"/>
  <c r="AL323" i="1" s="1"/>
  <c r="AJ323" i="1" s="1"/>
  <c r="AM348" i="1"/>
  <c r="AJ348" i="1"/>
  <c r="AM343" i="1"/>
  <c r="Z345" i="1"/>
  <c r="AA345" i="1" s="1"/>
  <c r="AC345" i="1"/>
  <c r="R383" i="1"/>
  <c r="P383" i="1" s="1"/>
  <c r="S341" i="1"/>
  <c r="BG340" i="1"/>
  <c r="BH340" i="1" s="1"/>
  <c r="AM341" i="1"/>
  <c r="K341" i="1"/>
  <c r="AK349" i="1"/>
  <c r="E504" i="1"/>
  <c r="BB340" i="1"/>
  <c r="BA340" i="1" s="1"/>
  <c r="Z351" i="1"/>
  <c r="AA351" i="1" s="1"/>
  <c r="K354" i="1"/>
  <c r="AA354" i="1" s="1"/>
  <c r="L373" i="1"/>
  <c r="R374" i="1"/>
  <c r="R360" i="1" s="1"/>
  <c r="Z376" i="1"/>
  <c r="P379" i="1"/>
  <c r="Q379" i="1" s="1"/>
  <c r="AJ379" i="1"/>
  <c r="Z382" i="1"/>
  <c r="AA382" i="1" s="1"/>
  <c r="P389" i="1"/>
  <c r="Q389" i="1" s="1"/>
  <c r="AJ389" i="1"/>
  <c r="AA390" i="1"/>
  <c r="BD405" i="1"/>
  <c r="AI446" i="1"/>
  <c r="Y446" i="1"/>
  <c r="I619" i="1"/>
  <c r="H572" i="1"/>
  <c r="H619" i="1" s="1"/>
  <c r="Z343" i="1"/>
  <c r="AA343" i="1" s="1"/>
  <c r="P345" i="1"/>
  <c r="Q345" i="1" s="1"/>
  <c r="AJ345" i="1"/>
  <c r="BB359" i="1"/>
  <c r="BA359" i="1" s="1"/>
  <c r="AW360" i="1"/>
  <c r="BF364" i="1"/>
  <c r="P375" i="1"/>
  <c r="Q375" i="1" s="1"/>
  <c r="AJ375" i="1"/>
  <c r="AA416" i="1"/>
  <c r="H450" i="1"/>
  <c r="I449" i="1"/>
  <c r="P500" i="1"/>
  <c r="P504" i="1"/>
  <c r="E506" i="1"/>
  <c r="I506" i="1"/>
  <c r="E509" i="1"/>
  <c r="L509" i="1"/>
  <c r="AC364" i="1"/>
  <c r="H484" i="1"/>
  <c r="AS444" i="1"/>
  <c r="AH444" i="1" s="1"/>
  <c r="S379" i="1"/>
  <c r="S389" i="1"/>
  <c r="J481" i="1"/>
  <c r="J620" i="1" s="1"/>
  <c r="J484" i="1"/>
  <c r="J629" i="1" s="1"/>
  <c r="H629" i="1" s="1"/>
  <c r="AJ449" i="1"/>
  <c r="AR471" i="1"/>
  <c r="AW473" i="1"/>
  <c r="AX471" i="1"/>
  <c r="AW471" i="1" s="1"/>
  <c r="H478" i="1"/>
  <c r="BA480" i="1"/>
  <c r="BB477" i="1"/>
  <c r="BA477" i="1" s="1"/>
  <c r="AA421" i="1"/>
  <c r="AW434" i="1"/>
  <c r="AZ429" i="1"/>
  <c r="AW429" i="1" s="1"/>
  <c r="BH363" i="1"/>
  <c r="Q423" i="1"/>
  <c r="AS425" i="1"/>
  <c r="Z437" i="1"/>
  <c r="AA438" i="1"/>
  <c r="AH448" i="1"/>
  <c r="AH477" i="1"/>
  <c r="BA503" i="1"/>
  <c r="BB496" i="1"/>
  <c r="AT503" i="1"/>
  <c r="AC512" i="1"/>
  <c r="BA513" i="1"/>
  <c r="BB512" i="1"/>
  <c r="BA512" i="1" s="1"/>
  <c r="Z562" i="1"/>
  <c r="AA562" i="1" s="1"/>
  <c r="AS439" i="1"/>
  <c r="AJ439" i="1"/>
  <c r="AK439" i="1" s="1"/>
  <c r="E453" i="1"/>
  <c r="R456" i="1"/>
  <c r="AM514" i="1"/>
  <c r="AJ514" i="1"/>
  <c r="Y425" i="1"/>
  <c r="AA443" i="1"/>
  <c r="I480" i="1"/>
  <c r="H480" i="1" s="1"/>
  <c r="H502" i="1"/>
  <c r="H537" i="1" s="1"/>
  <c r="AM505" i="1"/>
  <c r="AX507" i="1"/>
  <c r="AW507" i="1" s="1"/>
  <c r="AT514" i="1"/>
  <c r="V764" i="1"/>
  <c r="AT553" i="1"/>
  <c r="F569" i="1"/>
  <c r="BA424" i="1"/>
  <c r="AJ434" i="1"/>
  <c r="AK434" i="1" s="1"/>
  <c r="AA436" i="1"/>
  <c r="K505" i="1"/>
  <c r="BF505" i="1" s="1"/>
  <c r="AT508" i="1"/>
  <c r="AL512" i="1"/>
  <c r="AK516" i="1"/>
  <c r="AK586" i="1"/>
  <c r="AP544" i="1"/>
  <c r="AQ586" i="1"/>
  <c r="AI429" i="1"/>
  <c r="AK443" i="1"/>
  <c r="AJ457" i="1"/>
  <c r="Z500" i="1"/>
  <c r="AT500" i="1"/>
  <c r="AT497" i="1" s="1"/>
  <c r="E503" i="1"/>
  <c r="S547" i="1"/>
  <c r="AZ421" i="1"/>
  <c r="AI425" i="1"/>
  <c r="BD425" i="1"/>
  <c r="AJ430" i="1"/>
  <c r="AK430" i="1" s="1"/>
  <c r="K437" i="1"/>
  <c r="BF437" i="1" s="1"/>
  <c r="I764" i="1"/>
  <c r="I26" i="1" s="1"/>
  <c r="F512" i="1"/>
  <c r="Z514" i="1"/>
  <c r="AA514" i="1" s="1"/>
  <c r="AT516" i="1"/>
  <c r="AS517" i="1"/>
  <c r="AR602" i="1"/>
  <c r="AR622" i="1" s="1"/>
  <c r="AR47" i="1" s="1"/>
  <c r="N599" i="1"/>
  <c r="N544" i="1"/>
  <c r="Z572" i="1"/>
  <c r="AC572" i="1"/>
  <c r="AZ422" i="1"/>
  <c r="AW422" i="1" s="1"/>
  <c r="K425" i="1"/>
  <c r="BF425" i="1" s="1"/>
  <c r="S505" i="1"/>
  <c r="Q513" i="1"/>
  <c r="P517" i="1"/>
  <c r="P525" i="1"/>
  <c r="Q525" i="1" s="1"/>
  <c r="S525" i="1"/>
  <c r="AM524" i="1"/>
  <c r="AM547" i="1"/>
  <c r="P586" i="1"/>
  <c r="Q586" i="1" s="1"/>
  <c r="Q549" i="1"/>
  <c r="S549" i="1"/>
  <c r="AM553" i="1"/>
  <c r="BA560" i="1"/>
  <c r="BB547" i="1"/>
  <c r="AT560" i="1"/>
  <c r="AT559" i="1" s="1"/>
  <c r="BB559" i="1"/>
  <c r="BA559" i="1" s="1"/>
  <c r="AA561" i="1"/>
  <c r="AF602" i="1"/>
  <c r="AF622" i="1" s="1"/>
  <c r="Z553" i="1"/>
  <c r="AA553" i="1" s="1"/>
  <c r="AX554" i="1"/>
  <c r="BA561" i="1"/>
  <c r="Z567" i="1"/>
  <c r="Z575" i="1"/>
  <c r="AH602" i="1"/>
  <c r="AH622" i="1" s="1"/>
  <c r="AH47" i="1" s="1"/>
  <c r="AF600" i="1"/>
  <c r="Q636" i="1"/>
  <c r="V602" i="1"/>
  <c r="V622" i="1" s="1"/>
  <c r="AL764" i="1"/>
  <c r="AC563" i="1"/>
  <c r="BD719" i="1"/>
  <c r="X622" i="1"/>
  <c r="I548" i="1"/>
  <c r="E600" i="1"/>
  <c r="Q553" i="1"/>
  <c r="Z560" i="1"/>
  <c r="E619" i="1"/>
  <c r="Z565" i="1"/>
  <c r="N602" i="1"/>
  <c r="N622" i="1" s="1"/>
  <c r="N47" i="1" s="1"/>
  <c r="AB764" i="1"/>
  <c r="V599" i="1"/>
  <c r="BB548" i="1"/>
  <c r="BA548" i="1" s="1"/>
  <c r="H555" i="1"/>
  <c r="H718" i="1" s="1"/>
  <c r="O602" i="1"/>
  <c r="O622" i="1" s="1"/>
  <c r="AF764" i="1"/>
  <c r="I600" i="1"/>
  <c r="Q637" i="1"/>
  <c r="AP602" i="1"/>
  <c r="R764" i="1"/>
  <c r="AP599" i="1"/>
  <c r="AP620" i="1" s="1"/>
  <c r="D569" i="1"/>
  <c r="D545" i="1" s="1"/>
  <c r="D544" i="1" s="1"/>
  <c r="AJ612" i="1"/>
  <c r="P614" i="1"/>
  <c r="Q614" i="1" s="1"/>
  <c r="AC614" i="1"/>
  <c r="AG619" i="1"/>
  <c r="AK634" i="1"/>
  <c r="AS637" i="1"/>
  <c r="AK640" i="1"/>
  <c r="AA611" i="1"/>
  <c r="AX611" i="1"/>
  <c r="S612" i="1"/>
  <c r="AK613" i="1"/>
  <c r="P14" i="1"/>
  <c r="BB619" i="1"/>
  <c r="AI636" i="1"/>
  <c r="Y638" i="1"/>
  <c r="AA645" i="1"/>
  <c r="AI619" i="1"/>
  <c r="K633" i="1"/>
  <c r="Y644" i="1"/>
  <c r="BA689" i="1"/>
  <c r="BA683" i="1" s="1"/>
  <c r="BA41" i="1" s="1"/>
  <c r="BD683" i="1"/>
  <c r="BD41" i="1" s="1"/>
  <c r="BD720" i="1"/>
  <c r="BD21" i="1" s="1"/>
  <c r="BA690" i="1"/>
  <c r="BA720" i="1" s="1"/>
  <c r="AV690" i="1"/>
  <c r="BD680" i="1"/>
  <c r="N733" i="1"/>
  <c r="N729" i="1" s="1"/>
  <c r="AJ755" i="1"/>
  <c r="AI638" i="1"/>
  <c r="Z612" i="1"/>
  <c r="Q634" i="1"/>
  <c r="Y637" i="1"/>
  <c r="Q640" i="1"/>
  <c r="AV691" i="1"/>
  <c r="AV719" i="1" s="1"/>
  <c r="Z691" i="1"/>
  <c r="AA691" i="1" s="1"/>
  <c r="AI691" i="1"/>
  <c r="Z680" i="1"/>
  <c r="Q611" i="1"/>
  <c r="AW719" i="1"/>
  <c r="AW718" i="1"/>
  <c r="AW751" i="1" s="1"/>
  <c r="K638" i="1"/>
  <c r="BF638" i="1" s="1"/>
  <c r="AB26" i="1"/>
  <c r="E755" i="1"/>
  <c r="AZ718" i="1"/>
  <c r="AZ721" i="1"/>
  <c r="AZ719" i="1"/>
  <c r="AK654" i="1"/>
  <c r="AA654" i="1"/>
  <c r="Q654" i="1"/>
  <c r="P684" i="1"/>
  <c r="R683" i="1"/>
  <c r="R41" i="1" s="1"/>
  <c r="AP736" i="1"/>
  <c r="AP733" i="1"/>
  <c r="AJ690" i="1"/>
  <c r="AK690" i="1" s="1"/>
  <c r="AW699" i="1"/>
  <c r="N26" i="1"/>
  <c r="AA648" i="1"/>
  <c r="AK652" i="1"/>
  <c r="P690" i="1"/>
  <c r="Q690" i="1" s="1"/>
  <c r="AJ691" i="1"/>
  <c r="AU718" i="1"/>
  <c r="BC718" i="1"/>
  <c r="AY721" i="1"/>
  <c r="X770" i="1"/>
  <c r="P770" i="1" s="1"/>
  <c r="Y650" i="1"/>
  <c r="Q651" i="1"/>
  <c r="Q655" i="1"/>
  <c r="AJ734" i="1"/>
  <c r="AC755" i="1"/>
  <c r="AU719" i="1"/>
  <c r="BC719" i="1"/>
  <c r="AI647" i="1"/>
  <c r="AI650" i="1"/>
  <c r="AA655" i="1"/>
  <c r="Y690" i="1"/>
  <c r="R322" i="1" l="1"/>
  <c r="AK624" i="1"/>
  <c r="Q624" i="1"/>
  <c r="AM81" i="1"/>
  <c r="AJ81" i="1"/>
  <c r="AK81" i="1" s="1"/>
  <c r="AM69" i="1"/>
  <c r="AJ69" i="1"/>
  <c r="AJ76" i="1"/>
  <c r="AM76" i="1"/>
  <c r="AM79" i="1"/>
  <c r="AJ79" i="1"/>
  <c r="S364" i="1"/>
  <c r="P364" i="1"/>
  <c r="R361" i="1"/>
  <c r="R540" i="1" s="1"/>
  <c r="P540" i="1" s="1"/>
  <c r="AL66" i="1"/>
  <c r="AM80" i="1"/>
  <c r="AJ80" i="1"/>
  <c r="AK72" i="1"/>
  <c r="AN72" i="1"/>
  <c r="AO72" i="1" s="1"/>
  <c r="S239" i="1"/>
  <c r="R236" i="1"/>
  <c r="P236" i="1" s="1"/>
  <c r="AN67" i="1"/>
  <c r="AK67" i="1"/>
  <c r="AL73" i="1"/>
  <c r="AM74" i="1"/>
  <c r="AJ74" i="1"/>
  <c r="AM78" i="1"/>
  <c r="AJ78" i="1"/>
  <c r="AL77" i="1"/>
  <c r="AN68" i="1"/>
  <c r="AO68" i="1" s="1"/>
  <c r="AK68" i="1"/>
  <c r="AK85" i="1"/>
  <c r="AN85" i="1"/>
  <c r="K71" i="1"/>
  <c r="Q71" i="1" s="1"/>
  <c r="S71" i="1"/>
  <c r="AN70" i="1"/>
  <c r="AO70" i="1" s="1"/>
  <c r="AK70" i="1"/>
  <c r="BH70" i="1"/>
  <c r="AK62" i="1"/>
  <c r="Q62" i="1"/>
  <c r="K61" i="1"/>
  <c r="S61" i="1"/>
  <c r="AM61" i="1"/>
  <c r="AN82" i="1"/>
  <c r="AK82" i="1"/>
  <c r="AJ75" i="1"/>
  <c r="AM75" i="1"/>
  <c r="AP601" i="1"/>
  <c r="AP621" i="1" s="1"/>
  <c r="AP46" i="1" s="1"/>
  <c r="AL257" i="1"/>
  <c r="AJ257" i="1" s="1"/>
  <c r="AJ259" i="1"/>
  <c r="AM364" i="1"/>
  <c r="AL361" i="1"/>
  <c r="AA67" i="1"/>
  <c r="K14" i="1"/>
  <c r="P347" i="1"/>
  <c r="Q347" i="1" s="1"/>
  <c r="AA72" i="1"/>
  <c r="AD72" i="1"/>
  <c r="BF225" i="1"/>
  <c r="L42" i="1"/>
  <c r="AA76" i="1"/>
  <c r="AD76" i="1"/>
  <c r="AE76" i="1" s="1"/>
  <c r="Q615" i="1"/>
  <c r="Q619" i="1" s="1"/>
  <c r="P619" i="1"/>
  <c r="AA75" i="1"/>
  <c r="AD75" i="1"/>
  <c r="AE75" i="1" s="1"/>
  <c r="K540" i="1"/>
  <c r="BF540" i="1" s="1"/>
  <c r="AA74" i="1"/>
  <c r="AD74" i="1"/>
  <c r="AA85" i="1"/>
  <c r="AD85" i="1"/>
  <c r="AE85" i="1" s="1"/>
  <c r="AD81" i="1"/>
  <c r="AE81" i="1" s="1"/>
  <c r="AE82" i="1"/>
  <c r="AA82" i="1"/>
  <c r="L538" i="1"/>
  <c r="K236" i="1"/>
  <c r="AA78" i="1"/>
  <c r="AD78" i="1"/>
  <c r="AA79" i="1"/>
  <c r="AD79" i="1"/>
  <c r="AE79" i="1" s="1"/>
  <c r="AA69" i="1"/>
  <c r="AD69" i="1"/>
  <c r="AA70" i="1"/>
  <c r="AD70" i="1"/>
  <c r="AE70" i="1" s="1"/>
  <c r="AS737" i="1"/>
  <c r="BJ599" i="1"/>
  <c r="N601" i="1"/>
  <c r="N600" i="1" s="1"/>
  <c r="AF601" i="1"/>
  <c r="AF621" i="1" s="1"/>
  <c r="AF620" i="1" s="1"/>
  <c r="Q274" i="1"/>
  <c r="Q343" i="1"/>
  <c r="S343" i="1"/>
  <c r="Z347" i="1"/>
  <c r="AA347" i="1" s="1"/>
  <c r="BF14" i="1"/>
  <c r="Q249" i="1"/>
  <c r="AL243" i="1"/>
  <c r="AJ243" i="1" s="1"/>
  <c r="AB61" i="1"/>
  <c r="AC61" i="1" s="1"/>
  <c r="Z77" i="1"/>
  <c r="AA77" i="1" s="1"/>
  <c r="BB93" i="1"/>
  <c r="R477" i="1"/>
  <c r="Z80" i="1"/>
  <c r="AA80" i="1" s="1"/>
  <c r="Z113" i="1"/>
  <c r="AC113" i="1"/>
  <c r="AY26" i="1"/>
  <c r="AK615" i="1"/>
  <c r="Z658" i="1"/>
  <c r="AI658" i="1"/>
  <c r="AH633" i="1"/>
  <c r="AH678" i="1" s="1"/>
  <c r="X496" i="1"/>
  <c r="X486" i="1" s="1"/>
  <c r="Y633" i="1"/>
  <c r="X721" i="1"/>
  <c r="N197" i="1"/>
  <c r="BJ197" i="1" s="1"/>
  <c r="N30" i="1"/>
  <c r="Q512" i="1"/>
  <c r="R727" i="1"/>
  <c r="R43" i="1" s="1"/>
  <c r="R750" i="1"/>
  <c r="AK658" i="1"/>
  <c r="Q658" i="1"/>
  <c r="AL486" i="1"/>
  <c r="AM500" i="1"/>
  <c r="AJ500" i="1"/>
  <c r="AX500" i="1" s="1"/>
  <c r="Q559" i="1"/>
  <c r="R548" i="1"/>
  <c r="P548" i="1" s="1"/>
  <c r="BB323" i="1"/>
  <c r="BB332" i="1"/>
  <c r="BA332" i="1" s="1"/>
  <c r="AJ324" i="1"/>
  <c r="AL539" i="1"/>
  <c r="AK517" i="1"/>
  <c r="AR689" i="1"/>
  <c r="AJ689" i="1" s="1"/>
  <c r="AR687" i="1"/>
  <c r="AR720" i="1" s="1"/>
  <c r="AS688" i="1"/>
  <c r="AJ688" i="1"/>
  <c r="AK688" i="1" s="1"/>
  <c r="AR730" i="1"/>
  <c r="AS730" i="1" s="1"/>
  <c r="AC548" i="1"/>
  <c r="Q565" i="1"/>
  <c r="AK565" i="1"/>
  <c r="AA565" i="1"/>
  <c r="AA575" i="1"/>
  <c r="AA571" i="1"/>
  <c r="AZ409" i="1"/>
  <c r="AK287" i="1"/>
  <c r="AI751" i="1"/>
  <c r="AZ741" i="1"/>
  <c r="AZ751" i="1"/>
  <c r="AY736" i="1"/>
  <c r="AW733" i="1"/>
  <c r="BC741" i="1"/>
  <c r="BC751" i="1"/>
  <c r="AU741" i="1"/>
  <c r="AU751" i="1"/>
  <c r="AY733" i="1"/>
  <c r="AM244" i="1"/>
  <c r="Z61" i="1"/>
  <c r="AA61" i="1" s="1"/>
  <c r="AM287" i="1"/>
  <c r="AC310" i="1"/>
  <c r="AA658" i="1"/>
  <c r="AA644" i="1"/>
  <c r="Q647" i="1"/>
  <c r="AA642" i="1"/>
  <c r="AM324" i="1"/>
  <c r="AA647" i="1"/>
  <c r="AA636" i="1"/>
  <c r="AX80" i="1"/>
  <c r="AW80" i="1" s="1"/>
  <c r="F764" i="1"/>
  <c r="F26" i="1" s="1"/>
  <c r="F54" i="1"/>
  <c r="AK647" i="1"/>
  <c r="AK636" i="1"/>
  <c r="AL322" i="1"/>
  <c r="AJ322" i="1" s="1"/>
  <c r="Z512" i="1"/>
  <c r="AA512" i="1" s="1"/>
  <c r="AJ239" i="1"/>
  <c r="AK239" i="1" s="1"/>
  <c r="AL236" i="1"/>
  <c r="AJ236" i="1" s="1"/>
  <c r="Z239" i="1"/>
  <c r="AA239" i="1" s="1"/>
  <c r="Q263" i="1"/>
  <c r="AA263" i="1"/>
  <c r="S113" i="1"/>
  <c r="AM347" i="1"/>
  <c r="AL471" i="1"/>
  <c r="AJ471" i="1" s="1"/>
  <c r="AL346" i="1"/>
  <c r="AM346" i="1" s="1"/>
  <c r="K113" i="1"/>
  <c r="AK113" i="1" s="1"/>
  <c r="AZ545" i="1"/>
  <c r="AZ544" i="1" s="1"/>
  <c r="O719" i="1"/>
  <c r="O718" i="1"/>
  <c r="BH619" i="1"/>
  <c r="R363" i="1"/>
  <c r="P363" i="1" s="1"/>
  <c r="R604" i="1"/>
  <c r="AW734" i="1"/>
  <c r="AW741" i="1"/>
  <c r="AL363" i="1"/>
  <c r="AJ363" i="1" s="1"/>
  <c r="AL540" i="1"/>
  <c r="AA624" i="1"/>
  <c r="Q429" i="1"/>
  <c r="AA429" i="1"/>
  <c r="Q329" i="1"/>
  <c r="AW264" i="1"/>
  <c r="AA36" i="1"/>
  <c r="AK329" i="1"/>
  <c r="Q36" i="1"/>
  <c r="Z378" i="1"/>
  <c r="AA378" i="1" s="1"/>
  <c r="AB361" i="1"/>
  <c r="AJ374" i="1"/>
  <c r="AL360" i="1"/>
  <c r="K41" i="1"/>
  <c r="BF41" i="1" s="1"/>
  <c r="BF683" i="1"/>
  <c r="O41" i="1"/>
  <c r="BL41" i="1" s="1"/>
  <c r="BL683" i="1"/>
  <c r="AK641" i="1"/>
  <c r="BF641" i="1"/>
  <c r="AI641" i="1"/>
  <c r="BL641" i="1"/>
  <c r="BL657" i="1"/>
  <c r="BE657" i="1"/>
  <c r="BF657" i="1" s="1"/>
  <c r="AA637" i="1"/>
  <c r="BF637" i="1"/>
  <c r="AK643" i="1"/>
  <c r="BF643" i="1"/>
  <c r="K471" i="1"/>
  <c r="BF471" i="1" s="1"/>
  <c r="BH471" i="1"/>
  <c r="AK642" i="1"/>
  <c r="BF642" i="1"/>
  <c r="AK644" i="1"/>
  <c r="BF644" i="1"/>
  <c r="AK650" i="1"/>
  <c r="BF650" i="1"/>
  <c r="L482" i="1"/>
  <c r="BH482" i="1" s="1"/>
  <c r="BH448" i="1"/>
  <c r="BK658" i="1"/>
  <c r="K477" i="1"/>
  <c r="BF477" i="1" s="1"/>
  <c r="BH477" i="1"/>
  <c r="P633" i="1"/>
  <c r="P721" i="1" s="1"/>
  <c r="BH360" i="1"/>
  <c r="AX333" i="1"/>
  <c r="AW333" i="1" s="1"/>
  <c r="P728" i="1"/>
  <c r="AA446" i="1"/>
  <c r="BF446" i="1"/>
  <c r="BH323" i="1"/>
  <c r="K539" i="1"/>
  <c r="AA192" i="1"/>
  <c r="Q192" i="1"/>
  <c r="AK192" i="1"/>
  <c r="Z71" i="1"/>
  <c r="AA71" i="1" s="1"/>
  <c r="Q91" i="1"/>
  <c r="BF91" i="1"/>
  <c r="E546" i="1"/>
  <c r="AK548" i="1"/>
  <c r="V620" i="1"/>
  <c r="V761" i="1" s="1"/>
  <c r="W599" i="1"/>
  <c r="V601" i="1"/>
  <c r="V600" i="1" s="1"/>
  <c r="W544" i="1"/>
  <c r="AA619" i="1"/>
  <c r="BF619" i="1"/>
  <c r="AQ14" i="1"/>
  <c r="BJ14" i="1"/>
  <c r="AK153" i="1"/>
  <c r="S509" i="1"/>
  <c r="BH509" i="1"/>
  <c r="AA442" i="1"/>
  <c r="BF442" i="1"/>
  <c r="BG347" i="1"/>
  <c r="BH347" i="1" s="1"/>
  <c r="AK228" i="1"/>
  <c r="BH344" i="1"/>
  <c r="BE344" i="1"/>
  <c r="BF344" i="1" s="1"/>
  <c r="AK324" i="1"/>
  <c r="BH349" i="1"/>
  <c r="BE349" i="1"/>
  <c r="BF349" i="1" s="1"/>
  <c r="BG343" i="1"/>
  <c r="K346" i="1"/>
  <c r="BG346" i="1"/>
  <c r="BH348" i="1"/>
  <c r="BE348" i="1"/>
  <c r="BF348" i="1" s="1"/>
  <c r="Q341" i="1"/>
  <c r="BF341" i="1"/>
  <c r="BE324" i="1"/>
  <c r="BE539" i="1" s="1"/>
  <c r="BG539" i="1"/>
  <c r="BH539" i="1" s="1"/>
  <c r="BG322" i="1"/>
  <c r="BE322" i="1" s="1"/>
  <c r="BH354" i="1"/>
  <c r="BE354" i="1"/>
  <c r="BF354" i="1" s="1"/>
  <c r="BH350" i="1"/>
  <c r="BE350" i="1"/>
  <c r="BF350" i="1" s="1"/>
  <c r="BH351" i="1"/>
  <c r="BE351" i="1"/>
  <c r="BF351" i="1" s="1"/>
  <c r="E322" i="1"/>
  <c r="AA573" i="1"/>
  <c r="BF573" i="1"/>
  <c r="BJ544" i="1"/>
  <c r="BF567" i="1"/>
  <c r="BG512" i="1"/>
  <c r="BH310" i="1"/>
  <c r="BE310" i="1"/>
  <c r="BF310" i="1" s="1"/>
  <c r="BG309" i="1"/>
  <c r="AA160" i="1"/>
  <c r="BF160" i="1"/>
  <c r="AK294" i="1"/>
  <c r="BF294" i="1"/>
  <c r="AM226" i="1"/>
  <c r="BF226" i="1"/>
  <c r="AG197" i="1"/>
  <c r="AK310" i="1"/>
  <c r="Q293" i="1"/>
  <c r="BF293" i="1"/>
  <c r="AA333" i="1"/>
  <c r="BF333" i="1"/>
  <c r="K373" i="1"/>
  <c r="BF373" i="1" s="1"/>
  <c r="BH373" i="1"/>
  <c r="BF62" i="1"/>
  <c r="BF257" i="1"/>
  <c r="BH257" i="1"/>
  <c r="BH243" i="1"/>
  <c r="BG559" i="1"/>
  <c r="BE559" i="1" s="1"/>
  <c r="BF559" i="1" s="1"/>
  <c r="BG547" i="1"/>
  <c r="BG546" i="1" s="1"/>
  <c r="BE546" i="1" s="1"/>
  <c r="BE560" i="1"/>
  <c r="AX560" i="1" s="1"/>
  <c r="AW560" i="1" s="1"/>
  <c r="Z689" i="1"/>
  <c r="AI689" i="1"/>
  <c r="BH20" i="1"/>
  <c r="BH51" i="1"/>
  <c r="K51" i="1"/>
  <c r="BF51" i="1" s="1"/>
  <c r="BF361" i="1"/>
  <c r="L604" i="1"/>
  <c r="BH540" i="1"/>
  <c r="BF332" i="1"/>
  <c r="BH332" i="1"/>
  <c r="AA445" i="1"/>
  <c r="AA433" i="1"/>
  <c r="AJ300" i="1"/>
  <c r="AK300" i="1" s="1"/>
  <c r="AS689" i="1"/>
  <c r="AK524" i="1"/>
  <c r="Z81" i="1"/>
  <c r="AA81" i="1" s="1"/>
  <c r="BB71" i="1"/>
  <c r="BA71" i="1" s="1"/>
  <c r="AA650" i="1"/>
  <c r="AX569" i="1"/>
  <c r="AW569" i="1" s="1"/>
  <c r="Q433" i="1"/>
  <c r="AA284" i="1"/>
  <c r="L481" i="1"/>
  <c r="BH481" i="1" s="1"/>
  <c r="Z300" i="1"/>
  <c r="AA300" i="1" s="1"/>
  <c r="Q160" i="1"/>
  <c r="AM565" i="1"/>
  <c r="BA190" i="1"/>
  <c r="BA35" i="1" s="1"/>
  <c r="Q650" i="1"/>
  <c r="AX504" i="1"/>
  <c r="AW504" i="1" s="1"/>
  <c r="S559" i="1"/>
  <c r="Q730" i="1"/>
  <c r="AM36" i="1"/>
  <c r="L721" i="1"/>
  <c r="AX239" i="1"/>
  <c r="AW239" i="1" s="1"/>
  <c r="AK127" i="1"/>
  <c r="BB153" i="1"/>
  <c r="BA153" i="1" s="1"/>
  <c r="AC153" i="1"/>
  <c r="AK190" i="1"/>
  <c r="AX36" i="1"/>
  <c r="AC94" i="1"/>
  <c r="Q446" i="1"/>
  <c r="AA288" i="1"/>
  <c r="AC36" i="1"/>
  <c r="S153" i="1"/>
  <c r="AK374" i="1"/>
  <c r="AK249" i="1"/>
  <c r="AK366" i="1"/>
  <c r="BE78" i="1"/>
  <c r="BF78" i="1" s="1"/>
  <c r="BG77" i="1"/>
  <c r="BE77" i="1" s="1"/>
  <c r="BF77" i="1" s="1"/>
  <c r="AK347" i="1"/>
  <c r="AK182" i="1"/>
  <c r="BH182" i="1"/>
  <c r="AK36" i="1"/>
  <c r="AK637" i="1"/>
  <c r="AK437" i="1"/>
  <c r="AK345" i="1"/>
  <c r="AK246" i="1"/>
  <c r="AK244" i="1"/>
  <c r="D484" i="1"/>
  <c r="D54" i="1" s="1"/>
  <c r="D26" i="1" s="1"/>
  <c r="BH68" i="1"/>
  <c r="AK562" i="1"/>
  <c r="BH562" i="1"/>
  <c r="AK344" i="1"/>
  <c r="AK377" i="1"/>
  <c r="BE74" i="1"/>
  <c r="BF74" i="1" s="1"/>
  <c r="BG73" i="1"/>
  <c r="BH74" i="1"/>
  <c r="AL41" i="1"/>
  <c r="AK378" i="1"/>
  <c r="AK258" i="1"/>
  <c r="AB477" i="1"/>
  <c r="AK375" i="1"/>
  <c r="AK379" i="1"/>
  <c r="AK335" i="1"/>
  <c r="AK312" i="1"/>
  <c r="BH85" i="1"/>
  <c r="AK160" i="1"/>
  <c r="AC237" i="1"/>
  <c r="AK27" i="1"/>
  <c r="AK176" i="1"/>
  <c r="AK525" i="1"/>
  <c r="BH560" i="1"/>
  <c r="AK365" i="1"/>
  <c r="BH69" i="1"/>
  <c r="BE69" i="1"/>
  <c r="BF69" i="1" s="1"/>
  <c r="BG66" i="1"/>
  <c r="AL43" i="1"/>
  <c r="AX513" i="1"/>
  <c r="AW513" i="1" s="1"/>
  <c r="AA643" i="1"/>
  <c r="F761" i="1"/>
  <c r="AT448" i="1"/>
  <c r="AT482" i="1" s="1"/>
  <c r="AM374" i="1"/>
  <c r="AK343" i="1"/>
  <c r="AC332" i="1"/>
  <c r="P239" i="1"/>
  <c r="Q239" i="1" s="1"/>
  <c r="AK248" i="1"/>
  <c r="BH72" i="1"/>
  <c r="AS437" i="1"/>
  <c r="AZ437" i="1" s="1"/>
  <c r="AW437" i="1" s="1"/>
  <c r="AK572" i="1"/>
  <c r="BE95" i="1"/>
  <c r="BF95" i="1" s="1"/>
  <c r="AK612" i="1"/>
  <c r="BH612" i="1"/>
  <c r="AK263" i="1"/>
  <c r="AK553" i="1"/>
  <c r="BH553" i="1"/>
  <c r="BB481" i="1"/>
  <c r="F759" i="1"/>
  <c r="F11" i="1" s="1"/>
  <c r="AL373" i="1"/>
  <c r="AJ373" i="1" s="1"/>
  <c r="AK255" i="1"/>
  <c r="AK292" i="1"/>
  <c r="Z237" i="1"/>
  <c r="AA237" i="1" s="1"/>
  <c r="AM239" i="1"/>
  <c r="K158" i="1"/>
  <c r="AK549" i="1"/>
  <c r="BH549" i="1"/>
  <c r="AC347" i="1"/>
  <c r="BE96" i="1"/>
  <c r="BF96" i="1" s="1"/>
  <c r="AT504" i="1"/>
  <c r="AJ360" i="1"/>
  <c r="AK241" i="1"/>
  <c r="AK387" i="1"/>
  <c r="AC288" i="1"/>
  <c r="AK154" i="1"/>
  <c r="H235" i="1"/>
  <c r="AK367" i="1"/>
  <c r="G544" i="1"/>
  <c r="AK614" i="1"/>
  <c r="BH614" i="1"/>
  <c r="BE76" i="1"/>
  <c r="BF76" i="1" s="1"/>
  <c r="BH76" i="1"/>
  <c r="BH75" i="1"/>
  <c r="BE75" i="1"/>
  <c r="BF75" i="1" s="1"/>
  <c r="BG569" i="1"/>
  <c r="BE569" i="1" s="1"/>
  <c r="Q643" i="1"/>
  <c r="AK389" i="1"/>
  <c r="AK291" i="1"/>
  <c r="AX287" i="1"/>
  <c r="AW287" i="1" s="1"/>
  <c r="BH187" i="1"/>
  <c r="BE499" i="1"/>
  <c r="BF499" i="1" s="1"/>
  <c r="BH79" i="1"/>
  <c r="BE79" i="1"/>
  <c r="BF79" i="1" s="1"/>
  <c r="S36" i="1"/>
  <c r="S565" i="1"/>
  <c r="P333" i="1"/>
  <c r="Q333" i="1" s="1"/>
  <c r="R332" i="1"/>
  <c r="S333" i="1"/>
  <c r="X393" i="1"/>
  <c r="AZ619" i="1"/>
  <c r="BC197" i="1"/>
  <c r="BC620" i="1" s="1"/>
  <c r="BC45" i="1" s="1"/>
  <c r="BC11" i="1" s="1"/>
  <c r="Q547" i="1"/>
  <c r="AK619" i="1"/>
  <c r="K360" i="1"/>
  <c r="BF360" i="1" s="1"/>
  <c r="Z228" i="1"/>
  <c r="AA228" i="1" s="1"/>
  <c r="AC177" i="1"/>
  <c r="P404" i="1"/>
  <c r="Q641" i="1"/>
  <c r="D481" i="1"/>
  <c r="D620" i="1" s="1"/>
  <c r="D759" i="1" s="1"/>
  <c r="AP729" i="1"/>
  <c r="E448" i="1"/>
  <c r="AK513" i="1"/>
  <c r="AJ237" i="1"/>
  <c r="P237" i="1"/>
  <c r="P539" i="1" s="1"/>
  <c r="S174" i="1"/>
  <c r="Z62" i="1"/>
  <c r="AA62" i="1" s="1"/>
  <c r="Q153" i="1"/>
  <c r="AX245" i="1"/>
  <c r="AX243" i="1" s="1"/>
  <c r="AW243" i="1" s="1"/>
  <c r="I235" i="1"/>
  <c r="BA619" i="1"/>
  <c r="BA14" i="1" s="1"/>
  <c r="Z728" i="1"/>
  <c r="Z727" i="1" s="1"/>
  <c r="Z43" i="1" s="1"/>
  <c r="O47" i="1"/>
  <c r="AJ174" i="1"/>
  <c r="BH174" i="1" s="1"/>
  <c r="S548" i="1"/>
  <c r="AM546" i="1"/>
  <c r="AA730" i="1"/>
  <c r="AA14" i="1"/>
  <c r="AA564" i="1"/>
  <c r="Q111" i="1"/>
  <c r="AB42" i="1"/>
  <c r="AC225" i="1"/>
  <c r="Z225" i="1"/>
  <c r="Z42" i="1" s="1"/>
  <c r="K225" i="1"/>
  <c r="K42" i="1" s="1"/>
  <c r="BF42" i="1" s="1"/>
  <c r="BH42" i="1"/>
  <c r="AA94" i="1"/>
  <c r="AB93" i="1"/>
  <c r="AC93" i="1" s="1"/>
  <c r="AK14" i="1"/>
  <c r="AK691" i="1"/>
  <c r="K226" i="1"/>
  <c r="AK226" i="1" s="1"/>
  <c r="I226" i="1"/>
  <c r="Z404" i="1"/>
  <c r="AH393" i="1"/>
  <c r="AH542" i="1" s="1"/>
  <c r="AM153" i="1"/>
  <c r="AC174" i="1"/>
  <c r="Z66" i="1"/>
  <c r="AA66" i="1" s="1"/>
  <c r="AB65" i="1"/>
  <c r="AC65" i="1" s="1"/>
  <c r="P94" i="1"/>
  <c r="Q94" i="1" s="1"/>
  <c r="R93" i="1"/>
  <c r="F18" i="1"/>
  <c r="F45" i="1"/>
  <c r="I477" i="1"/>
  <c r="H477" i="1" s="1"/>
  <c r="K90" i="1"/>
  <c r="L89" i="1"/>
  <c r="AA174" i="1"/>
  <c r="AH486" i="1"/>
  <c r="F486" i="1"/>
  <c r="E496" i="1"/>
  <c r="E486" i="1" s="1"/>
  <c r="Q310" i="1"/>
  <c r="E420" i="1"/>
  <c r="AP737" i="1"/>
  <c r="AP730" i="1" s="1"/>
  <c r="AP740" i="1" s="1"/>
  <c r="BC38" i="1"/>
  <c r="BC544" i="1"/>
  <c r="AY586" i="1"/>
  <c r="AY599" i="1" s="1"/>
  <c r="AY38" i="1" s="1"/>
  <c r="Q567" i="1"/>
  <c r="AA567" i="1"/>
  <c r="AC378" i="1"/>
  <c r="Q387" i="1"/>
  <c r="AA387" i="1"/>
  <c r="AK442" i="1"/>
  <c r="Q442" i="1"/>
  <c r="I512" i="1"/>
  <c r="H512" i="1" s="1"/>
  <c r="AK293" i="1"/>
  <c r="P300" i="1"/>
  <c r="Q300" i="1" s="1"/>
  <c r="S300" i="1"/>
  <c r="AA293" i="1"/>
  <c r="G481" i="1"/>
  <c r="G620" i="1" s="1"/>
  <c r="G18" i="1" s="1"/>
  <c r="G484" i="1"/>
  <c r="G629" i="1" s="1"/>
  <c r="G764" i="1" s="1"/>
  <c r="G26" i="1" s="1"/>
  <c r="E393" i="1"/>
  <c r="Q720" i="1"/>
  <c r="AA111" i="1"/>
  <c r="AM559" i="1"/>
  <c r="AJ433" i="1"/>
  <c r="AK433" i="1" s="1"/>
  <c r="AS433" i="1"/>
  <c r="R471" i="1"/>
  <c r="P471" i="1" s="1"/>
  <c r="P472" i="1"/>
  <c r="BA347" i="1"/>
  <c r="BB346" i="1"/>
  <c r="BA346" i="1" s="1"/>
  <c r="AU197" i="1"/>
  <c r="AJ429" i="1"/>
  <c r="AK429" i="1" s="1"/>
  <c r="AS429" i="1"/>
  <c r="AB448" i="1"/>
  <c r="S228" i="1"/>
  <c r="R226" i="1"/>
  <c r="AA437" i="1"/>
  <c r="AC387" i="1"/>
  <c r="AB383" i="1"/>
  <c r="Z383" i="1" s="1"/>
  <c r="K35" i="1"/>
  <c r="Q437" i="1"/>
  <c r="AC228" i="1"/>
  <c r="AB226" i="1"/>
  <c r="AW736" i="1"/>
  <c r="AW729" i="1" s="1"/>
  <c r="BB257" i="1"/>
  <c r="BA257" i="1" s="1"/>
  <c r="BA259" i="1"/>
  <c r="AT512" i="1"/>
  <c r="R257" i="1"/>
  <c r="AK111" i="1"/>
  <c r="Q364" i="1"/>
  <c r="BA586" i="1"/>
  <c r="AU586" i="1"/>
  <c r="Z472" i="1"/>
  <c r="AB471" i="1"/>
  <c r="Z471" i="1" s="1"/>
  <c r="AK438" i="1"/>
  <c r="Z326" i="1"/>
  <c r="AA326" i="1" s="1"/>
  <c r="AC326" i="1"/>
  <c r="BA93" i="1"/>
  <c r="BB90" i="1"/>
  <c r="AA91" i="1"/>
  <c r="AK163" i="1"/>
  <c r="BA524" i="1"/>
  <c r="AT524" i="1"/>
  <c r="AB309" i="1"/>
  <c r="Z309" i="1" s="1"/>
  <c r="Z310" i="1"/>
  <c r="AA310" i="1" s="1"/>
  <c r="E235" i="1"/>
  <c r="AK284" i="1"/>
  <c r="Q163" i="1"/>
  <c r="BD718" i="1"/>
  <c r="BD751" i="1" s="1"/>
  <c r="AJ497" i="1"/>
  <c r="AA163" i="1"/>
  <c r="Q174" i="1"/>
  <c r="S158" i="1"/>
  <c r="Q573" i="1"/>
  <c r="AK573" i="1"/>
  <c r="AV733" i="1"/>
  <c r="AV736" i="1"/>
  <c r="N737" i="1"/>
  <c r="N734" i="1"/>
  <c r="X47" i="1"/>
  <c r="X21" i="1" s="1"/>
  <c r="AK734" i="1"/>
  <c r="AX719" i="1"/>
  <c r="AX718" i="1"/>
  <c r="AX721" i="1"/>
  <c r="AX26" i="1" s="1"/>
  <c r="AZ734" i="1"/>
  <c r="AZ737" i="1"/>
  <c r="AY737" i="1"/>
  <c r="AY730" i="1" s="1"/>
  <c r="AY740" i="1" s="1"/>
  <c r="BA680" i="1"/>
  <c r="AX619" i="1"/>
  <c r="AW611" i="1"/>
  <c r="AW619" i="1" s="1"/>
  <c r="P524" i="1"/>
  <c r="Q524" i="1" s="1"/>
  <c r="S524" i="1"/>
  <c r="AW421" i="1"/>
  <c r="AT547" i="1"/>
  <c r="AT546" i="1" s="1"/>
  <c r="AT545" i="1" s="1"/>
  <c r="S346" i="1"/>
  <c r="P346" i="1"/>
  <c r="AC287" i="1"/>
  <c r="Z287" i="1"/>
  <c r="AA287" i="1" s="1"/>
  <c r="AM383" i="1"/>
  <c r="S288" i="1"/>
  <c r="P288" i="1"/>
  <c r="Q288" i="1" s="1"/>
  <c r="Q284" i="1"/>
  <c r="Z187" i="1"/>
  <c r="AW190" i="1"/>
  <c r="AW35" i="1" s="1"/>
  <c r="AY35" i="1"/>
  <c r="AC158" i="1"/>
  <c r="Z158" i="1"/>
  <c r="D629" i="1"/>
  <c r="D764" i="1" s="1"/>
  <c r="AP761" i="1"/>
  <c r="AP763" i="1"/>
  <c r="AP759" i="1"/>
  <c r="AP45" i="1"/>
  <c r="AC559" i="1"/>
  <c r="AA559" i="1"/>
  <c r="BD733" i="1"/>
  <c r="BD736" i="1"/>
  <c r="AH21" i="1"/>
  <c r="N38" i="1"/>
  <c r="AI439" i="1"/>
  <c r="Z439" i="1"/>
  <c r="AA439" i="1" s="1"/>
  <c r="AK348" i="1"/>
  <c r="AL448" i="1"/>
  <c r="AL477" i="1"/>
  <c r="AJ453" i="1"/>
  <c r="AJ477" i="1" s="1"/>
  <c r="AM309" i="1"/>
  <c r="S309" i="1"/>
  <c r="K309" i="1"/>
  <c r="AK327" i="1"/>
  <c r="AX327" i="1"/>
  <c r="AM225" i="1"/>
  <c r="AJ225" i="1"/>
  <c r="AL42" i="1"/>
  <c r="Z181" i="1"/>
  <c r="S311" i="1"/>
  <c r="P311" i="1"/>
  <c r="Q311" i="1" s="1"/>
  <c r="BC733" i="1"/>
  <c r="BC736" i="1"/>
  <c r="S755" i="1"/>
  <c r="K755" i="1"/>
  <c r="BF755" i="1" s="1"/>
  <c r="AU733" i="1"/>
  <c r="AU736" i="1"/>
  <c r="AP622" i="1"/>
  <c r="AP47" i="1" s="1"/>
  <c r="AP21" i="1" s="1"/>
  <c r="AA547" i="1"/>
  <c r="AA560" i="1"/>
  <c r="BD721" i="1"/>
  <c r="AF763" i="1"/>
  <c r="AF759" i="1"/>
  <c r="AF761" i="1"/>
  <c r="AF45" i="1"/>
  <c r="AF47" i="1"/>
  <c r="H764" i="1"/>
  <c r="H26" i="1" s="1"/>
  <c r="H54" i="1"/>
  <c r="J764" i="1"/>
  <c r="J26" i="1" s="1"/>
  <c r="J54" i="1"/>
  <c r="AT481" i="1"/>
  <c r="AR496" i="1"/>
  <c r="AJ503" i="1"/>
  <c r="BA405" i="1"/>
  <c r="S383" i="1"/>
  <c r="Q383" i="1"/>
  <c r="BF323" i="1"/>
  <c r="S287" i="1"/>
  <c r="P287" i="1"/>
  <c r="Q287" i="1" s="1"/>
  <c r="BA244" i="1"/>
  <c r="BB243" i="1"/>
  <c r="BA243" i="1" s="1"/>
  <c r="S225" i="1"/>
  <c r="P225" i="1"/>
  <c r="P42" i="1" s="1"/>
  <c r="AF46" i="1"/>
  <c r="AK91" i="1"/>
  <c r="BC737" i="1"/>
  <c r="BC734" i="1"/>
  <c r="AU737" i="1"/>
  <c r="AU734" i="1"/>
  <c r="AS657" i="1"/>
  <c r="AJ657" i="1"/>
  <c r="AM755" i="1"/>
  <c r="AX553" i="1"/>
  <c r="AW553" i="1" s="1"/>
  <c r="AX547" i="1"/>
  <c r="AW547" i="1" s="1"/>
  <c r="AW554" i="1"/>
  <c r="AX545" i="1"/>
  <c r="P456" i="1"/>
  <c r="P448" i="1" s="1"/>
  <c r="R448" i="1"/>
  <c r="AW409" i="1"/>
  <c r="AZ359" i="1"/>
  <c r="L359" i="1"/>
  <c r="K359" i="1" s="1"/>
  <c r="J761" i="1"/>
  <c r="J763" i="1"/>
  <c r="J759" i="1"/>
  <c r="J11" i="1" s="1"/>
  <c r="J18" i="1"/>
  <c r="J45" i="1"/>
  <c r="AC363" i="1"/>
  <c r="X426" i="1"/>
  <c r="Q354" i="1"/>
  <c r="AA259" i="1"/>
  <c r="AC259" i="1"/>
  <c r="Z274" i="1"/>
  <c r="AA274" i="1" s="1"/>
  <c r="AC274" i="1"/>
  <c r="AC323" i="1"/>
  <c r="Z323" i="1"/>
  <c r="AM259" i="1"/>
  <c r="P181" i="1"/>
  <c r="AK638" i="1"/>
  <c r="AA638" i="1"/>
  <c r="Q638" i="1"/>
  <c r="V736" i="1"/>
  <c r="V733" i="1"/>
  <c r="AP728" i="1"/>
  <c r="AP727" i="1" s="1"/>
  <c r="AP43" i="1" s="1"/>
  <c r="AI683" i="1"/>
  <c r="AH41" i="1"/>
  <c r="V734" i="1"/>
  <c r="V737" i="1"/>
  <c r="AA657" i="1"/>
  <c r="Q657" i="1"/>
  <c r="AW737" i="1"/>
  <c r="AW730" i="1" s="1"/>
  <c r="AW740" i="1" s="1"/>
  <c r="X680" i="1"/>
  <c r="P680" i="1" s="1"/>
  <c r="Y691" i="1"/>
  <c r="X689" i="1"/>
  <c r="P691" i="1"/>
  <c r="Q691" i="1" s="1"/>
  <c r="AF730" i="1"/>
  <c r="BB14" i="1"/>
  <c r="AZ14" i="1"/>
  <c r="AA689" i="1"/>
  <c r="Q517" i="1"/>
  <c r="AJ512" i="1"/>
  <c r="AM512" i="1"/>
  <c r="Z448" i="1"/>
  <c r="Z477" i="1"/>
  <c r="AC509" i="1"/>
  <c r="K509" i="1"/>
  <c r="BF509" i="1" s="1"/>
  <c r="AM509" i="1"/>
  <c r="Z346" i="1"/>
  <c r="AC346" i="1"/>
  <c r="AA364" i="1"/>
  <c r="AM333" i="1"/>
  <c r="AJ333" i="1"/>
  <c r="AL332" i="1"/>
  <c r="Q326" i="1"/>
  <c r="AA294" i="1"/>
  <c r="I192" i="1"/>
  <c r="H192" i="1" s="1"/>
  <c r="H193" i="1"/>
  <c r="AT62" i="1"/>
  <c r="AT61" i="1" s="1"/>
  <c r="AT60" i="1" s="1"/>
  <c r="AT57" i="1" s="1"/>
  <c r="H61" i="1"/>
  <c r="H60" i="1" s="1"/>
  <c r="I60" i="1"/>
  <c r="K60" i="1"/>
  <c r="AY197" i="1"/>
  <c r="AY729" i="1"/>
  <c r="AY728" i="1" s="1"/>
  <c r="AY727" i="1" s="1"/>
  <c r="AP600" i="1"/>
  <c r="AQ599" i="1"/>
  <c r="AP38" i="1"/>
  <c r="V38" i="1"/>
  <c r="H548" i="1"/>
  <c r="I546" i="1"/>
  <c r="V47" i="1"/>
  <c r="AC547" i="1"/>
  <c r="AI444" i="1"/>
  <c r="Z444" i="1"/>
  <c r="AA444" i="1" s="1"/>
  <c r="X444" i="1"/>
  <c r="H449" i="1"/>
  <c r="H448" i="1" s="1"/>
  <c r="H481" i="1" s="1"/>
  <c r="H620" i="1" s="1"/>
  <c r="I448" i="1"/>
  <c r="I481" i="1" s="1"/>
  <c r="I620" i="1" s="1"/>
  <c r="AS446" i="1"/>
  <c r="AR445" i="1"/>
  <c r="AJ446" i="1"/>
  <c r="AK446" i="1" s="1"/>
  <c r="P374" i="1"/>
  <c r="Q374" i="1" s="1"/>
  <c r="R373" i="1"/>
  <c r="S374" i="1"/>
  <c r="AA341" i="1"/>
  <c r="AK341" i="1"/>
  <c r="AT235" i="1"/>
  <c r="I191" i="1"/>
  <c r="H190" i="1"/>
  <c r="H191" i="1" s="1"/>
  <c r="AM97" i="1"/>
  <c r="AJ97" i="1"/>
  <c r="BH97" i="1" s="1"/>
  <c r="AA154" i="1"/>
  <c r="AA153" i="1"/>
  <c r="AC524" i="1"/>
  <c r="Z524" i="1"/>
  <c r="BA547" i="1"/>
  <c r="BB546" i="1"/>
  <c r="BB545" i="1" s="1"/>
  <c r="AA572" i="1"/>
  <c r="BD420" i="1"/>
  <c r="BA420" i="1" s="1"/>
  <c r="BA425" i="1"/>
  <c r="AZ425" i="1"/>
  <c r="AW425" i="1" s="1"/>
  <c r="F545" i="1"/>
  <c r="E569" i="1"/>
  <c r="AS440" i="1"/>
  <c r="AJ440" i="1"/>
  <c r="AK440" i="1" s="1"/>
  <c r="I504" i="1"/>
  <c r="H506" i="1"/>
  <c r="AK354" i="1"/>
  <c r="AM311" i="1"/>
  <c r="AJ311" i="1"/>
  <c r="I322" i="1"/>
  <c r="H322" i="1" s="1"/>
  <c r="AC244" i="1"/>
  <c r="AA244" i="1"/>
  <c r="AB243" i="1"/>
  <c r="Z243" i="1" s="1"/>
  <c r="AM326" i="1"/>
  <c r="AJ326" i="1"/>
  <c r="AX226" i="1"/>
  <c r="AW226" i="1" s="1"/>
  <c r="Q294" i="1"/>
  <c r="AJ181" i="1"/>
  <c r="AZ736" i="1"/>
  <c r="AZ733" i="1"/>
  <c r="AK689" i="1"/>
  <c r="AV720" i="1"/>
  <c r="AV21" i="1" s="1"/>
  <c r="AV689" i="1"/>
  <c r="AV683" i="1" s="1"/>
  <c r="AV680" i="1"/>
  <c r="AG599" i="1"/>
  <c r="AV599" i="1"/>
  <c r="AV544" i="1"/>
  <c r="AA425" i="1"/>
  <c r="Q425" i="1"/>
  <c r="AT496" i="1"/>
  <c r="AA505" i="1"/>
  <c r="Q505" i="1"/>
  <c r="AK505" i="1"/>
  <c r="AK514" i="1"/>
  <c r="AX514" i="1"/>
  <c r="BA496" i="1"/>
  <c r="BB486" i="1"/>
  <c r="BA486" i="1" s="1"/>
  <c r="AK425" i="1"/>
  <c r="AK546" i="1"/>
  <c r="AM340" i="1"/>
  <c r="K340" i="1"/>
  <c r="BF340" i="1" s="1"/>
  <c r="AC340" i="1"/>
  <c r="S340" i="1"/>
  <c r="AM288" i="1"/>
  <c r="AJ288" i="1"/>
  <c r="AB257" i="1"/>
  <c r="Z257" i="1" s="1"/>
  <c r="Q259" i="1"/>
  <c r="S259" i="1"/>
  <c r="BA21" i="1"/>
  <c r="Z374" i="1"/>
  <c r="AB373" i="1"/>
  <c r="D621" i="1"/>
  <c r="D46" i="1" s="1"/>
  <c r="D19" i="1" s="1"/>
  <c r="D18" i="1" s="1"/>
  <c r="BJ601" i="1" l="1"/>
  <c r="R538" i="1"/>
  <c r="P538" i="1" s="1"/>
  <c r="AL71" i="1"/>
  <c r="AM73" i="1"/>
  <c r="AJ73" i="1"/>
  <c r="AK73" i="1" s="1"/>
  <c r="AK80" i="1"/>
  <c r="BH80" i="1"/>
  <c r="S257" i="1"/>
  <c r="P257" i="1"/>
  <c r="AJ540" i="1"/>
  <c r="AL604" i="1"/>
  <c r="AK75" i="1"/>
  <c r="AN75" i="1"/>
  <c r="AN76" i="1"/>
  <c r="AO76" i="1" s="1"/>
  <c r="AK76" i="1"/>
  <c r="AL51" i="1"/>
  <c r="AL20" i="1" s="1"/>
  <c r="AJ20" i="1" s="1"/>
  <c r="AJ361" i="1"/>
  <c r="AJ51" i="1" s="1"/>
  <c r="AK51" i="1" s="1"/>
  <c r="AN66" i="1"/>
  <c r="AO67" i="1"/>
  <c r="AL65" i="1"/>
  <c r="AM66" i="1"/>
  <c r="AJ66" i="1"/>
  <c r="AK66" i="1" s="1"/>
  <c r="AN69" i="1"/>
  <c r="AO69" i="1" s="1"/>
  <c r="AK69" i="1"/>
  <c r="AN81" i="1"/>
  <c r="AO81" i="1" s="1"/>
  <c r="AO82" i="1"/>
  <c r="AM77" i="1"/>
  <c r="AJ77" i="1"/>
  <c r="AK77" i="1" s="1"/>
  <c r="R51" i="1"/>
  <c r="R20" i="1" s="1"/>
  <c r="P20" i="1" s="1"/>
  <c r="P361" i="1"/>
  <c r="BF60" i="1"/>
  <c r="Q60" i="1"/>
  <c r="AN78" i="1"/>
  <c r="AO78" i="1" s="1"/>
  <c r="AK78" i="1"/>
  <c r="R623" i="1"/>
  <c r="P623" i="1" s="1"/>
  <c r="S604" i="1"/>
  <c r="P604" i="1"/>
  <c r="AD80" i="1"/>
  <c r="AE80" i="1" s="1"/>
  <c r="BF61" i="1"/>
  <c r="Q61" i="1"/>
  <c r="AK61" i="1"/>
  <c r="AK74" i="1"/>
  <c r="AN74" i="1"/>
  <c r="AO74" i="1" s="1"/>
  <c r="AN79" i="1"/>
  <c r="AK79" i="1"/>
  <c r="L26" i="1"/>
  <c r="AM721" i="1"/>
  <c r="AN80" i="1"/>
  <c r="AO80" i="1" s="1"/>
  <c r="AO85" i="1"/>
  <c r="AM243" i="1"/>
  <c r="AB540" i="1"/>
  <c r="Z361" i="1"/>
  <c r="Q361" i="1"/>
  <c r="S361" i="1"/>
  <c r="BH604" i="1"/>
  <c r="K604" i="1"/>
  <c r="AE74" i="1"/>
  <c r="AD73" i="1"/>
  <c r="AE73" i="1" s="1"/>
  <c r="AE72" i="1"/>
  <c r="AB604" i="1"/>
  <c r="Z604" i="1" s="1"/>
  <c r="Z540" i="1"/>
  <c r="AD66" i="1"/>
  <c r="AE69" i="1"/>
  <c r="AD77" i="1"/>
  <c r="AE77" i="1" s="1"/>
  <c r="AE78" i="1"/>
  <c r="AH719" i="1"/>
  <c r="AI719" i="1" s="1"/>
  <c r="AH718" i="1"/>
  <c r="AH721" i="1" s="1"/>
  <c r="N621" i="1"/>
  <c r="N620" i="1" s="1"/>
  <c r="N763" i="1" s="1"/>
  <c r="AG600" i="1"/>
  <c r="Z633" i="1"/>
  <c r="Z721" i="1" s="1"/>
  <c r="R359" i="1"/>
  <c r="P359" i="1" s="1"/>
  <c r="Q633" i="1"/>
  <c r="AB359" i="1"/>
  <c r="Z359" i="1" s="1"/>
  <c r="BF113" i="1"/>
  <c r="AA113" i="1"/>
  <c r="AM361" i="1"/>
  <c r="P393" i="1"/>
  <c r="X54" i="1"/>
  <c r="P54" i="1" s="1"/>
  <c r="AP19" i="1"/>
  <c r="BH225" i="1"/>
  <c r="AJ42" i="1"/>
  <c r="AI678" i="1"/>
  <c r="AX348" i="1"/>
  <c r="AJ346" i="1"/>
  <c r="AK346" i="1" s="1"/>
  <c r="AL538" i="1"/>
  <c r="P727" i="1"/>
  <c r="R749" i="1"/>
  <c r="Q548" i="1"/>
  <c r="R546" i="1"/>
  <c r="P546" i="1" s="1"/>
  <c r="AJ539" i="1"/>
  <c r="AH54" i="1"/>
  <c r="AI633" i="1"/>
  <c r="AH537" i="1"/>
  <c r="AH37" i="1" s="1"/>
  <c r="BB322" i="1"/>
  <c r="BA322" i="1" s="1"/>
  <c r="BA323" i="1"/>
  <c r="Z539" i="1"/>
  <c r="AK657" i="1"/>
  <c r="AJ633" i="1"/>
  <c r="AA524" i="1"/>
  <c r="AR751" i="1"/>
  <c r="AJ751" i="1" s="1"/>
  <c r="AK751" i="1" s="1"/>
  <c r="AJ730" i="1"/>
  <c r="AK730" i="1" s="1"/>
  <c r="Z749" i="1"/>
  <c r="AR683" i="1"/>
  <c r="AR721" i="1" s="1"/>
  <c r="AJ687" i="1"/>
  <c r="AK687" i="1" s="1"/>
  <c r="AS687" i="1"/>
  <c r="AZ599" i="1"/>
  <c r="AZ38" i="1" s="1"/>
  <c r="AY750" i="1"/>
  <c r="AY43" i="1"/>
  <c r="AY749" i="1"/>
  <c r="AX741" i="1"/>
  <c r="AX751" i="1"/>
  <c r="AJ448" i="1"/>
  <c r="AX448" i="1" s="1"/>
  <c r="AX481" i="1" s="1"/>
  <c r="AT486" i="1"/>
  <c r="AB236" i="1"/>
  <c r="AI41" i="1"/>
  <c r="Q113" i="1"/>
  <c r="BH61" i="1"/>
  <c r="X718" i="1"/>
  <c r="X719" i="1"/>
  <c r="BH547" i="1"/>
  <c r="BH153" i="1"/>
  <c r="O721" i="1"/>
  <c r="AC309" i="1"/>
  <c r="S540" i="1"/>
  <c r="AX332" i="1"/>
  <c r="AW332" i="1" s="1"/>
  <c r="BD734" i="1"/>
  <c r="BD741" i="1"/>
  <c r="V45" i="1"/>
  <c r="V759" i="1"/>
  <c r="V763" i="1"/>
  <c r="AA751" i="1"/>
  <c r="AL359" i="1"/>
  <c r="AM373" i="1"/>
  <c r="P426" i="1"/>
  <c r="Q426" i="1" s="1"/>
  <c r="Y426" i="1"/>
  <c r="BL658" i="1"/>
  <c r="BE658" i="1"/>
  <c r="BF658" i="1" s="1"/>
  <c r="BK633" i="1"/>
  <c r="BH359" i="1"/>
  <c r="Q346" i="1"/>
  <c r="E481" i="1"/>
  <c r="E620" i="1" s="1"/>
  <c r="E45" i="1" s="1"/>
  <c r="AA346" i="1"/>
  <c r="BF324" i="1"/>
  <c r="BE347" i="1"/>
  <c r="BF347" i="1" s="1"/>
  <c r="BF539" i="1"/>
  <c r="BF15" i="1"/>
  <c r="BH15" i="1"/>
  <c r="AG601" i="1"/>
  <c r="AQ601" i="1"/>
  <c r="V621" i="1"/>
  <c r="V46" i="1" s="1"/>
  <c r="W601" i="1"/>
  <c r="W600" i="1" s="1"/>
  <c r="BC601" i="1"/>
  <c r="BC621" i="1" s="1"/>
  <c r="BC46" i="1" s="1"/>
  <c r="BC19" i="1" s="1"/>
  <c r="BC18" i="1" s="1"/>
  <c r="BH346" i="1"/>
  <c r="BE346" i="1"/>
  <c r="BF346" i="1" s="1"/>
  <c r="BH343" i="1"/>
  <c r="BE343" i="1"/>
  <c r="BF343" i="1" s="1"/>
  <c r="AX236" i="1"/>
  <c r="AW236" i="1" s="1"/>
  <c r="AG38" i="1"/>
  <c r="BJ38" i="1"/>
  <c r="BE512" i="1"/>
  <c r="BF512" i="1" s="1"/>
  <c r="BH512" i="1"/>
  <c r="BE309" i="1"/>
  <c r="BF309" i="1" s="1"/>
  <c r="BH309" i="1"/>
  <c r="BG236" i="1"/>
  <c r="AK158" i="1"/>
  <c r="BF158" i="1"/>
  <c r="BF243" i="1"/>
  <c r="Q243" i="1"/>
  <c r="Q35" i="1"/>
  <c r="BF35" i="1"/>
  <c r="BF560" i="1"/>
  <c r="BE547" i="1"/>
  <c r="BF547" i="1" s="1"/>
  <c r="BF546" i="1"/>
  <c r="BH546" i="1"/>
  <c r="BF604" i="1"/>
  <c r="L623" i="1"/>
  <c r="K623" i="1" s="1"/>
  <c r="AA363" i="1"/>
  <c r="BF363" i="1"/>
  <c r="BH322" i="1"/>
  <c r="AA332" i="1"/>
  <c r="O21" i="1"/>
  <c r="AI21" i="1" s="1"/>
  <c r="AM360" i="1"/>
  <c r="AA42" i="1"/>
  <c r="S363" i="1"/>
  <c r="AW245" i="1"/>
  <c r="P323" i="1"/>
  <c r="Q323" i="1" s="1"/>
  <c r="AX559" i="1"/>
  <c r="AW559" i="1" s="1"/>
  <c r="Q225" i="1"/>
  <c r="AY601" i="1"/>
  <c r="AY621" i="1" s="1"/>
  <c r="AY46" i="1" s="1"/>
  <c r="AY19" i="1" s="1"/>
  <c r="AY18" i="1" s="1"/>
  <c r="AY544" i="1"/>
  <c r="AW586" i="1"/>
  <c r="K89" i="1"/>
  <c r="L58" i="1"/>
  <c r="W38" i="1"/>
  <c r="AK547" i="1"/>
  <c r="AQ38" i="1"/>
  <c r="L545" i="1"/>
  <c r="BH569" i="1"/>
  <c r="V729" i="1"/>
  <c r="V751" i="1" s="1"/>
  <c r="Q257" i="1"/>
  <c r="AA158" i="1"/>
  <c r="Q158" i="1"/>
  <c r="AA225" i="1"/>
  <c r="BC600" i="1"/>
  <c r="BC13" i="1" s="1"/>
  <c r="D45" i="1"/>
  <c r="D11" i="1" s="1"/>
  <c r="D12" i="1" s="1"/>
  <c r="D763" i="1"/>
  <c r="AK326" i="1"/>
  <c r="AK512" i="1"/>
  <c r="AK373" i="1"/>
  <c r="BG496" i="1"/>
  <c r="BH496" i="1" s="1"/>
  <c r="BE497" i="1"/>
  <c r="D761" i="1"/>
  <c r="BH81" i="1"/>
  <c r="BH73" i="1"/>
  <c r="BE73" i="1"/>
  <c r="BF73" i="1" s="1"/>
  <c r="BG71" i="1"/>
  <c r="AK383" i="1"/>
  <c r="AK243" i="1"/>
  <c r="AK97" i="1"/>
  <c r="X482" i="1"/>
  <c r="AK333" i="1"/>
  <c r="AK559" i="1"/>
  <c r="BH559" i="1"/>
  <c r="BG545" i="1"/>
  <c r="BE66" i="1"/>
  <c r="BF66" i="1" s="1"/>
  <c r="BG65" i="1"/>
  <c r="BE65" i="1" s="1"/>
  <c r="BF65" i="1" s="1"/>
  <c r="AK288" i="1"/>
  <c r="X621" i="1"/>
  <c r="X620" i="1" s="1"/>
  <c r="AK259" i="1"/>
  <c r="AK360" i="1"/>
  <c r="AK364" i="1"/>
  <c r="BH181" i="1"/>
  <c r="X484" i="1"/>
  <c r="AW500" i="1"/>
  <c r="AX497" i="1"/>
  <c r="AW497" i="1" s="1"/>
  <c r="X481" i="1"/>
  <c r="AX174" i="1"/>
  <c r="AW174" i="1" s="1"/>
  <c r="AK311" i="1"/>
  <c r="X37" i="1"/>
  <c r="BE94" i="1"/>
  <c r="BF94" i="1" s="1"/>
  <c r="S323" i="1"/>
  <c r="AK363" i="1"/>
  <c r="AL235" i="1"/>
  <c r="AJ235" i="1" s="1"/>
  <c r="AC42" i="1"/>
  <c r="AM363" i="1"/>
  <c r="S332" i="1"/>
  <c r="P332" i="1"/>
  <c r="Q332" i="1" s="1"/>
  <c r="AK35" i="1"/>
  <c r="BF359" i="1"/>
  <c r="BC759" i="1"/>
  <c r="BC763" i="1"/>
  <c r="BC761" i="1"/>
  <c r="AP11" i="1"/>
  <c r="AB51" i="1"/>
  <c r="AK174" i="1"/>
  <c r="R235" i="1"/>
  <c r="R537" i="1" s="1"/>
  <c r="P537" i="1" s="1"/>
  <c r="AA323" i="1"/>
  <c r="BF20" i="1"/>
  <c r="AB90" i="1"/>
  <c r="AB89" i="1" s="1"/>
  <c r="AB58" i="1" s="1"/>
  <c r="Z93" i="1"/>
  <c r="AA93" i="1" s="1"/>
  <c r="S93" i="1"/>
  <c r="R90" i="1"/>
  <c r="P93" i="1"/>
  <c r="Q93" i="1" s="1"/>
  <c r="AH482" i="1"/>
  <c r="AH481" i="1"/>
  <c r="AH484" i="1"/>
  <c r="Z393" i="1"/>
  <c r="Z542" i="1" s="1"/>
  <c r="Z65" i="1"/>
  <c r="AA65" i="1" s="1"/>
  <c r="AB60" i="1"/>
  <c r="AC60" i="1" s="1"/>
  <c r="I225" i="1"/>
  <c r="H225" i="1" s="1"/>
  <c r="H226" i="1"/>
  <c r="G45" i="1"/>
  <c r="G763" i="1"/>
  <c r="E763" i="1" s="1"/>
  <c r="G759" i="1"/>
  <c r="G11" i="1" s="1"/>
  <c r="G761" i="1"/>
  <c r="BC730" i="1"/>
  <c r="BC740" i="1" s="1"/>
  <c r="AU729" i="1"/>
  <c r="AZ729" i="1"/>
  <c r="BD729" i="1"/>
  <c r="E484" i="1"/>
  <c r="E629" i="1" s="1"/>
  <c r="E764" i="1" s="1"/>
  <c r="E26" i="1" s="1"/>
  <c r="G54" i="1"/>
  <c r="BD737" i="1"/>
  <c r="P226" i="1"/>
  <c r="Q226" i="1" s="1"/>
  <c r="S226" i="1"/>
  <c r="AB482" i="1"/>
  <c r="AB481" i="1"/>
  <c r="AU599" i="1"/>
  <c r="AU544" i="1"/>
  <c r="AA383" i="1"/>
  <c r="AC383" i="1"/>
  <c r="AW728" i="1"/>
  <c r="AC361" i="1"/>
  <c r="BA90" i="1"/>
  <c r="BB89" i="1"/>
  <c r="AC226" i="1"/>
  <c r="Z226" i="1"/>
  <c r="AA226" i="1" s="1"/>
  <c r="AV718" i="1"/>
  <c r="AV751" i="1" s="1"/>
  <c r="Z360" i="1"/>
  <c r="AM569" i="1"/>
  <c r="AT537" i="1"/>
  <c r="AT37" i="1" s="1"/>
  <c r="P481" i="1"/>
  <c r="P484" i="1"/>
  <c r="P360" i="1"/>
  <c r="Q360" i="1" s="1"/>
  <c r="S360" i="1"/>
  <c r="AV38" i="1"/>
  <c r="AV41" i="1"/>
  <c r="AV721" i="1"/>
  <c r="AM257" i="1"/>
  <c r="AT538" i="1"/>
  <c r="Z440" i="1"/>
  <c r="AA440" i="1" s="1"/>
  <c r="AI440" i="1"/>
  <c r="AJ332" i="1"/>
  <c r="AM332" i="1"/>
  <c r="I569" i="1"/>
  <c r="H569" i="1" s="1"/>
  <c r="AF21" i="1"/>
  <c r="AZ420" i="1"/>
  <c r="AW14" i="1"/>
  <c r="AY600" i="1"/>
  <c r="AY13" i="1" s="1"/>
  <c r="BB599" i="1"/>
  <c r="BA545" i="1"/>
  <c r="BA599" i="1" s="1"/>
  <c r="BB544" i="1"/>
  <c r="BA544" i="1" s="1"/>
  <c r="S373" i="1"/>
  <c r="P373" i="1"/>
  <c r="Q373" i="1" s="1"/>
  <c r="Y444" i="1"/>
  <c r="P444" i="1"/>
  <c r="Q444" i="1" s="1"/>
  <c r="AC546" i="1"/>
  <c r="BA546" i="1" s="1"/>
  <c r="AA546" i="1"/>
  <c r="R481" i="1"/>
  <c r="R482" i="1"/>
  <c r="AX503" i="1"/>
  <c r="AK503" i="1"/>
  <c r="AW348" i="1"/>
  <c r="AX347" i="1"/>
  <c r="Y439" i="1"/>
  <c r="Q439" i="1"/>
  <c r="AX14" i="1"/>
  <c r="AM323" i="1"/>
  <c r="F544" i="1"/>
  <c r="E544" i="1" s="1"/>
  <c r="E545" i="1"/>
  <c r="P542" i="1"/>
  <c r="AC322" i="1"/>
  <c r="Z322" i="1"/>
  <c r="AS633" i="1"/>
  <c r="AR486" i="1"/>
  <c r="AJ496" i="1"/>
  <c r="S15" i="1"/>
  <c r="AC15" i="1"/>
  <c r="AM15" i="1"/>
  <c r="AX326" i="1"/>
  <c r="AW327" i="1"/>
  <c r="BB321" i="1"/>
  <c r="S321" i="1"/>
  <c r="AM321" i="1"/>
  <c r="BF321" i="1"/>
  <c r="AC321" i="1"/>
  <c r="AZ730" i="1"/>
  <c r="Z373" i="1"/>
  <c r="AA373" i="1" s="1"/>
  <c r="AC373" i="1"/>
  <c r="AP13" i="1"/>
  <c r="Q509" i="1"/>
  <c r="AA509" i="1"/>
  <c r="AK509" i="1"/>
  <c r="Q755" i="1"/>
  <c r="AA755" i="1"/>
  <c r="AC257" i="1"/>
  <c r="AA257" i="1"/>
  <c r="Q340" i="1"/>
  <c r="AA340" i="1"/>
  <c r="AK340" i="1"/>
  <c r="AC243" i="1"/>
  <c r="AA243" i="1"/>
  <c r="P322" i="1"/>
  <c r="S322" i="1"/>
  <c r="AA683" i="1"/>
  <c r="AA41" i="1"/>
  <c r="S42" i="1"/>
  <c r="Q42" i="1"/>
  <c r="AC569" i="1"/>
  <c r="Q363" i="1"/>
  <c r="AJ445" i="1"/>
  <c r="AK445" i="1" s="1"/>
  <c r="AS445" i="1"/>
  <c r="H546" i="1"/>
  <c r="V730" i="1"/>
  <c r="V752" i="1" s="1"/>
  <c r="AX599" i="1"/>
  <c r="AW545" i="1"/>
  <c r="AX544" i="1"/>
  <c r="AU730" i="1"/>
  <c r="AU740" i="1" s="1"/>
  <c r="AF729" i="1"/>
  <c r="AF728" i="1" s="1"/>
  <c r="AF727" i="1" s="1"/>
  <c r="AF13" i="1" s="1"/>
  <c r="AV729" i="1"/>
  <c r="AW514" i="1"/>
  <c r="AX512" i="1"/>
  <c r="AW512" i="1" s="1"/>
  <c r="H504" i="1"/>
  <c r="Y14" i="1"/>
  <c r="Y689" i="1"/>
  <c r="Y718" i="1" s="1"/>
  <c r="P689" i="1"/>
  <c r="AM42" i="1"/>
  <c r="AL481" i="1"/>
  <c r="AL482" i="1"/>
  <c r="AY620" i="1"/>
  <c r="I761" i="1"/>
  <c r="I763" i="1"/>
  <c r="H763" i="1" s="1"/>
  <c r="I759" i="1"/>
  <c r="I11" i="1" s="1"/>
  <c r="I18" i="1"/>
  <c r="I45" i="1"/>
  <c r="AT197" i="1"/>
  <c r="AT30" i="1"/>
  <c r="AK755" i="1"/>
  <c r="BC729" i="1"/>
  <c r="AX225" i="1"/>
  <c r="AK225" i="1"/>
  <c r="AX737" i="1"/>
  <c r="AX734" i="1"/>
  <c r="N730" i="1"/>
  <c r="H761" i="1"/>
  <c r="H759" i="1"/>
  <c r="H11" i="1" s="1"/>
  <c r="J12" i="1" s="1"/>
  <c r="H45" i="1"/>
  <c r="H18" i="1"/>
  <c r="Q309" i="1"/>
  <c r="AK309" i="1"/>
  <c r="AA309" i="1"/>
  <c r="AT599" i="1"/>
  <c r="AT544" i="1"/>
  <c r="AX733" i="1"/>
  <c r="AX736" i="1"/>
  <c r="K569" i="1"/>
  <c r="S569" i="1"/>
  <c r="AN65" i="1" l="1"/>
  <c r="AO66" i="1"/>
  <c r="Z58" i="1"/>
  <c r="AB220" i="1"/>
  <c r="AM359" i="1"/>
  <c r="AJ359" i="1"/>
  <c r="AO359" i="1" s="1"/>
  <c r="P51" i="1"/>
  <c r="Q51" i="1" s="1"/>
  <c r="Q20" i="1"/>
  <c r="AN73" i="1"/>
  <c r="AO75" i="1"/>
  <c r="AN77" i="1"/>
  <c r="AO77" i="1" s="1"/>
  <c r="AO79" i="1"/>
  <c r="AM65" i="1"/>
  <c r="AJ65" i="1"/>
  <c r="AK65" i="1" s="1"/>
  <c r="AL60" i="1"/>
  <c r="AD71" i="1"/>
  <c r="AE71" i="1" s="1"/>
  <c r="AJ604" i="1"/>
  <c r="AM604" i="1"/>
  <c r="AM71" i="1"/>
  <c r="AJ71" i="1"/>
  <c r="AK71" i="1" s="1"/>
  <c r="R37" i="1"/>
  <c r="P235" i="1"/>
  <c r="N759" i="1"/>
  <c r="AG620" i="1"/>
  <c r="K545" i="1"/>
  <c r="K599" i="1" s="1"/>
  <c r="K38" i="1" s="1"/>
  <c r="AB20" i="1"/>
  <c r="Z20" i="1" s="1"/>
  <c r="Z51" i="1"/>
  <c r="AA51" i="1" s="1"/>
  <c r="X600" i="1"/>
  <c r="X13" i="1" s="1"/>
  <c r="N45" i="1"/>
  <c r="BJ45" i="1" s="1"/>
  <c r="W620" i="1"/>
  <c r="N761" i="1"/>
  <c r="BJ620" i="1"/>
  <c r="L220" i="1"/>
  <c r="K58" i="1"/>
  <c r="AB538" i="1"/>
  <c r="Z236" i="1"/>
  <c r="AQ600" i="1"/>
  <c r="AD65" i="1"/>
  <c r="AE66" i="1"/>
  <c r="AW544" i="1"/>
  <c r="BJ600" i="1"/>
  <c r="AQ620" i="1"/>
  <c r="AA633" i="1"/>
  <c r="AK361" i="1"/>
  <c r="X26" i="1"/>
  <c r="AI718" i="1"/>
  <c r="AH600" i="1"/>
  <c r="AH13" i="1" s="1"/>
  <c r="AR41" i="1"/>
  <c r="AS41" i="1" s="1"/>
  <c r="AP18" i="1"/>
  <c r="AH26" i="1"/>
  <c r="Z26" i="1" s="1"/>
  <c r="P749" i="1"/>
  <c r="P43" i="1"/>
  <c r="V19" i="1"/>
  <c r="V21" i="1"/>
  <c r="Y719" i="1"/>
  <c r="P719" i="1"/>
  <c r="P718" i="1"/>
  <c r="Q546" i="1"/>
  <c r="S546" i="1"/>
  <c r="R545" i="1"/>
  <c r="AS751" i="1"/>
  <c r="AJ683" i="1"/>
  <c r="AR718" i="1"/>
  <c r="AJ718" i="1" s="1"/>
  <c r="AL537" i="1"/>
  <c r="AL37" i="1" s="1"/>
  <c r="AI721" i="1"/>
  <c r="AG621" i="1"/>
  <c r="AQ621" i="1"/>
  <c r="BF623" i="1"/>
  <c r="BH678" i="1"/>
  <c r="AS678" i="1"/>
  <c r="AS683" i="1"/>
  <c r="N740" i="1"/>
  <c r="N751" i="1"/>
  <c r="AJ720" i="1"/>
  <c r="AK720" i="1" s="1"/>
  <c r="AS720" i="1"/>
  <c r="AR21" i="1"/>
  <c r="Q569" i="1"/>
  <c r="AK569" i="1"/>
  <c r="AX482" i="1"/>
  <c r="AW727" i="1"/>
  <c r="AW750" i="1"/>
  <c r="Q751" i="1"/>
  <c r="BD730" i="1"/>
  <c r="BD740" i="1" s="1"/>
  <c r="L599" i="1"/>
  <c r="L38" i="1" s="1"/>
  <c r="W621" i="1"/>
  <c r="N46" i="1"/>
  <c r="W46" i="1" s="1"/>
  <c r="Q540" i="1"/>
  <c r="K721" i="1"/>
  <c r="AA721" i="1" s="1"/>
  <c r="AZ728" i="1"/>
  <c r="AZ740" i="1"/>
  <c r="V740" i="1"/>
  <c r="AV734" i="1"/>
  <c r="AV741" i="1"/>
  <c r="AK20" i="1"/>
  <c r="E761" i="1"/>
  <c r="E759" i="1"/>
  <c r="E11" i="1" s="1"/>
  <c r="F12" i="1" s="1"/>
  <c r="E18" i="1"/>
  <c r="Q322" i="1"/>
  <c r="BL633" i="1"/>
  <c r="BK678" i="1"/>
  <c r="BE633" i="1"/>
  <c r="BF633" i="1" s="1"/>
  <c r="BK721" i="1"/>
  <c r="L544" i="1"/>
  <c r="K544" i="1" s="1"/>
  <c r="BF322" i="1"/>
  <c r="AA322" i="1"/>
  <c r="BJ621" i="1"/>
  <c r="X629" i="1"/>
  <c r="X764" i="1" s="1"/>
  <c r="P482" i="1"/>
  <c r="X761" i="1"/>
  <c r="AX235" i="1"/>
  <c r="AW235" i="1" s="1"/>
  <c r="BF569" i="1"/>
  <c r="BH504" i="1"/>
  <c r="BE236" i="1"/>
  <c r="BG235" i="1"/>
  <c r="BE235" i="1" s="1"/>
  <c r="BH236" i="1"/>
  <c r="Z90" i="1"/>
  <c r="AA90" i="1" s="1"/>
  <c r="AW599" i="1"/>
  <c r="AW38" i="1" s="1"/>
  <c r="AK323" i="1"/>
  <c r="BH71" i="1"/>
  <c r="BE71" i="1"/>
  <c r="BF71" i="1" s="1"/>
  <c r="AK42" i="1"/>
  <c r="BG599" i="1"/>
  <c r="BG544" i="1"/>
  <c r="BE545" i="1"/>
  <c r="BF545" i="1" s="1"/>
  <c r="BC728" i="1"/>
  <c r="BG538" i="1"/>
  <c r="BG486" i="1"/>
  <c r="BE496" i="1"/>
  <c r="AU728" i="1"/>
  <c r="AK257" i="1"/>
  <c r="BG90" i="1"/>
  <c r="BE93" i="1"/>
  <c r="BF93" i="1" s="1"/>
  <c r="AC90" i="1"/>
  <c r="AK332" i="1"/>
  <c r="AF11" i="1"/>
  <c r="S20" i="1"/>
  <c r="AB623" i="1"/>
  <c r="Z623" i="1" s="1"/>
  <c r="AH601" i="1"/>
  <c r="AF43" i="1"/>
  <c r="Z482" i="1"/>
  <c r="AB235" i="1"/>
  <c r="Z60" i="1"/>
  <c r="AA60" i="1" s="1"/>
  <c r="AH629" i="1"/>
  <c r="Z89" i="1"/>
  <c r="AA89" i="1" s="1"/>
  <c r="AC89" i="1"/>
  <c r="S90" i="1"/>
  <c r="R89" i="1"/>
  <c r="R58" i="1" s="1"/>
  <c r="P90" i="1"/>
  <c r="Q90" i="1" s="1"/>
  <c r="Z484" i="1"/>
  <c r="Z481" i="1"/>
  <c r="E54" i="1"/>
  <c r="I545" i="1"/>
  <c r="I544" i="1" s="1"/>
  <c r="H544" i="1" s="1"/>
  <c r="V728" i="1"/>
  <c r="BA89" i="1"/>
  <c r="BB62" i="1"/>
  <c r="AA361" i="1"/>
  <c r="AC540" i="1"/>
  <c r="L729" i="1"/>
  <c r="AU38" i="1"/>
  <c r="AU601" i="1"/>
  <c r="AU621" i="1" s="1"/>
  <c r="AU46" i="1" s="1"/>
  <c r="AU19" i="1" s="1"/>
  <c r="AU18" i="1" s="1"/>
  <c r="AU600" i="1"/>
  <c r="AU13" i="1" s="1"/>
  <c r="AU620" i="1"/>
  <c r="AV737" i="1"/>
  <c r="AA569" i="1"/>
  <c r="L235" i="1"/>
  <c r="AC236" i="1"/>
  <c r="AM236" i="1"/>
  <c r="S236" i="1"/>
  <c r="AK633" i="1"/>
  <c r="AW420" i="1"/>
  <c r="AZ393" i="1"/>
  <c r="N21" i="1"/>
  <c r="N728" i="1"/>
  <c r="N727" i="1" s="1"/>
  <c r="AX346" i="1"/>
  <c r="AW346" i="1" s="1"/>
  <c r="AW347" i="1"/>
  <c r="AL599" i="1"/>
  <c r="AM545" i="1"/>
  <c r="BH545" i="1"/>
  <c r="AL544" i="1"/>
  <c r="AJ544" i="1" s="1"/>
  <c r="AA15" i="1"/>
  <c r="AK15" i="1"/>
  <c r="AK321" i="1"/>
  <c r="AA321" i="1"/>
  <c r="Q321" i="1"/>
  <c r="AJ486" i="1"/>
  <c r="AS719" i="1"/>
  <c r="Q359" i="1"/>
  <c r="S359" i="1"/>
  <c r="AY761" i="1"/>
  <c r="AY763" i="1"/>
  <c r="AY759" i="1"/>
  <c r="AY45" i="1"/>
  <c r="AY11" i="1" s="1"/>
  <c r="AX729" i="1"/>
  <c r="L730" i="1"/>
  <c r="L751" i="1" s="1"/>
  <c r="AX38" i="1"/>
  <c r="AB599" i="1"/>
  <c r="AB544" i="1"/>
  <c r="Z544" i="1" s="1"/>
  <c r="AC545" i="1"/>
  <c r="X46" i="1"/>
  <c r="X19" i="1" s="1"/>
  <c r="X18" i="1" s="1"/>
  <c r="AJ607" i="1"/>
  <c r="AW225" i="1"/>
  <c r="AW42" i="1" s="1"/>
  <c r="AX42" i="1"/>
  <c r="AC504" i="1"/>
  <c r="BF504" i="1"/>
  <c r="AM504" i="1"/>
  <c r="S504" i="1"/>
  <c r="AT601" i="1"/>
  <c r="AT621" i="1" s="1"/>
  <c r="AT46" i="1" s="1"/>
  <c r="AT600" i="1"/>
  <c r="AT38" i="1"/>
  <c r="AT620" i="1"/>
  <c r="AX730" i="1"/>
  <c r="AX740" i="1" s="1"/>
  <c r="BA321" i="1"/>
  <c r="BB236" i="1"/>
  <c r="AW503" i="1"/>
  <c r="AX496" i="1"/>
  <c r="AC359" i="1"/>
  <c r="Q689" i="1"/>
  <c r="BA38" i="1"/>
  <c r="P629" i="1"/>
  <c r="I12" i="1"/>
  <c r="Y683" i="1"/>
  <c r="X41" i="1"/>
  <c r="AW326" i="1"/>
  <c r="AX323" i="1"/>
  <c r="AM322" i="1"/>
  <c r="Y440" i="1"/>
  <c r="P440" i="1"/>
  <c r="Q440" i="1" s="1"/>
  <c r="BB38" i="1"/>
  <c r="AK359" i="1" l="1"/>
  <c r="P58" i="1"/>
  <c r="R220" i="1"/>
  <c r="P220" i="1" s="1"/>
  <c r="AJ60" i="1"/>
  <c r="AM60" i="1"/>
  <c r="S545" i="1"/>
  <c r="P545" i="1"/>
  <c r="AN71" i="1"/>
  <c r="AO71" i="1" s="1"/>
  <c r="AO73" i="1"/>
  <c r="AO65" i="1"/>
  <c r="AJ599" i="1"/>
  <c r="AM599" i="1"/>
  <c r="AH764" i="1"/>
  <c r="Z629" i="1"/>
  <c r="W45" i="1"/>
  <c r="AG45" i="1"/>
  <c r="AQ45" i="1"/>
  <c r="AH621" i="1"/>
  <c r="AH620" i="1" s="1"/>
  <c r="AH45" i="1" s="1"/>
  <c r="AH11" i="1" s="1"/>
  <c r="K220" i="1"/>
  <c r="L601" i="1"/>
  <c r="L537" i="1"/>
  <c r="L37" i="1" s="1"/>
  <c r="K235" i="1"/>
  <c r="AB537" i="1"/>
  <c r="Z235" i="1"/>
  <c r="Z538" i="1"/>
  <c r="AE65" i="1"/>
  <c r="AD60" i="1"/>
  <c r="AE60" i="1" s="1"/>
  <c r="V18" i="1"/>
  <c r="AK683" i="1"/>
  <c r="AJ41" i="1"/>
  <c r="AK41" i="1" s="1"/>
  <c r="V727" i="1"/>
  <c r="V11" i="1" s="1"/>
  <c r="V750" i="1"/>
  <c r="AQ46" i="1"/>
  <c r="N19" i="1"/>
  <c r="N18" i="1" s="1"/>
  <c r="AS718" i="1"/>
  <c r="R599" i="1"/>
  <c r="R544" i="1"/>
  <c r="AJ721" i="1"/>
  <c r="AS721" i="1"/>
  <c r="AS21" i="1"/>
  <c r="BH599" i="1"/>
  <c r="BJ46" i="1"/>
  <c r="G12" i="1"/>
  <c r="AZ727" i="1"/>
  <c r="AZ750" i="1"/>
  <c r="AU727" i="1"/>
  <c r="AU750" i="1"/>
  <c r="BC727" i="1"/>
  <c r="BC750" i="1"/>
  <c r="AW43" i="1"/>
  <c r="AW749" i="1"/>
  <c r="BD728" i="1"/>
  <c r="AG46" i="1"/>
  <c r="AV730" i="1"/>
  <c r="AV740" i="1" s="1"/>
  <c r="BF236" i="1"/>
  <c r="Q604" i="1"/>
  <c r="S623" i="1"/>
  <c r="X45" i="1"/>
  <c r="X11" i="1" s="1"/>
  <c r="X759" i="1"/>
  <c r="X763" i="1"/>
  <c r="AM20" i="1"/>
  <c r="AV728" i="1"/>
  <c r="BL721" i="1"/>
  <c r="BE721" i="1"/>
  <c r="BF721" i="1" s="1"/>
  <c r="BK718" i="1"/>
  <c r="BK719" i="1"/>
  <c r="BL719" i="1" s="1"/>
  <c r="BE678" i="1"/>
  <c r="BL678" i="1"/>
  <c r="BH538" i="1"/>
  <c r="BG537" i="1"/>
  <c r="BG37" i="1" s="1"/>
  <c r="BH235" i="1"/>
  <c r="BE90" i="1"/>
  <c r="BF90" i="1" s="1"/>
  <c r="BG89" i="1"/>
  <c r="BE599" i="1"/>
  <c r="BF599" i="1" s="1"/>
  <c r="AK322" i="1"/>
  <c r="BE544" i="1"/>
  <c r="BF544" i="1" s="1"/>
  <c r="BG38" i="1"/>
  <c r="BH38" i="1" s="1"/>
  <c r="BE486" i="1"/>
  <c r="AA359" i="1"/>
  <c r="N13" i="1"/>
  <c r="BJ13" i="1" s="1"/>
  <c r="N11" i="1"/>
  <c r="AC604" i="1"/>
  <c r="AA20" i="1"/>
  <c r="AC20" i="1"/>
  <c r="Z764" i="1"/>
  <c r="Z54" i="1"/>
  <c r="AB601" i="1"/>
  <c r="AC58" i="1"/>
  <c r="AA58" i="1"/>
  <c r="P89" i="1"/>
  <c r="Q89" i="1" s="1"/>
  <c r="S89" i="1"/>
  <c r="AX728" i="1"/>
  <c r="H545" i="1"/>
  <c r="AU763" i="1"/>
  <c r="AU759" i="1"/>
  <c r="AU45" i="1"/>
  <c r="AU11" i="1" s="1"/>
  <c r="AU761" i="1"/>
  <c r="S58" i="1"/>
  <c r="Q58" i="1"/>
  <c r="BA62" i="1"/>
  <c r="BB61" i="1"/>
  <c r="V43" i="1"/>
  <c r="Y721" i="1"/>
  <c r="AM544" i="1"/>
  <c r="AK544" i="1"/>
  <c r="Q236" i="1"/>
  <c r="AA236" i="1"/>
  <c r="AK236" i="1"/>
  <c r="AJ38" i="1"/>
  <c r="AK545" i="1"/>
  <c r="Y41" i="1"/>
  <c r="Q41" i="1"/>
  <c r="N43" i="1"/>
  <c r="AX486" i="1"/>
  <c r="AW496" i="1"/>
  <c r="AW486" i="1" s="1"/>
  <c r="AL38" i="1"/>
  <c r="L728" i="1"/>
  <c r="L727" i="1" s="1"/>
  <c r="L43" i="1" s="1"/>
  <c r="P764" i="1"/>
  <c r="AA504" i="1"/>
  <c r="AK504" i="1"/>
  <c r="Q504" i="1"/>
  <c r="AT761" i="1"/>
  <c r="AT763" i="1"/>
  <c r="AT759" i="1"/>
  <c r="AT45" i="1"/>
  <c r="AC544" i="1"/>
  <c r="AA544" i="1"/>
  <c r="AW323" i="1"/>
  <c r="AX322" i="1"/>
  <c r="AX538" i="1"/>
  <c r="Q683" i="1"/>
  <c r="Q721" i="1"/>
  <c r="Z599" i="1"/>
  <c r="Z38" i="1" s="1"/>
  <c r="AA545" i="1"/>
  <c r="BB538" i="1"/>
  <c r="BA236" i="1"/>
  <c r="BB235" i="1"/>
  <c r="AC599" i="1"/>
  <c r="AB38" i="1"/>
  <c r="AC38" i="1" s="1"/>
  <c r="AZ538" i="1"/>
  <c r="AZ601" i="1" s="1"/>
  <c r="AZ621" i="1" s="1"/>
  <c r="AZ46" i="1" s="1"/>
  <c r="AZ19" i="1" s="1"/>
  <c r="AZ18" i="1" s="1"/>
  <c r="AZ481" i="1"/>
  <c r="AZ484" i="1"/>
  <c r="AZ482" i="1"/>
  <c r="AW482" i="1" s="1"/>
  <c r="AW393" i="1"/>
  <c r="AZ542" i="1"/>
  <c r="AZ537" i="1"/>
  <c r="AM235" i="1"/>
  <c r="S235" i="1"/>
  <c r="AC235" i="1"/>
  <c r="P544" i="1" l="1"/>
  <c r="Q544" i="1" s="1"/>
  <c r="AK60" i="1"/>
  <c r="BH60" i="1"/>
  <c r="AN60" i="1"/>
  <c r="AO60" i="1" s="1"/>
  <c r="S599" i="1"/>
  <c r="R38" i="1"/>
  <c r="S38" i="1" s="1"/>
  <c r="R601" i="1"/>
  <c r="AH763" i="1"/>
  <c r="AH759" i="1"/>
  <c r="AH761" i="1"/>
  <c r="AH46" i="1"/>
  <c r="AH19" i="1" s="1"/>
  <c r="AH18" i="1" s="1"/>
  <c r="L621" i="1"/>
  <c r="AB621" i="1"/>
  <c r="Z601" i="1"/>
  <c r="Z537" i="1"/>
  <c r="AQ19" i="1"/>
  <c r="BJ19" i="1"/>
  <c r="W19" i="1"/>
  <c r="W18" i="1" s="1"/>
  <c r="V749" i="1"/>
  <c r="V13" i="1"/>
  <c r="W13" i="1" s="1"/>
  <c r="S544" i="1"/>
  <c r="Q545" i="1"/>
  <c r="P599" i="1"/>
  <c r="BF235" i="1"/>
  <c r="Q623" i="1"/>
  <c r="AX727" i="1"/>
  <c r="AX750" i="1"/>
  <c r="BC43" i="1"/>
  <c r="BC749" i="1"/>
  <c r="AU43" i="1"/>
  <c r="AU749" i="1"/>
  <c r="AZ43" i="1"/>
  <c r="AZ749" i="1"/>
  <c r="BL718" i="1"/>
  <c r="BK751" i="1"/>
  <c r="BL751" i="1" s="1"/>
  <c r="AV727" i="1"/>
  <c r="AV750" i="1"/>
  <c r="BD727" i="1"/>
  <c r="BD750" i="1"/>
  <c r="BE718" i="1"/>
  <c r="BE719" i="1"/>
  <c r="BJ11" i="1"/>
  <c r="AQ11" i="1"/>
  <c r="BH537" i="1"/>
  <c r="BE89" i="1"/>
  <c r="BF89" i="1" s="1"/>
  <c r="BG58" i="1"/>
  <c r="BH544" i="1"/>
  <c r="BE38" i="1"/>
  <c r="BF38" i="1" s="1"/>
  <c r="AG13" i="1"/>
  <c r="AQ13" i="1"/>
  <c r="AA623" i="1"/>
  <c r="AC623" i="1"/>
  <c r="Z220" i="1"/>
  <c r="AA220" i="1" s="1"/>
  <c r="AC220" i="1"/>
  <c r="BB60" i="1"/>
  <c r="BB57" i="1" s="1"/>
  <c r="BA61" i="1"/>
  <c r="BA60" i="1" s="1"/>
  <c r="BA57" i="1" s="1"/>
  <c r="Q220" i="1"/>
  <c r="S220" i="1"/>
  <c r="AW322" i="1"/>
  <c r="AW537" i="1" s="1"/>
  <c r="AX537" i="1"/>
  <c r="AW538" i="1"/>
  <c r="W11" i="1"/>
  <c r="AG11" i="1"/>
  <c r="BB537" i="1"/>
  <c r="BA235" i="1"/>
  <c r="AA599" i="1"/>
  <c r="AA38" i="1"/>
  <c r="AZ37" i="1"/>
  <c r="AZ600" i="1"/>
  <c r="AZ13" i="1" s="1"/>
  <c r="AZ620" i="1"/>
  <c r="AA235" i="1"/>
  <c r="AK235" i="1"/>
  <c r="Q235" i="1"/>
  <c r="P26" i="1"/>
  <c r="AZ629" i="1"/>
  <c r="AZ764" i="1" s="1"/>
  <c r="AZ54" i="1"/>
  <c r="AZ26" i="1" s="1"/>
  <c r="AQ18" i="1"/>
  <c r="AW481" i="1"/>
  <c r="AW484" i="1"/>
  <c r="AW542" i="1"/>
  <c r="AM38" i="1"/>
  <c r="AK38" i="1"/>
  <c r="AK599" i="1"/>
  <c r="R621" i="1" l="1"/>
  <c r="P601" i="1"/>
  <c r="BJ18" i="1"/>
  <c r="Q599" i="1"/>
  <c r="P38" i="1"/>
  <c r="Q38" i="1" s="1"/>
  <c r="AX43" i="1"/>
  <c r="AX749" i="1"/>
  <c r="BD43" i="1"/>
  <c r="BD749" i="1"/>
  <c r="AV43" i="1"/>
  <c r="AV749" i="1"/>
  <c r="BE751" i="1"/>
  <c r="BF751" i="1" s="1"/>
  <c r="BE58" i="1"/>
  <c r="BF58" i="1" s="1"/>
  <c r="BG220" i="1"/>
  <c r="BA197" i="1"/>
  <c r="BA30" i="1"/>
  <c r="BB197" i="1"/>
  <c r="BB601" i="1" s="1"/>
  <c r="BB621" i="1" s="1"/>
  <c r="BB46" i="1" s="1"/>
  <c r="BB30" i="1"/>
  <c r="AW37" i="1"/>
  <c r="BB37" i="1"/>
  <c r="AZ761" i="1"/>
  <c r="AZ763" i="1"/>
  <c r="AZ759" i="1"/>
  <c r="AZ45" i="1"/>
  <c r="AZ11" i="1" s="1"/>
  <c r="AW629" i="1"/>
  <c r="AW764" i="1" s="1"/>
  <c r="AW54" i="1"/>
  <c r="AW26" i="1" s="1"/>
  <c r="AX37" i="1"/>
  <c r="R46" i="1" l="1"/>
  <c r="R19" i="1" s="1"/>
  <c r="BE220" i="1"/>
  <c r="BF220" i="1" s="1"/>
  <c r="BG601" i="1"/>
  <c r="BB620" i="1"/>
  <c r="BB763" i="1" s="1"/>
  <c r="BB600" i="1"/>
  <c r="BG621" i="1" l="1"/>
  <c r="BG46" i="1" s="1"/>
  <c r="BB761" i="1"/>
  <c r="BB45" i="1"/>
  <c r="BB759" i="1"/>
  <c r="BG19" i="1" l="1"/>
  <c r="K500" i="1"/>
  <c r="I500" i="1"/>
  <c r="H500" i="1" s="1"/>
  <c r="AA500" i="1" l="1"/>
  <c r="BF500" i="1"/>
  <c r="BG5" i="1"/>
  <c r="AK500" i="1"/>
  <c r="Q500" i="1"/>
  <c r="K497" i="1"/>
  <c r="BF497" i="1" s="1"/>
  <c r="AM497" i="1"/>
  <c r="I498" i="1"/>
  <c r="BF498" i="1" l="1"/>
  <c r="AK497" i="1"/>
  <c r="H498" i="1"/>
  <c r="I497" i="1"/>
  <c r="L486" i="1"/>
  <c r="AM496" i="1"/>
  <c r="K496" i="1"/>
  <c r="BF496" i="1" l="1"/>
  <c r="K486" i="1"/>
  <c r="BF486" i="1" s="1"/>
  <c r="BH486" i="1"/>
  <c r="BH37" i="1"/>
  <c r="AM537" i="1"/>
  <c r="H497" i="1"/>
  <c r="I496" i="1"/>
  <c r="AK496" i="1"/>
  <c r="AM538" i="1"/>
  <c r="BH601" i="1" l="1"/>
  <c r="H496" i="1"/>
  <c r="H486" i="1" s="1"/>
  <c r="I486" i="1"/>
  <c r="AM37" i="1"/>
  <c r="L46" i="1" l="1"/>
  <c r="BH46" i="1" l="1"/>
  <c r="BB721" i="1" l="1"/>
  <c r="BB26" i="1" s="1"/>
  <c r="BB718" i="1"/>
  <c r="BB751" i="1" s="1"/>
  <c r="AT721" i="1"/>
  <c r="AT26" i="1" s="1"/>
  <c r="BA721" i="1"/>
  <c r="BA719" i="1"/>
  <c r="AT718" i="1"/>
  <c r="AT751" i="1" s="1"/>
  <c r="BA718" i="1"/>
  <c r="BA751" i="1" s="1"/>
  <c r="AT658" i="1"/>
  <c r="AT719" i="1"/>
  <c r="BB658" i="1"/>
  <c r="BA658" i="1" s="1"/>
  <c r="BB719" i="1"/>
  <c r="BB19" i="1" l="1"/>
  <c r="BB18" i="1" s="1"/>
  <c r="AT736" i="1"/>
  <c r="BB737" i="1"/>
  <c r="BB741" i="1"/>
  <c r="AT734" i="1"/>
  <c r="AT741" i="1"/>
  <c r="BA736" i="1"/>
  <c r="BA734" i="1"/>
  <c r="BA741" i="1"/>
  <c r="AT733" i="1"/>
  <c r="AT729" i="1" s="1"/>
  <c r="BA733" i="1"/>
  <c r="AT19" i="1"/>
  <c r="AT18" i="1" s="1"/>
  <c r="BB734" i="1"/>
  <c r="BB730" i="1" s="1"/>
  <c r="BB740" i="1" s="1"/>
  <c r="AT13" i="1"/>
  <c r="BA737" i="1"/>
  <c r="BB736" i="1"/>
  <c r="AT11" i="1"/>
  <c r="AT737" i="1"/>
  <c r="BB733" i="1"/>
  <c r="BB13" i="1"/>
  <c r="BB11" i="1"/>
  <c r="BA730" i="1" l="1"/>
  <c r="BA740" i="1" s="1"/>
  <c r="AT730" i="1"/>
  <c r="AT740" i="1" s="1"/>
  <c r="BA729" i="1"/>
  <c r="BB729" i="1"/>
  <c r="BB728" i="1" s="1"/>
  <c r="AT728" i="1"/>
  <c r="BA728" i="1" l="1"/>
  <c r="BB727" i="1"/>
  <c r="BB750" i="1"/>
  <c r="AT727" i="1"/>
  <c r="AT750" i="1"/>
  <c r="BA727" i="1"/>
  <c r="BA750" i="1"/>
  <c r="Q14" i="1"/>
  <c r="Q15" i="1"/>
  <c r="AA190" i="1"/>
  <c r="AA35" i="1"/>
  <c r="AT43" i="1" l="1"/>
  <c r="AT749" i="1"/>
  <c r="BB43" i="1"/>
  <c r="BB749" i="1"/>
  <c r="BA43" i="1"/>
  <c r="BA749" i="1"/>
  <c r="P499" i="1"/>
  <c r="Q499" i="1" s="1"/>
  <c r="P497" i="1" l="1"/>
  <c r="Q497" i="1" s="1"/>
  <c r="S497" i="1"/>
  <c r="Z497" i="1"/>
  <c r="AA497" i="1" s="1"/>
  <c r="AC497" i="1"/>
  <c r="AB486" i="1" l="1"/>
  <c r="Z496" i="1"/>
  <c r="Z37" i="1" s="1"/>
  <c r="AC496" i="1"/>
  <c r="R486" i="1"/>
  <c r="P496" i="1"/>
  <c r="S496" i="1"/>
  <c r="S538" i="1" l="1"/>
  <c r="AB37" i="1"/>
  <c r="AC37" i="1" s="1"/>
  <c r="AC537" i="1"/>
  <c r="Z486" i="1"/>
  <c r="AA496" i="1"/>
  <c r="P486" i="1"/>
  <c r="Q496" i="1"/>
  <c r="P37" i="1"/>
  <c r="S537" i="1"/>
  <c r="AC538" i="1"/>
  <c r="S601" i="1" l="1"/>
  <c r="Z621" i="1"/>
  <c r="S37" i="1"/>
  <c r="AC601" i="1"/>
  <c r="P621" i="1" l="1"/>
  <c r="S621" i="1"/>
  <c r="AB46" i="1"/>
  <c r="AC621" i="1"/>
  <c r="P19" i="1" l="1"/>
  <c r="P46" i="1"/>
  <c r="Z46" i="1"/>
  <c r="AC46" i="1"/>
  <c r="S46" i="1"/>
  <c r="AC144" i="1" l="1"/>
  <c r="AB146" i="1"/>
  <c r="S146" i="1"/>
  <c r="AL146" i="1"/>
  <c r="K146" i="1"/>
  <c r="AC146" i="1"/>
  <c r="L145" i="1"/>
  <c r="S144" i="1"/>
  <c r="AM144" i="1"/>
  <c r="L143" i="1"/>
  <c r="K144" i="1"/>
  <c r="Z146" i="1" l="1"/>
  <c r="AB145" i="1"/>
  <c r="Z145" i="1" s="1"/>
  <c r="BG146" i="1"/>
  <c r="AB142" i="1"/>
  <c r="BG142" i="1" s="1"/>
  <c r="AB143" i="1"/>
  <c r="Z143" i="1" s="1"/>
  <c r="Z144" i="1"/>
  <c r="AA144" i="1" s="1"/>
  <c r="BG144" i="1"/>
  <c r="Q144" i="1"/>
  <c r="AK144" i="1"/>
  <c r="S145" i="1"/>
  <c r="K145" i="1"/>
  <c r="AC145" i="1"/>
  <c r="AA146" i="1"/>
  <c r="Q146" i="1"/>
  <c r="S143" i="1"/>
  <c r="AM143" i="1"/>
  <c r="K143" i="1"/>
  <c r="AL145" i="1"/>
  <c r="AM146" i="1"/>
  <c r="AJ146" i="1"/>
  <c r="L141" i="1"/>
  <c r="S142" i="1"/>
  <c r="K142" i="1"/>
  <c r="BE144" i="1" l="1"/>
  <c r="BF144" i="1" s="1"/>
  <c r="BG143" i="1"/>
  <c r="BH144" i="1"/>
  <c r="AB141" i="1"/>
  <c r="Z141" i="1" s="1"/>
  <c r="Z142" i="1"/>
  <c r="AA142" i="1" s="1"/>
  <c r="AC142" i="1"/>
  <c r="AC143" i="1"/>
  <c r="AM142" i="1"/>
  <c r="AK142" i="1"/>
  <c r="AA145" i="1"/>
  <c r="Q145" i="1"/>
  <c r="Q142" i="1"/>
  <c r="Q143" i="1"/>
  <c r="AA143" i="1"/>
  <c r="AK143" i="1"/>
  <c r="AK146" i="1"/>
  <c r="K141" i="1"/>
  <c r="S141" i="1"/>
  <c r="AM145" i="1"/>
  <c r="AJ145" i="1"/>
  <c r="AK145" i="1" s="1"/>
  <c r="BE143" i="1" l="1"/>
  <c r="BF143" i="1" s="1"/>
  <c r="BH143" i="1"/>
  <c r="AC141" i="1"/>
  <c r="AA141" i="1"/>
  <c r="Q141" i="1"/>
  <c r="AM141" i="1"/>
  <c r="AJ141" i="1"/>
  <c r="AK141" i="1" s="1"/>
  <c r="BG145" i="1"/>
  <c r="BH146" i="1"/>
  <c r="BE146" i="1"/>
  <c r="BF146" i="1" s="1"/>
  <c r="BE145" i="1" l="1"/>
  <c r="BF145" i="1" s="1"/>
  <c r="BH145" i="1"/>
  <c r="BG141" i="1"/>
  <c r="BH142" i="1"/>
  <c r="BE142" i="1"/>
  <c r="BF142" i="1" s="1"/>
  <c r="BH141" i="1" l="1"/>
  <c r="BE141" i="1"/>
  <c r="BF141" i="1" s="1"/>
  <c r="BG132" i="1" l="1"/>
  <c r="S132" i="1"/>
  <c r="K132" i="1"/>
  <c r="L131" i="1"/>
  <c r="AC132" i="1" l="1"/>
  <c r="Z132" i="1"/>
  <c r="AA132" i="1" s="1"/>
  <c r="AB131" i="1"/>
  <c r="Z131" i="1" s="1"/>
  <c r="K131" i="1"/>
  <c r="S131" i="1"/>
  <c r="AC131" i="1"/>
  <c r="Q132" i="1"/>
  <c r="AL131" i="1"/>
  <c r="AM132" i="1"/>
  <c r="AJ110" i="1" l="1"/>
  <c r="AJ112" i="1"/>
  <c r="AJ131" i="1"/>
  <c r="AK131" i="1" s="1"/>
  <c r="AM131" i="1"/>
  <c r="AK132" i="1"/>
  <c r="Q131" i="1"/>
  <c r="AA131" i="1"/>
  <c r="BE132" i="1" l="1"/>
  <c r="BF132" i="1" s="1"/>
  <c r="BH132" i="1"/>
  <c r="BG131" i="1"/>
  <c r="AJ59" i="1"/>
  <c r="BH131" i="1" l="1"/>
  <c r="BE131" i="1"/>
  <c r="BF131" i="1" s="1"/>
  <c r="AJ219" i="1"/>
  <c r="AL602" i="1"/>
  <c r="AJ602" i="1" l="1"/>
  <c r="AL622" i="1"/>
  <c r="AJ622" i="1" l="1"/>
  <c r="AL47" i="1"/>
  <c r="AL21" i="1" s="1"/>
  <c r="AJ47" i="1" l="1"/>
  <c r="AJ21" i="1" l="1"/>
  <c r="R126" i="1" l="1"/>
  <c r="R112" i="1" s="1"/>
  <c r="BG120" i="1"/>
  <c r="R110" i="1" l="1"/>
  <c r="R59" i="1"/>
  <c r="P126" i="1"/>
  <c r="R121" i="1"/>
  <c r="P121" i="1" s="1"/>
  <c r="AC118" i="1"/>
  <c r="BE120" i="1"/>
  <c r="BG119" i="1"/>
  <c r="BH120" i="1"/>
  <c r="AB126" i="1"/>
  <c r="BG126" i="1" s="1"/>
  <c r="S126" i="1"/>
  <c r="K126" i="1"/>
  <c r="AM126" i="1"/>
  <c r="L121" i="1"/>
  <c r="AM120" i="1"/>
  <c r="AC120" i="1"/>
  <c r="L119" i="1"/>
  <c r="S120" i="1"/>
  <c r="K120" i="1"/>
  <c r="L117" i="1"/>
  <c r="AM118" i="1"/>
  <c r="S118" i="1"/>
  <c r="K118" i="1"/>
  <c r="L112" i="1"/>
  <c r="L110" i="1" s="1"/>
  <c r="R57" i="1" l="1"/>
  <c r="R219" i="1"/>
  <c r="R602" i="1" s="1"/>
  <c r="P59" i="1"/>
  <c r="BF120" i="1"/>
  <c r="P110" i="1"/>
  <c r="P112" i="1"/>
  <c r="Z126" i="1"/>
  <c r="Z121" i="1" s="1"/>
  <c r="AB121" i="1"/>
  <c r="AC121" i="1" s="1"/>
  <c r="BE119" i="1"/>
  <c r="BH119" i="1"/>
  <c r="BG121" i="1"/>
  <c r="BE126" i="1"/>
  <c r="BF126" i="1" s="1"/>
  <c r="BH126" i="1"/>
  <c r="Z118" i="1"/>
  <c r="AA118" i="1" s="1"/>
  <c r="AB117" i="1"/>
  <c r="Z117" i="1" s="1"/>
  <c r="AB112" i="1"/>
  <c r="AC126" i="1"/>
  <c r="BG118" i="1"/>
  <c r="L59" i="1"/>
  <c r="L57" i="1" s="1"/>
  <c r="Q118" i="1"/>
  <c r="AK118" i="1"/>
  <c r="K119" i="1"/>
  <c r="AC119" i="1"/>
  <c r="S119" i="1"/>
  <c r="AM119" i="1"/>
  <c r="K117" i="1"/>
  <c r="AM117" i="1"/>
  <c r="S117" i="1"/>
  <c r="K121" i="1"/>
  <c r="S121" i="1"/>
  <c r="AM121" i="1"/>
  <c r="AK126" i="1"/>
  <c r="Q126" i="1"/>
  <c r="Q120" i="1"/>
  <c r="AA120" i="1"/>
  <c r="AK120" i="1"/>
  <c r="S112" i="1"/>
  <c r="K112" i="1"/>
  <c r="AM112" i="1"/>
  <c r="R622" i="1" l="1"/>
  <c r="R620" i="1" s="1"/>
  <c r="P620" i="1" s="1"/>
  <c r="P602" i="1"/>
  <c r="R600" i="1"/>
  <c r="AA126" i="1"/>
  <c r="R30" i="1"/>
  <c r="P57" i="1"/>
  <c r="R197" i="1"/>
  <c r="P197" i="1" s="1"/>
  <c r="L30" i="1"/>
  <c r="K57" i="1"/>
  <c r="AC112" i="1"/>
  <c r="AB110" i="1"/>
  <c r="Z110" i="1" s="1"/>
  <c r="BF119" i="1"/>
  <c r="AC117" i="1"/>
  <c r="BE121" i="1"/>
  <c r="BF121" i="1" s="1"/>
  <c r="BH121" i="1"/>
  <c r="BG112" i="1"/>
  <c r="BG117" i="1"/>
  <c r="BE118" i="1"/>
  <c r="BF118" i="1" s="1"/>
  <c r="BH118" i="1"/>
  <c r="AB59" i="1"/>
  <c r="Z112" i="1"/>
  <c r="AA112" i="1" s="1"/>
  <c r="Q112" i="1"/>
  <c r="AK112" i="1"/>
  <c r="AK121" i="1"/>
  <c r="Q121" i="1"/>
  <c r="AA121" i="1"/>
  <c r="S59" i="1"/>
  <c r="L219" i="1"/>
  <c r="K59" i="1"/>
  <c r="AM59" i="1"/>
  <c r="AA119" i="1"/>
  <c r="Q119" i="1"/>
  <c r="AK119" i="1"/>
  <c r="AM110" i="1"/>
  <c r="K110" i="1"/>
  <c r="S110" i="1"/>
  <c r="AA117" i="1"/>
  <c r="Q117" i="1"/>
  <c r="AK117" i="1"/>
  <c r="P600" i="1" l="1"/>
  <c r="R13" i="1"/>
  <c r="AB57" i="1"/>
  <c r="AB219" i="1"/>
  <c r="P30" i="1"/>
  <c r="P219" i="1"/>
  <c r="Z59" i="1"/>
  <c r="AA59" i="1" s="1"/>
  <c r="AC57" i="1"/>
  <c r="AC59" i="1"/>
  <c r="BE117" i="1"/>
  <c r="BF117" i="1" s="1"/>
  <c r="BH117" i="1"/>
  <c r="BG59" i="1"/>
  <c r="BH112" i="1"/>
  <c r="BE112" i="1"/>
  <c r="BF112" i="1" s="1"/>
  <c r="BG110" i="1"/>
  <c r="AC110" i="1"/>
  <c r="Q110" i="1"/>
  <c r="AA110" i="1"/>
  <c r="AK110" i="1"/>
  <c r="Q59" i="1"/>
  <c r="AK59" i="1"/>
  <c r="K219" i="1"/>
  <c r="L602" i="1"/>
  <c r="AM602" i="1" s="1"/>
  <c r="S219" i="1"/>
  <c r="AM219" i="1"/>
  <c r="L197" i="1"/>
  <c r="S57" i="1"/>
  <c r="Z57" i="1" l="1"/>
  <c r="AB197" i="1"/>
  <c r="L622" i="1"/>
  <c r="L600" i="1"/>
  <c r="S600" i="1" s="1"/>
  <c r="AC219" i="1"/>
  <c r="AB602" i="1"/>
  <c r="Z602" i="1" s="1"/>
  <c r="S602" i="1"/>
  <c r="R47" i="1"/>
  <c r="R21" i="1" s="1"/>
  <c r="P21" i="1" s="1"/>
  <c r="P13" i="1"/>
  <c r="R45" i="1"/>
  <c r="R11" i="1" s="1"/>
  <c r="BG57" i="1"/>
  <c r="BG219" i="1"/>
  <c r="BH59" i="1"/>
  <c r="BE59" i="1"/>
  <c r="BF59" i="1" s="1"/>
  <c r="AB30" i="1"/>
  <c r="AC30" i="1" s="1"/>
  <c r="AB600" i="1"/>
  <c r="Z600" i="1" s="1"/>
  <c r="BH110" i="1"/>
  <c r="BE110" i="1"/>
  <c r="BF110" i="1" s="1"/>
  <c r="Z219" i="1"/>
  <c r="AA219" i="1" s="1"/>
  <c r="K602" i="1"/>
  <c r="Q219" i="1"/>
  <c r="AK219" i="1"/>
  <c r="K197" i="1"/>
  <c r="K30" i="1"/>
  <c r="Q57" i="1"/>
  <c r="S30" i="1"/>
  <c r="S197" i="1"/>
  <c r="R18" i="1" l="1"/>
  <c r="P18" i="1" s="1"/>
  <c r="P622" i="1"/>
  <c r="K622" i="1"/>
  <c r="L620" i="1"/>
  <c r="L763" i="1" s="1"/>
  <c r="AC602" i="1"/>
  <c r="AB622" i="1"/>
  <c r="AB620" i="1" s="1"/>
  <c r="AC197" i="1"/>
  <c r="AA57" i="1"/>
  <c r="Z30" i="1"/>
  <c r="AA30" i="1" s="1"/>
  <c r="R759" i="1"/>
  <c r="R761" i="1"/>
  <c r="P45" i="1"/>
  <c r="R763" i="1"/>
  <c r="P763" i="1" s="1"/>
  <c r="P47" i="1"/>
  <c r="Z197" i="1"/>
  <c r="AA197" i="1" s="1"/>
  <c r="BH219" i="1"/>
  <c r="BG197" i="1"/>
  <c r="BG602" i="1"/>
  <c r="BE219" i="1"/>
  <c r="BF219" i="1" s="1"/>
  <c r="AC600" i="1"/>
  <c r="Z622" i="1"/>
  <c r="Z47" i="1" s="1"/>
  <c r="BE57" i="1"/>
  <c r="BF57" i="1" s="1"/>
  <c r="BG30" i="1"/>
  <c r="Q30" i="1"/>
  <c r="AA602" i="1"/>
  <c r="Q602" i="1"/>
  <c r="AK602" i="1"/>
  <c r="Q197" i="1"/>
  <c r="L47" i="1"/>
  <c r="L21" i="1" s="1"/>
  <c r="S622" i="1"/>
  <c r="AM622" i="1"/>
  <c r="AB47" i="1" l="1"/>
  <c r="AB21" i="1" s="1"/>
  <c r="S620" i="1"/>
  <c r="L761" i="1"/>
  <c r="L45" i="1"/>
  <c r="L759" i="1"/>
  <c r="AC620" i="1"/>
  <c r="Z620" i="1"/>
  <c r="AC622" i="1"/>
  <c r="P11" i="1"/>
  <c r="R12" i="1" s="1"/>
  <c r="P761" i="1"/>
  <c r="P759" i="1"/>
  <c r="BH602" i="1"/>
  <c r="BE602" i="1"/>
  <c r="BG622" i="1"/>
  <c r="BG620" i="1"/>
  <c r="BE197" i="1"/>
  <c r="BG600" i="1"/>
  <c r="BE30" i="1"/>
  <c r="BF30" i="1" s="1"/>
  <c r="BH30" i="1"/>
  <c r="Z21" i="1"/>
  <c r="AB45" i="1"/>
  <c r="AB759" i="1"/>
  <c r="AB763" i="1"/>
  <c r="Z763" i="1" s="1"/>
  <c r="AB761" i="1"/>
  <c r="K47" i="1"/>
  <c r="AA622" i="1"/>
  <c r="Q622" i="1"/>
  <c r="AK622" i="1"/>
  <c r="S45" i="1"/>
  <c r="AC47" i="1"/>
  <c r="S47" i="1"/>
  <c r="AM47" i="1"/>
  <c r="AC45" i="1" l="1"/>
  <c r="V5" i="1"/>
  <c r="BG13" i="1"/>
  <c r="BH600" i="1"/>
  <c r="BF197" i="1"/>
  <c r="BG761" i="1"/>
  <c r="BG763" i="1"/>
  <c r="BG759" i="1"/>
  <c r="BG45" i="1"/>
  <c r="Z761" i="1"/>
  <c r="Z759" i="1"/>
  <c r="Z45" i="1"/>
  <c r="BG47" i="1"/>
  <c r="BH622" i="1"/>
  <c r="BF602" i="1"/>
  <c r="BE622" i="1"/>
  <c r="BF622" i="1" s="1"/>
  <c r="AA47" i="1"/>
  <c r="Q47" i="1"/>
  <c r="AK47" i="1"/>
  <c r="K21" i="1"/>
  <c r="AC21" i="1"/>
  <c r="S21" i="1"/>
  <c r="AM21" i="1"/>
  <c r="BG21" i="1" l="1"/>
  <c r="BE47" i="1"/>
  <c r="BF47" i="1" s="1"/>
  <c r="BH47" i="1"/>
  <c r="BH45" i="1"/>
  <c r="AA21" i="1"/>
  <c r="Q21" i="1"/>
  <c r="AK21" i="1"/>
  <c r="BG18" i="1" l="1"/>
  <c r="BH21" i="1"/>
  <c r="AM187" i="1"/>
  <c r="S187" i="1"/>
  <c r="AC187" i="1"/>
  <c r="K187" i="1"/>
  <c r="S189" i="1"/>
  <c r="L181" i="1"/>
  <c r="AC181" i="1" s="1"/>
  <c r="AA187" i="1" l="1"/>
  <c r="BF187" i="1"/>
  <c r="S181" i="1"/>
  <c r="AM181" i="1"/>
  <c r="AK187" i="1"/>
  <c r="K189" i="1"/>
  <c r="BF189" i="1" s="1"/>
  <c r="Q187" i="1"/>
  <c r="K181" i="1"/>
  <c r="BF181" i="1" s="1"/>
  <c r="AC189" i="1"/>
  <c r="AM189" i="1"/>
  <c r="AA181" i="1" l="1"/>
  <c r="Q181" i="1"/>
  <c r="AK181" i="1"/>
  <c r="Q189" i="1"/>
  <c r="AK189" i="1"/>
  <c r="AA189" i="1"/>
  <c r="BL734" i="1" l="1"/>
  <c r="BE734" i="1"/>
  <c r="BE730" i="1" s="1"/>
  <c r="BK730" i="1"/>
  <c r="BL730" i="1" s="1"/>
  <c r="BF730" i="1" l="1"/>
  <c r="BK21" i="1"/>
  <c r="BF734" i="1"/>
  <c r="BL21" i="1" l="1"/>
  <c r="BE21" i="1"/>
  <c r="BF21" i="1" s="1"/>
  <c r="AX63" i="1" l="1"/>
  <c r="AX61" i="1" s="1"/>
  <c r="AX60" i="1" s="1"/>
  <c r="AX57" i="1" s="1"/>
  <c r="BH63" i="1"/>
  <c r="AW63" i="1" l="1"/>
  <c r="AW61" i="1"/>
  <c r="AW60" i="1" s="1"/>
  <c r="AW57" i="1" s="1"/>
  <c r="AW197" i="1" s="1"/>
  <c r="AX30" i="1"/>
  <c r="AX197" i="1"/>
  <c r="AW30" i="1" l="1"/>
  <c r="AX600" i="1"/>
  <c r="AX13" i="1" s="1"/>
  <c r="AX601" i="1"/>
  <c r="AX621" i="1" s="1"/>
  <c r="AX46" i="1" s="1"/>
  <c r="AX19" i="1" s="1"/>
  <c r="AX18" i="1" s="1"/>
  <c r="AX620" i="1"/>
  <c r="AW601" i="1"/>
  <c r="AW621" i="1" s="1"/>
  <c r="AW46" i="1" s="1"/>
  <c r="AW19" i="1" s="1"/>
  <c r="AW620" i="1"/>
  <c r="AW600" i="1"/>
  <c r="AW13" i="1" s="1"/>
  <c r="AW761" i="1" l="1"/>
  <c r="AW18" i="1"/>
  <c r="AW45" i="1"/>
  <c r="AW11" i="1" s="1"/>
  <c r="AZ12" i="1" s="1"/>
  <c r="AW759" i="1"/>
  <c r="AX763" i="1"/>
  <c r="AW763" i="1" s="1"/>
  <c r="AX45" i="1"/>
  <c r="AX11" i="1" s="1"/>
  <c r="AX759" i="1"/>
  <c r="AX761" i="1"/>
  <c r="AM95" i="1"/>
  <c r="AM94" i="1"/>
  <c r="AJ95" i="1"/>
  <c r="AK95" i="1" s="1"/>
  <c r="AX12" i="1" l="1"/>
  <c r="BH95" i="1"/>
  <c r="AJ94" i="1"/>
  <c r="AL93" i="1"/>
  <c r="AX95" i="1"/>
  <c r="AM93" i="1" l="1"/>
  <c r="AJ93" i="1"/>
  <c r="AL90" i="1"/>
  <c r="AX94" i="1"/>
  <c r="AW95" i="1"/>
  <c r="BH94" i="1"/>
  <c r="AK94" i="1"/>
  <c r="AK93" i="1" l="1"/>
  <c r="BH93" i="1"/>
  <c r="AX93" i="1"/>
  <c r="AW94" i="1"/>
  <c r="AJ90" i="1"/>
  <c r="AM90" i="1"/>
  <c r="AL89" i="1"/>
  <c r="AL58" i="1" s="1"/>
  <c r="AJ58" i="1" l="1"/>
  <c r="AL57" i="1"/>
  <c r="AL220" i="1"/>
  <c r="AJ220" i="1" s="1"/>
  <c r="AM58" i="1"/>
  <c r="AJ89" i="1"/>
  <c r="AM89" i="1"/>
  <c r="AK90" i="1"/>
  <c r="BH90" i="1"/>
  <c r="AW93" i="1"/>
  <c r="AX90" i="1"/>
  <c r="AL197" i="1" l="1"/>
  <c r="AJ197" i="1" s="1"/>
  <c r="AJ57" i="1"/>
  <c r="AJ30" i="1" s="1"/>
  <c r="AL30" i="1"/>
  <c r="AM57" i="1"/>
  <c r="AM220" i="1"/>
  <c r="AL601" i="1"/>
  <c r="BH58" i="1"/>
  <c r="AK58" i="1"/>
  <c r="AW90" i="1"/>
  <c r="AX89" i="1"/>
  <c r="AW89" i="1" s="1"/>
  <c r="BH89" i="1"/>
  <c r="AK89" i="1"/>
  <c r="Q147" i="1"/>
  <c r="Q149" i="1"/>
  <c r="Q150" i="1"/>
  <c r="Q148" i="1"/>
  <c r="AM601" i="1" l="1"/>
  <c r="AL600" i="1"/>
  <c r="AL620" i="1"/>
  <c r="AM197" i="1"/>
  <c r="AL621" i="1"/>
  <c r="AK220" i="1"/>
  <c r="BH220" i="1"/>
  <c r="AK30" i="1"/>
  <c r="AM30" i="1"/>
  <c r="AK57" i="1"/>
  <c r="BH57" i="1"/>
  <c r="AM600" i="1" l="1"/>
  <c r="AK197" i="1"/>
  <c r="BH197" i="1"/>
  <c r="AL46" i="1"/>
  <c r="AL19" i="1" s="1"/>
  <c r="AL18" i="1" s="1"/>
  <c r="AM621" i="1"/>
  <c r="AL761" i="1"/>
  <c r="AL45" i="1"/>
  <c r="AL11" i="1" s="1"/>
  <c r="AL763" i="1"/>
  <c r="AL759" i="1"/>
  <c r="AM620" i="1"/>
  <c r="AL13" i="1"/>
  <c r="AM46" i="1" l="1"/>
  <c r="AM45" i="1"/>
  <c r="AN12" i="1" l="1"/>
  <c r="AO12" i="1" s="1"/>
  <c r="AL5" i="1"/>
  <c r="AC774" i="1" l="1"/>
  <c r="AC17" i="1"/>
  <c r="BG774" i="1"/>
  <c r="BG17" i="1" s="1"/>
  <c r="Z774" i="1"/>
  <c r="AA774" i="1" s="1"/>
  <c r="Z17" i="1" l="1"/>
  <c r="AA17" i="1" s="1"/>
  <c r="BH17" i="1"/>
  <c r="BE17" i="1"/>
  <c r="BF17" i="1" s="1"/>
  <c r="BH774" i="1"/>
  <c r="BE774" i="1"/>
  <c r="BF774" i="1" s="1"/>
  <c r="BG11" i="1"/>
  <c r="AC778" i="1" l="1"/>
  <c r="Z778" i="1"/>
  <c r="AA778" i="1" s="1"/>
  <c r="AC777" i="1"/>
  <c r="Z777" i="1"/>
  <c r="AA777" i="1" s="1"/>
  <c r="BG777" i="1"/>
  <c r="BH777" i="1" s="1"/>
  <c r="BE777" i="1" l="1"/>
  <c r="BF777" i="1" s="1"/>
  <c r="AF19" i="1"/>
  <c r="AF18" i="1" s="1"/>
  <c r="AA745" i="1"/>
  <c r="AA746" i="1"/>
  <c r="AA748" i="1"/>
  <c r="AI748" i="1"/>
  <c r="AH750" i="1"/>
  <c r="AH749" i="1"/>
  <c r="AA744" i="1"/>
  <c r="AA743" i="1"/>
  <c r="AG19" i="1" l="1"/>
  <c r="AH752" i="1"/>
  <c r="AG18" i="1" l="1"/>
  <c r="Z752" i="1"/>
  <c r="L676" i="1" l="1"/>
  <c r="AB676" i="1" l="1"/>
  <c r="L678" i="1"/>
  <c r="K678" i="1" s="1"/>
  <c r="K676" i="1"/>
  <c r="Z676" i="1"/>
  <c r="AB674" i="1"/>
  <c r="S676" i="1"/>
  <c r="AM676" i="1"/>
  <c r="S675" i="1"/>
  <c r="S677" i="1"/>
  <c r="L674" i="1"/>
  <c r="K674" i="1" s="1"/>
  <c r="AC675" i="1"/>
  <c r="AC676" i="1"/>
  <c r="AC677" i="1"/>
  <c r="AB678" i="1" l="1"/>
  <c r="Z674" i="1"/>
  <c r="Z678" i="1" s="1"/>
  <c r="AA677" i="1"/>
  <c r="AK677" i="1"/>
  <c r="Q677" i="1"/>
  <c r="AM674" i="1"/>
  <c r="S674" i="1"/>
  <c r="AA675" i="1"/>
  <c r="Q675" i="1"/>
  <c r="AK675" i="1"/>
  <c r="AA676" i="1"/>
  <c r="Q676" i="1"/>
  <c r="AK676" i="1"/>
  <c r="AC674" i="1"/>
  <c r="Z719" i="1" l="1"/>
  <c r="Z718" i="1"/>
  <c r="AB718" i="1"/>
  <c r="AB11" i="1" s="1"/>
  <c r="AB719" i="1"/>
  <c r="AB19" i="1" s="1"/>
  <c r="AA674" i="1"/>
  <c r="AK674" i="1"/>
  <c r="Q674" i="1"/>
  <c r="Q678" i="1"/>
  <c r="AC678" i="1"/>
  <c r="L719" i="1"/>
  <c r="L718" i="1"/>
  <c r="AM718" i="1" s="1"/>
  <c r="AM678" i="1"/>
  <c r="S678" i="1"/>
  <c r="S718" i="1" s="1"/>
  <c r="L19" i="1" l="1"/>
  <c r="AM719" i="1"/>
  <c r="Z19" i="1"/>
  <c r="AB18" i="1"/>
  <c r="Z18" i="1" s="1"/>
  <c r="L13" i="1"/>
  <c r="L11" i="1"/>
  <c r="K718" i="1"/>
  <c r="K719" i="1"/>
  <c r="AB13" i="1"/>
  <c r="Z13" i="1" s="1"/>
  <c r="BH719" i="1"/>
  <c r="AC719" i="1"/>
  <c r="AC718" i="1"/>
  <c r="BH718" i="1"/>
  <c r="AA678" i="1"/>
  <c r="AK678" i="1"/>
  <c r="BF678" i="1"/>
  <c r="L18" i="1" l="1"/>
  <c r="L12" i="1"/>
  <c r="AD12" i="1"/>
  <c r="AE12" i="1" s="1"/>
  <c r="Z11" i="1"/>
  <c r="AB12" i="1" s="1"/>
  <c r="S13" i="1"/>
  <c r="AC13" i="1"/>
  <c r="BH13" i="1"/>
  <c r="AM13" i="1"/>
  <c r="Q718" i="1"/>
  <c r="AA718" i="1"/>
  <c r="BF718" i="1"/>
  <c r="BH19" i="1"/>
  <c r="AC19" i="1"/>
  <c r="S19" i="1"/>
  <c r="AM19" i="1"/>
  <c r="AA719" i="1"/>
  <c r="Q719" i="1"/>
  <c r="BF719" i="1"/>
  <c r="S11" i="1"/>
  <c r="AM11" i="1"/>
  <c r="AC11" i="1"/>
  <c r="AH12" i="1" s="1"/>
  <c r="BH11" i="1"/>
  <c r="AF5" i="1" l="1"/>
  <c r="X12" i="1"/>
  <c r="U12" i="1"/>
  <c r="AC18" i="1"/>
  <c r="S18" i="1"/>
  <c r="BH18" i="1"/>
  <c r="AM18" i="1"/>
  <c r="AG736" i="1" l="1"/>
  <c r="AG740" i="1"/>
  <c r="Y740" i="1" l="1"/>
  <c r="AI740" i="1"/>
  <c r="BK740" i="1"/>
  <c r="K740" i="1"/>
  <c r="AA740" i="1" s="1"/>
  <c r="O739" i="1"/>
  <c r="Y736" i="1"/>
  <c r="BK736" i="1"/>
  <c r="O735" i="1"/>
  <c r="AG735" i="1" s="1"/>
  <c r="AI736" i="1"/>
  <c r="K736" i="1"/>
  <c r="AA736" i="1" s="1"/>
  <c r="Y739" i="1" l="1"/>
  <c r="AG739" i="1"/>
  <c r="O729" i="1"/>
  <c r="AG733" i="1"/>
  <c r="O732" i="1"/>
  <c r="AG732" i="1" s="1"/>
  <c r="Y733" i="1"/>
  <c r="BK733" i="1"/>
  <c r="K733" i="1"/>
  <c r="AI733" i="1"/>
  <c r="K739" i="1"/>
  <c r="AA739" i="1" s="1"/>
  <c r="AI739" i="1"/>
  <c r="Q736" i="1"/>
  <c r="AR736" i="1"/>
  <c r="Q740" i="1"/>
  <c r="AR740" i="1"/>
  <c r="BE740" i="1"/>
  <c r="BF740" i="1" s="1"/>
  <c r="BL740" i="1"/>
  <c r="Y735" i="1"/>
  <c r="AI735" i="1"/>
  <c r="K735" i="1"/>
  <c r="AA735" i="1" s="1"/>
  <c r="BL736" i="1"/>
  <c r="BK735" i="1"/>
  <c r="BE736" i="1"/>
  <c r="BF736" i="1" s="1"/>
  <c r="Q739" i="1" l="1"/>
  <c r="AR733" i="1"/>
  <c r="AA733" i="1"/>
  <c r="Q733" i="1"/>
  <c r="AR739" i="1"/>
  <c r="AJ740" i="1"/>
  <c r="AK740" i="1" s="1"/>
  <c r="AS740" i="1"/>
  <c r="BK729" i="1"/>
  <c r="BL733" i="1"/>
  <c r="BE733" i="1"/>
  <c r="BK732" i="1"/>
  <c r="Q735" i="1"/>
  <c r="AS736" i="1"/>
  <c r="AR735" i="1"/>
  <c r="AJ736" i="1"/>
  <c r="AK736" i="1" s="1"/>
  <c r="BE735" i="1"/>
  <c r="BF735" i="1" s="1"/>
  <c r="BL735" i="1"/>
  <c r="K732" i="1"/>
  <c r="Y732" i="1"/>
  <c r="AI732" i="1"/>
  <c r="O750" i="1"/>
  <c r="K729" i="1"/>
  <c r="O728" i="1"/>
  <c r="Y729" i="1"/>
  <c r="AI729" i="1"/>
  <c r="AA729" i="1" l="1"/>
  <c r="Q729" i="1"/>
  <c r="K728" i="1"/>
  <c r="AS735" i="1"/>
  <c r="AJ735" i="1"/>
  <c r="AK735" i="1" s="1"/>
  <c r="BL729" i="1"/>
  <c r="BK728" i="1"/>
  <c r="K750" i="1"/>
  <c r="BL750" i="1"/>
  <c r="Y750" i="1"/>
  <c r="AI750" i="1"/>
  <c r="Y728" i="1"/>
  <c r="O727" i="1"/>
  <c r="AI728" i="1"/>
  <c r="AJ739" i="1"/>
  <c r="AK739" i="1" s="1"/>
  <c r="AS739" i="1"/>
  <c r="Q732" i="1"/>
  <c r="AA732" i="1"/>
  <c r="BE732" i="1"/>
  <c r="BF732" i="1" s="1"/>
  <c r="BL732" i="1"/>
  <c r="BF733" i="1"/>
  <c r="BE729" i="1"/>
  <c r="AS733" i="1"/>
  <c r="AR732" i="1"/>
  <c r="AJ733" i="1"/>
  <c r="AK733" i="1" s="1"/>
  <c r="AR729" i="1"/>
  <c r="AS732" i="1" l="1"/>
  <c r="AJ732" i="1"/>
  <c r="AK732" i="1" s="1"/>
  <c r="BL728" i="1"/>
  <c r="BK727" i="1"/>
  <c r="O749" i="1"/>
  <c r="O43" i="1"/>
  <c r="Y727" i="1"/>
  <c r="AI727" i="1"/>
  <c r="Q728" i="1"/>
  <c r="K727" i="1"/>
  <c r="AA728" i="1"/>
  <c r="AR728" i="1"/>
  <c r="AS729" i="1"/>
  <c r="AR750" i="1"/>
  <c r="AJ729" i="1"/>
  <c r="BF729" i="1"/>
  <c r="BE728" i="1"/>
  <c r="BF750" i="1"/>
  <c r="AA750" i="1"/>
  <c r="AJ750" i="1" l="1"/>
  <c r="AK750" i="1" s="1"/>
  <c r="AS750" i="1"/>
  <c r="BK43" i="1"/>
  <c r="BL727" i="1"/>
  <c r="BF728" i="1"/>
  <c r="BE727" i="1"/>
  <c r="BF727" i="1" s="1"/>
  <c r="AR727" i="1"/>
  <c r="AS728" i="1"/>
  <c r="Q727" i="1"/>
  <c r="K43" i="1"/>
  <c r="AA727" i="1"/>
  <c r="Y43" i="1"/>
  <c r="AI43" i="1"/>
  <c r="AJ728" i="1"/>
  <c r="AK729" i="1"/>
  <c r="K749" i="1"/>
  <c r="BL749" i="1"/>
  <c r="O752" i="1"/>
  <c r="AI749" i="1"/>
  <c r="Y752" i="1" l="1"/>
  <c r="K752" i="1"/>
  <c r="BL752" i="1"/>
  <c r="AI752" i="1"/>
  <c r="AA43" i="1"/>
  <c r="Q43" i="1"/>
  <c r="BF749" i="1"/>
  <c r="AA749" i="1"/>
  <c r="AR749" i="1"/>
  <c r="AS727" i="1"/>
  <c r="AR43" i="1"/>
  <c r="BE43" i="1"/>
  <c r="BF43" i="1" s="1"/>
  <c r="BL43" i="1"/>
  <c r="AJ727" i="1"/>
  <c r="AK728" i="1"/>
  <c r="AK727" i="1" l="1"/>
  <c r="AJ43" i="1"/>
  <c r="AS43" i="1"/>
  <c r="AK43" i="1"/>
  <c r="AR752" i="1"/>
  <c r="AJ749" i="1"/>
  <c r="AK749" i="1" s="1"/>
  <c r="AS749" i="1"/>
  <c r="AC12" i="1"/>
  <c r="BF752" i="1"/>
  <c r="AA752" i="1"/>
  <c r="AJ752" i="1" l="1"/>
  <c r="AK752" i="1" s="1"/>
  <c r="AS752" i="1"/>
  <c r="AK719" i="1" l="1"/>
  <c r="AK718" i="1"/>
  <c r="AK721" i="1"/>
  <c r="AM540" i="1"/>
  <c r="AK604" i="1"/>
  <c r="AL623" i="1" l="1"/>
  <c r="AJ623" i="1" s="1"/>
  <c r="AM623" i="1" l="1"/>
  <c r="BH623" i="1" l="1"/>
  <c r="AK623" i="1"/>
  <c r="AK540" i="1"/>
  <c r="AK541" i="1"/>
  <c r="Q749" i="1" l="1"/>
  <c r="Q750" i="1"/>
  <c r="Q752" i="1"/>
  <c r="O413" i="1" l="1"/>
  <c r="AR413" i="1" l="1"/>
  <c r="BK413" i="1"/>
  <c r="AI413" i="1"/>
  <c r="Y413" i="1"/>
  <c r="K413" i="1"/>
  <c r="BD413" i="1"/>
  <c r="BA413" i="1" l="1"/>
  <c r="AV413" i="1"/>
  <c r="AV409" i="1" s="1"/>
  <c r="BD409" i="1"/>
  <c r="Q413" i="1"/>
  <c r="AA413" i="1"/>
  <c r="BL413" i="1"/>
  <c r="BE413" i="1"/>
  <c r="BF413" i="1" s="1"/>
  <c r="AS413" i="1"/>
  <c r="AJ413" i="1"/>
  <c r="AK413" i="1" s="1"/>
  <c r="BD359" i="1" l="1"/>
  <c r="BA409" i="1"/>
  <c r="BD393" i="1"/>
  <c r="AV359" i="1"/>
  <c r="AV393" i="1"/>
  <c r="BA393" i="1" l="1"/>
  <c r="BD484" i="1"/>
  <c r="BD537" i="1"/>
  <c r="BD538" i="1"/>
  <c r="BD601" i="1" s="1"/>
  <c r="BD621" i="1" s="1"/>
  <c r="BD46" i="1" s="1"/>
  <c r="BD19" i="1" s="1"/>
  <c r="BD18" i="1" s="1"/>
  <c r="BA18" i="1" s="1"/>
  <c r="BD542" i="1"/>
  <c r="BD482" i="1"/>
  <c r="BA482" i="1" s="1"/>
  <c r="BD481" i="1"/>
  <c r="AV537" i="1"/>
  <c r="AV481" i="1"/>
  <c r="AV484" i="1"/>
  <c r="AV538" i="1"/>
  <c r="AV601" i="1" s="1"/>
  <c r="AV621" i="1" s="1"/>
  <c r="AV46" i="1" s="1"/>
  <c r="AV19" i="1" s="1"/>
  <c r="AV18" i="1" s="1"/>
  <c r="AV542" i="1"/>
  <c r="AV482" i="1"/>
  <c r="AV37" i="1" l="1"/>
  <c r="AV600" i="1"/>
  <c r="AV13" i="1" s="1"/>
  <c r="AV620" i="1"/>
  <c r="BD54" i="1"/>
  <c r="BD26" i="1" s="1"/>
  <c r="BD629" i="1"/>
  <c r="BD764" i="1" s="1"/>
  <c r="BD600" i="1"/>
  <c r="BD13" i="1" s="1"/>
  <c r="BD37" i="1"/>
  <c r="BD620" i="1"/>
  <c r="AV54" i="1"/>
  <c r="AV26" i="1" s="1"/>
  <c r="AV629" i="1"/>
  <c r="AV764" i="1" s="1"/>
  <c r="BA484" i="1"/>
  <c r="BA542" i="1"/>
  <c r="BA481" i="1"/>
  <c r="BA538" i="1"/>
  <c r="BA601" i="1" s="1"/>
  <c r="BA621" i="1" s="1"/>
  <c r="BA46" i="1" s="1"/>
  <c r="BA19" i="1" s="1"/>
  <c r="BA537" i="1"/>
  <c r="AV761" i="1" l="1"/>
  <c r="AV45" i="1"/>
  <c r="AV11" i="1" s="1"/>
  <c r="AV763" i="1"/>
  <c r="AV759" i="1"/>
  <c r="BA37" i="1"/>
  <c r="BA620" i="1"/>
  <c r="BA600" i="1"/>
  <c r="BA13" i="1" s="1"/>
  <c r="BD761" i="1"/>
  <c r="BD45" i="1"/>
  <c r="BD11" i="1" s="1"/>
  <c r="BD759" i="1"/>
  <c r="BD763" i="1"/>
  <c r="BA763" i="1" s="1"/>
  <c r="BA54" i="1"/>
  <c r="BA26" i="1" s="1"/>
  <c r="BA629" i="1"/>
  <c r="BA764" i="1" s="1"/>
  <c r="BA761" i="1" l="1"/>
  <c r="BA759" i="1"/>
  <c r="BA45" i="1"/>
  <c r="BA11" i="1" s="1"/>
  <c r="BD12" i="1" l="1"/>
  <c r="BB12" i="1"/>
  <c r="O412" i="1" l="1"/>
  <c r="AR412" i="1" l="1"/>
  <c r="BK412" i="1"/>
  <c r="K412" i="1"/>
  <c r="AI412" i="1"/>
  <c r="Y412" i="1"/>
  <c r="O409" i="1"/>
  <c r="Y409" i="1" l="1"/>
  <c r="K409" i="1"/>
  <c r="AI409" i="1"/>
  <c r="AA412" i="1"/>
  <c r="Q412" i="1"/>
  <c r="BL412" i="1"/>
  <c r="BE412" i="1"/>
  <c r="BF412" i="1" s="1"/>
  <c r="BK409" i="1"/>
  <c r="AS412" i="1"/>
  <c r="AJ412" i="1"/>
  <c r="AK412" i="1" s="1"/>
  <c r="AR409" i="1"/>
  <c r="AJ409" i="1" l="1"/>
  <c r="AK409" i="1" s="1"/>
  <c r="AS409" i="1"/>
  <c r="Q409" i="1"/>
  <c r="AA409" i="1"/>
  <c r="BL409" i="1"/>
  <c r="BE409" i="1"/>
  <c r="BF409" i="1" s="1"/>
  <c r="O427" i="1" l="1"/>
  <c r="AR427" i="1" l="1"/>
  <c r="O420" i="1"/>
  <c r="Y427" i="1"/>
  <c r="BK427" i="1"/>
  <c r="K427" i="1"/>
  <c r="AI427" i="1"/>
  <c r="Q427" i="1" l="1"/>
  <c r="AA427" i="1"/>
  <c r="BL427" i="1"/>
  <c r="BE427" i="1"/>
  <c r="BF427" i="1" s="1"/>
  <c r="BK420" i="1"/>
  <c r="AI420" i="1"/>
  <c r="Y420" i="1"/>
  <c r="K420" i="1"/>
  <c r="O404" i="1"/>
  <c r="AJ427" i="1"/>
  <c r="AK427" i="1" s="1"/>
  <c r="AR420" i="1"/>
  <c r="AS427" i="1"/>
  <c r="AA420" i="1" l="1"/>
  <c r="Q420" i="1"/>
  <c r="BE420" i="1"/>
  <c r="BF420" i="1" s="1"/>
  <c r="BL420" i="1"/>
  <c r="BK404" i="1"/>
  <c r="AJ420" i="1"/>
  <c r="AK420" i="1" s="1"/>
  <c r="AS420" i="1"/>
  <c r="AR404" i="1"/>
  <c r="K404" i="1"/>
  <c r="O393" i="1"/>
  <c r="AI404" i="1"/>
  <c r="Y404" i="1"/>
  <c r="BE404" i="1" l="1"/>
  <c r="BF404" i="1" s="1"/>
  <c r="BK393" i="1"/>
  <c r="BL404" i="1"/>
  <c r="O537" i="1"/>
  <c r="O538" i="1"/>
  <c r="AI393" i="1"/>
  <c r="O484" i="1"/>
  <c r="Y393" i="1"/>
  <c r="O481" i="1"/>
  <c r="O482" i="1"/>
  <c r="K482" i="1" s="1"/>
  <c r="O542" i="1"/>
  <c r="K393" i="1"/>
  <c r="AA404" i="1"/>
  <c r="Q404" i="1"/>
  <c r="AR537" i="1"/>
  <c r="AS404" i="1"/>
  <c r="AR393" i="1"/>
  <c r="AJ404" i="1"/>
  <c r="AK404" i="1" s="1"/>
  <c r="AR620" i="1" l="1"/>
  <c r="AS537" i="1"/>
  <c r="AR37" i="1"/>
  <c r="AR600" i="1"/>
  <c r="AJ600" i="1" s="1"/>
  <c r="K538" i="1"/>
  <c r="O601" i="1"/>
  <c r="Y538" i="1"/>
  <c r="AI538" i="1"/>
  <c r="K484" i="1"/>
  <c r="Q393" i="1"/>
  <c r="AA393" i="1"/>
  <c r="K481" i="1"/>
  <c r="K537" i="1"/>
  <c r="O37" i="1"/>
  <c r="AI537" i="1"/>
  <c r="Y537" i="1"/>
  <c r="O629" i="1"/>
  <c r="Y542" i="1"/>
  <c r="K542" i="1"/>
  <c r="O54" i="1"/>
  <c r="AI542" i="1"/>
  <c r="BK537" i="1"/>
  <c r="BL393" i="1"/>
  <c r="BK542" i="1"/>
  <c r="BK482" i="1"/>
  <c r="BE482" i="1" s="1"/>
  <c r="BF482" i="1" s="1"/>
  <c r="BK538" i="1"/>
  <c r="BK481" i="1"/>
  <c r="BK484" i="1"/>
  <c r="BE393" i="1"/>
  <c r="AR481" i="1"/>
  <c r="AR542" i="1"/>
  <c r="AJ393" i="1"/>
  <c r="AR482" i="1"/>
  <c r="AJ482" i="1" s="1"/>
  <c r="AR484" i="1"/>
  <c r="AS393" i="1"/>
  <c r="AR538" i="1"/>
  <c r="BK629" i="1" l="1"/>
  <c r="BL542" i="1"/>
  <c r="AR629" i="1"/>
  <c r="AS542" i="1"/>
  <c r="AJ542" i="1"/>
  <c r="AR54" i="1"/>
  <c r="BK600" i="1"/>
  <c r="BK37" i="1"/>
  <c r="BL537" i="1"/>
  <c r="BK620" i="1"/>
  <c r="Y37" i="1"/>
  <c r="AI37" i="1"/>
  <c r="Y601" i="1"/>
  <c r="Y600" i="1" s="1"/>
  <c r="K601" i="1"/>
  <c r="O600" i="1"/>
  <c r="O621" i="1"/>
  <c r="BE481" i="1"/>
  <c r="BF481" i="1" s="1"/>
  <c r="BE484" i="1"/>
  <c r="BF484" i="1" s="1"/>
  <c r="BE542" i="1"/>
  <c r="BE537" i="1"/>
  <c r="BF393" i="1"/>
  <c r="Q537" i="1"/>
  <c r="K37" i="1"/>
  <c r="AA537" i="1"/>
  <c r="AA538" i="1"/>
  <c r="Q538" i="1"/>
  <c r="AR601" i="1"/>
  <c r="AJ601" i="1" s="1"/>
  <c r="AJ538" i="1"/>
  <c r="AK538" i="1" s="1"/>
  <c r="AS538" i="1"/>
  <c r="Y54" i="1"/>
  <c r="AI54" i="1"/>
  <c r="O26" i="1"/>
  <c r="AR13" i="1"/>
  <c r="AJ537" i="1"/>
  <c r="AJ484" i="1"/>
  <c r="AK393" i="1"/>
  <c r="AJ481" i="1"/>
  <c r="AA542" i="1"/>
  <c r="K629" i="1"/>
  <c r="Q542" i="1"/>
  <c r="K54" i="1"/>
  <c r="AS37" i="1"/>
  <c r="BK601" i="1"/>
  <c r="BE538" i="1"/>
  <c r="BF538" i="1" s="1"/>
  <c r="BL538" i="1"/>
  <c r="O764" i="1"/>
  <c r="Y629" i="1"/>
  <c r="AI629" i="1"/>
  <c r="AR761" i="1"/>
  <c r="AR763" i="1"/>
  <c r="AJ763" i="1" s="1"/>
  <c r="AR759" i="1"/>
  <c r="AR45" i="1"/>
  <c r="AA629" i="1" l="1"/>
  <c r="K764" i="1"/>
  <c r="Q629" i="1"/>
  <c r="K26" i="1"/>
  <c r="AI26" i="1"/>
  <c r="Y26" i="1"/>
  <c r="O620" i="1"/>
  <c r="K621" i="1"/>
  <c r="O46" i="1"/>
  <c r="AI621" i="1"/>
  <c r="Y621" i="1"/>
  <c r="BL37" i="1"/>
  <c r="BE37" i="1"/>
  <c r="BF37" i="1" s="1"/>
  <c r="AA37" i="1"/>
  <c r="Q37" i="1"/>
  <c r="K600" i="1"/>
  <c r="O13" i="1"/>
  <c r="BL600" i="1"/>
  <c r="BE600" i="1"/>
  <c r="BK13" i="1"/>
  <c r="AA601" i="1"/>
  <c r="Q601" i="1"/>
  <c r="AJ54" i="1"/>
  <c r="AK54" i="1" s="1"/>
  <c r="AS54" i="1"/>
  <c r="AR26" i="1"/>
  <c r="AJ45" i="1"/>
  <c r="AR11" i="1"/>
  <c r="AJ629" i="1"/>
  <c r="AK542" i="1"/>
  <c r="BL601" i="1"/>
  <c r="BE601" i="1"/>
  <c r="BK621" i="1"/>
  <c r="BF537" i="1"/>
  <c r="BE620" i="1"/>
  <c r="AJ37" i="1"/>
  <c r="AK37" i="1" s="1"/>
  <c r="AJ620" i="1"/>
  <c r="AK537" i="1"/>
  <c r="AR621" i="1"/>
  <c r="BE629" i="1"/>
  <c r="BF542" i="1"/>
  <c r="AR764" i="1"/>
  <c r="AS629" i="1"/>
  <c r="Q54" i="1"/>
  <c r="AA54" i="1"/>
  <c r="AS13" i="1"/>
  <c r="AJ13" i="1"/>
  <c r="BK763" i="1"/>
  <c r="BE763" i="1" s="1"/>
  <c r="BK45" i="1"/>
  <c r="BK759" i="1"/>
  <c r="BK761" i="1"/>
  <c r="BL629" i="1"/>
  <c r="BK764" i="1"/>
  <c r="BK54" i="1"/>
  <c r="AA600" i="1" l="1"/>
  <c r="Q600" i="1"/>
  <c r="AK600" i="1"/>
  <c r="AJ621" i="1"/>
  <c r="AK601" i="1"/>
  <c r="BE621" i="1"/>
  <c r="BF621" i="1" s="1"/>
  <c r="BF601" i="1"/>
  <c r="Q621" i="1"/>
  <c r="K46" i="1"/>
  <c r="AA621" i="1"/>
  <c r="AR46" i="1"/>
  <c r="AS621" i="1"/>
  <c r="O761" i="1"/>
  <c r="Y620" i="1"/>
  <c r="AI620" i="1"/>
  <c r="K620" i="1"/>
  <c r="AK620" i="1" s="1"/>
  <c r="O763" i="1"/>
  <c r="K763" i="1" s="1"/>
  <c r="O759" i="1"/>
  <c r="O45" i="1"/>
  <c r="AS620" i="1"/>
  <c r="BH620" i="1"/>
  <c r="AJ759" i="1"/>
  <c r="AJ761" i="1"/>
  <c r="AJ764" i="1"/>
  <c r="AK629" i="1"/>
  <c r="BL620" i="1"/>
  <c r="BE13" i="1"/>
  <c r="BL13" i="1"/>
  <c r="AA26" i="1"/>
  <c r="Q26" i="1"/>
  <c r="BE761" i="1"/>
  <c r="BE759" i="1"/>
  <c r="AJ11" i="1"/>
  <c r="BF600" i="1"/>
  <c r="BK11" i="1"/>
  <c r="BE45" i="1"/>
  <c r="BL45" i="1"/>
  <c r="BE54" i="1"/>
  <c r="BF54" i="1" s="1"/>
  <c r="BL54" i="1"/>
  <c r="BK26" i="1"/>
  <c r="BE764" i="1"/>
  <c r="BF629" i="1"/>
  <c r="BL621" i="1"/>
  <c r="BK46" i="1"/>
  <c r="AS26" i="1"/>
  <c r="AJ26" i="1"/>
  <c r="AK26" i="1" s="1"/>
  <c r="K13" i="1"/>
  <c r="Y13" i="1"/>
  <c r="AI13" i="1"/>
  <c r="Y46" i="1"/>
  <c r="AI46" i="1"/>
  <c r="O19" i="1"/>
  <c r="BF620" i="1" l="1"/>
  <c r="AA46" i="1"/>
  <c r="Q46" i="1"/>
  <c r="K761" i="1"/>
  <c r="AA620" i="1"/>
  <c r="Q620" i="1"/>
  <c r="K759" i="1"/>
  <c r="K45" i="1"/>
  <c r="BE11" i="1"/>
  <c r="BK12" i="1" s="1"/>
  <c r="BL26" i="1"/>
  <c r="BE26" i="1"/>
  <c r="BF26" i="1" s="1"/>
  <c r="K19" i="1"/>
  <c r="Y6" i="1" s="1"/>
  <c r="O18" i="1"/>
  <c r="Y19" i="1"/>
  <c r="Y18" i="1" s="1"/>
  <c r="AI19" i="1"/>
  <c r="Q13" i="1"/>
  <c r="AA13" i="1"/>
  <c r="AP5" i="1"/>
  <c r="AL12" i="1"/>
  <c r="BF13" i="1"/>
  <c r="BH621" i="1"/>
  <c r="AK621" i="1"/>
  <c r="BL46" i="1"/>
  <c r="BE46" i="1"/>
  <c r="BF46" i="1" s="1"/>
  <c r="BK19" i="1"/>
  <c r="AR12" i="1"/>
  <c r="AI45" i="1"/>
  <c r="Y45" i="1"/>
  <c r="O11" i="1"/>
  <c r="AS45" i="1"/>
  <c r="AS46" i="1"/>
  <c r="AJ46" i="1"/>
  <c r="AK46" i="1" s="1"/>
  <c r="AR19" i="1"/>
  <c r="AK13" i="1"/>
  <c r="Y11" i="1" l="1"/>
  <c r="K11" i="1"/>
  <c r="BF11" i="1" s="1"/>
  <c r="AI11" i="1"/>
  <c r="AS11" i="1"/>
  <c r="Q45" i="1"/>
  <c r="AA45" i="1"/>
  <c r="AK45" i="1"/>
  <c r="K18" i="1"/>
  <c r="AI18" i="1"/>
  <c r="L1" i="1"/>
  <c r="N2" i="1" s="1"/>
  <c r="Q19" i="1"/>
  <c r="AA19" i="1"/>
  <c r="AJ12" i="1"/>
  <c r="AM12" i="1"/>
  <c r="AR18" i="1"/>
  <c r="AS19" i="1"/>
  <c r="AJ19" i="1"/>
  <c r="AK19" i="1" s="1"/>
  <c r="BE19" i="1"/>
  <c r="BF19" i="1" s="1"/>
  <c r="BL19" i="1"/>
  <c r="BK18" i="1"/>
  <c r="BF45" i="1"/>
  <c r="BL11" i="1"/>
  <c r="BI5" i="1"/>
  <c r="BG12" i="1"/>
  <c r="BL18" i="1" l="1"/>
  <c r="BE18" i="1"/>
  <c r="BF18" i="1" s="1"/>
  <c r="AT12" i="1"/>
  <c r="AV12" i="1"/>
  <c r="BH12" i="1"/>
  <c r="BE12" i="1"/>
  <c r="K4" i="1"/>
  <c r="N4" i="1" s="1"/>
  <c r="Q11" i="1"/>
  <c r="S12" i="1" s="1"/>
  <c r="AA11" i="1"/>
  <c r="K2" i="1"/>
  <c r="N1" i="1" s="1"/>
  <c r="AK11" i="1"/>
  <c r="O12" i="1"/>
  <c r="AS18" i="1"/>
  <c r="AJ18" i="1"/>
  <c r="AA18" i="1"/>
  <c r="Q18" i="1"/>
  <c r="AK18" i="1" l="1"/>
  <c r="AI12" i="1"/>
  <c r="Y12" i="1"/>
  <c r="K12" i="1"/>
  <c r="AS12" i="1"/>
  <c r="BL12" i="1"/>
  <c r="AA12" i="1" l="1"/>
  <c r="Q12" i="1"/>
  <c r="AK12" i="1"/>
  <c r="BF12" i="1"/>
  <c r="BH77" i="1"/>
  <c r="BH67" i="1"/>
  <c r="BH66" i="1"/>
  <c r="AX67" i="1"/>
  <c r="BH78" i="1"/>
  <c r="AX65" i="1" l="1"/>
  <c r="AW65" i="1" s="1"/>
  <c r="AW67" i="1"/>
  <c r="BH65" i="1"/>
  <c r="AX78" i="1"/>
  <c r="AX77" i="1" l="1"/>
  <c r="AW77" i="1" s="1"/>
  <c r="AW78" i="1"/>
  <c r="BH67" i="2"/>
  <c r="AK67" i="2"/>
  <c r="AM77" i="2"/>
  <c r="BH65" i="2"/>
  <c r="AK65" i="2"/>
  <c r="BH78" i="2"/>
  <c r="AK78" i="2"/>
  <c r="AM67" i="2"/>
  <c r="BH77" i="2"/>
  <c r="AJ77" i="2"/>
  <c r="AK77" i="2"/>
  <c r="AJ28" i="1"/>
  <c r="AK28" i="1"/>
  <c r="AJ769" i="2"/>
  <c r="AW78" i="2"/>
  <c r="R769" i="2"/>
  <c r="AL77" i="2"/>
  <c r="AM78" i="2"/>
  <c r="AK28" i="2"/>
  <c r="AW67" i="2"/>
  <c r="AM66" i="2"/>
  <c r="AX65" i="2"/>
  <c r="AW65" i="2"/>
  <c r="AJ770" i="1"/>
  <c r="AR28" i="1"/>
  <c r="AL78" i="2"/>
  <c r="AJ78" i="2"/>
  <c r="AX78" i="2"/>
  <c r="AX77" i="2"/>
  <c r="AW77" i="2"/>
  <c r="BH66" i="2"/>
  <c r="AJ66" i="2"/>
  <c r="AK66" i="2"/>
  <c r="S28" i="1"/>
  <c r="P28" i="1"/>
  <c r="Q28" i="1"/>
  <c r="BB770" i="1"/>
  <c r="BA770" i="1"/>
  <c r="AR770" i="1"/>
  <c r="AF770" i="1"/>
  <c r="R770" i="1"/>
  <c r="R28" i="1"/>
  <c r="AF769" i="2"/>
  <c r="BB769" i="2"/>
  <c r="BA769" i="2"/>
  <c r="AR769" i="2"/>
  <c r="AR28" i="2"/>
  <c r="AJ28" i="2"/>
  <c r="AM65" i="2"/>
  <c r="AJ67" i="2"/>
  <c r="AX67" i="2"/>
  <c r="AL67" i="2"/>
  <c r="AL66" i="2"/>
  <c r="AL65" i="2"/>
  <c r="AJ65" i="2"/>
</calcChain>
</file>

<file path=xl/sharedStrings.xml><?xml version="1.0" encoding="utf-8"?>
<sst xmlns="http://schemas.openxmlformats.org/spreadsheetml/2006/main" count="2066" uniqueCount="463">
  <si>
    <t>стали</t>
  </si>
  <si>
    <t>контрольные цифры были</t>
  </si>
  <si>
    <t>ДФ</t>
  </si>
  <si>
    <t>№</t>
  </si>
  <si>
    <t>Наименование основного мероприятия, мероприятия, объектов</t>
  </si>
  <si>
    <t>Утвержденный Бюджет на 2021г. (тыс.руб.)</t>
  </si>
  <si>
    <t>в том числе</t>
  </si>
  <si>
    <t>Предложения по поправкам Бюджета 2021г. (май 2020г.)</t>
  </si>
  <si>
    <t>% от лимита года</t>
  </si>
  <si>
    <t xml:space="preserve">Предложения по доп. потребности 2022г. </t>
  </si>
  <si>
    <t xml:space="preserve">Проект Бюджета на  2022г. </t>
  </si>
  <si>
    <t>КДХ</t>
  </si>
  <si>
    <t>ГКУ Ленавтодор</t>
  </si>
  <si>
    <t>ГКУ Ленавтодор, ГКУ ЦБДД</t>
  </si>
  <si>
    <t>ГКУ ЦБДД</t>
  </si>
  <si>
    <t>4.3</t>
  </si>
  <si>
    <t>9</t>
  </si>
  <si>
    <t>9.1</t>
  </si>
  <si>
    <t>9.2</t>
  </si>
  <si>
    <t>10</t>
  </si>
  <si>
    <t>10.1</t>
  </si>
  <si>
    <t>10.2</t>
  </si>
  <si>
    <t>6</t>
  </si>
  <si>
    <t>6.1</t>
  </si>
  <si>
    <t>6.2</t>
  </si>
  <si>
    <t>6.3</t>
  </si>
  <si>
    <t>7</t>
  </si>
  <si>
    <t>7.1</t>
  </si>
  <si>
    <t>7.2</t>
  </si>
  <si>
    <t>7.3</t>
  </si>
  <si>
    <t>10.3</t>
  </si>
  <si>
    <t>4</t>
  </si>
  <si>
    <t>4.1</t>
  </si>
  <si>
    <t>4.2</t>
  </si>
  <si>
    <t>Всего расходов  по комитету, в т.ч.:</t>
  </si>
  <si>
    <t>% от бюджета 2019г.-2021г.</t>
  </si>
  <si>
    <t>ПРОЕКТНАЯ ЧАСТЬ</t>
  </si>
  <si>
    <t>ПРОЦЕССНАЯ ЧАСТЬ</t>
  </si>
  <si>
    <t xml:space="preserve">НЕПРОГРАММНЫЕ РАСХОДЫ </t>
  </si>
  <si>
    <t xml:space="preserve"> ДОРОЖНЫЙ ФОНД (ФБ+ОБ), в т.ч.:</t>
  </si>
  <si>
    <t>за счет средств областного бюджета (ОБ)</t>
  </si>
  <si>
    <t>за счет средств федерального бюджета (ФБ)</t>
  </si>
  <si>
    <t>из них за счет отработки дебиторской задолженности за счет средств ФБ на 01.01.2022г.</t>
  </si>
  <si>
    <t>из средств Дорожного фонда, всего  субсидии бюджетам  МО (ОБ+ФБ)</t>
  </si>
  <si>
    <t>Государственная программа ЛО "Социальная поддержка отдельных категорий граждан в ЛО" (ОБ) (выплаты молодым специалистам ГКУ Ленавтодор)</t>
  </si>
  <si>
    <t xml:space="preserve">Для обеспечения материальными средствами НФГО </t>
  </si>
  <si>
    <t>Федеральный проект "Региональная и местная дорожная сеть" (ОБ+ФБ)</t>
  </si>
  <si>
    <t>Федеральный проект "Общесистемные меры развития дорожного хозяйства" (ОБ)</t>
  </si>
  <si>
    <t xml:space="preserve"> Федеральный проект  "Безопасность дорожного движения" (ОБ)</t>
  </si>
  <si>
    <t>Мероприятия, направленные на достижение цели федерального проекта "Региональная и местная дорожная сеть" (ОБ)</t>
  </si>
  <si>
    <t>Мероприятия, направленные на достижение цели федерального проекта "Безопасность дорожного движения"</t>
  </si>
  <si>
    <t>Федеральный проект "Развитие транспортной инфраструктуры на сельских территориях"</t>
  </si>
  <si>
    <t>Федеральный проект "Содействие развитию автомобильных дорог регионального, межмуниципального и местного значения"</t>
  </si>
  <si>
    <t>Федеральный проект "Жилье"</t>
  </si>
  <si>
    <t>I. ГП "Развитие транспортной системы Ленинградской области"</t>
  </si>
  <si>
    <t>Всего, в том числе::</t>
  </si>
  <si>
    <t>за счет средств областного бюджета</t>
  </si>
  <si>
    <t>за счет средств федерального бюджета</t>
  </si>
  <si>
    <t>Всего  субсидии бюджетам   МО (ОБ+ФБ)</t>
  </si>
  <si>
    <t>Федеральные проекты, входящие в состав национальных проектов</t>
  </si>
  <si>
    <t>1</t>
  </si>
  <si>
    <t>Федеральный проект "Региональная и местная дорожная сеть"</t>
  </si>
  <si>
    <t>1.1</t>
  </si>
  <si>
    <t>Строительство автомобильных дорог общего пользования регионального и межмуниципального значения, в т.ч.:</t>
  </si>
  <si>
    <t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области, всего, в т.ч:</t>
  </si>
  <si>
    <t xml:space="preserve">СМР - ОБ </t>
  </si>
  <si>
    <t>ПИР, прочие (КОСГУ 228)</t>
  </si>
  <si>
    <t>2</t>
  </si>
  <si>
    <t>Стр-во мост.перех. ч/р Волхов на подъезде к г.Кириши в Кир.р-не ЛО</t>
  </si>
  <si>
    <t xml:space="preserve">                   СМР</t>
  </si>
  <si>
    <t>Выполнение комлекса строительно-монтажных работ, необходимых для ввода объекта в эксплуатацию</t>
  </si>
  <si>
    <t>3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</si>
  <si>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</si>
  <si>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Плата за землю при изъятии (выкупе) земельных участков (КОСГУ 330)</t>
  </si>
  <si>
    <t>Стр-во мост.перех. ч/р Свирь у г.Подпорожье</t>
  </si>
  <si>
    <t>ПИР, прочие</t>
  </si>
  <si>
    <t>5</t>
  </si>
  <si>
    <t>Стр-во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а/д "Санкт-Петербург-Матокса"</t>
  </si>
  <si>
    <t>Реконструкция а/д общего пользования регионального и межмуниципального значения</t>
  </si>
  <si>
    <t>в том числе по объектам:</t>
  </si>
  <si>
    <t>2.1</t>
  </si>
  <si>
    <t>Рек-ция а/д "Санкт-Петербург-Колтуши на участке КАД-Колтуши" 1,2 этап</t>
  </si>
  <si>
    <t>Развитие инфраструктуры дорожного хозяйства</t>
  </si>
  <si>
    <t>1.3</t>
  </si>
  <si>
    <t xml:space="preserve">Капитальный ремонт а/д общего пользования регионального и межмуниципального значения </t>
  </si>
  <si>
    <t>а/д "Копорье-Ручьи" на участке км  0+00 - км 11+500 в Ломоносовском и Кингисеппском районах (11,703 км)</t>
  </si>
  <si>
    <t>СМР-ОБ</t>
  </si>
  <si>
    <t xml:space="preserve">ПИР, прочие </t>
  </si>
  <si>
    <t>1.4</t>
  </si>
  <si>
    <t xml:space="preserve"> Ремонт а/д общего пользования регионального и межмуниципального значения</t>
  </si>
  <si>
    <t>СМР</t>
  </si>
  <si>
    <t>СМР по а/д с тв.покрытием к сельск.нас.пунктам</t>
  </si>
  <si>
    <t>8</t>
  </si>
  <si>
    <t>федеральный проект "Региональная и местная дорожная сеть" - Ремонт а/д общего пользования местного значения</t>
  </si>
  <si>
    <t>Мероприятия по снижению аварийности на сети автомобильных дорог общего пользования регионального и межмуниципального значения</t>
  </si>
  <si>
    <t>КВР 244 СМР Ликвидация мест концентрации ДТП</t>
  </si>
  <si>
    <t>КВР 243 СМР Тех. перевооружение</t>
  </si>
  <si>
    <t>1.6</t>
  </si>
  <si>
    <t>Ремонт Мосты, Дороги</t>
  </si>
  <si>
    <t>Кап. ремонт Мосты</t>
  </si>
  <si>
    <t xml:space="preserve">Федеральный проект "Общесистемные меры развития дорожного хозяйства". 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</si>
  <si>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ЦБДД)</t>
  </si>
  <si>
    <t xml:space="preserve">Федеральный проект  "Безопасность дорожного движения" </t>
  </si>
  <si>
    <t>3.1</t>
  </si>
  <si>
    <t xml:space="preserve"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 </t>
  </si>
  <si>
    <t xml:space="preserve">ВСЕГО по Федеральным проектам:                                 </t>
  </si>
  <si>
    <t>Федеральные проекты, не входящие в состав национальных проектов</t>
  </si>
  <si>
    <t xml:space="preserve"> Федеральный проект "Содействие развитию автомобильных дорог регионального, межмуниципального и местного значения" за счет средств федерального бюджета, в т.ч.: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</si>
  <si>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значения, в т.ч.:</t>
  </si>
  <si>
    <t xml:space="preserve"> Мероприятия, направленные на достижение цели федерального проекта "Дорожная сеть"</t>
  </si>
  <si>
    <t>Строительство а/д общего пользования регионального и межмуниципального значения, в том числе:</t>
  </si>
  <si>
    <t>Стр-во подъезда к г. Всеволожску</t>
  </si>
  <si>
    <t xml:space="preserve"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 </t>
  </si>
  <si>
    <t>Возмещение стоимости сносимых строений при изъятии (выкупе) земельных участков (КОСГУ 298)</t>
  </si>
  <si>
    <t>за счет отработки дебиторской задолженности за счет средств ОБ на 01.01.2022г.</t>
  </si>
  <si>
    <t>1.1.6</t>
  </si>
  <si>
    <t xml:space="preserve">Устройство пешеходного перехода на разных уровнях на а/д общего пользования регионального значения "Парголово-Огоньки" на км 26 </t>
  </si>
  <si>
    <t>Стр-во путепр. в месте пересечения жел.путей и а/д "Подъезд к г.Гатчина-2"</t>
  </si>
  <si>
    <t>1.1.7</t>
  </si>
  <si>
    <t xml:space="preserve">Стр-во автодор. путепровода на  ст.Возрождение участка Выборг-Каменногорск взамен закрываемого переезда на ПК 229+44.20 (23км) 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</si>
  <si>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</si>
  <si>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Стр-во подъезда к ТПУ "Кудрово" с реконструкцией транспортной развязки на км 12+575 а/д Р-21 "Кола" (строительство)</t>
  </si>
  <si>
    <t>Подключение международного автомобильного вокзала в составе ТПУ "Девяткино" к КАД (строительство транспортной развязки на км 30+717 прямого хода КАД с подключением международного автомобильного вокзала)</t>
  </si>
  <si>
    <t>Строительство путепровода                                                 на железнодорожной станции Любань на автомобильной дороге "Павлово – Мга – Шапки – Любань – Оредеж – Луга"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</si>
  <si>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15+89,60" (км 3)</t>
  </si>
  <si>
    <t>Проектно-изыскательские работы и отвод земель будущих лет</t>
  </si>
  <si>
    <t>Реконструкция автомобильной дороги "Петергоф – Кейкино", км 5 – км 26</t>
  </si>
  <si>
    <t>2.3</t>
  </si>
  <si>
    <t xml:space="preserve">Реконструкция автомобильной дороги "Копорье-Ручьи" км0+000 - км37+500 </t>
  </si>
  <si>
    <t>1.2.4</t>
  </si>
  <si>
    <t>Реконструкция а/д общего пользования регионального значения "Войпала - Сирокасска - Васильково - Горная Шальдиха" на участке км 13 - км 14 с устройством нового водопропускного сооружения на р. Рябиновке</t>
  </si>
  <si>
    <t>2.5</t>
  </si>
  <si>
    <t>Рек-ция а/д "Санкт-Петербург-Колтуши на участке КАД-Колтуши" 3,4 этап</t>
  </si>
  <si>
    <t>2.6</t>
  </si>
  <si>
    <t>Стр-во подъезда к ТПУ "Кудрово" с реконструкцией транспортной развязки на км 12+575 а/д Р-21 "Кола" (реконструкция)</t>
  </si>
  <si>
    <t>Объекты, финансируемые с привлечением ИБК</t>
  </si>
  <si>
    <t>за счет средств ИБК</t>
  </si>
  <si>
    <t>Строительство подъезда к ТПУ "Кудрово" с реконструкцией транспортной развязки на км 12+575 автомобильной дороги Р-21 "Кола"</t>
  </si>
  <si>
    <t>ПИР (КОСГУ 228)</t>
  </si>
  <si>
    <t>СМР (КОСГУ 310)</t>
  </si>
  <si>
    <t>Выкуп (КОСГУ 330)</t>
  </si>
  <si>
    <t>3.2</t>
  </si>
  <si>
    <t xml:space="preserve"> 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</si>
  <si>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3.3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</si>
  <si>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</si>
  <si>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Волосовский муниц. р-н</t>
  </si>
  <si>
    <t>Реконструкция мостового перехода через р. Саба в дер. Малый Сабск (38,0 пог. м)</t>
  </si>
  <si>
    <t xml:space="preserve">Разработка проектно-сметной документации                                       на реконструкцию автомобильной дороги общего пользования местного значения       «Лемовжа - Гостятино» в Волосовском районе Ленинградской области  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</si>
  <si>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</si>
  <si>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Всеволожский муниц. р-н</t>
  </si>
  <si>
    <t xml:space="preserve">Реконструкция ул. Дорожная  (в границах от Дороги Жизни   до дома № 7), Садового переулка  и улицы Майской  в г. Всеволожске по адресу: Ленинградская область,   г. Всеволожск, ул. Дорожная  (в границах от Дороги Жизни до дома № 7); Ленинградская область, г. Всеволожск, Садовый переулок; Ленинградская область, г. Всеволожск, ул. Майская 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</si>
  <si>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</si>
  <si>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</si>
  <si>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Выборгский район</t>
  </si>
  <si>
    <t>Строительство путепровода в промышленной зоне Лазаревка через железную дорогу Санкт-Петербург - Бусловская в городе Выборге Ленинградской области по адресу: Ленинградская область, Выборгский район, г. Выборг, промзона Лазаревка (0,553 км/134,4 п.м.)</t>
  </si>
  <si>
    <t>Строительство автомобильной дороги поселка Щеглово (1 и 2 очереди) (0,525 км и 0,422 км)</t>
  </si>
  <si>
    <t>Гатчинский муниципальный район</t>
  </si>
  <si>
    <t>Строительство продолжения ул. Слепнева  (от ул. Авиатриссы Зверевой   до примыкания  к ул. Киевской) по адресу: Ленинградская область, г. Гатчина</t>
  </si>
  <si>
    <t>Реконструкция автомобильной дороги "Подъезд  к многофункциональному музейному центру   в с. Рождествено от а/д М-20 Санкт-Петербург -Псков",   по адресу: Ленинградская область, Гатчинский район, с.Рождествено (0,41 км)</t>
  </si>
  <si>
    <t>Реконстркуция "Подъезд к музею "Дом станционного смотрителя" в д. Выра от а/д "Кемполово-Выра_тосно-Шапки"</t>
  </si>
  <si>
    <t xml:space="preserve">Строительство пешеходного мостового перехода через  р. Оредеж в дер. Даймище на территории Рождественского сельского поселения Гатчинского муниципального района Ленинградской области </t>
  </si>
  <si>
    <t>Строительство участка автомобильной дороги от автомобильной дороги "Мины-Новинка" до дер. Клетно,  в том числе проектно-изыскательские работы</t>
  </si>
  <si>
    <t>3.4</t>
  </si>
  <si>
    <t>Кингисеппский муниципальный район</t>
  </si>
  <si>
    <t>Строительство улицы Шадрина на участке от улицы Крикковское шоссе до улицы Проектная 3 в мкр. №7 г.Кингисепп</t>
  </si>
  <si>
    <t>ПИР на строительство нового пешеходного моста к стадиону</t>
  </si>
  <si>
    <t>ПИР строительство автомобильного моста с реконструкцией существующего пешеходного моста</t>
  </si>
  <si>
    <t>3.5</t>
  </si>
  <si>
    <t>Кировский муниципальный район</t>
  </si>
  <si>
    <t>Строительство моста через Староладожский канал в створе Северного переулка                                                  в г. Шлиссельбург,  в том числе проектно-изыскательское работы</t>
  </si>
  <si>
    <t>Разработка проектно-сметной документации на строительство трех пешеходных мостов через Малоневский канал в районе жилых домов № 7, 9, 15 в г. Шлиссельбург (3 моста по 42 п.м.)</t>
  </si>
  <si>
    <t>Разработка проектно-сметной документации на реконструкцию а/д  по адресу: г. Отрадное, 4 Советский проспект от региональной трассы СПб-Кировс до ул. Балтийская</t>
  </si>
  <si>
    <t>3.6</t>
  </si>
  <si>
    <t>Ломоносовкий муниципальный район</t>
  </si>
  <si>
    <t xml:space="preserve"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</t>
  </si>
  <si>
    <t>Сосновоборский городской округ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</si>
  <si>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  в гор. Сосновый Бор Ленинградской области  по адресу: автомобильная дорога Копорское шоссе                                                                    с перекрестками улиц Ленинградская - Копорское шоссе и перекрестка улиц Копорское шоссе - проспект Александра Невского   в гор. Сосновый Бор Ленинградской области.   </t>
  </si>
  <si>
    <t>Строительство улицы Солнечная. Этап №3 строительства внутриквартальных проездов с канализационными и водопроводными сетями квартала малоэтажной застройки в районе ГК "Искра" по адресу: Ленинградская область, г.Сосновый Бор</t>
  </si>
  <si>
    <t>3.7</t>
  </si>
  <si>
    <t>Тосненский район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</si>
  <si>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</si>
  <si>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2.8</t>
  </si>
  <si>
    <t>Нераспределенные средства бюджета</t>
  </si>
  <si>
    <t>Основное мероприятие "Приоритетный проект "Комплексное развитие дорожно-транспортной инфраструктуры Бугровского, Муринского и  Новодевяткинского сельских поселений  Ленинградской области""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</si>
  <si>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 (Подрядчик АО ПО Возрождение)</t>
  </si>
  <si>
    <t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(Подрядчик АО ПО Возрождение)</t>
  </si>
  <si>
    <t>Стр-во автомобильной дороги от кольцевой автомобильной дороги вокруг Санкт-Петербурга до автомобильной дороги "Санкт-Петербург"-Матокса (платная скоростная автомобильная дорога)</t>
  </si>
  <si>
    <t>Основное мероприятие "Повышение эффективности осуществления дорожной деятельности"</t>
  </si>
  <si>
    <t>Разработка программы комплексного развития транспортной инфраструктуры Ленинградской области до 2030 года</t>
  </si>
  <si>
    <t>3.1.2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</si>
  <si>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"Санкт-Петербург-Матокса", всего, в т.ч:</t>
  </si>
  <si>
    <t>4.1.2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</si>
  <si>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</si>
  <si>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 xml:space="preserve">ВСЕГО по Подпрограмме 1  (п.1+п.2+п.3)                                                                                                                               </t>
  </si>
  <si>
    <t>ё</t>
  </si>
  <si>
    <t>Всего  субсидии бюджетам   МО</t>
  </si>
  <si>
    <t>Подпрограмма 2     «Поддержание существующей сети автомобильных дорог общего пользования»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</si>
  <si>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</si>
  <si>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а/д общего пользования регионального и межмуниципального значения</t>
  </si>
  <si>
    <t>всего по 225</t>
  </si>
  <si>
    <t>нормативно-регламентные работы</t>
  </si>
  <si>
    <t>прочие (КВР 244 КОСГУ 226)</t>
  </si>
  <si>
    <t>Капитальный ремонт а/д общего пользования регионального и межмуниципального значения</t>
  </si>
  <si>
    <t>4.1.</t>
  </si>
  <si>
    <t>СМР ФБ</t>
  </si>
  <si>
    <t>СМР - ОБ по а/д с тв.покрытием к сельск.нас.пунктам</t>
  </si>
  <si>
    <t>Приведение в нормативное состояние отдельных участков региональных а/д</t>
  </si>
  <si>
    <t xml:space="preserve">                                 ПИР, прочие </t>
  </si>
  <si>
    <t>Ремонт а/д общего пользования регионального и межмуниципального значения</t>
  </si>
  <si>
    <t>СМР за счет инвесторов Русхимальянс</t>
  </si>
  <si>
    <t>Кадастровые работы</t>
  </si>
  <si>
    <t>Оценка уязвимости объектов транспортной инфраструктуры ЛО</t>
  </si>
  <si>
    <t>Разработка и утверждение планов обеспечения транспортной безопасности объектов транспортной инфраструктуры ЛО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</si>
  <si>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</si>
  <si>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пир</t>
  </si>
  <si>
    <t>Всего  субсидии бюджетам   МО (ОБ)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</si>
  <si>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</t>
  </si>
  <si>
    <t>работы капитального ремонта а/д</t>
  </si>
  <si>
    <t xml:space="preserve">  СМР</t>
  </si>
  <si>
    <t>работы ремонта а/д, содержания а/д</t>
  </si>
  <si>
    <t>Обустройство автобусных остановок</t>
  </si>
  <si>
    <t>Нанесение дорожной разметки</t>
  </si>
  <si>
    <t>11</t>
  </si>
  <si>
    <t xml:space="preserve">  Всего по Мероприятиям, направленным на достижение цели федерального проекта "Безопасность дорожного движения"</t>
  </si>
  <si>
    <t xml:space="preserve"> Всего по ПРОЕКТНОЙ ЧАСТИ в рамках ГП "Развитие транспортной системы ЛО":</t>
  </si>
  <si>
    <t>Комплекс процессных мероприятий "Создание условий для осуществления дорожной деятельности"</t>
  </si>
  <si>
    <t>Обеспечение деятельности (услуги, работы) государственных учреждений  ГКУ "Ленавтодор" за счет средств Гранта ЕС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</si>
  <si>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</t>
  </si>
  <si>
    <t>9.3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</si>
  <si>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 за счет средств Гранта ЕС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</si>
  <si>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содержания и (или) ремонта автомобильных дорог, по договорам финансовой аренды (лизинга).</t>
  </si>
  <si>
    <t>9.5</t>
  </si>
  <si>
    <t>Субсидии юридическим лицам на осуществление капитальных вложений в объекты недвижимого имущества (проектирование и строительство производственной базы в Ломоносовском районе Лен. области)</t>
  </si>
  <si>
    <t xml:space="preserve">  Всего по Комплексу процессных мероприятий "Создание условий для осуществления дорожной деятельности"              </t>
  </si>
  <si>
    <t>Всего по ГП "Развитие транспортной системы ЛО" :</t>
  </si>
  <si>
    <t xml:space="preserve">II. ГП  "Комплексное развитие сельских территорий Ленинградской области" </t>
  </si>
  <si>
    <t xml:space="preserve">  Мероприятия, направленные на достижение цели федерального проекта "Развитие транспортной инфраструктуры на сельских территориях"</t>
  </si>
  <si>
    <t xml:space="preserve"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</t>
  </si>
  <si>
    <t>ОБ</t>
  </si>
  <si>
    <t>остатки ФБ и  субсидии ФБ 2016</t>
  </si>
  <si>
    <t>в т.ч. областной бюджет</t>
  </si>
  <si>
    <t xml:space="preserve">         федеральный бюджет</t>
  </si>
  <si>
    <t>Устр-ва для инвалидов на светофорных объектах регион. а/д.</t>
  </si>
  <si>
    <t>Мероприятия на объектах местных а/д</t>
  </si>
  <si>
    <t>Устр-ва для инвалидов на светофор.объектах местн. а/д.-ОБ</t>
  </si>
  <si>
    <t>Установка оборудования на автоб.остановках местных а/д- ОБ</t>
  </si>
  <si>
    <t>Резервный фонд Правительства, в т.ч.:</t>
  </si>
  <si>
    <t>региональные а/д</t>
  </si>
  <si>
    <t>местные а/д</t>
  </si>
  <si>
    <t xml:space="preserve"> Строительство а/д "Подъезд к дер. Козарево" по адресу: ЛО, Волховский район (5,667 км)-Волховский муниципальный район</t>
  </si>
  <si>
    <t>15.1.2</t>
  </si>
  <si>
    <t>Строительство 2-х подъездных путей к строящемуся объекту: "Строительство общеобразовательной школы на 220 мест в д.Большая Пустомержа Кингисеппского района ЛО" по адресу: ЛО, Кингисеппский район, д. Большая Пустомержав Кингисеппском районе ЛО (0,36357 км)-Пустомержское сельское поселение Кингисеппского муниципального района</t>
  </si>
  <si>
    <t>Реконструкция  автодороги "Подъезд к п. Михалево" (Администрация МО "Каменногорское ГП" Выборгского района)</t>
  </si>
  <si>
    <t>15.1.4</t>
  </si>
  <si>
    <t>нераспределенные средства</t>
  </si>
  <si>
    <t>Строительство автомобильной дороги "Подъезд к пос. Яшино" по адресу: Ленинградская область, Выборгский район, Селезневское сельское поселение"</t>
  </si>
  <si>
    <t>нераспределенные средства областного бюджета СМР</t>
  </si>
  <si>
    <t>ВСЕГО:</t>
  </si>
  <si>
    <t xml:space="preserve"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 </t>
  </si>
  <si>
    <t>нераспределенные средства федерального бюджета (ГКУ Ленавтодор")</t>
  </si>
  <si>
    <t>нераспределенные средства областного бюджета (ГКУ Ленавтодор")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</si>
  <si>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</si>
  <si>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</si>
  <si>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(заказчик ГКУ Ленавтодор")</t>
  </si>
  <si>
    <t>Финансирование строительства, включая проектирование, автомобильной дороги от п. Новый Быт Кировского района до д. Козарево Волховского района Ленинградской области</t>
  </si>
  <si>
    <t xml:space="preserve">Финансирование реконструкции, включая проектирование, автомобильной дороги "Путилово-Поляны" в Кировском районе Ленинградской области </t>
  </si>
  <si>
    <t xml:space="preserve">Финансирование реконструкции, включая проектирование, автомобильной дороги "13 км автодороги "Магистральная" - ст. Апраксин" в Кировском районе Ленинградской области </t>
  </si>
  <si>
    <t xml:space="preserve">Финансирование реконструкции, включая проектирование, автомобильной дороги "Петрово - станция Малукса" в Кировском районе Ленинградской области </t>
  </si>
  <si>
    <t xml:space="preserve">Финансирование реконструкции, включая проектирование, автомобильной дороги "Подъезд к п. Неппово" в Кингисеппском районе Ленинградской области </t>
  </si>
  <si>
    <t>III. Резервный фонд Правительства Ленинградской области.</t>
  </si>
  <si>
    <t>Бюджету МО ЛО г. Выборг на выполнение работ по проектированию капитального ремонта
ул. Парковой в г. Выборге</t>
  </si>
  <si>
    <t xml:space="preserve">Всего по ГП  "Комплексное развитие сельских территорий Ленинградской области" </t>
  </si>
  <si>
    <t>III. 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</si>
  <si>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Стимулирование программ развития жилищного строительства субъектов Российской Федерации</t>
  </si>
  <si>
    <t>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</t>
  </si>
  <si>
    <t>IV. Непрограммные расходы</t>
  </si>
  <si>
    <t>Исполнение судебных актов Российской Федерации и мировых соглашений по возмещению вреда</t>
  </si>
  <si>
    <t>8.1</t>
  </si>
  <si>
    <t>8.2</t>
  </si>
  <si>
    <t>Всего расходов  по комитету</t>
  </si>
  <si>
    <t xml:space="preserve">в т. ч Дорожный фонд ЛО </t>
  </si>
  <si>
    <t>в т.ч. Дорожный фонд за счет средств федерального бюджета:</t>
  </si>
  <si>
    <t xml:space="preserve"> Дорожный фонд ЛО - ОБ</t>
  </si>
  <si>
    <t>из средств Дорожного фонда, всего  субсидии бюджетам   МО</t>
  </si>
  <si>
    <t xml:space="preserve">V. Государственная программа ЛО "Социальная поддержка отдельных категорий граждан в ЛО" (ОБ) </t>
  </si>
  <si>
    <t>Выплаты молодым специалистам ГКУ Ленавтодор и ГКУ ЛО ЦБДД</t>
  </si>
  <si>
    <t xml:space="preserve">V. Для обеспечения материальными средствами НФГО </t>
  </si>
  <si>
    <t>Рек-ция м/п ч/р Мойка на км 47+300 а/д СПб-Кировск в Кировском районе ЛО</t>
  </si>
  <si>
    <t>за счет средств федерального бюджета (Резервный фонд Пр-ва РФ)</t>
  </si>
  <si>
    <t>за счет средств федерального бюджета  (Резервный фонд Пр-ва РФ)</t>
  </si>
  <si>
    <t>текущего года</t>
  </si>
  <si>
    <t>в том числе остатки средств 2021 на начало текущего финансового года</t>
  </si>
  <si>
    <t>остатки средств 2021 на начало текущего финансового года</t>
  </si>
  <si>
    <t>нераспределенный остаток</t>
  </si>
  <si>
    <t>прочие СМР</t>
  </si>
  <si>
    <t>из них за счет ИБК</t>
  </si>
  <si>
    <t xml:space="preserve"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 </t>
  </si>
  <si>
    <t>нормативно-регламентные работы "Русхимальянс" в Кингисеппском р-не</t>
  </si>
  <si>
    <t>СМР за счет инвесторов "Сиси7"</t>
  </si>
  <si>
    <t>осуществление технологического присоединения</t>
  </si>
  <si>
    <t>Выполнение работ по ликвидации мест концентрации ДТП</t>
  </si>
  <si>
    <t>1.1.</t>
  </si>
  <si>
    <t>2.2</t>
  </si>
  <si>
    <t xml:space="preserve"> за счет отработки дебиторской задолженности за счет средств ФБ на 01.01.2022г.</t>
  </si>
  <si>
    <t>Установка барьерного ограждения</t>
  </si>
  <si>
    <t>Исполнение функций государственных органов Ленинградской области</t>
  </si>
  <si>
    <t>2.1.1.</t>
  </si>
  <si>
    <t>Плата за землю при изъятии (выкупе) земельных участков (КОСГУ 298)</t>
  </si>
  <si>
    <t>Плата за землю при изъятии (выкупе) земельных участков (КОСГУ 299)</t>
  </si>
  <si>
    <t>Установка программно-аппаратных комлексов по контролю за дорожным движением  на автомобильных дорогах общего пользования регионального значения ЛО</t>
  </si>
  <si>
    <t>Разработка проектов организации дорожного движения</t>
  </si>
  <si>
    <t>Выполнение проектно-изыскательских работ по устройству элементов обустройства а/д</t>
  </si>
  <si>
    <t>Устройство автоматического пункта весогабаритного контроля</t>
  </si>
  <si>
    <t xml:space="preserve"> Всего по Мероприятиям, направленным на достижение цели федерального проекта "Региональная и местная дорожная сеть"        </t>
  </si>
  <si>
    <t xml:space="preserve"> Мероприятия, направленные на достижение цели федерального проекта "Региональная и местная дорожная сеть"</t>
  </si>
  <si>
    <t xml:space="preserve"> Бюджет на  2023г. </t>
  </si>
  <si>
    <t>Выполнение за 2023г. (тыс.руб.)</t>
  </si>
  <si>
    <t>Финансирование за 2023г. (тыс.руб.)</t>
  </si>
  <si>
    <t>Заключено контрактов, Соглашений в 2023г. (тыс.руб.)</t>
  </si>
  <si>
    <t>Остаток на 01.02.2023г. (тыс.руб.)</t>
  </si>
  <si>
    <t>Мероприятия в рамках реализации специального инфраструктурного проекта (средства ФРТ)</t>
  </si>
  <si>
    <t>VI. Мероприятия в рамках реализации специального инфраструктурного проекта</t>
  </si>
  <si>
    <t xml:space="preserve"> Строительство  а/д общего пользования регионального и межмуниципального значения, в т.ч.:</t>
  </si>
  <si>
    <t>Строительство подъезда к туристско-рекреационной зоне "Ленинградская битва" (кластерный участок "Мирным гражданам Советского Союза")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</si>
  <si>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</si>
  <si>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Местная улица пос. Щеглово 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Строительство. Протяженность 0,947 км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</si>
  <si>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 (Остатки)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</si>
  <si>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 (доп. потребность)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</si>
  <si>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(остатки)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</si>
  <si>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(доп. потребность)</t>
  </si>
  <si>
    <t>за счет средств СПБ</t>
  </si>
  <si>
    <t>Выкуп (КОСГУ 298)</t>
  </si>
  <si>
    <t>Выкуп (КОСГУ 299)</t>
  </si>
  <si>
    <t>Устройство элементов обустройства</t>
  </si>
  <si>
    <t>Мероприятия в рамках реализации специального инфраструктурного проекта (средства ОБ)</t>
  </si>
  <si>
    <t>Всего:</t>
  </si>
  <si>
    <t>Предоставление единовременной денежной выплаты лицам, удостоенным почетного звания Ленинградской области «Почетный работник дорожного хозяйства Ленинградской области</t>
  </si>
  <si>
    <t>за счет средств областного бюджета (ДФ)</t>
  </si>
  <si>
    <t>за счет средств федерального бюджета (ДФ)</t>
  </si>
  <si>
    <t>за счет средств ИБК (ДФ)</t>
  </si>
  <si>
    <t>за счет средств СПБ (ДФ)</t>
  </si>
  <si>
    <t>за счет средств областного бюджета (не ДФ)</t>
  </si>
  <si>
    <t>за счет ИБК (ДФ)</t>
  </si>
  <si>
    <t>Участок улично-дорожной сети - Воронцовский бульвар (правая половина дороги от улицы Графская до Ручьевского проспекта) и улица Шувалова (правая половина дороги от улицы Графская до Ручьевского проспекта) в западной части г. Мурино МО "Муринское городское поселение" Всеволожского муниципального района Ленинградской области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</si>
  <si>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</si>
  <si>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нераспределенные средства областного бюджета</t>
  </si>
  <si>
    <t>Капитальный ремонт автомобильной дороги общего пользования местного значения от дома №20 по ул. Полевая дер. Пеники по ул. Пениковская дер. Лангерево до региональной дороги Сойкино – Малая Ижора</t>
  </si>
  <si>
    <t xml:space="preserve">за счет средств областного бюджета </t>
  </si>
  <si>
    <t>Капитальный ремонт автомобильной дороги общего пользования местного значения ул.Новая, дер. Пеники с подъездами к социальным объектам по адресу: Ленинградская область, Ломоносовский район, дер. Пеники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</si>
  <si>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</si>
  <si>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Капитальный ремонт Автомобильной дороги общего пользования местного значения по ул. Энгельса  в п. Оредеж, Лужского района, Ленинградской области</t>
  </si>
  <si>
    <t>Капитальный ремонт автомобильной дороги общего пользования местного значения по ул. Некрасова  в п. Оредеж, Лужского района, Ленинградской области</t>
  </si>
  <si>
    <t>Ремонт Автодороги общего пользования местного значения по ул. Ленина от ул. Некрасова до ул. Лермонтова в п. Оредеж Оредежского сельского поселения Лужского района Ленинградской области</t>
  </si>
  <si>
    <t>Мероприятия в рамках реализации специального инфраструктурного проекта (НЕ ДФ)</t>
  </si>
  <si>
    <t>«Строительство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работы»</t>
  </si>
  <si>
    <t>«Строительство участка улично-дорожной сети в г. Гатчина – продолжение ул. Крупской от Пушкинского до Ленинградского шоссе (от ЖК «IQ» до ТК «Окей»). Протяженность 0,134 км.</t>
  </si>
  <si>
    <t>«Строительство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области».</t>
  </si>
  <si>
    <t xml:space="preserve"> «Местная улица пос. Щеглово 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Строительство».</t>
  </si>
  <si>
    <t>«Строительство моста через Староладожский канал в створе Северного переулка в г. Шлиссельбург, в том числе проектно-изыскательские работы».</t>
  </si>
  <si>
    <t>Кировский район</t>
  </si>
  <si>
    <t>12</t>
  </si>
  <si>
    <t>13</t>
  </si>
  <si>
    <t>Устройство парковки на км 7+865 автомобильной дороги "Ульяновка-Отрадное" в Тосненском районе</t>
  </si>
  <si>
    <t>прочие (КОСГУ 247 КОСГУ 223)</t>
  </si>
  <si>
    <t>смр</t>
  </si>
  <si>
    <t>Выполнение проектно-изыскательских работ по объекту "Реконструкция автомобильной дороги "Петрово-станция Малукса"  в Кировском районе</t>
  </si>
  <si>
    <t xml:space="preserve">Выполнение проектно-изыскательских работ по объекту "Реконструкция автомобильной дороги "Путилово-Поляны", км 0+600 - км 6+000 в Кировском районе </t>
  </si>
  <si>
    <t xml:space="preserve">Выполнение проектно-изыскательских работ по объекту "Реконструкция автомобильной дороги "Подъезд к п.Неппово" в Кингисеппском районе  </t>
  </si>
  <si>
    <t>в тч.ч СМР</t>
  </si>
  <si>
    <t xml:space="preserve">в тч.ч ПИР </t>
  </si>
  <si>
    <t xml:space="preserve"> 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</si>
  <si>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Всего по ГП  "Формирование городской среды и обеспечение качественным жильем граждан на территории Ленинградской области"</t>
  </si>
  <si>
    <t>Установка недостающих технических средств организации дорожного движения</t>
  </si>
  <si>
    <t>Техническое перевооружение перекрестков и пешеходных переходов с устройством светофорных объектов</t>
  </si>
  <si>
    <t>Разработка документации на устройство светофорных объектов</t>
  </si>
  <si>
    <t>Мероприятия по снижению аварийности на сети автомобильных дорог общего пользования регионального и межмуниципального значения Ленинградской области, включая обустройство наружным освещением автодорог общего пользования регионального значения на исполнение судебных решений</t>
  </si>
  <si>
    <t>Устройство элементов обустройства, всего:</t>
  </si>
  <si>
    <t>Оказание услуг по сопровождению Автоматизированной системы обработки данных автоматической фото-видеофиксации административных правонарушений в области дорожного движения на территории Ленинградской области</t>
  </si>
  <si>
    <t xml:space="preserve">Оказание услуг по аренде подсистемы фотовидеофиксации нарушений Правил дорожного движения Российской Федерации  </t>
  </si>
  <si>
    <t>Эксплуатация и содержание специального оборудования для фиксации нарушений правил дорожного движения и сохранности автомобильных дорог</t>
  </si>
  <si>
    <t xml:space="preserve">Выполнение работ по созданию (развитию) комплексной системы защиты информации объекта информатизации ГКУ ЛО «ЦБДД» </t>
  </si>
  <si>
    <t>Поставка передвижных комплексов автоматической фотовидеофиксации нарушений Правил дорожного движения Российской Федерации</t>
  </si>
  <si>
    <t>Выполнение работ по созданию (развитию) комплексной системы защиты информации объекта информатизации ГКУ ЛО «ЦБДД» ( поставка программно-аппаратного комплекса средств защиты информации)</t>
  </si>
  <si>
    <t>Оказание услуг по плановому техническому обслуживанию Автоматизированной системы дистанционного сбора данных о потреблении электроэнергии</t>
  </si>
  <si>
    <t>Оказание услуг по технологическому присоединению комплексов к сетям электроснабжения</t>
  </si>
  <si>
    <t>Оказание услуги связи по предоставлению защищенных каналов связи для передачи информации, полученной комплексами автоматической фотовидеофиксации нарушений Правил дорожного движения Российской Федерации в центр обработки данных</t>
  </si>
  <si>
    <t xml:space="preserve">пересылка копий постановлений и материалов дел об административных правонарушениях ПДД РФ  </t>
  </si>
  <si>
    <t>предпочтовая подготовка  копий постановлений и материалов дел об административных правонарушениях</t>
  </si>
  <si>
    <t>Страхование комплексов автоматической фотовидеофиксации нарушений ПДД РФ</t>
  </si>
  <si>
    <t>14</t>
  </si>
  <si>
    <t>Оказание услуг по передаче электрической энергии</t>
  </si>
  <si>
    <t>региональные а/дороги</t>
  </si>
  <si>
    <t>местные а/дороги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</si>
  <si>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</si>
  <si>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Субсидии на капитальный ремонт и ремонт а/д общего пользования местного значения, имеющих приоритетный социально значимый характер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</si>
  <si>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</si>
  <si>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</si>
  <si>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</si>
  <si>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</si>
  <si>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</si>
  <si>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</si>
  <si>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зачет дебиторской задолженности за счет средств федерального бюджета (Резервный фонд Пр-ва РФ)</t>
  </si>
  <si>
    <t>в т.ч. зачет дебиторской задолженности за счет средств федерального бюджета (Резервный фонд Пр-ва РФ)</t>
  </si>
  <si>
    <t>в т.ч. за счет отработки дебиторской задолженности за счет средств ФБ на 01.01.2023г.</t>
  </si>
  <si>
    <t>в т.ч. за счет отработки дебиторской задолженности за счет средств ФБ на 01.01.2022г.</t>
  </si>
  <si>
    <t>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 по адресу: поселок Новоселье, МО Аннинское городское поселение Ломоносовского района Ленинградской области. Этап 1</t>
  </si>
  <si>
    <t>Технологическое присоединение</t>
  </si>
  <si>
    <t>Выполнение работ по ограничению грузового движения</t>
  </si>
  <si>
    <t>Устройство искусственных неровностей</t>
  </si>
  <si>
    <t>Восстановление и переустройство электроосвещения</t>
  </si>
  <si>
    <t>Замена существующих автобусных павильонов</t>
  </si>
  <si>
    <t>ГКУ ДДС</t>
  </si>
  <si>
    <t>Предоставление единовременной денежной выплаты лицам, удостоенным почетного звания Ленинградской области «Почетный работник дорожного хозяйства Ленинградской области (не ДФ)</t>
  </si>
  <si>
    <r>
      <t xml:space="preserve"> Финансовое обеспечение дорожной деятельности в рамках реализации национального проекта "Безопасные качественные дороги" </t>
    </r>
    <r>
      <rPr>
        <b/>
        <sz val="14"/>
        <color rgb="FFFF0000"/>
        <rFont val="Times New Roman"/>
        <family val="1"/>
        <charset val="204"/>
      </rPr>
      <t>(АГЛОМЕРАЦИЯ)</t>
    </r>
  </si>
  <si>
    <r>
  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</t>
    </r>
    <r>
      <rPr>
        <b/>
        <sz val="14"/>
        <color rgb="FFFF0000"/>
        <rFont val="Times New Roman"/>
        <family val="1"/>
        <charset val="204"/>
      </rPr>
      <t>Мосты, дороги)</t>
    </r>
  </si>
  <si>
    <t>Обеспечение деятельности (услуги, работы) государственных учреждений  (ГКУ "Ленавтодор", ГКУ  и ГКУ "Центр безопасности дорожного движения")</t>
  </si>
  <si>
    <t>софинансирование ОБ к БК на опереж темпы</t>
  </si>
  <si>
    <t>БК на опереж темпы</t>
  </si>
  <si>
    <t>Развитие инфраструктуры дорожного хозяйства за счет средств резервного фонда Правительства Российской Федерации</t>
  </si>
  <si>
    <t xml:space="preserve">КВР 243 СМР </t>
  </si>
  <si>
    <t xml:space="preserve">КВР 244 СМР </t>
  </si>
  <si>
    <t>КВР 244 прочие</t>
  </si>
  <si>
    <t xml:space="preserve"> </t>
  </si>
  <si>
    <t>VII. Резервный фонд Правительства ЛО</t>
  </si>
  <si>
    <t>ликвидация размыва СПб-Ручьи</t>
  </si>
  <si>
    <t>Резервный фонд Правительства ЛО</t>
  </si>
  <si>
    <t>Изготовление нагрудного знака и удостоверения к Почетному званию Ленинградской области "Почетный работник дорожного хозяйства Ленинградской области"</t>
  </si>
  <si>
    <t>Исполнение Бюджета Комитета по дорожному хозяйству Ленинградской области на 01.01.2024г. (тыс. руб)</t>
  </si>
  <si>
    <t>нормативно-регламентные работы "СисиСевен" в Кингисеппском р-не</t>
  </si>
  <si>
    <t xml:space="preserve"> Бюджет на  2023г. (тыс.руб.)</t>
  </si>
  <si>
    <r>
      <t xml:space="preserve"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 </t>
    </r>
    <r>
      <rPr>
        <sz val="14"/>
        <rFont val="Times New Roman"/>
        <family val="1"/>
        <charset val="204"/>
      </rPr>
      <t>Строительство автомобильной дороги "Подъезд к пос. Яшино" по адресу: Ленинградская область, Выборгский район, Селезневское сельское поселение"</t>
    </r>
  </si>
  <si>
    <t>Исполнение АИП Комитета по дорожному хозяйству Ленинградской области на 01.01.2024г. (тыс. руб)</t>
  </si>
  <si>
    <r>
      <t xml:space="preserve">Экономия </t>
    </r>
    <r>
      <rPr>
        <b/>
        <sz val="14"/>
        <rFont val="Times New Roman"/>
        <family val="1"/>
        <charset val="204"/>
      </rPr>
      <t>6,0</t>
    </r>
    <r>
      <rPr>
        <sz val="14"/>
        <rFont val="Times New Roman"/>
        <family val="1"/>
        <charset val="204"/>
      </rPr>
      <t xml:space="preserve"> млн. руб. возникла по результатам выполнения СМР по объекту реконструкции. Объект введен в эксплуатацию</t>
    </r>
  </si>
  <si>
    <r>
      <t>108,2</t>
    </r>
    <r>
      <rPr>
        <sz val="14"/>
        <rFont val="Times New Roman"/>
        <family val="1"/>
        <charset val="204"/>
      </rPr>
      <t xml:space="preserve"> млн. руб. (работы выполнены в размере запланированного лимита финансирования. Поздно получено положительное заключение гос. экспертизы, для формирования сметы контракта в единичных расценках с учетом разработанной РД требуется продолжительное время. В связи с окончанием финансового года работы приняты в объемах, не требующих разработки доп. единичных расценок). Строительная готовность объекта – </t>
    </r>
    <r>
      <rPr>
        <b/>
        <sz val="14"/>
        <rFont val="Times New Roman"/>
        <family val="1"/>
        <charset val="204"/>
      </rPr>
      <t>95%</t>
    </r>
    <r>
      <rPr>
        <sz val="14"/>
        <rFont val="Times New Roman"/>
        <family val="1"/>
        <charset val="204"/>
      </rPr>
      <t>;</t>
    </r>
  </si>
  <si>
    <r>
      <t>27,5</t>
    </r>
    <r>
      <rPr>
        <sz val="14"/>
        <rFont val="Times New Roman"/>
        <family val="1"/>
        <charset val="204"/>
      </rPr>
      <t xml:space="preserve"> млн. руб. (в ходе СМР выявлено несоответствие запроектированного защитного композитного футляра FT-600, согласованного собственником водопровода АО «ЛОКС» типоразмерам и диаметрам защитных футляров, предусмотренных техническими характеристиками завода-производителя. Срок выдачи новых ТУ АО «ЛОКС» не определен, производство последующих работ не представляется возможным. Работы приостановлены, после выработки технического решения по защите водопровода работы будут возобновлены). </t>
    </r>
  </si>
  <si>
    <r>
      <t xml:space="preserve">14,8 </t>
    </r>
    <r>
      <rPr>
        <sz val="14"/>
        <rFont val="Times New Roman"/>
        <family val="1"/>
        <charset val="204"/>
      </rPr>
      <t xml:space="preserve"> млн. руб. (неисполнение подрядчиком ООО «ГеоКад» договорных обязательств – </t>
    </r>
    <r>
      <rPr>
        <b/>
        <i/>
        <sz val="14"/>
        <rFont val="Times New Roman"/>
        <family val="1"/>
        <charset val="204"/>
      </rPr>
      <t>2,5</t>
    </r>
    <r>
      <rPr>
        <sz val="14"/>
        <rFont val="Times New Roman"/>
        <family val="1"/>
        <charset val="204"/>
      </rPr>
      <t xml:space="preserve"> млн. руб., поздняя подача документов для прохождения гос. экспертизы подрядчиком ООО «Трансмост» - </t>
    </r>
    <r>
      <rPr>
        <b/>
        <i/>
        <sz val="14"/>
        <rFont val="Times New Roman"/>
        <family val="1"/>
        <charset val="204"/>
      </rPr>
      <t>10,3</t>
    </r>
    <r>
      <rPr>
        <sz val="14"/>
        <rFont val="Times New Roman"/>
        <family val="1"/>
        <charset val="204"/>
      </rPr>
      <t xml:space="preserve"> млн. руб., экономия – </t>
    </r>
    <r>
      <rPr>
        <b/>
        <i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млн. руб.)</t>
    </r>
  </si>
  <si>
    <r>
      <t xml:space="preserve">9,4 млн. руб. </t>
    </r>
    <r>
      <rPr>
        <sz val="14"/>
        <rFont val="Times New Roman"/>
        <family val="1"/>
        <charset val="204"/>
      </rPr>
      <t>из них на 3,6 млн. руб. -ведется судебное производство с двумя собственниками земельных участков; на 5,8 млн руб - экономия по прочим работам на объекте</t>
    </r>
  </si>
  <si>
    <r>
      <t>12,7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млн. руб.</t>
    </r>
    <r>
      <rPr>
        <sz val="14"/>
        <rFont val="Times New Roman"/>
        <family val="1"/>
        <charset val="204"/>
      </rPr>
      <t xml:space="preserve"> из них поздняя подача документов для прохождения гос. экспертизы подрядчиком ООО «Трансмост» - </t>
    </r>
    <r>
      <rPr>
        <b/>
        <i/>
        <sz val="14"/>
        <rFont val="Times New Roman"/>
        <family val="1"/>
        <charset val="204"/>
      </rPr>
      <t>9,1</t>
    </r>
    <r>
      <rPr>
        <sz val="14"/>
        <rFont val="Times New Roman"/>
        <family val="1"/>
        <charset val="204"/>
      </rPr>
      <t xml:space="preserve"> млн. руб., экономия – </t>
    </r>
    <r>
      <rPr>
        <b/>
        <i/>
        <sz val="14"/>
        <rFont val="Times New Roman"/>
        <family val="1"/>
        <charset val="204"/>
      </rPr>
      <t>3,6</t>
    </r>
    <r>
      <rPr>
        <sz val="14"/>
        <rFont val="Times New Roman"/>
        <family val="1"/>
        <charset val="204"/>
      </rPr>
      <t xml:space="preserve"> млн. руб.</t>
    </r>
  </si>
  <si>
    <r>
      <t xml:space="preserve">23,4 млн. руб.  </t>
    </r>
    <r>
      <rPr>
        <sz val="14"/>
        <rFont val="Times New Roman"/>
        <family val="1"/>
        <charset val="204"/>
      </rPr>
      <t xml:space="preserve">в связи с длительностью подготовки документации для проведения конкурсных процедур и поздним заключением контракта (в ноябре т.г.) часть лимитов и срок ввода в эксплуатацию объекта перенесены на 2024 год. </t>
    </r>
  </si>
  <si>
    <r>
      <t xml:space="preserve">27,5 млн. руб. </t>
    </r>
    <r>
      <rPr>
        <sz val="14"/>
        <rFont val="Times New Roman"/>
        <family val="1"/>
        <charset val="204"/>
      </rPr>
      <t>низкие темпы производства работ, длительность оформления исполнительной документации</t>
    </r>
  </si>
  <si>
    <r>
      <t xml:space="preserve">42,0 млн. руб. </t>
    </r>
    <r>
      <rPr>
        <sz val="14"/>
        <rFont val="Times New Roman"/>
        <family val="1"/>
        <charset val="204"/>
      </rPr>
      <t>выполнены работы по переустройству сетей связи, достигнута договоренность с МУП "Водоканал город Гатчина" по переносу водопровода. На текущий момент администрация МО не может достигнуть договоренности с АО "ЛОЭСК" по перекладке водовода.</t>
    </r>
  </si>
  <si>
    <r>
      <t xml:space="preserve">38,6 млн. руб. </t>
    </r>
    <r>
      <rPr>
        <sz val="14"/>
        <rFont val="Times New Roman"/>
        <family val="1"/>
        <charset val="204"/>
      </rPr>
      <t>потребовалась корректировка ПСД в части размещения газопровода. Длительность согласования изменений в ПСД в гос. экспертизе</t>
    </r>
  </si>
  <si>
    <r>
      <t xml:space="preserve">1,5 млн. руб. </t>
    </r>
    <r>
      <rPr>
        <sz val="14"/>
        <rFont val="Times New Roman"/>
        <family val="1"/>
        <charset val="204"/>
      </rPr>
      <t>отсутствие средств на софинансирование расходных обязательств в бюджете муниципального образования</t>
    </r>
  </si>
  <si>
    <t>Объект введен в эксплуатацию</t>
  </si>
  <si>
    <t>СПРАВОЧНО:</t>
  </si>
  <si>
    <r>
      <t xml:space="preserve">13,3 млн. руб. </t>
    </r>
    <r>
      <rPr>
        <sz val="14"/>
        <rFont val="Times New Roman"/>
        <family val="1"/>
        <charset val="204"/>
      </rPr>
      <t>экономия средств областного бюджета при производстве работ. Объект введен в эксплуатацию</t>
    </r>
  </si>
  <si>
    <t xml:space="preserve">Протяженность введенных в эксплуатацию объектов строительства и реконструкции регион дорог- 3,273 км/795,91 пог. м.
1. Реконструкция м/п ч/р Мойка на км 47+300 а/д СПб-Кировск в Кировском районе ЛО - 1,499км/69,6 пог.м;
2. Строительство мостового перехода ч/р Свирь у г. Подпорожье в Подпорожском  р-не ЛО – 1,774км/726,31 пог.м.
Получено положительное заключение гос. экспертизы проектов:
- Реконструкция моста через реку Кумбито на км 2+660 а/д общего пользования регионального значения «Подъезд к Октябрьской слободе до шоссе на Кондегу» в Волховском районе ЛО;
- Реконструкция а/д общего пользования регионального значения «Парголово-Огоньки» на участке км 30+200 - км 33+800 во Всеволожском районе ЛО;
- Реконструкция а/д общего пользования регионального значения «Подъезд к г. Колпино» в Тосненском районе ЛО;
- Реконструкция а/д общего пользования регионального значения «Санкт-Петербург – Морье» км 9 – км 11 во Всеволожском районе ЛО;
- Устройство перехватывающей парковки в с. Старая Ладога, на а/д общего пользования регионального значения «Зуево – Новая Ладога» в Волховском районе ЛО. Парковка 1 – а/д «Зуево – Новая Ладога», км 111+700;
- Устройство перехватывающей парковки в с. Старая Ладога, на а/д общего пользования регионального значения «Зуево – Новая Ладога» в Волховском районе ЛО. Парковка 2 – а/д «Зуево – Новая Ладога», км 114+200;
- Проезд от а/д общего пользования федерального значения А-181 "Скандинавия" Санкт-Петербург - Выборг - граница с Финляндской Республикой на км 47 до ул. Танкистов во Всеволожском районе ЛО.
</t>
  </si>
  <si>
    <r>
      <t xml:space="preserve">14 млн. руб. </t>
    </r>
    <r>
      <rPr>
        <sz val="14"/>
        <rFont val="Times New Roman"/>
        <family val="1"/>
        <charset val="204"/>
      </rPr>
      <t>экономия средств областного бюджета при производстве работ</t>
    </r>
  </si>
  <si>
    <t>Примечание</t>
  </si>
  <si>
    <r>
      <t xml:space="preserve">5,1 </t>
    </r>
    <r>
      <rPr>
        <sz val="14"/>
        <rFont val="Times New Roman"/>
        <family val="1"/>
        <charset val="204"/>
      </rPr>
      <t>млн. руб. экономия при расчете доп работ в пределах 10%</t>
    </r>
  </si>
  <si>
    <t xml:space="preserve">Получено положительное заключение государственной экспертизы проектной документации </t>
  </si>
  <si>
    <t>Долгое согласование документации по планировке территории объектов в Комитете по градостроительной политике ЛО, а также некачественное выполнение обязательств по контрактам подрядчиком ООО «Мир».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</si>
  <si>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(ЛАД)</t>
  </si>
  <si>
    <t>ввод в 2025</t>
  </si>
  <si>
    <t>ввод в 2023</t>
  </si>
  <si>
    <t>ПИР на Региональные дороги</t>
  </si>
  <si>
    <t xml:space="preserve"> устройство светофорных объектов</t>
  </si>
  <si>
    <t xml:space="preserve">Выполнение работ по установке дорожных знаков, сигнальных столбиков и нанесению горизонтальной дорожной разметки </t>
  </si>
  <si>
    <t>Остаток средств на новые процедуры на строительно-монтажные работы</t>
  </si>
  <si>
    <t xml:space="preserve">Сопровождение информационной системы АСОД  АФАП </t>
  </si>
  <si>
    <t>Аренда подсистемы ФВФ нарушений ПДД РФ</t>
  </si>
  <si>
    <t>Оказание услуг по пересылке заказных писем с уведомлениями, пересылке заказных бандеролей с копиями постановлений и материалами дел об административных правонарушениях в области дорожного движения</t>
  </si>
  <si>
    <t>Оказание услуг по предпочтовой подготовке регистрируемых почтовых отправлений, содержащих копии постановлений об административных правонарушениях в области дорожного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</si>
</sst>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"/>
    <numFmt numFmtId="165" formatCode="#,##0.0"/>
    <numFmt numFmtId="166" formatCode="0.0%"/>
    <numFmt numFmtId="167" formatCode="#,##0.000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15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rgb="FF002060"/>
      <name val="Arial"/>
      <family val="2"/>
      <charset val="204"/>
    </font>
    <font>
      <b/>
      <i/>
      <sz val="16"/>
      <color rgb="FF002060"/>
      <name val="Arial"/>
      <family val="2"/>
      <charset val="204"/>
    </font>
    <font>
      <b/>
      <i/>
      <sz val="16"/>
      <color rgb="FF7030A0"/>
      <name val="Arial Cyr"/>
      <charset val="204"/>
    </font>
    <font>
      <b/>
      <sz val="16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i/>
      <sz val="12"/>
      <color rgb="FFFF0000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4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theme="5" tint="-0.249977111117893"/>
      <name val="Arial"/>
      <family val="2"/>
      <charset val="204"/>
    </font>
    <font>
      <b/>
      <i/>
      <sz val="16"/>
      <color theme="5" tint="-0.249977111117893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b/>
      <i/>
      <sz val="12"/>
      <color rgb="FF00B050"/>
      <name val="Calibri"/>
      <family val="2"/>
      <charset val="204"/>
      <scheme val="minor"/>
    </font>
    <font>
      <b/>
      <i/>
      <sz val="12"/>
      <color rgb="FF7030A0"/>
      <name val="Calibri"/>
      <family val="2"/>
      <charset val="204"/>
      <scheme val="minor"/>
    </font>
    <font>
      <b/>
      <i/>
      <sz val="12"/>
      <color rgb="FF002060"/>
      <name val="Calibri"/>
      <family val="2"/>
      <charset val="204"/>
      <scheme val="minor"/>
    </font>
    <font>
      <i/>
      <sz val="14"/>
      <color rgb="FF002060"/>
      <name val="Arial"/>
      <family val="2"/>
      <charset val="204"/>
    </font>
    <font>
      <i/>
      <sz val="12"/>
      <color rgb="FF00206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i/>
      <sz val="14"/>
      <color theme="5" tint="-0.499984740745262"/>
      <name val="Arial"/>
      <family val="2"/>
      <charset val="204"/>
    </font>
    <font>
      <sz val="14"/>
      <color theme="5" tint="-0.499984740745262"/>
      <name val="Arial"/>
      <family val="2"/>
      <charset val="204"/>
    </font>
    <font>
      <i/>
      <sz val="16"/>
      <name val="Arial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rgb="FF0070C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00206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206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color theme="5" tint="-0.249977111117893"/>
      <name val="Arial"/>
      <family val="2"/>
      <charset val="204"/>
    </font>
    <font>
      <i/>
      <sz val="14"/>
      <name val="Arial"/>
      <family val="2"/>
      <charset val="204"/>
    </font>
    <font>
      <sz val="14"/>
      <color rgb="FF00206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5" tint="-0.249977111117893"/>
      <name val="Arial"/>
      <family val="2"/>
      <charset val="204"/>
    </font>
    <font>
      <b/>
      <sz val="14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70C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color rgb="FF00B050"/>
      <name val="Arial"/>
      <family val="2"/>
      <charset val="204"/>
    </font>
    <font>
      <sz val="12"/>
      <color rgb="FF7030A0"/>
      <name val="Calibri"/>
      <family val="2"/>
      <charset val="204"/>
      <scheme val="minor"/>
    </font>
    <font>
      <b/>
      <sz val="14"/>
      <color rgb="FF7030A0"/>
      <name val="Arial"/>
      <family val="2"/>
      <charset val="204"/>
    </font>
    <font>
      <sz val="12"/>
      <color rgb="FF002060"/>
      <name val="Calibri"/>
      <family val="2"/>
      <charset val="204"/>
      <scheme val="minor"/>
    </font>
    <font>
      <b/>
      <sz val="12"/>
      <color rgb="FF002060"/>
      <name val="Arial Cyr"/>
      <charset val="204"/>
    </font>
    <font>
      <b/>
      <sz val="12"/>
      <color rgb="FF002060"/>
      <name val="Calibri"/>
      <family val="2"/>
      <charset val="204"/>
      <scheme val="minor"/>
    </font>
    <font>
      <sz val="12"/>
      <name val="Arial Cyr"/>
      <charset val="204"/>
    </font>
    <font>
      <sz val="12"/>
      <color rgb="FF002060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5" tint="-0.249977111117893"/>
      <name val="Calibri"/>
      <family val="2"/>
      <charset val="204"/>
      <scheme val="minor"/>
    </font>
    <font>
      <sz val="12"/>
      <color theme="5" tint="-0.499984740745262"/>
      <name val="Calibri"/>
      <family val="2"/>
      <charset val="204"/>
      <scheme val="minor"/>
    </font>
    <font>
      <sz val="14"/>
      <color theme="5" tint="-0.499984740745262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7030A0"/>
      <name val="Arial"/>
      <family val="2"/>
      <charset val="204"/>
    </font>
    <font>
      <b/>
      <i/>
      <sz val="12"/>
      <color theme="5" tint="-0.249977111117893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b/>
      <i/>
      <sz val="12"/>
      <color rgb="FF00B0F0"/>
      <name val="Calibri"/>
      <family val="2"/>
      <charset val="204"/>
      <scheme val="minor"/>
    </font>
    <font>
      <i/>
      <sz val="12"/>
      <color rgb="FF7030A0"/>
      <name val="Calibri"/>
      <family val="2"/>
      <charset val="204"/>
      <scheme val="minor"/>
    </font>
    <font>
      <b/>
      <i/>
      <sz val="12"/>
      <color theme="6" tint="-0.249977111117893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4"/>
      <color theme="9" tint="-0.249977111117893"/>
      <name val="Calibri"/>
      <family val="2"/>
      <charset val="204"/>
      <scheme val="minor"/>
    </font>
    <font>
      <b/>
      <sz val="12"/>
      <color rgb="FF00B0F0"/>
      <name val="Arial"/>
      <family val="2"/>
      <charset val="204"/>
    </font>
    <font>
      <sz val="12"/>
      <color theme="6" tint="-0.49998474074526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theme="5" tint="-0.499984740745262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theme="6" tint="-0.49998474074526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i/>
      <sz val="16"/>
      <color rgb="FF002060"/>
      <name val="Times New Roman"/>
      <family val="1"/>
      <charset val="204"/>
    </font>
    <font>
      <b/>
      <sz val="16"/>
      <color theme="9" tint="-0.249977111117893"/>
      <name val="Times New Roman"/>
      <family val="1"/>
      <charset val="204"/>
    </font>
    <font>
      <b/>
      <i/>
      <sz val="16"/>
      <color theme="9" tint="-0.249977111117893"/>
      <name val="Times New Roman"/>
      <family val="1"/>
      <charset val="204"/>
    </font>
    <font>
      <b/>
      <sz val="16"/>
      <color theme="5" tint="-0.249977111117893"/>
      <name val="Times New Roman"/>
      <family val="1"/>
      <charset val="204"/>
    </font>
    <font>
      <b/>
      <i/>
      <sz val="16"/>
      <color theme="5" tint="-0.249977111117893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i/>
      <sz val="16"/>
      <color rgb="FF00B05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sz val="16"/>
      <color theme="6" tint="-0.249977111117893"/>
      <name val="Times New Roman"/>
      <family val="1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6"/>
      <color rgb="FF00B0F0"/>
      <name val="Times New Roman"/>
      <family val="1"/>
      <charset val="204"/>
    </font>
    <font>
      <b/>
      <i/>
      <sz val="16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i/>
      <sz val="16"/>
      <color rgb="FF7030A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i/>
      <sz val="16"/>
      <color rgb="FF002060"/>
      <name val="Times New Roman"/>
      <family val="1"/>
      <charset val="204"/>
    </font>
    <font>
      <b/>
      <sz val="16"/>
      <color theme="5" tint="-0.499984740745262"/>
      <name val="Times New Roman"/>
      <family val="1"/>
      <charset val="204"/>
    </font>
    <font>
      <b/>
      <i/>
      <sz val="16"/>
      <color theme="5" tint="-0.499984740745262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i/>
      <sz val="16"/>
      <color rgb="FF00B0F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6" tint="-0.499984740745262"/>
      <name val="Times New Roman"/>
      <family val="1"/>
      <charset val="204"/>
    </font>
    <font>
      <sz val="16"/>
      <color theme="6" tint="-0.499984740745262"/>
      <name val="Times New Roman"/>
      <family val="1"/>
      <charset val="204"/>
    </font>
    <font>
      <b/>
      <i/>
      <sz val="16"/>
      <color theme="6" tint="-0.499984740745262"/>
      <name val="Times New Roman"/>
      <family val="1"/>
      <charset val="204"/>
    </font>
    <font>
      <i/>
      <sz val="16"/>
      <color theme="6" tint="-0.499984740745262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theme="5" tint="-0.249977111117893"/>
      <name val="Times New Roman"/>
      <family val="1"/>
      <charset val="204"/>
    </font>
    <font>
      <sz val="16"/>
      <color rgb="FF00B050"/>
      <name val="Times New Roman"/>
      <family val="1"/>
      <charset val="204"/>
    </font>
    <font>
      <sz val="16"/>
      <color theme="5" tint="-0.499984740745262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i/>
      <sz val="16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i/>
      <sz val="16"/>
      <color rgb="FF7030A0"/>
      <name val="Times New Roman"/>
      <family val="1"/>
      <charset val="204"/>
    </font>
    <font>
      <i/>
      <sz val="16"/>
      <color theme="5" tint="-0.249977111117893"/>
      <name val="Times New Roman"/>
      <family val="1"/>
      <charset val="204"/>
    </font>
    <font>
      <b/>
      <sz val="12"/>
      <color rgb="FF00B050"/>
      <name val="Arial"/>
      <family val="2"/>
      <charset val="204"/>
    </font>
    <font>
      <b/>
      <i/>
      <sz val="16"/>
      <color rgb="FF00B0F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i/>
      <sz val="16"/>
      <color rgb="FF7030A0"/>
      <name val="Arial"/>
      <family val="2"/>
      <charset val="204"/>
    </font>
    <font>
      <b/>
      <sz val="16"/>
      <color theme="6"/>
      <name val="Times New Roman"/>
      <family val="1"/>
      <charset val="204"/>
    </font>
    <font>
      <b/>
      <i/>
      <sz val="16"/>
      <color theme="6"/>
      <name val="Times New Roman"/>
      <family val="1"/>
      <charset val="204"/>
    </font>
    <font>
      <b/>
      <sz val="12"/>
      <color theme="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73" fillId="0" borderId="0"/>
    <xf numFmtId="168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</cellStyleXfs>
  <cellXfs count="1053">
    <xf numFmtId="0" fontId="0" fillId="0" borderId="0" xfId="0"/>
    <xf numFmtId="0" fontId="3" fillId="0" borderId="0" xfId="2"/>
    <xf numFmtId="164" fontId="3" fillId="0" borderId="0" xfId="2" applyNumberFormat="1"/>
    <xf numFmtId="164" fontId="4" fillId="0" borderId="0" xfId="2" applyNumberFormat="1" applyFont="1" applyFill="1"/>
    <xf numFmtId="0" fontId="3" fillId="0" borderId="0" xfId="2" applyFill="1"/>
    <xf numFmtId="164" fontId="5" fillId="0" borderId="0" xfId="2" applyNumberFormat="1" applyFont="1"/>
    <xf numFmtId="165" fontId="6" fillId="0" borderId="0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ill="1"/>
    <xf numFmtId="165" fontId="7" fillId="0" borderId="0" xfId="2" applyNumberFormat="1" applyFont="1" applyFill="1" applyBorder="1" applyAlignment="1">
      <alignment horizontal="center" vertical="center"/>
    </xf>
    <xf numFmtId="0" fontId="3" fillId="0" borderId="0" xfId="2" applyBorder="1"/>
    <xf numFmtId="49" fontId="9" fillId="0" borderId="2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49" fontId="9" fillId="0" borderId="7" xfId="2" applyNumberFormat="1" applyFont="1" applyFill="1" applyBorder="1" applyAlignment="1">
      <alignment horizontal="center" vertical="center" wrapText="1"/>
    </xf>
    <xf numFmtId="49" fontId="11" fillId="0" borderId="0" xfId="2" applyNumberFormat="1" applyFont="1"/>
    <xf numFmtId="49" fontId="11" fillId="0" borderId="0" xfId="2" applyNumberFormat="1" applyFont="1" applyFill="1"/>
    <xf numFmtId="49" fontId="12" fillId="0" borderId="0" xfId="2" applyNumberFormat="1" applyFont="1"/>
    <xf numFmtId="49" fontId="12" fillId="0" borderId="0" xfId="2" applyNumberFormat="1" applyFont="1" applyFill="1"/>
    <xf numFmtId="49" fontId="14" fillId="0" borderId="0" xfId="2" applyNumberFormat="1" applyFont="1"/>
    <xf numFmtId="49" fontId="14" fillId="0" borderId="0" xfId="2" applyNumberFormat="1" applyFont="1" applyFill="1"/>
    <xf numFmtId="49" fontId="16" fillId="0" borderId="0" xfId="2" applyNumberFormat="1" applyFont="1"/>
    <xf numFmtId="49" fontId="16" fillId="0" borderId="0" xfId="2" applyNumberFormat="1" applyFont="1" applyFill="1"/>
    <xf numFmtId="49" fontId="22" fillId="0" borderId="0" xfId="2" applyNumberFormat="1" applyFont="1" applyFill="1"/>
    <xf numFmtId="49" fontId="22" fillId="0" borderId="0" xfId="2" applyNumberFormat="1" applyFont="1"/>
    <xf numFmtId="49" fontId="23" fillId="0" borderId="0" xfId="2" applyNumberFormat="1" applyFont="1" applyFill="1"/>
    <xf numFmtId="49" fontId="23" fillId="0" borderId="0" xfId="2" applyNumberFormat="1" applyFont="1"/>
    <xf numFmtId="49" fontId="24" fillId="0" borderId="0" xfId="2" applyNumberFormat="1" applyFont="1" applyFill="1"/>
    <xf numFmtId="49" fontId="24" fillId="0" borderId="0" xfId="2" applyNumberFormat="1" applyFont="1"/>
    <xf numFmtId="49" fontId="26" fillId="0" borderId="0" xfId="2" applyNumberFormat="1" applyFont="1" applyFill="1"/>
    <xf numFmtId="49" fontId="27" fillId="0" borderId="0" xfId="2" applyNumberFormat="1" applyFont="1" applyFill="1"/>
    <xf numFmtId="49" fontId="27" fillId="0" borderId="0" xfId="2" applyNumberFormat="1" applyFont="1"/>
    <xf numFmtId="49" fontId="28" fillId="0" borderId="0" xfId="2" applyNumberFormat="1" applyFont="1" applyFill="1"/>
    <xf numFmtId="49" fontId="28" fillId="0" borderId="0" xfId="2" applyNumberFormat="1" applyFont="1"/>
    <xf numFmtId="0" fontId="29" fillId="0" borderId="0" xfId="2" applyFont="1" applyFill="1"/>
    <xf numFmtId="0" fontId="30" fillId="0" borderId="0" xfId="2" applyFont="1" applyFill="1"/>
    <xf numFmtId="0" fontId="31" fillId="0" borderId="0" xfId="2" applyFont="1" applyFill="1"/>
    <xf numFmtId="0" fontId="27" fillId="0" borderId="0" xfId="2" applyFont="1" applyFill="1"/>
    <xf numFmtId="0" fontId="33" fillId="0" borderId="0" xfId="2" applyFont="1" applyFill="1"/>
    <xf numFmtId="165" fontId="13" fillId="0" borderId="0" xfId="2" applyNumberFormat="1" applyFont="1" applyFill="1" applyBorder="1" applyAlignment="1">
      <alignment horizontal="center" vertical="center" wrapText="1"/>
    </xf>
    <xf numFmtId="0" fontId="35" fillId="0" borderId="0" xfId="2" applyFont="1" applyFill="1"/>
    <xf numFmtId="0" fontId="35" fillId="3" borderId="0" xfId="2" applyFont="1" applyFill="1"/>
    <xf numFmtId="0" fontId="36" fillId="0" borderId="0" xfId="2" applyFont="1" applyFill="1"/>
    <xf numFmtId="0" fontId="37" fillId="0" borderId="0" xfId="2" applyFont="1" applyFill="1"/>
    <xf numFmtId="0" fontId="38" fillId="0" borderId="0" xfId="2" applyFont="1" applyFill="1"/>
    <xf numFmtId="0" fontId="41" fillId="0" borderId="0" xfId="2" applyFont="1" applyFill="1"/>
    <xf numFmtId="0" fontId="27" fillId="3" borderId="0" xfId="2" applyFont="1" applyFill="1"/>
    <xf numFmtId="0" fontId="43" fillId="0" borderId="0" xfId="2" applyFont="1" applyFill="1"/>
    <xf numFmtId="0" fontId="43" fillId="3" borderId="0" xfId="2" applyFont="1" applyFill="1"/>
    <xf numFmtId="0" fontId="44" fillId="0" borderId="0" xfId="2" applyFont="1" applyFill="1"/>
    <xf numFmtId="0" fontId="44" fillId="3" borderId="0" xfId="2" applyFont="1" applyFill="1"/>
    <xf numFmtId="0" fontId="45" fillId="0" borderId="0" xfId="2" applyFont="1" applyFill="1"/>
    <xf numFmtId="0" fontId="47" fillId="0" borderId="0" xfId="2" applyFont="1" applyFill="1"/>
    <xf numFmtId="0" fontId="48" fillId="0" borderId="0" xfId="2" applyFont="1" applyFill="1"/>
    <xf numFmtId="0" fontId="49" fillId="0" borderId="0" xfId="2" applyFont="1" applyFill="1"/>
    <xf numFmtId="0" fontId="50" fillId="0" borderId="0" xfId="2" applyFont="1" applyFill="1"/>
    <xf numFmtId="0" fontId="51" fillId="0" borderId="0" xfId="2" applyFont="1" applyFill="1"/>
    <xf numFmtId="0" fontId="52" fillId="0" borderId="0" xfId="2" applyFont="1" applyFill="1"/>
    <xf numFmtId="0" fontId="27" fillId="0" borderId="0" xfId="2" applyFont="1"/>
    <xf numFmtId="0" fontId="29" fillId="0" borderId="0" xfId="2" applyFont="1"/>
    <xf numFmtId="0" fontId="17" fillId="0" borderId="0" xfId="2" applyFont="1" applyFill="1"/>
    <xf numFmtId="0" fontId="46" fillId="0" borderId="0" xfId="2" applyFont="1" applyFill="1"/>
    <xf numFmtId="0" fontId="25" fillId="0" borderId="0" xfId="2" applyFont="1" applyFill="1"/>
    <xf numFmtId="0" fontId="32" fillId="0" borderId="0" xfId="2" applyFont="1" applyFill="1"/>
    <xf numFmtId="49" fontId="28" fillId="0" borderId="4" xfId="2" applyNumberFormat="1" applyFont="1" applyBorder="1"/>
    <xf numFmtId="49" fontId="28" fillId="0" borderId="3" xfId="2" applyNumberFormat="1" applyFont="1" applyFill="1" applyBorder="1"/>
    <xf numFmtId="49" fontId="28" fillId="0" borderId="3" xfId="2" applyNumberFormat="1" applyFont="1" applyBorder="1"/>
    <xf numFmtId="0" fontId="20" fillId="0" borderId="0" xfId="2" applyFont="1" applyFill="1"/>
    <xf numFmtId="0" fontId="53" fillId="0" borderId="0" xfId="2" applyFont="1" applyFill="1"/>
    <xf numFmtId="0" fontId="54" fillId="0" borderId="0" xfId="2" applyFont="1" applyFill="1"/>
    <xf numFmtId="0" fontId="54" fillId="3" borderId="0" xfId="2" applyFont="1" applyFill="1"/>
    <xf numFmtId="0" fontId="55" fillId="0" borderId="0" xfId="2" applyFont="1" applyFill="1"/>
    <xf numFmtId="0" fontId="56" fillId="0" borderId="0" xfId="2" applyFont="1" applyFill="1"/>
    <xf numFmtId="0" fontId="42" fillId="0" borderId="0" xfId="2" applyFont="1" applyFill="1"/>
    <xf numFmtId="0" fontId="38" fillId="0" borderId="0" xfId="2" applyFont="1" applyFill="1" applyAlignment="1">
      <alignment horizontal="center"/>
    </xf>
    <xf numFmtId="0" fontId="57" fillId="0" borderId="0" xfId="2" applyFont="1" applyFill="1"/>
    <xf numFmtId="0" fontId="56" fillId="0" borderId="0" xfId="2" applyFont="1" applyFill="1" applyAlignment="1">
      <alignment horizontal="center"/>
    </xf>
    <xf numFmtId="0" fontId="58" fillId="0" borderId="0" xfId="2" applyFont="1" applyFill="1" applyAlignment="1">
      <alignment horizontal="center"/>
    </xf>
    <xf numFmtId="0" fontId="31" fillId="0" borderId="0" xfId="2" applyFont="1" applyFill="1" applyAlignment="1">
      <alignment horizontal="center"/>
    </xf>
    <xf numFmtId="0" fontId="35" fillId="4" borderId="0" xfId="2" applyFont="1" applyFill="1"/>
    <xf numFmtId="0" fontId="6" fillId="0" borderId="0" xfId="2" applyFont="1" applyFill="1"/>
    <xf numFmtId="0" fontId="59" fillId="0" borderId="0" xfId="2" applyFont="1"/>
    <xf numFmtId="0" fontId="59" fillId="0" borderId="0" xfId="2" applyFont="1" applyFill="1"/>
    <xf numFmtId="0" fontId="45" fillId="0" borderId="0" xfId="2" applyFont="1"/>
    <xf numFmtId="0" fontId="60" fillId="0" borderId="0" xfId="2" applyFont="1" applyFill="1"/>
    <xf numFmtId="49" fontId="61" fillId="0" borderId="2" xfId="2" applyNumberFormat="1" applyFont="1" applyFill="1" applyBorder="1" applyAlignment="1">
      <alignment vertical="center"/>
    </xf>
    <xf numFmtId="0" fontId="62" fillId="0" borderId="0" xfId="2" applyFont="1" applyFill="1"/>
    <xf numFmtId="49" fontId="61" fillId="0" borderId="9" xfId="2" applyNumberFormat="1" applyFont="1" applyFill="1" applyBorder="1" applyAlignment="1">
      <alignment vertical="center"/>
    </xf>
    <xf numFmtId="49" fontId="63" fillId="0" borderId="9" xfId="2" applyNumberFormat="1" applyFont="1" applyFill="1" applyBorder="1" applyAlignment="1">
      <alignment vertical="center"/>
    </xf>
    <xf numFmtId="0" fontId="64" fillId="0" borderId="0" xfId="2" applyFont="1" applyFill="1"/>
    <xf numFmtId="0" fontId="65" fillId="0" borderId="0" xfId="2" applyFont="1" applyFill="1"/>
    <xf numFmtId="0" fontId="62" fillId="0" borderId="0" xfId="2" applyFont="1"/>
    <xf numFmtId="0" fontId="36" fillId="0" borderId="0" xfId="2" applyFont="1" applyFill="1" applyAlignment="1"/>
    <xf numFmtId="0" fontId="36" fillId="0" borderId="0" xfId="2" applyFont="1"/>
    <xf numFmtId="0" fontId="66" fillId="0" borderId="0" xfId="2" applyFont="1" applyFill="1"/>
    <xf numFmtId="0" fontId="66" fillId="0" borderId="0" xfId="2" applyFont="1"/>
    <xf numFmtId="0" fontId="18" fillId="0" borderId="0" xfId="2" applyFont="1" applyFill="1"/>
    <xf numFmtId="0" fontId="58" fillId="0" borderId="0" xfId="2" applyFont="1" applyFill="1"/>
    <xf numFmtId="0" fontId="58" fillId="0" borderId="0" xfId="2" applyFont="1"/>
    <xf numFmtId="0" fontId="67" fillId="0" borderId="0" xfId="2" applyFont="1" applyFill="1"/>
    <xf numFmtId="0" fontId="68" fillId="0" borderId="0" xfId="2" applyFont="1" applyFill="1"/>
    <xf numFmtId="0" fontId="69" fillId="0" borderId="0" xfId="2" applyFont="1" applyFill="1"/>
    <xf numFmtId="0" fontId="70" fillId="0" borderId="0" xfId="2" applyFont="1" applyFill="1"/>
    <xf numFmtId="164" fontId="3" fillId="0" borderId="0" xfId="2" applyNumberFormat="1" applyFill="1" applyBorder="1"/>
    <xf numFmtId="0" fontId="5" fillId="0" borderId="0" xfId="2" applyFont="1" applyFill="1"/>
    <xf numFmtId="0" fontId="4" fillId="0" borderId="0" xfId="2" applyFont="1" applyFill="1"/>
    <xf numFmtId="49" fontId="4" fillId="0" borderId="0" xfId="2" applyNumberFormat="1" applyFont="1" applyFill="1"/>
    <xf numFmtId="0" fontId="71" fillId="0" borderId="0" xfId="2" applyFont="1" applyFill="1" applyAlignment="1">
      <alignment vertical="center" wrapText="1"/>
    </xf>
    <xf numFmtId="0" fontId="40" fillId="0" borderId="0" xfId="2" applyFont="1" applyFill="1" applyAlignment="1">
      <alignment horizontal="justify" vertical="center"/>
    </xf>
    <xf numFmtId="0" fontId="72" fillId="0" borderId="0" xfId="2" applyFont="1" applyFill="1" applyAlignment="1">
      <alignment vertical="center"/>
    </xf>
    <xf numFmtId="0" fontId="40" fillId="0" borderId="0" xfId="2" applyFont="1" applyFill="1" applyAlignment="1">
      <alignment vertical="center"/>
    </xf>
    <xf numFmtId="0" fontId="3" fillId="0" borderId="0" xfId="2" applyFill="1" applyAlignment="1">
      <alignment vertical="center" wrapText="1"/>
    </xf>
    <xf numFmtId="164" fontId="3" fillId="0" borderId="0" xfId="2" applyNumberFormat="1" applyFill="1" applyAlignment="1">
      <alignment vertical="center" wrapText="1"/>
    </xf>
    <xf numFmtId="164" fontId="52" fillId="0" borderId="0" xfId="2" applyNumberFormat="1" applyFont="1" applyFill="1" applyAlignment="1">
      <alignment horizontal="center" vertical="center" wrapText="1"/>
    </xf>
    <xf numFmtId="0" fontId="4" fillId="0" borderId="0" xfId="2" applyFont="1"/>
    <xf numFmtId="0" fontId="74" fillId="0" borderId="0" xfId="2" applyFont="1" applyFill="1"/>
    <xf numFmtId="49" fontId="75" fillId="0" borderId="0" xfId="2" applyNumberFormat="1" applyFont="1" applyFill="1"/>
    <xf numFmtId="0" fontId="76" fillId="0" borderId="0" xfId="2" applyFont="1" applyFill="1"/>
    <xf numFmtId="49" fontId="77" fillId="0" borderId="0" xfId="2" applyNumberFormat="1" applyFont="1" applyFill="1"/>
    <xf numFmtId="49" fontId="77" fillId="0" borderId="0" xfId="2" applyNumberFormat="1" applyFont="1"/>
    <xf numFmtId="164" fontId="41" fillId="0" borderId="0" xfId="2" applyNumberFormat="1" applyFont="1" applyFill="1"/>
    <xf numFmtId="49" fontId="78" fillId="0" borderId="0" xfId="2" applyNumberFormat="1" applyFont="1" applyFill="1"/>
    <xf numFmtId="49" fontId="78" fillId="0" borderId="0" xfId="2" applyNumberFormat="1" applyFont="1"/>
    <xf numFmtId="165" fontId="34" fillId="0" borderId="0" xfId="2" applyNumberFormat="1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165" fontId="46" fillId="0" borderId="0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center" vertical="center" wrapText="1"/>
    </xf>
    <xf numFmtId="164" fontId="46" fillId="0" borderId="0" xfId="2" applyNumberFormat="1" applyFont="1" applyFill="1" applyBorder="1" applyAlignment="1">
      <alignment horizontal="center" vertical="center" wrapText="1"/>
    </xf>
    <xf numFmtId="165" fontId="17" fillId="0" borderId="0" xfId="2" applyNumberFormat="1" applyFont="1" applyFill="1" applyBorder="1" applyAlignment="1">
      <alignment horizontal="center" vertical="center" wrapText="1"/>
    </xf>
    <xf numFmtId="0" fontId="35" fillId="0" borderId="0" xfId="2" applyFont="1" applyFill="1" applyBorder="1"/>
    <xf numFmtId="0" fontId="38" fillId="0" borderId="0" xfId="2" applyFont="1"/>
    <xf numFmtId="49" fontId="75" fillId="0" borderId="0" xfId="2" applyNumberFormat="1" applyFont="1"/>
    <xf numFmtId="0" fontId="36" fillId="0" borderId="0" xfId="2" applyFont="1" applyFill="1" applyAlignment="1">
      <alignment horizontal="center"/>
    </xf>
    <xf numFmtId="0" fontId="3" fillId="0" borderId="0" xfId="2" applyFill="1" applyBorder="1"/>
    <xf numFmtId="164" fontId="5" fillId="0" borderId="0" xfId="2" applyNumberFormat="1" applyFont="1" applyFill="1" applyBorder="1"/>
    <xf numFmtId="49" fontId="79" fillId="0" borderId="0" xfId="2" applyNumberFormat="1" applyFont="1" applyFill="1"/>
    <xf numFmtId="49" fontId="79" fillId="0" borderId="0" xfId="2" applyNumberFormat="1" applyFont="1"/>
    <xf numFmtId="0" fontId="80" fillId="0" borderId="0" xfId="2" applyFont="1" applyFill="1"/>
    <xf numFmtId="49" fontId="81" fillId="0" borderId="0" xfId="2" applyNumberFormat="1" applyFont="1" applyFill="1"/>
    <xf numFmtId="49" fontId="81" fillId="0" borderId="0" xfId="2" applyNumberFormat="1" applyFont="1"/>
    <xf numFmtId="49" fontId="82" fillId="0" borderId="0" xfId="2" applyNumberFormat="1" applyFont="1"/>
    <xf numFmtId="49" fontId="82" fillId="0" borderId="0" xfId="2" applyNumberFormat="1" applyFont="1" applyFill="1"/>
    <xf numFmtId="164" fontId="19" fillId="0" borderId="0" xfId="2" applyNumberFormat="1" applyFont="1" applyFill="1" applyBorder="1" applyAlignment="1">
      <alignment horizontal="center" vertical="center"/>
    </xf>
    <xf numFmtId="0" fontId="83" fillId="3" borderId="0" xfId="2" applyFont="1" applyFill="1"/>
    <xf numFmtId="0" fontId="83" fillId="0" borderId="0" xfId="2" applyFont="1" applyFill="1"/>
    <xf numFmtId="164" fontId="29" fillId="0" borderId="0" xfId="2" applyNumberFormat="1" applyFont="1" applyFill="1"/>
    <xf numFmtId="164" fontId="21" fillId="0" borderId="0" xfId="2" applyNumberFormat="1" applyFont="1" applyFill="1" applyBorder="1" applyAlignment="1">
      <alignment horizontal="center" vertical="center"/>
    </xf>
    <xf numFmtId="0" fontId="84" fillId="0" borderId="0" xfId="2" applyFont="1" applyFill="1"/>
    <xf numFmtId="49" fontId="85" fillId="0" borderId="0" xfId="2" applyNumberFormat="1" applyFont="1" applyAlignment="1">
      <alignment horizontal="center"/>
    </xf>
    <xf numFmtId="164" fontId="40" fillId="0" borderId="0" xfId="2" applyNumberFormat="1" applyFont="1"/>
    <xf numFmtId="164" fontId="40" fillId="0" borderId="0" xfId="2" applyNumberFormat="1" applyFont="1" applyFill="1"/>
    <xf numFmtId="164" fontId="86" fillId="0" borderId="0" xfId="2" applyNumberFormat="1" applyFont="1"/>
    <xf numFmtId="164" fontId="87" fillId="0" borderId="0" xfId="2" applyNumberFormat="1" applyFont="1"/>
    <xf numFmtId="164" fontId="40" fillId="0" borderId="0" xfId="2" applyNumberFormat="1" applyFont="1" applyBorder="1"/>
    <xf numFmtId="49" fontId="85" fillId="0" borderId="0" xfId="2" applyNumberFormat="1" applyFont="1" applyFill="1" applyBorder="1" applyAlignment="1">
      <alignment horizontal="center"/>
    </xf>
    <xf numFmtId="164" fontId="40" fillId="0" borderId="0" xfId="2" applyNumberFormat="1" applyFont="1" applyFill="1" applyBorder="1"/>
    <xf numFmtId="49" fontId="85" fillId="0" borderId="3" xfId="2" applyNumberFormat="1" applyFont="1" applyBorder="1" applyAlignment="1">
      <alignment horizontal="center" vertical="center"/>
    </xf>
    <xf numFmtId="165" fontId="87" fillId="0" borderId="3" xfId="2" applyNumberFormat="1" applyFont="1" applyFill="1" applyBorder="1" applyAlignment="1">
      <alignment horizontal="center" vertical="center" wrapText="1"/>
    </xf>
    <xf numFmtId="165" fontId="85" fillId="0" borderId="3" xfId="2" applyNumberFormat="1" applyFont="1" applyFill="1" applyBorder="1" applyAlignment="1">
      <alignment horizontal="center" vertical="center" wrapText="1"/>
    </xf>
    <xf numFmtId="165" fontId="94" fillId="0" borderId="3" xfId="2" applyNumberFormat="1" applyFont="1" applyFill="1" applyBorder="1" applyAlignment="1">
      <alignment horizontal="center" vertical="center" wrapText="1"/>
    </xf>
    <xf numFmtId="0" fontId="87" fillId="0" borderId="0" xfId="2" applyFont="1" applyFill="1"/>
    <xf numFmtId="165" fontId="88" fillId="0" borderId="3" xfId="5" applyNumberFormat="1" applyFont="1" applyFill="1" applyBorder="1" applyAlignment="1">
      <alignment horizontal="left" vertical="center" wrapText="1"/>
    </xf>
    <xf numFmtId="0" fontId="87" fillId="0" borderId="3" xfId="2" applyFont="1" applyFill="1" applyBorder="1"/>
    <xf numFmtId="49" fontId="85" fillId="0" borderId="0" xfId="2" applyNumberFormat="1" applyFont="1" applyFill="1" applyAlignment="1">
      <alignment horizontal="center"/>
    </xf>
    <xf numFmtId="164" fontId="86" fillId="0" borderId="0" xfId="2" applyNumberFormat="1" applyFont="1" applyFill="1"/>
    <xf numFmtId="164" fontId="87" fillId="0" borderId="0" xfId="2" applyNumberFormat="1" applyFont="1" applyFill="1"/>
    <xf numFmtId="0" fontId="40" fillId="0" borderId="0" xfId="2" applyFont="1" applyFill="1"/>
    <xf numFmtId="0" fontId="86" fillId="0" borderId="0" xfId="2" applyFont="1" applyFill="1" applyAlignment="1">
      <alignment vertical="center" wrapText="1"/>
    </xf>
    <xf numFmtId="0" fontId="87" fillId="0" borderId="0" xfId="2" applyFont="1" applyFill="1" applyAlignment="1">
      <alignment vertical="center" wrapText="1"/>
    </xf>
    <xf numFmtId="49" fontId="87" fillId="0" borderId="0" xfId="2" applyNumberFormat="1" applyFont="1" applyFill="1"/>
    <xf numFmtId="164" fontId="85" fillId="0" borderId="0" xfId="2" applyNumberFormat="1" applyFont="1" applyFill="1"/>
    <xf numFmtId="164" fontId="40" fillId="0" borderId="0" xfId="2" applyNumberFormat="1" applyFont="1" applyFill="1" applyAlignment="1">
      <alignment vertical="center" wrapText="1"/>
    </xf>
    <xf numFmtId="164" fontId="86" fillId="0" borderId="0" xfId="2" applyNumberFormat="1" applyFont="1" applyFill="1" applyAlignment="1">
      <alignment horizontal="center" vertical="center" wrapText="1"/>
    </xf>
    <xf numFmtId="164" fontId="86" fillId="0" borderId="0" xfId="2" applyNumberFormat="1" applyFont="1" applyFill="1" applyAlignment="1">
      <alignment vertical="center" wrapText="1"/>
    </xf>
    <xf numFmtId="164" fontId="87" fillId="0" borderId="0" xfId="2" applyNumberFormat="1" applyFont="1" applyFill="1" applyAlignment="1">
      <alignment vertical="center" wrapText="1"/>
    </xf>
    <xf numFmtId="0" fontId="87" fillId="0" borderId="0" xfId="2" applyFont="1"/>
    <xf numFmtId="0" fontId="40" fillId="0" borderId="0" xfId="2" applyFont="1"/>
    <xf numFmtId="0" fontId="86" fillId="0" borderId="0" xfId="2" applyFont="1"/>
    <xf numFmtId="165" fontId="93" fillId="0" borderId="0" xfId="2" applyNumberFormat="1" applyFont="1" applyFill="1" applyBorder="1" applyAlignment="1">
      <alignment horizontal="center" vertical="center"/>
    </xf>
    <xf numFmtId="165" fontId="87" fillId="0" borderId="0" xfId="2" applyNumberFormat="1" applyFont="1" applyFill="1" applyBorder="1" applyAlignment="1">
      <alignment horizontal="center" vertical="center"/>
    </xf>
    <xf numFmtId="164" fontId="93" fillId="0" borderId="1" xfId="2" applyNumberFormat="1" applyFont="1" applyFill="1" applyBorder="1" applyAlignment="1">
      <alignment horizontal="center" vertical="center"/>
    </xf>
    <xf numFmtId="164" fontId="93" fillId="0" borderId="0" xfId="2" applyNumberFormat="1" applyFont="1" applyFill="1" applyBorder="1" applyAlignment="1">
      <alignment horizontal="center" vertical="center"/>
    </xf>
    <xf numFmtId="164" fontId="87" fillId="0" borderId="0" xfId="2" applyNumberFormat="1" applyFont="1" applyFill="1" applyBorder="1" applyAlignment="1">
      <alignment horizontal="center" vertical="center"/>
    </xf>
    <xf numFmtId="164" fontId="85" fillId="0" borderId="0" xfId="4" applyNumberFormat="1" applyFont="1" applyFill="1" applyBorder="1" applyAlignment="1">
      <alignment horizontal="center" vertical="center"/>
    </xf>
    <xf numFmtId="164" fontId="93" fillId="0" borderId="3" xfId="3" applyNumberFormat="1" applyFont="1" applyFill="1" applyBorder="1" applyAlignment="1">
      <alignment horizontal="center" vertical="center" wrapText="1"/>
    </xf>
    <xf numFmtId="167" fontId="85" fillId="0" borderId="3" xfId="2" applyNumberFormat="1" applyFont="1" applyFill="1" applyBorder="1" applyAlignment="1">
      <alignment vertical="center" wrapText="1"/>
    </xf>
    <xf numFmtId="167" fontId="89" fillId="0" borderId="3" xfId="2" applyNumberFormat="1" applyFont="1" applyFill="1" applyBorder="1" applyAlignment="1">
      <alignment vertical="center" wrapText="1"/>
    </xf>
    <xf numFmtId="165" fontId="92" fillId="0" borderId="3" xfId="2" applyNumberFormat="1" applyFont="1" applyFill="1" applyBorder="1" applyAlignment="1">
      <alignment horizontal="left" vertical="center" wrapText="1"/>
    </xf>
    <xf numFmtId="167" fontId="93" fillId="0" borderId="3" xfId="2" applyNumberFormat="1" applyFont="1" applyFill="1" applyBorder="1" applyAlignment="1">
      <alignment horizontal="left" vertical="center" wrapText="1"/>
    </xf>
    <xf numFmtId="167" fontId="85" fillId="0" borderId="3" xfId="2" applyNumberFormat="1" applyFont="1" applyFill="1" applyBorder="1" applyAlignment="1">
      <alignment horizontal="left" vertical="center" wrapText="1"/>
    </xf>
    <xf numFmtId="167" fontId="87" fillId="0" borderId="3" xfId="2" applyNumberFormat="1" applyFont="1" applyFill="1" applyBorder="1" applyAlignment="1">
      <alignment horizontal="center" vertical="center" wrapText="1"/>
    </xf>
    <xf numFmtId="167" fontId="87" fillId="0" borderId="3" xfId="2" applyNumberFormat="1" applyFont="1" applyFill="1" applyBorder="1" applyAlignment="1">
      <alignment vertical="center" wrapText="1"/>
    </xf>
    <xf numFmtId="167" fontId="90" fillId="0" borderId="3" xfId="2" applyNumberFormat="1" applyFont="1" applyFill="1" applyBorder="1" applyAlignment="1">
      <alignment vertical="center" wrapText="1"/>
    </xf>
    <xf numFmtId="164" fontId="93" fillId="0" borderId="3" xfId="3" applyNumberFormat="1" applyFont="1" applyFill="1" applyBorder="1" applyAlignment="1">
      <alignment horizontal="left" vertical="center" wrapText="1"/>
    </xf>
    <xf numFmtId="165" fontId="94" fillId="0" borderId="3" xfId="2" applyNumberFormat="1" applyFont="1" applyFill="1" applyBorder="1" applyAlignment="1">
      <alignment horizontal="left" vertical="center" wrapText="1"/>
    </xf>
    <xf numFmtId="165" fontId="87" fillId="0" borderId="3" xfId="2" applyNumberFormat="1" applyFont="1" applyFill="1" applyBorder="1" applyAlignment="1">
      <alignment horizontal="left" vertical="center" wrapText="1"/>
    </xf>
    <xf numFmtId="165" fontId="87" fillId="0" borderId="3" xfId="2" applyNumberFormat="1" applyFont="1" applyFill="1" applyBorder="1" applyAlignment="1">
      <alignment vertical="center" wrapText="1"/>
    </xf>
    <xf numFmtId="165" fontId="93" fillId="0" borderId="3" xfId="2" applyNumberFormat="1" applyFont="1" applyFill="1" applyBorder="1" applyAlignment="1">
      <alignment horizontal="left" vertical="center" wrapText="1"/>
    </xf>
    <xf numFmtId="165" fontId="89" fillId="0" borderId="3" xfId="2" applyNumberFormat="1" applyFont="1" applyFill="1" applyBorder="1" applyAlignment="1">
      <alignment vertical="center" wrapText="1"/>
    </xf>
    <xf numFmtId="165" fontId="85" fillId="0" borderId="3" xfId="2" applyNumberFormat="1" applyFont="1" applyFill="1" applyBorder="1" applyAlignment="1">
      <alignment vertical="center" wrapText="1"/>
    </xf>
    <xf numFmtId="165" fontId="85" fillId="0" borderId="3" xfId="2" applyNumberFormat="1" applyFont="1" applyFill="1" applyBorder="1" applyAlignment="1">
      <alignment horizontal="left" vertical="center" wrapText="1"/>
    </xf>
    <xf numFmtId="165" fontId="89" fillId="0" borderId="3" xfId="2" applyNumberFormat="1" applyFont="1" applyFill="1" applyBorder="1" applyAlignment="1">
      <alignment horizontal="left" vertical="center" wrapText="1"/>
    </xf>
    <xf numFmtId="167" fontId="87" fillId="0" borderId="3" xfId="2" applyNumberFormat="1" applyFont="1" applyFill="1" applyBorder="1" applyAlignment="1">
      <alignment horizontal="left" vertical="center" wrapText="1"/>
    </xf>
    <xf numFmtId="167" fontId="91" fillId="0" borderId="3" xfId="2" applyNumberFormat="1" applyFont="1" applyFill="1" applyBorder="1" applyAlignment="1">
      <alignment vertical="center" wrapText="1"/>
    </xf>
    <xf numFmtId="167" fontId="86" fillId="0" borderId="3" xfId="2" applyNumberFormat="1" applyFont="1" applyFill="1" applyBorder="1" applyAlignment="1">
      <alignment vertical="center" wrapText="1"/>
    </xf>
    <xf numFmtId="167" fontId="85" fillId="0" borderId="3" xfId="2" applyNumberFormat="1" applyFont="1" applyFill="1" applyBorder="1" applyAlignment="1">
      <alignment horizontal="center" vertical="center" wrapText="1"/>
    </xf>
    <xf numFmtId="167" fontId="93" fillId="0" borderId="3" xfId="2" applyNumberFormat="1" applyFont="1" applyFill="1" applyBorder="1" applyAlignment="1">
      <alignment horizontal="center" vertical="center" wrapText="1"/>
    </xf>
    <xf numFmtId="167" fontId="96" fillId="0" borderId="3" xfId="2" applyNumberFormat="1" applyFont="1" applyFill="1" applyBorder="1" applyAlignment="1">
      <alignment horizontal="center" vertical="center" wrapText="1"/>
    </xf>
    <xf numFmtId="164" fontId="91" fillId="0" borderId="3" xfId="3" applyNumberFormat="1" applyFont="1" applyFill="1" applyBorder="1" applyAlignment="1">
      <alignment horizontal="left" vertical="center" wrapText="1"/>
    </xf>
    <xf numFmtId="167" fontId="96" fillId="0" borderId="3" xfId="2" applyNumberFormat="1" applyFont="1" applyFill="1" applyBorder="1" applyAlignment="1">
      <alignment horizontal="left" vertical="center" wrapText="1"/>
    </xf>
    <xf numFmtId="167" fontId="87" fillId="3" borderId="3" xfId="2" applyNumberFormat="1" applyFont="1" applyFill="1" applyBorder="1" applyAlignment="1">
      <alignment vertical="center" wrapText="1"/>
    </xf>
    <xf numFmtId="167" fontId="93" fillId="0" borderId="3" xfId="2" applyNumberFormat="1" applyFont="1" applyFill="1" applyBorder="1" applyAlignment="1">
      <alignment vertical="center" wrapText="1"/>
    </xf>
    <xf numFmtId="167" fontId="85" fillId="4" borderId="3" xfId="2" applyNumberFormat="1" applyFont="1" applyFill="1" applyBorder="1" applyAlignment="1">
      <alignment vertical="center" wrapText="1"/>
    </xf>
    <xf numFmtId="167" fontId="94" fillId="0" borderId="3" xfId="2" applyNumberFormat="1" applyFont="1" applyFill="1" applyBorder="1" applyAlignment="1">
      <alignment horizontal="left" vertical="center" wrapText="1"/>
    </xf>
    <xf numFmtId="165" fontId="94" fillId="0" borderId="3" xfId="3" applyNumberFormat="1" applyFont="1" applyFill="1" applyBorder="1" applyAlignment="1">
      <alignment horizontal="left" vertical="center" wrapText="1"/>
    </xf>
    <xf numFmtId="165" fontId="93" fillId="0" borderId="3" xfId="2" applyNumberFormat="1" applyFont="1" applyFill="1" applyBorder="1" applyAlignment="1">
      <alignment vertical="center" wrapText="1"/>
    </xf>
    <xf numFmtId="165" fontId="95" fillId="0" borderId="3" xfId="2" applyNumberFormat="1" applyFont="1" applyFill="1" applyBorder="1" applyAlignment="1">
      <alignment horizontal="left" vertical="center" wrapText="1"/>
    </xf>
    <xf numFmtId="165" fontId="93" fillId="0" borderId="3" xfId="5" applyNumberFormat="1" applyFont="1" applyFill="1" applyBorder="1" applyAlignment="1">
      <alignment horizontal="left" vertical="center" wrapText="1"/>
    </xf>
    <xf numFmtId="165" fontId="87" fillId="0" borderId="3" xfId="5" applyNumberFormat="1" applyFont="1" applyFill="1" applyBorder="1" applyAlignment="1">
      <alignment horizontal="left" vertical="center" wrapText="1"/>
    </xf>
    <xf numFmtId="167" fontId="97" fillId="0" borderId="3" xfId="2" applyNumberFormat="1" applyFont="1" applyFill="1" applyBorder="1" applyAlignment="1">
      <alignment vertical="center" wrapText="1"/>
    </xf>
    <xf numFmtId="165" fontId="99" fillId="0" borderId="3" xfId="2" applyNumberFormat="1" applyFont="1" applyFill="1" applyBorder="1" applyAlignment="1">
      <alignment horizontal="center" vertical="center" wrapText="1"/>
    </xf>
    <xf numFmtId="165" fontId="85" fillId="0" borderId="3" xfId="2" applyNumberFormat="1" applyFont="1" applyFill="1" applyBorder="1" applyAlignment="1">
      <alignment horizontal="left" vertical="top" wrapText="1"/>
    </xf>
    <xf numFmtId="165" fontId="98" fillId="0" borderId="3" xfId="2" applyNumberFormat="1" applyFont="1" applyFill="1" applyBorder="1" applyAlignment="1">
      <alignment vertical="center" wrapText="1"/>
    </xf>
    <xf numFmtId="165" fontId="92" fillId="0" borderId="3" xfId="2" applyNumberFormat="1" applyFont="1" applyFill="1" applyBorder="1" applyAlignment="1">
      <alignment vertical="center" wrapText="1"/>
    </xf>
    <xf numFmtId="167" fontId="94" fillId="0" borderId="3" xfId="2" applyNumberFormat="1" applyFont="1" applyFill="1" applyBorder="1" applyAlignment="1">
      <alignment vertical="center" wrapText="1"/>
    </xf>
    <xf numFmtId="165" fontId="92" fillId="0" borderId="3" xfId="3" applyNumberFormat="1" applyFont="1" applyBorder="1" applyAlignment="1">
      <alignment horizontal="left" vertical="center" wrapText="1"/>
    </xf>
    <xf numFmtId="165" fontId="93" fillId="0" borderId="3" xfId="3" applyNumberFormat="1" applyFont="1" applyBorder="1" applyAlignment="1">
      <alignment horizontal="left" vertical="center" wrapText="1"/>
    </xf>
    <xf numFmtId="166" fontId="87" fillId="0" borderId="3" xfId="4" applyNumberFormat="1" applyFont="1" applyFill="1" applyBorder="1" applyAlignment="1">
      <alignment horizontal="left"/>
    </xf>
    <xf numFmtId="164" fontId="101" fillId="0" borderId="3" xfId="2" applyNumberFormat="1" applyFont="1" applyFill="1" applyBorder="1" applyAlignment="1">
      <alignment horizontal="center" vertical="center" wrapText="1"/>
    </xf>
    <xf numFmtId="164" fontId="100" fillId="0" borderId="3" xfId="2" applyNumberFormat="1" applyFont="1" applyFill="1" applyBorder="1" applyAlignment="1">
      <alignment horizontal="center" vertical="center" wrapText="1"/>
    </xf>
    <xf numFmtId="49" fontId="101" fillId="0" borderId="3" xfId="2" applyNumberFormat="1" applyFont="1" applyBorder="1" applyAlignment="1">
      <alignment horizontal="center" vertical="center"/>
    </xf>
    <xf numFmtId="49" fontId="101" fillId="0" borderId="3" xfId="2" applyNumberFormat="1" applyFont="1" applyFill="1" applyBorder="1" applyAlignment="1">
      <alignment horizontal="center" vertical="center"/>
    </xf>
    <xf numFmtId="49" fontId="101" fillId="0" borderId="8" xfId="2" applyNumberFormat="1" applyFont="1" applyBorder="1" applyAlignment="1">
      <alignment horizontal="center" vertical="center"/>
    </xf>
    <xf numFmtId="165" fontId="102" fillId="0" borderId="3" xfId="2" applyNumberFormat="1" applyFont="1" applyFill="1" applyBorder="1" applyAlignment="1">
      <alignment horizontal="center" vertical="center"/>
    </xf>
    <xf numFmtId="164" fontId="102" fillId="0" borderId="3" xfId="2" applyNumberFormat="1" applyFont="1" applyFill="1" applyBorder="1" applyAlignment="1">
      <alignment horizontal="center" vertical="center"/>
    </xf>
    <xf numFmtId="166" fontId="102" fillId="0" borderId="3" xfId="2" applyNumberFormat="1" applyFont="1" applyFill="1" applyBorder="1" applyAlignment="1">
      <alignment horizontal="center" vertical="center"/>
    </xf>
    <xf numFmtId="166" fontId="102" fillId="0" borderId="3" xfId="1" applyNumberFormat="1" applyFont="1" applyFill="1" applyBorder="1" applyAlignment="1">
      <alignment horizontal="center" vertical="center"/>
    </xf>
    <xf numFmtId="165" fontId="103" fillId="0" borderId="3" xfId="2" applyNumberFormat="1" applyFont="1" applyFill="1" applyBorder="1" applyAlignment="1">
      <alignment horizontal="center" vertical="center"/>
    </xf>
    <xf numFmtId="164" fontId="103" fillId="0" borderId="3" xfId="2" applyNumberFormat="1" applyFont="1" applyFill="1" applyBorder="1" applyAlignment="1">
      <alignment horizontal="center" vertical="center"/>
    </xf>
    <xf numFmtId="166" fontId="103" fillId="0" borderId="3" xfId="2" applyNumberFormat="1" applyFont="1" applyFill="1" applyBorder="1" applyAlignment="1">
      <alignment horizontal="center" vertical="center"/>
    </xf>
    <xf numFmtId="165" fontId="101" fillId="0" borderId="3" xfId="4" applyNumberFormat="1" applyFont="1" applyFill="1" applyBorder="1" applyAlignment="1">
      <alignment horizontal="center" vertical="center"/>
    </xf>
    <xf numFmtId="164" fontId="101" fillId="0" borderId="3" xfId="4" applyNumberFormat="1" applyFont="1" applyFill="1" applyBorder="1" applyAlignment="1">
      <alignment horizontal="center" vertical="center"/>
    </xf>
    <xf numFmtId="165" fontId="102" fillId="0" borderId="8" xfId="2" applyNumberFormat="1" applyFont="1" applyFill="1" applyBorder="1" applyAlignment="1">
      <alignment horizontal="center" vertical="center"/>
    </xf>
    <xf numFmtId="165" fontId="100" fillId="0" borderId="3" xfId="4" applyNumberFormat="1" applyFont="1" applyFill="1" applyBorder="1" applyAlignment="1">
      <alignment horizontal="center" vertical="center"/>
    </xf>
    <xf numFmtId="164" fontId="100" fillId="0" borderId="3" xfId="4" applyNumberFormat="1" applyFont="1" applyFill="1" applyBorder="1" applyAlignment="1">
      <alignment horizontal="center" vertical="center"/>
    </xf>
    <xf numFmtId="166" fontId="101" fillId="0" borderId="3" xfId="2" applyNumberFormat="1" applyFont="1" applyFill="1" applyBorder="1" applyAlignment="1">
      <alignment horizontal="center" vertical="center"/>
    </xf>
    <xf numFmtId="166" fontId="100" fillId="0" borderId="3" xfId="2" applyNumberFormat="1" applyFont="1" applyFill="1" applyBorder="1" applyAlignment="1">
      <alignment horizontal="center" vertical="center"/>
    </xf>
    <xf numFmtId="164" fontId="101" fillId="0" borderId="3" xfId="2" applyNumberFormat="1" applyFont="1" applyFill="1" applyBorder="1" applyAlignment="1">
      <alignment horizontal="center" vertical="center"/>
    </xf>
    <xf numFmtId="164" fontId="100" fillId="0" borderId="3" xfId="2" applyNumberFormat="1" applyFont="1" applyFill="1" applyBorder="1" applyAlignment="1">
      <alignment horizontal="center" vertical="center"/>
    </xf>
    <xf numFmtId="165" fontId="104" fillId="0" borderId="3" xfId="4" applyNumberFormat="1" applyFont="1" applyFill="1" applyBorder="1" applyAlignment="1">
      <alignment horizontal="center" vertical="center"/>
    </xf>
    <xf numFmtId="164" fontId="104" fillId="0" borderId="3" xfId="4" applyNumberFormat="1" applyFont="1" applyFill="1" applyBorder="1" applyAlignment="1">
      <alignment horizontal="center" vertical="center"/>
    </xf>
    <xf numFmtId="166" fontId="104" fillId="0" borderId="3" xfId="2" applyNumberFormat="1" applyFont="1" applyFill="1" applyBorder="1" applyAlignment="1">
      <alignment horizontal="center" vertical="center"/>
    </xf>
    <xf numFmtId="164" fontId="104" fillId="0" borderId="3" xfId="2" applyNumberFormat="1" applyFont="1" applyFill="1" applyBorder="1" applyAlignment="1">
      <alignment horizontal="center" vertical="center"/>
    </xf>
    <xf numFmtId="165" fontId="105" fillId="0" borderId="3" xfId="4" applyNumberFormat="1" applyFont="1" applyFill="1" applyBorder="1" applyAlignment="1">
      <alignment horizontal="center" vertical="center"/>
    </xf>
    <xf numFmtId="164" fontId="105" fillId="0" borderId="3" xfId="2" applyNumberFormat="1" applyFont="1" applyFill="1" applyBorder="1" applyAlignment="1">
      <alignment horizontal="center" vertical="center"/>
    </xf>
    <xf numFmtId="166" fontId="105" fillId="0" borderId="3" xfId="2" applyNumberFormat="1" applyFont="1" applyFill="1" applyBorder="1" applyAlignment="1">
      <alignment horizontal="center" vertical="center"/>
    </xf>
    <xf numFmtId="164" fontId="105" fillId="0" borderId="3" xfId="4" applyNumberFormat="1" applyFont="1" applyFill="1" applyBorder="1" applyAlignment="1">
      <alignment horizontal="center" vertical="center"/>
    </xf>
    <xf numFmtId="165" fontId="106" fillId="0" borderId="3" xfId="2" applyNumberFormat="1" applyFont="1" applyFill="1" applyBorder="1" applyAlignment="1">
      <alignment horizontal="center" vertical="center"/>
    </xf>
    <xf numFmtId="164" fontId="106" fillId="0" borderId="3" xfId="2" applyNumberFormat="1" applyFont="1" applyFill="1" applyBorder="1" applyAlignment="1">
      <alignment horizontal="center" vertical="center"/>
    </xf>
    <xf numFmtId="166" fontId="106" fillId="0" borderId="3" xfId="2" applyNumberFormat="1" applyFont="1" applyFill="1" applyBorder="1" applyAlignment="1">
      <alignment horizontal="center" vertical="center"/>
    </xf>
    <xf numFmtId="165" fontId="107" fillId="0" borderId="3" xfId="2" applyNumberFormat="1" applyFont="1" applyFill="1" applyBorder="1" applyAlignment="1">
      <alignment horizontal="center" vertical="center"/>
    </xf>
    <xf numFmtId="164" fontId="107" fillId="0" borderId="3" xfId="2" applyNumberFormat="1" applyFont="1" applyFill="1" applyBorder="1" applyAlignment="1">
      <alignment horizontal="center" vertical="center"/>
    </xf>
    <xf numFmtId="166" fontId="107" fillId="0" borderId="3" xfId="2" applyNumberFormat="1" applyFont="1" applyFill="1" applyBorder="1" applyAlignment="1">
      <alignment horizontal="center" vertical="center"/>
    </xf>
    <xf numFmtId="165" fontId="108" fillId="0" borderId="3" xfId="2" applyNumberFormat="1" applyFont="1" applyFill="1" applyBorder="1" applyAlignment="1">
      <alignment horizontal="center" vertical="center"/>
    </xf>
    <xf numFmtId="164" fontId="108" fillId="0" borderId="3" xfId="2" applyNumberFormat="1" applyFont="1" applyFill="1" applyBorder="1" applyAlignment="1">
      <alignment horizontal="center" vertical="center"/>
    </xf>
    <xf numFmtId="166" fontId="108" fillId="0" borderId="3" xfId="2" applyNumberFormat="1" applyFont="1" applyFill="1" applyBorder="1" applyAlignment="1">
      <alignment horizontal="center" vertical="center"/>
    </xf>
    <xf numFmtId="165" fontId="109" fillId="0" borderId="3" xfId="2" applyNumberFormat="1" applyFont="1" applyFill="1" applyBorder="1" applyAlignment="1">
      <alignment horizontal="center" vertical="center"/>
    </xf>
    <xf numFmtId="164" fontId="109" fillId="0" borderId="3" xfId="2" applyNumberFormat="1" applyFont="1" applyFill="1" applyBorder="1" applyAlignment="1">
      <alignment horizontal="center" vertical="center"/>
    </xf>
    <xf numFmtId="166" fontId="109" fillId="0" borderId="3" xfId="2" applyNumberFormat="1" applyFont="1" applyFill="1" applyBorder="1" applyAlignment="1">
      <alignment horizontal="center" vertical="center"/>
    </xf>
    <xf numFmtId="165" fontId="110" fillId="0" borderId="3" xfId="2" applyNumberFormat="1" applyFont="1" applyFill="1" applyBorder="1" applyAlignment="1">
      <alignment horizontal="center" vertical="center"/>
    </xf>
    <xf numFmtId="164" fontId="110" fillId="0" borderId="3" xfId="2" applyNumberFormat="1" applyFont="1" applyFill="1" applyBorder="1" applyAlignment="1">
      <alignment horizontal="center" vertical="center"/>
    </xf>
    <xf numFmtId="166" fontId="110" fillId="0" borderId="3" xfId="2" applyNumberFormat="1" applyFont="1" applyFill="1" applyBorder="1" applyAlignment="1">
      <alignment horizontal="center" vertical="center"/>
    </xf>
    <xf numFmtId="165" fontId="111" fillId="0" borderId="3" xfId="2" applyNumberFormat="1" applyFont="1" applyFill="1" applyBorder="1" applyAlignment="1">
      <alignment horizontal="center" vertical="center"/>
    </xf>
    <xf numFmtId="164" fontId="111" fillId="0" borderId="3" xfId="2" applyNumberFormat="1" applyFont="1" applyFill="1" applyBorder="1" applyAlignment="1">
      <alignment horizontal="center" vertical="center"/>
    </xf>
    <xf numFmtId="166" fontId="111" fillId="0" borderId="3" xfId="2" applyNumberFormat="1" applyFont="1" applyFill="1" applyBorder="1" applyAlignment="1">
      <alignment horizontal="center" vertical="center"/>
    </xf>
    <xf numFmtId="165" fontId="112" fillId="0" borderId="3" xfId="2" applyNumberFormat="1" applyFont="1" applyFill="1" applyBorder="1" applyAlignment="1">
      <alignment horizontal="center" vertical="center"/>
    </xf>
    <xf numFmtId="164" fontId="112" fillId="0" borderId="3" xfId="2" applyNumberFormat="1" applyFont="1" applyFill="1" applyBorder="1" applyAlignment="1">
      <alignment horizontal="center" vertical="center"/>
    </xf>
    <xf numFmtId="166" fontId="112" fillId="0" borderId="3" xfId="2" applyNumberFormat="1" applyFont="1" applyFill="1" applyBorder="1" applyAlignment="1">
      <alignment horizontal="center" vertical="center"/>
    </xf>
    <xf numFmtId="165" fontId="113" fillId="0" borderId="3" xfId="2" applyNumberFormat="1" applyFont="1" applyFill="1" applyBorder="1" applyAlignment="1">
      <alignment horizontal="center" vertical="center"/>
    </xf>
    <xf numFmtId="164" fontId="113" fillId="0" borderId="3" xfId="2" applyNumberFormat="1" applyFont="1" applyFill="1" applyBorder="1" applyAlignment="1">
      <alignment horizontal="center" vertical="center"/>
    </xf>
    <xf numFmtId="166" fontId="113" fillId="0" borderId="3" xfId="2" applyNumberFormat="1" applyFont="1" applyFill="1" applyBorder="1" applyAlignment="1">
      <alignment horizontal="center" vertical="center"/>
    </xf>
    <xf numFmtId="165" fontId="114" fillId="0" borderId="3" xfId="2" applyNumberFormat="1" applyFont="1" applyFill="1" applyBorder="1" applyAlignment="1">
      <alignment horizontal="center" vertical="center"/>
    </xf>
    <xf numFmtId="164" fontId="114" fillId="0" borderId="3" xfId="2" applyNumberFormat="1" applyFont="1" applyFill="1" applyBorder="1" applyAlignment="1">
      <alignment horizontal="center" vertical="center"/>
    </xf>
    <xf numFmtId="166" fontId="114" fillId="0" borderId="3" xfId="2" applyNumberFormat="1" applyFont="1" applyFill="1" applyBorder="1" applyAlignment="1">
      <alignment horizontal="center" vertical="center"/>
    </xf>
    <xf numFmtId="165" fontId="115" fillId="0" borderId="3" xfId="2" applyNumberFormat="1" applyFont="1" applyFill="1" applyBorder="1" applyAlignment="1">
      <alignment horizontal="center" vertical="center"/>
    </xf>
    <xf numFmtId="164" fontId="115" fillId="0" borderId="3" xfId="2" applyNumberFormat="1" applyFont="1" applyFill="1" applyBorder="1" applyAlignment="1">
      <alignment horizontal="center" vertical="center"/>
    </xf>
    <xf numFmtId="166" fontId="115" fillId="0" borderId="3" xfId="2" applyNumberFormat="1" applyFont="1" applyFill="1" applyBorder="1" applyAlignment="1">
      <alignment horizontal="center" vertical="center"/>
    </xf>
    <xf numFmtId="165" fontId="116" fillId="0" borderId="3" xfId="2" applyNumberFormat="1" applyFont="1" applyFill="1" applyBorder="1" applyAlignment="1">
      <alignment horizontal="center" vertical="center"/>
    </xf>
    <xf numFmtId="164" fontId="116" fillId="0" borderId="3" xfId="2" applyNumberFormat="1" applyFont="1" applyFill="1" applyBorder="1" applyAlignment="1">
      <alignment horizontal="center" vertical="center"/>
    </xf>
    <xf numFmtId="166" fontId="116" fillId="0" borderId="3" xfId="2" applyNumberFormat="1" applyFont="1" applyFill="1" applyBorder="1" applyAlignment="1">
      <alignment horizontal="center" vertical="center"/>
    </xf>
    <xf numFmtId="165" fontId="117" fillId="0" borderId="3" xfId="2" applyNumberFormat="1" applyFont="1" applyFill="1" applyBorder="1" applyAlignment="1">
      <alignment horizontal="center" vertical="center"/>
    </xf>
    <xf numFmtId="164" fontId="117" fillId="0" borderId="3" xfId="2" applyNumberFormat="1" applyFont="1" applyFill="1" applyBorder="1" applyAlignment="1">
      <alignment horizontal="center" vertical="center"/>
    </xf>
    <xf numFmtId="166" fontId="117" fillId="0" borderId="3" xfId="2" applyNumberFormat="1" applyFont="1" applyFill="1" applyBorder="1" applyAlignment="1">
      <alignment horizontal="center" vertical="center"/>
    </xf>
    <xf numFmtId="166" fontId="118" fillId="0" borderId="3" xfId="2" applyNumberFormat="1" applyFont="1" applyFill="1" applyBorder="1" applyAlignment="1">
      <alignment horizontal="center" vertical="center"/>
    </xf>
    <xf numFmtId="165" fontId="119" fillId="0" borderId="3" xfId="2" applyNumberFormat="1" applyFont="1" applyFill="1" applyBorder="1" applyAlignment="1">
      <alignment horizontal="center" vertical="center"/>
    </xf>
    <xf numFmtId="164" fontId="119" fillId="0" borderId="3" xfId="2" applyNumberFormat="1" applyFont="1" applyFill="1" applyBorder="1" applyAlignment="1">
      <alignment horizontal="center" vertical="center"/>
    </xf>
    <xf numFmtId="165" fontId="120" fillId="0" borderId="3" xfId="2" applyNumberFormat="1" applyFont="1" applyFill="1" applyBorder="1" applyAlignment="1">
      <alignment horizontal="center" vertical="center"/>
    </xf>
    <xf numFmtId="164" fontId="120" fillId="0" borderId="3" xfId="2" applyNumberFormat="1" applyFont="1" applyFill="1" applyBorder="1" applyAlignment="1">
      <alignment horizontal="center" vertical="center"/>
    </xf>
    <xf numFmtId="164" fontId="102" fillId="0" borderId="3" xfId="3" applyNumberFormat="1" applyFont="1" applyFill="1" applyBorder="1" applyAlignment="1">
      <alignment horizontal="center" vertical="center" wrapText="1"/>
    </xf>
    <xf numFmtId="166" fontId="103" fillId="0" borderId="3" xfId="1" applyNumberFormat="1" applyFont="1" applyFill="1" applyBorder="1" applyAlignment="1">
      <alignment horizontal="center" vertical="center"/>
    </xf>
    <xf numFmtId="49" fontId="101" fillId="0" borderId="3" xfId="2" applyNumberFormat="1" applyFont="1" applyFill="1" applyBorder="1" applyAlignment="1">
      <alignment horizontal="center" vertical="center" wrapText="1"/>
    </xf>
    <xf numFmtId="165" fontId="101" fillId="0" borderId="3" xfId="2" quotePrefix="1" applyNumberFormat="1" applyFont="1" applyFill="1" applyBorder="1" applyAlignment="1">
      <alignment horizontal="center" vertical="center" wrapText="1"/>
    </xf>
    <xf numFmtId="165" fontId="101" fillId="0" borderId="3" xfId="2" applyNumberFormat="1" applyFont="1" applyFill="1" applyBorder="1" applyAlignment="1">
      <alignment horizontal="center" vertical="center" wrapText="1"/>
    </xf>
    <xf numFmtId="164" fontId="101" fillId="0" borderId="3" xfId="2" quotePrefix="1" applyNumberFormat="1" applyFont="1" applyFill="1" applyBorder="1" applyAlignment="1">
      <alignment horizontal="center" vertical="center" wrapText="1"/>
    </xf>
    <xf numFmtId="165" fontId="100" fillId="0" borderId="3" xfId="2" quotePrefix="1" applyNumberFormat="1" applyFont="1" applyFill="1" applyBorder="1" applyAlignment="1">
      <alignment horizontal="center" vertical="center" wrapText="1"/>
    </xf>
    <xf numFmtId="164" fontId="100" fillId="0" borderId="3" xfId="2" quotePrefix="1" applyNumberFormat="1" applyFont="1" applyFill="1" applyBorder="1" applyAlignment="1">
      <alignment horizontal="center" vertical="center" wrapText="1"/>
    </xf>
    <xf numFmtId="49" fontId="110" fillId="0" borderId="3" xfId="2" applyNumberFormat="1" applyFont="1" applyFill="1" applyBorder="1" applyAlignment="1">
      <alignment horizontal="center" vertical="center" wrapText="1"/>
    </xf>
    <xf numFmtId="165" fontId="110" fillId="0" borderId="3" xfId="2" applyNumberFormat="1" applyFont="1" applyFill="1" applyBorder="1" applyAlignment="1">
      <alignment horizontal="center" vertical="center" wrapText="1"/>
    </xf>
    <xf numFmtId="164" fontId="110" fillId="0" borderId="3" xfId="2" applyNumberFormat="1" applyFont="1" applyFill="1" applyBorder="1" applyAlignment="1">
      <alignment horizontal="center" vertical="center" wrapText="1"/>
    </xf>
    <xf numFmtId="165" fontId="111" fillId="0" borderId="3" xfId="2" applyNumberFormat="1" applyFont="1" applyFill="1" applyBorder="1" applyAlignment="1">
      <alignment horizontal="center" vertical="center" wrapText="1"/>
    </xf>
    <xf numFmtId="164" fontId="111" fillId="0" borderId="3" xfId="2" applyNumberFormat="1" applyFont="1" applyFill="1" applyBorder="1" applyAlignment="1">
      <alignment horizontal="center" vertical="center" wrapText="1"/>
    </xf>
    <xf numFmtId="166" fontId="111" fillId="0" borderId="3" xfId="1" applyNumberFormat="1" applyFont="1" applyFill="1" applyBorder="1" applyAlignment="1">
      <alignment horizontal="center" vertical="center"/>
    </xf>
    <xf numFmtId="49" fontId="114" fillId="0" borderId="3" xfId="2" applyNumberFormat="1" applyFont="1" applyFill="1" applyBorder="1" applyAlignment="1">
      <alignment horizontal="center" vertical="center" wrapText="1"/>
    </xf>
    <xf numFmtId="165" fontId="114" fillId="0" borderId="3" xfId="2" applyNumberFormat="1" applyFont="1" applyFill="1" applyBorder="1" applyAlignment="1">
      <alignment horizontal="center" vertical="center" wrapText="1"/>
    </xf>
    <xf numFmtId="164" fontId="114" fillId="0" borderId="3" xfId="2" applyNumberFormat="1" applyFont="1" applyFill="1" applyBorder="1" applyAlignment="1">
      <alignment horizontal="center" vertical="center" wrapText="1"/>
    </xf>
    <xf numFmtId="165" fontId="115" fillId="0" borderId="3" xfId="2" applyNumberFormat="1" applyFont="1" applyFill="1" applyBorder="1" applyAlignment="1">
      <alignment horizontal="center" vertical="center" wrapText="1"/>
    </xf>
    <xf numFmtId="164" fontId="115" fillId="0" borderId="3" xfId="2" applyNumberFormat="1" applyFont="1" applyFill="1" applyBorder="1" applyAlignment="1">
      <alignment horizontal="center" vertical="center" wrapText="1"/>
    </xf>
    <xf numFmtId="49" fontId="108" fillId="0" borderId="3" xfId="2" applyNumberFormat="1" applyFont="1" applyFill="1" applyBorder="1" applyAlignment="1">
      <alignment horizontal="center" vertical="center" wrapText="1"/>
    </xf>
    <xf numFmtId="165" fontId="108" fillId="0" borderId="3" xfId="2" applyNumberFormat="1" applyFont="1" applyFill="1" applyBorder="1" applyAlignment="1">
      <alignment horizontal="center" vertical="center" wrapText="1"/>
    </xf>
    <xf numFmtId="164" fontId="108" fillId="0" borderId="3" xfId="2" applyNumberFormat="1" applyFont="1" applyFill="1" applyBorder="1" applyAlignment="1">
      <alignment horizontal="center" vertical="center" wrapText="1"/>
    </xf>
    <xf numFmtId="165" fontId="109" fillId="0" borderId="3" xfId="2" applyNumberFormat="1" applyFont="1" applyFill="1" applyBorder="1" applyAlignment="1">
      <alignment horizontal="center" vertical="center" wrapText="1"/>
    </xf>
    <xf numFmtId="164" fontId="109" fillId="0" borderId="3" xfId="2" applyNumberFormat="1" applyFont="1" applyFill="1" applyBorder="1" applyAlignment="1">
      <alignment horizontal="center" vertical="center" wrapText="1"/>
    </xf>
    <xf numFmtId="166" fontId="109" fillId="0" borderId="3" xfId="1" applyNumberFormat="1" applyFont="1" applyFill="1" applyBorder="1" applyAlignment="1">
      <alignment horizontal="center" vertical="center"/>
    </xf>
    <xf numFmtId="49" fontId="112" fillId="0" borderId="3" xfId="2" applyNumberFormat="1" applyFont="1" applyFill="1" applyBorder="1" applyAlignment="1">
      <alignment horizontal="center" vertical="center" wrapText="1"/>
    </xf>
    <xf numFmtId="165" fontId="112" fillId="0" borderId="3" xfId="2" applyNumberFormat="1" applyFont="1" applyFill="1" applyBorder="1" applyAlignment="1">
      <alignment horizontal="center" vertical="center" wrapText="1"/>
    </xf>
    <xf numFmtId="164" fontId="112" fillId="0" borderId="3" xfId="2" applyNumberFormat="1" applyFont="1" applyFill="1" applyBorder="1" applyAlignment="1">
      <alignment horizontal="center" vertical="center" wrapText="1"/>
    </xf>
    <xf numFmtId="165" fontId="113" fillId="0" borderId="3" xfId="2" applyNumberFormat="1" applyFont="1" applyFill="1" applyBorder="1" applyAlignment="1">
      <alignment horizontal="center" vertical="center" wrapText="1"/>
    </xf>
    <xf numFmtId="164" fontId="113" fillId="0" borderId="3" xfId="2" applyNumberFormat="1" applyFont="1" applyFill="1" applyBorder="1" applyAlignment="1">
      <alignment horizontal="center" vertical="center" wrapText="1"/>
    </xf>
    <xf numFmtId="166" fontId="113" fillId="0" borderId="3" xfId="1" applyNumberFormat="1" applyFont="1" applyFill="1" applyBorder="1" applyAlignment="1">
      <alignment horizontal="center" vertical="center"/>
    </xf>
    <xf numFmtId="167" fontId="101" fillId="0" borderId="6" xfId="2" applyNumberFormat="1" applyFont="1" applyFill="1" applyBorder="1" applyAlignment="1">
      <alignment horizontal="center" vertical="center" wrapText="1"/>
    </xf>
    <xf numFmtId="165" fontId="100" fillId="0" borderId="3" xfId="2" applyNumberFormat="1" applyFont="1" applyFill="1" applyBorder="1" applyAlignment="1">
      <alignment horizontal="center" vertical="center" wrapText="1"/>
    </xf>
    <xf numFmtId="166" fontId="100" fillId="0" borderId="3" xfId="1" applyNumberFormat="1" applyFont="1" applyFill="1" applyBorder="1" applyAlignment="1">
      <alignment horizontal="center" vertical="center"/>
    </xf>
    <xf numFmtId="166" fontId="117" fillId="0" borderId="3" xfId="1" applyNumberFormat="1" applyFont="1" applyFill="1" applyBorder="1" applyAlignment="1">
      <alignment horizontal="center" vertical="center"/>
    </xf>
    <xf numFmtId="49" fontId="121" fillId="0" borderId="3" xfId="2" applyNumberFormat="1" applyFont="1" applyFill="1" applyBorder="1" applyAlignment="1">
      <alignment horizontal="center" vertical="center" wrapText="1"/>
    </xf>
    <xf numFmtId="165" fontId="121" fillId="0" borderId="3" xfId="2" applyNumberFormat="1" applyFont="1" applyFill="1" applyBorder="1" applyAlignment="1">
      <alignment horizontal="center" vertical="center" wrapText="1"/>
    </xf>
    <xf numFmtId="164" fontId="121" fillId="0" borderId="3" xfId="2" applyNumberFormat="1" applyFont="1" applyFill="1" applyBorder="1" applyAlignment="1">
      <alignment horizontal="center" vertical="center" wrapText="1"/>
    </xf>
    <xf numFmtId="166" fontId="121" fillId="0" borderId="3" xfId="2" applyNumberFormat="1" applyFont="1" applyFill="1" applyBorder="1" applyAlignment="1">
      <alignment horizontal="center" vertical="center" wrapText="1"/>
    </xf>
    <xf numFmtId="166" fontId="118" fillId="0" borderId="3" xfId="2" applyNumberFormat="1" applyFont="1" applyFill="1" applyBorder="1" applyAlignment="1">
      <alignment horizontal="center" vertical="center" wrapText="1"/>
    </xf>
    <xf numFmtId="165" fontId="122" fillId="0" borderId="3" xfId="2" applyNumberFormat="1" applyFont="1" applyFill="1" applyBorder="1" applyAlignment="1">
      <alignment horizontal="center" vertical="center" wrapText="1"/>
    </xf>
    <xf numFmtId="164" fontId="122" fillId="0" borderId="3" xfId="2" applyNumberFormat="1" applyFont="1" applyFill="1" applyBorder="1" applyAlignment="1">
      <alignment horizontal="center" vertical="center" wrapText="1"/>
    </xf>
    <xf numFmtId="166" fontId="122" fillId="0" borderId="3" xfId="2" applyNumberFormat="1" applyFont="1" applyFill="1" applyBorder="1" applyAlignment="1">
      <alignment horizontal="center" vertical="center" wrapText="1"/>
    </xf>
    <xf numFmtId="166" fontId="101" fillId="0" borderId="3" xfId="2" applyNumberFormat="1" applyFont="1" applyFill="1" applyBorder="1" applyAlignment="1">
      <alignment horizontal="center" vertical="center" wrapText="1"/>
    </xf>
    <xf numFmtId="166" fontId="100" fillId="0" borderId="3" xfId="2" applyNumberFormat="1" applyFont="1" applyFill="1" applyBorder="1" applyAlignment="1">
      <alignment horizontal="center" vertical="center" wrapText="1"/>
    </xf>
    <xf numFmtId="166" fontId="110" fillId="0" borderId="3" xfId="2" applyNumberFormat="1" applyFont="1" applyFill="1" applyBorder="1" applyAlignment="1">
      <alignment horizontal="center" vertical="center" wrapText="1"/>
    </xf>
    <xf numFmtId="166" fontId="111" fillId="0" borderId="3" xfId="2" applyNumberFormat="1" applyFont="1" applyFill="1" applyBorder="1" applyAlignment="1">
      <alignment horizontal="center" vertical="center" wrapText="1"/>
    </xf>
    <xf numFmtId="49" fontId="102" fillId="0" borderId="3" xfId="2" applyNumberFormat="1" applyFont="1" applyFill="1" applyBorder="1" applyAlignment="1">
      <alignment horizontal="center" vertical="center" wrapText="1"/>
    </xf>
    <xf numFmtId="165" fontId="102" fillId="0" borderId="3" xfId="2" applyNumberFormat="1" applyFont="1" applyFill="1" applyBorder="1" applyAlignment="1">
      <alignment horizontal="center" vertical="center" wrapText="1"/>
    </xf>
    <xf numFmtId="164" fontId="102" fillId="0" borderId="3" xfId="2" applyNumberFormat="1" applyFont="1" applyFill="1" applyBorder="1" applyAlignment="1">
      <alignment horizontal="center" vertical="center" wrapText="1"/>
    </xf>
    <xf numFmtId="166" fontId="102" fillId="0" borderId="3" xfId="2" applyNumberFormat="1" applyFont="1" applyFill="1" applyBorder="1" applyAlignment="1">
      <alignment horizontal="center" vertical="center" wrapText="1"/>
    </xf>
    <xf numFmtId="165" fontId="103" fillId="0" borderId="3" xfId="2" applyNumberFormat="1" applyFont="1" applyFill="1" applyBorder="1" applyAlignment="1">
      <alignment horizontal="center" vertical="center" wrapText="1"/>
    </xf>
    <xf numFmtId="165" fontId="123" fillId="0" borderId="3" xfId="2" applyNumberFormat="1" applyFont="1" applyFill="1" applyBorder="1" applyAlignment="1">
      <alignment horizontal="center" vertical="center" wrapText="1"/>
    </xf>
    <xf numFmtId="164" fontId="103" fillId="0" borderId="3" xfId="2" applyNumberFormat="1" applyFont="1" applyFill="1" applyBorder="1" applyAlignment="1">
      <alignment horizontal="center" vertical="center" wrapText="1"/>
    </xf>
    <xf numFmtId="166" fontId="103" fillId="0" borderId="3" xfId="2" applyNumberFormat="1" applyFont="1" applyFill="1" applyBorder="1" applyAlignment="1">
      <alignment horizontal="center" vertical="center" wrapText="1"/>
    </xf>
    <xf numFmtId="164" fontId="118" fillId="0" borderId="3" xfId="2" applyNumberFormat="1" applyFont="1" applyFill="1" applyBorder="1" applyAlignment="1">
      <alignment horizontal="center" vertical="center" wrapText="1"/>
    </xf>
    <xf numFmtId="165" fontId="118" fillId="0" borderId="3" xfId="2" applyNumberFormat="1" applyFont="1" applyFill="1" applyBorder="1" applyAlignment="1">
      <alignment horizontal="center" vertical="center" wrapText="1"/>
    </xf>
    <xf numFmtId="164" fontId="123" fillId="0" borderId="3" xfId="2" applyNumberFormat="1" applyFont="1" applyFill="1" applyBorder="1" applyAlignment="1">
      <alignment horizontal="center" vertical="center" wrapText="1"/>
    </xf>
    <xf numFmtId="166" fontId="123" fillId="0" borderId="3" xfId="2" applyNumberFormat="1" applyFont="1" applyFill="1" applyBorder="1" applyAlignment="1">
      <alignment horizontal="center" vertical="center" wrapText="1"/>
    </xf>
    <xf numFmtId="49" fontId="118" fillId="0" borderId="3" xfId="2" applyNumberFormat="1" applyFont="1" applyFill="1" applyBorder="1" applyAlignment="1">
      <alignment horizontal="center" vertical="center" wrapText="1"/>
    </xf>
    <xf numFmtId="166" fontId="114" fillId="0" borderId="3" xfId="2" applyNumberFormat="1" applyFont="1" applyFill="1" applyBorder="1" applyAlignment="1">
      <alignment horizontal="center" vertical="center" wrapText="1"/>
    </xf>
    <xf numFmtId="166" fontId="115" fillId="0" borderId="3" xfId="2" applyNumberFormat="1" applyFont="1" applyFill="1" applyBorder="1" applyAlignment="1">
      <alignment horizontal="center" vertical="center" wrapText="1"/>
    </xf>
    <xf numFmtId="164" fontId="106" fillId="0" borderId="3" xfId="2" applyNumberFormat="1" applyFont="1" applyFill="1" applyBorder="1" applyAlignment="1">
      <alignment horizontal="center" vertical="center" wrapText="1"/>
    </xf>
    <xf numFmtId="165" fontId="106" fillId="0" borderId="3" xfId="2" applyNumberFormat="1" applyFont="1" applyFill="1" applyBorder="1" applyAlignment="1">
      <alignment horizontal="center" vertical="center" wrapText="1"/>
    </xf>
    <xf numFmtId="165" fontId="107" fillId="0" borderId="3" xfId="2" applyNumberFormat="1" applyFont="1" applyFill="1" applyBorder="1" applyAlignment="1">
      <alignment horizontal="center" vertical="center" wrapText="1"/>
    </xf>
    <xf numFmtId="164" fontId="107" fillId="0" borderId="3" xfId="2" applyNumberFormat="1" applyFont="1" applyFill="1" applyBorder="1" applyAlignment="1">
      <alignment horizontal="center" vertical="center" wrapText="1"/>
    </xf>
    <xf numFmtId="165" fontId="124" fillId="0" borderId="3" xfId="2" applyNumberFormat="1" applyFont="1" applyFill="1" applyBorder="1" applyAlignment="1">
      <alignment horizontal="center" vertical="center" wrapText="1"/>
    </xf>
    <xf numFmtId="164" fontId="124" fillId="0" borderId="3" xfId="2" applyNumberFormat="1" applyFont="1" applyFill="1" applyBorder="1" applyAlignment="1">
      <alignment horizontal="center" vertical="center" wrapText="1"/>
    </xf>
    <xf numFmtId="165" fontId="125" fillId="0" borderId="3" xfId="2" applyNumberFormat="1" applyFont="1" applyFill="1" applyBorder="1" applyAlignment="1">
      <alignment horizontal="center" vertical="center" wrapText="1"/>
    </xf>
    <xf numFmtId="165" fontId="126" fillId="0" borderId="3" xfId="2" applyNumberFormat="1" applyFont="1" applyFill="1" applyBorder="1" applyAlignment="1">
      <alignment horizontal="center" vertical="center" wrapText="1"/>
    </xf>
    <xf numFmtId="164" fontId="126" fillId="0" borderId="3" xfId="2" applyNumberFormat="1" applyFont="1" applyFill="1" applyBorder="1" applyAlignment="1">
      <alignment horizontal="center" vertical="center" wrapText="1"/>
    </xf>
    <xf numFmtId="165" fontId="127" fillId="0" borderId="3" xfId="2" applyNumberFormat="1" applyFont="1" applyFill="1" applyBorder="1" applyAlignment="1">
      <alignment horizontal="center" vertical="center" wrapText="1"/>
    </xf>
    <xf numFmtId="3" fontId="106" fillId="0" borderId="3" xfId="2" applyNumberFormat="1" applyFont="1" applyFill="1" applyBorder="1" applyAlignment="1">
      <alignment horizontal="center" vertical="center" wrapText="1"/>
    </xf>
    <xf numFmtId="3" fontId="102" fillId="0" borderId="3" xfId="2" applyNumberFormat="1" applyFont="1" applyFill="1" applyBorder="1" applyAlignment="1">
      <alignment horizontal="center" vertical="center" wrapText="1"/>
    </xf>
    <xf numFmtId="3" fontId="101" fillId="0" borderId="3" xfId="2" applyNumberFormat="1" applyFont="1" applyFill="1" applyBorder="1" applyAlignment="1">
      <alignment horizontal="center" vertical="center" wrapText="1"/>
    </xf>
    <xf numFmtId="165" fontId="119" fillId="0" borderId="3" xfId="2" applyNumberFormat="1" applyFont="1" applyFill="1" applyBorder="1" applyAlignment="1">
      <alignment horizontal="center" vertical="center" wrapText="1"/>
    </xf>
    <xf numFmtId="164" fontId="119" fillId="0" borderId="3" xfId="2" applyNumberFormat="1" applyFont="1" applyFill="1" applyBorder="1" applyAlignment="1">
      <alignment horizontal="center" vertical="center" wrapText="1"/>
    </xf>
    <xf numFmtId="165" fontId="120" fillId="0" borderId="3" xfId="2" applyNumberFormat="1" applyFont="1" applyFill="1" applyBorder="1" applyAlignment="1">
      <alignment horizontal="center" vertical="center" wrapText="1"/>
    </xf>
    <xf numFmtId="10" fontId="121" fillId="0" borderId="3" xfId="2" applyNumberFormat="1" applyFont="1" applyFill="1" applyBorder="1" applyAlignment="1">
      <alignment horizontal="center" vertical="center" wrapText="1"/>
    </xf>
    <xf numFmtId="10" fontId="101" fillId="0" borderId="3" xfId="2" applyNumberFormat="1" applyFont="1" applyFill="1" applyBorder="1" applyAlignment="1">
      <alignment horizontal="center" vertical="center" wrapText="1"/>
    </xf>
    <xf numFmtId="165" fontId="102" fillId="0" borderId="3" xfId="3" applyNumberFormat="1" applyFont="1" applyFill="1" applyBorder="1" applyAlignment="1">
      <alignment horizontal="center" vertical="center" wrapText="1"/>
    </xf>
    <xf numFmtId="164" fontId="103" fillId="0" borderId="3" xfId="3" applyNumberFormat="1" applyFont="1" applyFill="1" applyBorder="1" applyAlignment="1">
      <alignment horizontal="center" vertical="center" wrapText="1"/>
    </xf>
    <xf numFmtId="164" fontId="115" fillId="0" borderId="0" xfId="2" applyNumberFormat="1" applyFont="1" applyFill="1" applyBorder="1" applyAlignment="1">
      <alignment horizontal="center" vertical="center" wrapText="1"/>
    </xf>
    <xf numFmtId="166" fontId="115" fillId="0" borderId="0" xfId="2" applyNumberFormat="1" applyFont="1" applyFill="1" applyBorder="1" applyAlignment="1">
      <alignment horizontal="center" vertical="center" wrapText="1"/>
    </xf>
    <xf numFmtId="165" fontId="115" fillId="0" borderId="0" xfId="2" applyNumberFormat="1" applyFont="1" applyFill="1" applyBorder="1" applyAlignment="1">
      <alignment horizontal="center" vertical="center" wrapText="1"/>
    </xf>
    <xf numFmtId="165" fontId="100" fillId="0" borderId="0" xfId="2" applyNumberFormat="1" applyFont="1" applyFill="1" applyBorder="1" applyAlignment="1">
      <alignment horizontal="center" vertical="center" wrapText="1"/>
    </xf>
    <xf numFmtId="0" fontId="101" fillId="0" borderId="0" xfId="2" applyFont="1" applyFill="1"/>
    <xf numFmtId="166" fontId="110" fillId="0" borderId="3" xfId="1" applyNumberFormat="1" applyFont="1" applyFill="1" applyBorder="1" applyAlignment="1">
      <alignment horizontal="center" vertical="center" wrapText="1"/>
    </xf>
    <xf numFmtId="166" fontId="118" fillId="0" borderId="3" xfId="1" applyNumberFormat="1" applyFont="1" applyFill="1" applyBorder="1" applyAlignment="1">
      <alignment horizontal="center" vertical="center" wrapText="1"/>
    </xf>
    <xf numFmtId="166" fontId="111" fillId="0" borderId="3" xfId="1" applyNumberFormat="1" applyFont="1" applyFill="1" applyBorder="1" applyAlignment="1">
      <alignment horizontal="center" vertical="center" wrapText="1"/>
    </xf>
    <xf numFmtId="166" fontId="101" fillId="0" borderId="3" xfId="1" applyNumberFormat="1" applyFont="1" applyFill="1" applyBorder="1" applyAlignment="1">
      <alignment horizontal="center" vertical="center" wrapText="1"/>
    </xf>
    <xf numFmtId="166" fontId="100" fillId="0" borderId="3" xfId="1" applyNumberFormat="1" applyFont="1" applyFill="1" applyBorder="1" applyAlignment="1">
      <alignment horizontal="center" vertical="center" wrapText="1"/>
    </xf>
    <xf numFmtId="0" fontId="102" fillId="0" borderId="3" xfId="3" applyFont="1" applyBorder="1" applyAlignment="1">
      <alignment horizontal="center" vertical="center" wrapText="1"/>
    </xf>
    <xf numFmtId="164" fontId="102" fillId="0" borderId="3" xfId="3" applyNumberFormat="1" applyFont="1" applyBorder="1" applyAlignment="1">
      <alignment horizontal="center" vertical="center" wrapText="1"/>
    </xf>
    <xf numFmtId="166" fontId="102" fillId="0" borderId="3" xfId="1" applyNumberFormat="1" applyFont="1" applyFill="1" applyBorder="1" applyAlignment="1">
      <alignment horizontal="center" vertical="center" wrapText="1"/>
    </xf>
    <xf numFmtId="165" fontId="102" fillId="0" borderId="3" xfId="3" applyNumberFormat="1" applyFont="1" applyBorder="1" applyAlignment="1">
      <alignment horizontal="center" vertical="center" wrapText="1"/>
    </xf>
    <xf numFmtId="9" fontId="102" fillId="0" borderId="3" xfId="1" applyFont="1" applyFill="1" applyBorder="1" applyAlignment="1">
      <alignment horizontal="center" vertical="center" wrapText="1"/>
    </xf>
    <xf numFmtId="0" fontId="103" fillId="0" borderId="3" xfId="3" applyFont="1" applyBorder="1" applyAlignment="1">
      <alignment horizontal="center" vertical="center" wrapText="1"/>
    </xf>
    <xf numFmtId="164" fontId="103" fillId="0" borderId="3" xfId="3" applyNumberFormat="1" applyFont="1" applyBorder="1" applyAlignment="1">
      <alignment horizontal="center" vertical="center" wrapText="1"/>
    </xf>
    <xf numFmtId="166" fontId="103" fillId="0" borderId="3" xfId="1" applyNumberFormat="1" applyFont="1" applyFill="1" applyBorder="1" applyAlignment="1">
      <alignment horizontal="center" vertical="center" wrapText="1"/>
    </xf>
    <xf numFmtId="0" fontId="118" fillId="0" borderId="3" xfId="3" applyFont="1" applyFill="1" applyBorder="1" applyAlignment="1">
      <alignment horizontal="center" vertical="center" wrapText="1"/>
    </xf>
    <xf numFmtId="164" fontId="118" fillId="0" borderId="3" xfId="3" applyNumberFormat="1" applyFont="1" applyFill="1" applyBorder="1" applyAlignment="1">
      <alignment horizontal="center" vertical="center" wrapText="1"/>
    </xf>
    <xf numFmtId="165" fontId="118" fillId="0" borderId="3" xfId="3" applyNumberFormat="1" applyFont="1" applyFill="1" applyBorder="1" applyAlignment="1">
      <alignment horizontal="center" vertical="center" wrapText="1"/>
    </xf>
    <xf numFmtId="9" fontId="118" fillId="0" borderId="3" xfId="1" applyFont="1" applyFill="1" applyBorder="1" applyAlignment="1">
      <alignment horizontal="center" vertical="center" wrapText="1"/>
    </xf>
    <xf numFmtId="0" fontId="123" fillId="0" borderId="3" xfId="3" applyFont="1" applyFill="1" applyBorder="1" applyAlignment="1">
      <alignment horizontal="center" vertical="center" wrapText="1"/>
    </xf>
    <xf numFmtId="164" fontId="123" fillId="0" borderId="3" xfId="3" applyNumberFormat="1" applyFont="1" applyFill="1" applyBorder="1" applyAlignment="1">
      <alignment horizontal="center" vertical="center" wrapText="1"/>
    </xf>
    <xf numFmtId="166" fontId="123" fillId="0" borderId="3" xfId="1" applyNumberFormat="1" applyFont="1" applyFill="1" applyBorder="1" applyAlignment="1">
      <alignment horizontal="center" vertical="center" wrapText="1"/>
    </xf>
    <xf numFmtId="166" fontId="114" fillId="0" borderId="3" xfId="1" applyNumberFormat="1" applyFont="1" applyFill="1" applyBorder="1" applyAlignment="1">
      <alignment horizontal="center" vertical="center" wrapText="1"/>
    </xf>
    <xf numFmtId="166" fontId="115" fillId="0" borderId="3" xfId="1" applyNumberFormat="1" applyFont="1" applyFill="1" applyBorder="1" applyAlignment="1">
      <alignment horizontal="center" vertical="center" wrapText="1"/>
    </xf>
    <xf numFmtId="164" fontId="118" fillId="0" borderId="3" xfId="3" applyNumberFormat="1" applyFont="1" applyBorder="1" applyAlignment="1">
      <alignment horizontal="center" vertical="center" wrapText="1"/>
    </xf>
    <xf numFmtId="166" fontId="108" fillId="0" borderId="3" xfId="1" applyNumberFormat="1" applyFont="1" applyFill="1" applyBorder="1" applyAlignment="1">
      <alignment horizontal="center" vertical="center" wrapText="1"/>
    </xf>
    <xf numFmtId="166" fontId="109" fillId="0" borderId="3" xfId="1" applyNumberFormat="1" applyFont="1" applyFill="1" applyBorder="1" applyAlignment="1">
      <alignment horizontal="center" vertical="center" wrapText="1"/>
    </xf>
    <xf numFmtId="49" fontId="128" fillId="0" borderId="3" xfId="2" applyNumberFormat="1" applyFont="1" applyFill="1" applyBorder="1" applyAlignment="1">
      <alignment horizontal="center" vertical="center" wrapText="1"/>
    </xf>
    <xf numFmtId="165" fontId="128" fillId="0" borderId="3" xfId="2" quotePrefix="1" applyNumberFormat="1" applyFont="1" applyFill="1" applyBorder="1" applyAlignment="1">
      <alignment horizontal="center" vertical="center" wrapText="1"/>
    </xf>
    <xf numFmtId="165" fontId="128" fillId="0" borderId="3" xfId="2" applyNumberFormat="1" applyFont="1" applyFill="1" applyBorder="1" applyAlignment="1">
      <alignment horizontal="center" vertical="center" wrapText="1"/>
    </xf>
    <xf numFmtId="164" fontId="128" fillId="0" borderId="3" xfId="2" quotePrefix="1" applyNumberFormat="1" applyFont="1" applyFill="1" applyBorder="1" applyAlignment="1">
      <alignment horizontal="center" vertical="center" wrapText="1"/>
    </xf>
    <xf numFmtId="165" fontId="129" fillId="0" borderId="3" xfId="2" quotePrefix="1" applyNumberFormat="1" applyFont="1" applyFill="1" applyBorder="1" applyAlignment="1">
      <alignment horizontal="center" vertical="center" wrapText="1"/>
    </xf>
    <xf numFmtId="165" fontId="116" fillId="0" borderId="3" xfId="2" applyNumberFormat="1" applyFont="1" applyFill="1" applyBorder="1" applyAlignment="1">
      <alignment horizontal="center" vertical="center" wrapText="1"/>
    </xf>
    <xf numFmtId="164" fontId="116" fillId="0" borderId="3" xfId="2" applyNumberFormat="1" applyFont="1" applyFill="1" applyBorder="1" applyAlignment="1">
      <alignment horizontal="center" vertical="center" wrapText="1"/>
    </xf>
    <xf numFmtId="165" fontId="117" fillId="0" borderId="3" xfId="2" applyNumberFormat="1" applyFont="1" applyFill="1" applyBorder="1" applyAlignment="1">
      <alignment horizontal="center" vertical="center" wrapText="1"/>
    </xf>
    <xf numFmtId="164" fontId="117" fillId="0" borderId="3" xfId="2" applyNumberFormat="1" applyFont="1" applyFill="1" applyBorder="1" applyAlignment="1">
      <alignment horizontal="center" vertical="center" wrapText="1"/>
    </xf>
    <xf numFmtId="165" fontId="111" fillId="0" borderId="3" xfId="2" quotePrefix="1" applyNumberFormat="1" applyFont="1" applyFill="1" applyBorder="1" applyAlignment="1">
      <alignment horizontal="center" vertical="center" wrapText="1"/>
    </xf>
    <xf numFmtId="165" fontId="109" fillId="0" borderId="3" xfId="2" quotePrefix="1" applyNumberFormat="1" applyFont="1" applyFill="1" applyBorder="1" applyAlignment="1">
      <alignment horizontal="center" vertical="center" wrapText="1"/>
    </xf>
    <xf numFmtId="165" fontId="108" fillId="0" borderId="3" xfId="2" quotePrefix="1" applyNumberFormat="1" applyFont="1" applyFill="1" applyBorder="1" applyAlignment="1">
      <alignment horizontal="center" vertical="center" wrapText="1"/>
    </xf>
    <xf numFmtId="164" fontId="108" fillId="0" borderId="3" xfId="2" quotePrefix="1" applyNumberFormat="1" applyFont="1" applyFill="1" applyBorder="1" applyAlignment="1">
      <alignment horizontal="center" vertical="center" wrapText="1"/>
    </xf>
    <xf numFmtId="165" fontId="130" fillId="0" borderId="3" xfId="2" applyNumberFormat="1" applyFont="1" applyFill="1" applyBorder="1" applyAlignment="1">
      <alignment horizontal="center" vertical="center" wrapText="1"/>
    </xf>
    <xf numFmtId="164" fontId="109" fillId="0" borderId="3" xfId="2" quotePrefix="1" applyNumberFormat="1" applyFont="1" applyFill="1" applyBorder="1" applyAlignment="1">
      <alignment horizontal="center" vertical="center" wrapText="1"/>
    </xf>
    <xf numFmtId="165" fontId="118" fillId="0" borderId="3" xfId="2" quotePrefix="1" applyNumberFormat="1" applyFont="1" applyFill="1" applyBorder="1" applyAlignment="1">
      <alignment horizontal="center" vertical="center" wrapText="1"/>
    </xf>
    <xf numFmtId="164" fontId="118" fillId="0" borderId="3" xfId="2" quotePrefix="1" applyNumberFormat="1" applyFont="1" applyFill="1" applyBorder="1" applyAlignment="1">
      <alignment horizontal="center" vertical="center" wrapText="1"/>
    </xf>
    <xf numFmtId="165" fontId="123" fillId="0" borderId="3" xfId="2" quotePrefix="1" applyNumberFormat="1" applyFont="1" applyFill="1" applyBorder="1" applyAlignment="1">
      <alignment horizontal="center" vertical="center" wrapText="1"/>
    </xf>
    <xf numFmtId="164" fontId="123" fillId="0" borderId="3" xfId="2" quotePrefix="1" applyNumberFormat="1" applyFont="1" applyFill="1" applyBorder="1" applyAlignment="1">
      <alignment horizontal="center" vertical="center" wrapText="1"/>
    </xf>
    <xf numFmtId="166" fontId="101" fillId="0" borderId="3" xfId="2" quotePrefix="1" applyNumberFormat="1" applyFont="1" applyFill="1" applyBorder="1" applyAlignment="1">
      <alignment horizontal="center" vertical="center" wrapText="1"/>
    </xf>
    <xf numFmtId="166" fontId="118" fillId="0" borderId="3" xfId="2" quotePrefix="1" applyNumberFormat="1" applyFont="1" applyFill="1" applyBorder="1" applyAlignment="1">
      <alignment horizontal="center" vertical="center" wrapText="1"/>
    </xf>
    <xf numFmtId="166" fontId="108" fillId="0" borderId="3" xfId="2" quotePrefix="1" applyNumberFormat="1" applyFont="1" applyFill="1" applyBorder="1" applyAlignment="1">
      <alignment horizontal="center" vertical="center" wrapText="1"/>
    </xf>
    <xf numFmtId="166" fontId="119" fillId="0" borderId="3" xfId="1" applyNumberFormat="1" applyFont="1" applyFill="1" applyBorder="1" applyAlignment="1">
      <alignment horizontal="center" vertical="center" wrapText="1"/>
    </xf>
    <xf numFmtId="166" fontId="119" fillId="0" borderId="3" xfId="2" applyNumberFormat="1" applyFont="1" applyFill="1" applyBorder="1" applyAlignment="1">
      <alignment horizontal="center" vertical="center" wrapText="1"/>
    </xf>
    <xf numFmtId="166" fontId="120" fillId="0" borderId="3" xfId="2" applyNumberFormat="1" applyFont="1" applyFill="1" applyBorder="1" applyAlignment="1">
      <alignment horizontal="center" vertical="center" wrapText="1"/>
    </xf>
    <xf numFmtId="49" fontId="116" fillId="0" borderId="3" xfId="2" applyNumberFormat="1" applyFont="1" applyFill="1" applyBorder="1" applyAlignment="1">
      <alignment horizontal="center" vertical="center" wrapText="1"/>
    </xf>
    <xf numFmtId="166" fontId="116" fillId="0" borderId="3" xfId="1" applyNumberFormat="1" applyFont="1" applyFill="1" applyBorder="1" applyAlignment="1">
      <alignment horizontal="center" vertical="center" wrapText="1"/>
    </xf>
    <xf numFmtId="166" fontId="116" fillId="0" borderId="3" xfId="2" applyNumberFormat="1" applyFont="1" applyFill="1" applyBorder="1" applyAlignment="1">
      <alignment horizontal="center" vertical="center" wrapText="1"/>
    </xf>
    <xf numFmtId="166" fontId="117" fillId="0" borderId="3" xfId="1" applyNumberFormat="1" applyFont="1" applyFill="1" applyBorder="1" applyAlignment="1">
      <alignment horizontal="center" vertical="center" wrapText="1"/>
    </xf>
    <xf numFmtId="166" fontId="117" fillId="0" borderId="3" xfId="2" applyNumberFormat="1" applyFont="1" applyFill="1" applyBorder="1" applyAlignment="1">
      <alignment horizontal="center" vertical="center" wrapText="1"/>
    </xf>
    <xf numFmtId="49" fontId="101" fillId="4" borderId="3" xfId="2" applyNumberFormat="1" applyFont="1" applyFill="1" applyBorder="1" applyAlignment="1">
      <alignment horizontal="center" vertical="center" wrapText="1"/>
    </xf>
    <xf numFmtId="165" fontId="101" fillId="4" borderId="3" xfId="2" applyNumberFormat="1" applyFont="1" applyFill="1" applyBorder="1" applyAlignment="1">
      <alignment horizontal="center" vertical="center" wrapText="1"/>
    </xf>
    <xf numFmtId="164" fontId="101" fillId="4" borderId="3" xfId="2" applyNumberFormat="1" applyFont="1" applyFill="1" applyBorder="1" applyAlignment="1">
      <alignment horizontal="center" vertical="center" wrapText="1"/>
    </xf>
    <xf numFmtId="165" fontId="118" fillId="4" borderId="3" xfId="2" applyNumberFormat="1" applyFont="1" applyFill="1" applyBorder="1" applyAlignment="1">
      <alignment horizontal="center" vertical="center" wrapText="1"/>
    </xf>
    <xf numFmtId="165" fontId="100" fillId="4" borderId="3" xfId="2" applyNumberFormat="1" applyFont="1" applyFill="1" applyBorder="1" applyAlignment="1">
      <alignment horizontal="center" vertical="center" wrapText="1"/>
    </xf>
    <xf numFmtId="165" fontId="123" fillId="4" borderId="3" xfId="2" applyNumberFormat="1" applyFont="1" applyFill="1" applyBorder="1" applyAlignment="1">
      <alignment horizontal="center" vertical="center" wrapText="1"/>
    </xf>
    <xf numFmtId="164" fontId="100" fillId="4" borderId="3" xfId="2" applyNumberFormat="1" applyFont="1" applyFill="1" applyBorder="1" applyAlignment="1">
      <alignment horizontal="center" vertical="center" wrapText="1"/>
    </xf>
    <xf numFmtId="49" fontId="106" fillId="0" borderId="3" xfId="2" applyNumberFormat="1" applyFont="1" applyFill="1" applyBorder="1" applyAlignment="1">
      <alignment horizontal="center" vertical="center" wrapText="1"/>
    </xf>
    <xf numFmtId="49" fontId="102" fillId="0" borderId="3" xfId="2" applyNumberFormat="1" applyFont="1" applyFill="1" applyBorder="1" applyAlignment="1">
      <alignment horizontal="center" vertical="center" wrapText="1"/>
    </xf>
    <xf numFmtId="165" fontId="118" fillId="0" borderId="3" xfId="2" applyNumberFormat="1" applyFont="1" applyFill="1" applyBorder="1" applyAlignment="1">
      <alignment horizontal="center" vertical="center"/>
    </xf>
    <xf numFmtId="164" fontId="100" fillId="0" borderId="0" xfId="2" applyNumberFormat="1" applyFont="1" applyFill="1" applyBorder="1" applyAlignment="1">
      <alignment horizontal="center" vertical="center" wrapText="1"/>
    </xf>
    <xf numFmtId="0" fontId="131" fillId="0" borderId="0" xfId="2" applyFont="1" applyFill="1"/>
    <xf numFmtId="165" fontId="102" fillId="0" borderId="3" xfId="2" applyNumberFormat="1" applyFont="1" applyFill="1" applyBorder="1" applyAlignment="1">
      <alignment vertical="center" wrapText="1"/>
    </xf>
    <xf numFmtId="164" fontId="102" fillId="0" borderId="3" xfId="2" applyNumberFormat="1" applyFont="1" applyFill="1" applyBorder="1" applyAlignment="1">
      <alignment vertical="center" wrapText="1"/>
    </xf>
    <xf numFmtId="164" fontId="103" fillId="0" borderId="3" xfId="2" applyNumberFormat="1" applyFont="1" applyFill="1" applyBorder="1" applyAlignment="1">
      <alignment vertical="center" wrapText="1"/>
    </xf>
    <xf numFmtId="164" fontId="120" fillId="0" borderId="3" xfId="2" applyNumberFormat="1" applyFont="1" applyFill="1" applyBorder="1" applyAlignment="1">
      <alignment horizontal="center" vertical="center" wrapText="1"/>
    </xf>
    <xf numFmtId="49" fontId="132" fillId="0" borderId="3" xfId="2" applyNumberFormat="1" applyFont="1" applyFill="1" applyBorder="1" applyAlignment="1">
      <alignment horizontal="center" vertical="center" wrapText="1"/>
    </xf>
    <xf numFmtId="165" fontId="133" fillId="0" borderId="3" xfId="2" applyNumberFormat="1" applyFont="1" applyFill="1" applyBorder="1" applyAlignment="1">
      <alignment horizontal="center" vertical="center" wrapText="1"/>
    </xf>
    <xf numFmtId="165" fontId="132" fillId="0" borderId="3" xfId="2" applyNumberFormat="1" applyFont="1" applyFill="1" applyBorder="1" applyAlignment="1">
      <alignment horizontal="center" vertical="center" wrapText="1"/>
    </xf>
    <xf numFmtId="164" fontId="132" fillId="0" borderId="3" xfId="2" applyNumberFormat="1" applyFont="1" applyFill="1" applyBorder="1" applyAlignment="1">
      <alignment horizontal="center" vertical="center" wrapText="1"/>
    </xf>
    <xf numFmtId="166" fontId="132" fillId="0" borderId="3" xfId="1" applyNumberFormat="1" applyFont="1" applyFill="1" applyBorder="1" applyAlignment="1">
      <alignment horizontal="center" vertical="center" wrapText="1"/>
    </xf>
    <xf numFmtId="164" fontId="133" fillId="0" borderId="3" xfId="2" applyNumberFormat="1" applyFont="1" applyFill="1" applyBorder="1" applyAlignment="1">
      <alignment horizontal="center" vertical="center" wrapText="1"/>
    </xf>
    <xf numFmtId="166" fontId="133" fillId="0" borderId="3" xfId="1" applyNumberFormat="1" applyFont="1" applyFill="1" applyBorder="1" applyAlignment="1">
      <alignment horizontal="center" vertical="center" wrapText="1"/>
    </xf>
    <xf numFmtId="166" fontId="132" fillId="0" borderId="3" xfId="2" applyNumberFormat="1" applyFont="1" applyFill="1" applyBorder="1" applyAlignment="1">
      <alignment horizontal="center" vertical="center" wrapText="1"/>
    </xf>
    <xf numFmtId="167" fontId="132" fillId="0" borderId="3" xfId="2" applyNumberFormat="1" applyFont="1" applyFill="1" applyBorder="1" applyAlignment="1">
      <alignment horizontal="center" vertical="center" wrapText="1"/>
    </xf>
    <xf numFmtId="165" fontId="134" fillId="0" borderId="3" xfId="2" applyNumberFormat="1" applyFont="1" applyFill="1" applyBorder="1" applyAlignment="1">
      <alignment horizontal="center" vertical="center" wrapText="1"/>
    </xf>
    <xf numFmtId="164" fontId="134" fillId="0" borderId="3" xfId="2" applyNumberFormat="1" applyFont="1" applyFill="1" applyBorder="1" applyAlignment="1">
      <alignment horizontal="center" vertical="center" wrapText="1"/>
    </xf>
    <xf numFmtId="166" fontId="134" fillId="0" borderId="3" xfId="1" applyNumberFormat="1" applyFont="1" applyFill="1" applyBorder="1" applyAlignment="1">
      <alignment horizontal="center" vertical="center" wrapText="1"/>
    </xf>
    <xf numFmtId="165" fontId="135" fillId="0" borderId="3" xfId="2" applyNumberFormat="1" applyFont="1" applyFill="1" applyBorder="1" applyAlignment="1">
      <alignment horizontal="center" vertical="center" wrapText="1"/>
    </xf>
    <xf numFmtId="9" fontId="136" fillId="0" borderId="3" xfId="1" applyFont="1" applyFill="1" applyBorder="1" applyAlignment="1">
      <alignment horizontal="center" vertical="center" wrapText="1"/>
    </xf>
    <xf numFmtId="166" fontId="106" fillId="0" borderId="3" xfId="1" applyNumberFormat="1" applyFont="1" applyFill="1" applyBorder="1" applyAlignment="1">
      <alignment horizontal="center" vertical="center" wrapText="1"/>
    </xf>
    <xf numFmtId="166" fontId="137" fillId="0" borderId="3" xfId="1" applyNumberFormat="1" applyFont="1" applyFill="1" applyBorder="1" applyAlignment="1">
      <alignment horizontal="center" vertical="center" wrapText="1"/>
    </xf>
    <xf numFmtId="166" fontId="106" fillId="0" borderId="3" xfId="2" applyNumberFormat="1" applyFont="1" applyFill="1" applyBorder="1" applyAlignment="1">
      <alignment horizontal="center" vertical="center" wrapText="1"/>
    </xf>
    <xf numFmtId="166" fontId="137" fillId="0" borderId="3" xfId="2" applyNumberFormat="1" applyFont="1" applyFill="1" applyBorder="1" applyAlignment="1">
      <alignment horizontal="center" vertical="center" wrapText="1"/>
    </xf>
    <xf numFmtId="166" fontId="107" fillId="0" borderId="3" xfId="1" applyNumberFormat="1" applyFont="1" applyFill="1" applyBorder="1" applyAlignment="1">
      <alignment horizontal="center" vertical="center" wrapText="1"/>
    </xf>
    <xf numFmtId="166" fontId="138" fillId="0" borderId="3" xfId="1" applyNumberFormat="1" applyFont="1" applyFill="1" applyBorder="1" applyAlignment="1">
      <alignment horizontal="center" vertical="center" wrapText="1"/>
    </xf>
    <xf numFmtId="166" fontId="108" fillId="0" borderId="3" xfId="2" applyNumberFormat="1" applyFont="1" applyFill="1" applyBorder="1" applyAlignment="1">
      <alignment horizontal="center" vertical="center" wrapText="1"/>
    </xf>
    <xf numFmtId="166" fontId="112" fillId="0" borderId="3" xfId="2" applyNumberFormat="1" applyFont="1" applyFill="1" applyBorder="1" applyAlignment="1">
      <alignment horizontal="center" vertical="center" wrapText="1"/>
    </xf>
    <xf numFmtId="167" fontId="112" fillId="0" borderId="3" xfId="2" applyNumberFormat="1" applyFont="1" applyFill="1" applyBorder="1" applyAlignment="1">
      <alignment horizontal="center" vertical="center" wrapText="1"/>
    </xf>
    <xf numFmtId="166" fontId="136" fillId="0" borderId="3" xfId="1" applyNumberFormat="1" applyFont="1" applyFill="1" applyBorder="1" applyAlignment="1">
      <alignment horizontal="center" vertical="center" wrapText="1"/>
    </xf>
    <xf numFmtId="166" fontId="122" fillId="0" borderId="3" xfId="1" applyNumberFormat="1" applyFont="1" applyFill="1" applyBorder="1" applyAlignment="1">
      <alignment horizontal="center" vertical="center" wrapText="1"/>
    </xf>
    <xf numFmtId="49" fontId="102" fillId="0" borderId="3" xfId="2" applyNumberFormat="1" applyFont="1" applyFill="1" applyBorder="1" applyAlignment="1">
      <alignment horizontal="center" vertical="center"/>
    </xf>
    <xf numFmtId="49" fontId="118" fillId="0" borderId="3" xfId="2" applyNumberFormat="1" applyFont="1" applyFill="1" applyBorder="1" applyAlignment="1">
      <alignment horizontal="center" vertical="center"/>
    </xf>
    <xf numFmtId="166" fontId="139" fillId="0" borderId="3" xfId="2" applyNumberFormat="1" applyFont="1" applyFill="1" applyBorder="1" applyAlignment="1">
      <alignment horizontal="center" vertical="center" wrapText="1"/>
    </xf>
    <xf numFmtId="166" fontId="120" fillId="0" borderId="3" xfId="1" applyNumberFormat="1" applyFont="1" applyFill="1" applyBorder="1" applyAlignment="1">
      <alignment horizontal="center" vertical="center" wrapText="1"/>
    </xf>
    <xf numFmtId="0" fontId="101" fillId="0" borderId="3" xfId="2" applyFont="1" applyBorder="1"/>
    <xf numFmtId="165" fontId="102" fillId="0" borderId="3" xfId="2" applyNumberFormat="1" applyFont="1" applyFill="1" applyBorder="1" applyAlignment="1">
      <alignment horizontal="center" vertical="center" wrapText="1"/>
    </xf>
    <xf numFmtId="167" fontId="112" fillId="0" borderId="4" xfId="2" applyNumberFormat="1" applyFont="1" applyFill="1" applyBorder="1" applyAlignment="1">
      <alignment horizontal="center" vertical="center" wrapText="1"/>
    </xf>
    <xf numFmtId="166" fontId="113" fillId="0" borderId="3" xfId="2" applyNumberFormat="1" applyFont="1" applyFill="1" applyBorder="1" applyAlignment="1">
      <alignment horizontal="center" vertical="center" wrapText="1"/>
    </xf>
    <xf numFmtId="165" fontId="103" fillId="0" borderId="3" xfId="2" applyNumberFormat="1" applyFont="1" applyFill="1" applyBorder="1" applyAlignment="1">
      <alignment horizontal="center" vertical="center" wrapText="1"/>
    </xf>
    <xf numFmtId="165" fontId="107" fillId="0" borderId="0" xfId="2" applyNumberFormat="1" applyFont="1" applyFill="1" applyBorder="1" applyAlignment="1">
      <alignment horizontal="center" vertical="center" wrapText="1"/>
    </xf>
    <xf numFmtId="0" fontId="107" fillId="0" borderId="0" xfId="2" applyFont="1" applyFill="1"/>
    <xf numFmtId="166" fontId="109" fillId="0" borderId="3" xfId="2" applyNumberFormat="1" applyFont="1" applyFill="1" applyBorder="1" applyAlignment="1">
      <alignment horizontal="center" vertical="center" wrapText="1"/>
    </xf>
    <xf numFmtId="165" fontId="101" fillId="0" borderId="3" xfId="2" applyNumberFormat="1" applyFont="1" applyFill="1" applyBorder="1" applyAlignment="1">
      <alignment horizontal="center" vertical="center"/>
    </xf>
    <xf numFmtId="165" fontId="100" fillId="0" borderId="3" xfId="2" applyNumberFormat="1" applyFont="1" applyFill="1" applyBorder="1" applyAlignment="1">
      <alignment horizontal="center" vertical="center"/>
    </xf>
    <xf numFmtId="165" fontId="140" fillId="0" borderId="3" xfId="2" applyNumberFormat="1" applyFont="1" applyFill="1" applyBorder="1" applyAlignment="1">
      <alignment horizontal="center" vertical="center" wrapText="1"/>
    </xf>
    <xf numFmtId="165" fontId="141" fillId="0" borderId="3" xfId="2" applyNumberFormat="1" applyFont="1" applyFill="1" applyBorder="1" applyAlignment="1">
      <alignment horizontal="center" vertical="center" wrapText="1"/>
    </xf>
    <xf numFmtId="164" fontId="141" fillId="0" borderId="3" xfId="2" applyNumberFormat="1" applyFont="1" applyFill="1" applyBorder="1" applyAlignment="1">
      <alignment horizontal="center" vertical="center" wrapText="1"/>
    </xf>
    <xf numFmtId="164" fontId="140" fillId="0" borderId="3" xfId="2" applyNumberFormat="1" applyFont="1" applyFill="1" applyBorder="1" applyAlignment="1">
      <alignment horizontal="center" vertical="center" wrapText="1"/>
    </xf>
    <xf numFmtId="165" fontId="142" fillId="0" borderId="3" xfId="2" applyNumberFormat="1" applyFont="1" applyFill="1" applyBorder="1" applyAlignment="1">
      <alignment horizontal="center" vertical="center" wrapText="1"/>
    </xf>
    <xf numFmtId="164" fontId="143" fillId="0" borderId="3" xfId="2" applyNumberFormat="1" applyFont="1" applyFill="1" applyBorder="1" applyAlignment="1">
      <alignment horizontal="center" vertical="center" wrapText="1"/>
    </xf>
    <xf numFmtId="165" fontId="143" fillId="0" borderId="3" xfId="2" applyNumberFormat="1" applyFont="1" applyFill="1" applyBorder="1" applyAlignment="1">
      <alignment horizontal="center" vertical="center" wrapText="1"/>
    </xf>
    <xf numFmtId="49" fontId="110" fillId="0" borderId="3" xfId="2" applyNumberFormat="1" applyFont="1" applyFill="1" applyBorder="1" applyAlignment="1">
      <alignment horizontal="center" vertical="center"/>
    </xf>
    <xf numFmtId="165" fontId="123" fillId="0" borderId="0" xfId="2" applyNumberFormat="1" applyFont="1" applyFill="1" applyBorder="1" applyAlignment="1">
      <alignment horizontal="center" vertical="center" wrapText="1"/>
    </xf>
    <xf numFmtId="0" fontId="128" fillId="0" borderId="3" xfId="2" applyFont="1" applyFill="1" applyBorder="1"/>
    <xf numFmtId="49" fontId="106" fillId="0" borderId="3" xfId="2" applyNumberFormat="1" applyFont="1" applyFill="1" applyBorder="1" applyAlignment="1">
      <alignment horizontal="center" vertical="center"/>
    </xf>
    <xf numFmtId="4" fontId="106" fillId="0" borderId="3" xfId="2" applyNumberFormat="1" applyFont="1" applyFill="1" applyBorder="1" applyAlignment="1">
      <alignment horizontal="center" vertical="center" wrapText="1"/>
    </xf>
    <xf numFmtId="4" fontId="118" fillId="0" borderId="3" xfId="2" applyNumberFormat="1" applyFont="1" applyFill="1" applyBorder="1" applyAlignment="1">
      <alignment horizontal="center" vertical="center" wrapText="1"/>
    </xf>
    <xf numFmtId="4" fontId="107" fillId="0" borderId="3" xfId="2" applyNumberFormat="1" applyFont="1" applyFill="1" applyBorder="1" applyAlignment="1">
      <alignment horizontal="center" vertical="center" wrapText="1"/>
    </xf>
    <xf numFmtId="166" fontId="144" fillId="0" borderId="3" xfId="1" applyNumberFormat="1" applyFont="1" applyFill="1" applyBorder="1" applyAlignment="1">
      <alignment horizontal="center" vertical="center" wrapText="1"/>
    </xf>
    <xf numFmtId="165" fontId="121" fillId="0" borderId="3" xfId="3" applyNumberFormat="1" applyFont="1" applyBorder="1" applyAlignment="1">
      <alignment horizontal="center" vertical="center" wrapText="1"/>
    </xf>
    <xf numFmtId="164" fontId="121" fillId="0" borderId="3" xfId="3" applyNumberFormat="1" applyFont="1" applyFill="1" applyBorder="1" applyAlignment="1">
      <alignment horizontal="center" vertical="center" wrapText="1"/>
    </xf>
    <xf numFmtId="164" fontId="121" fillId="0" borderId="3" xfId="3" applyNumberFormat="1" applyFont="1" applyBorder="1" applyAlignment="1">
      <alignment horizontal="center" vertical="center" wrapText="1"/>
    </xf>
    <xf numFmtId="166" fontId="121" fillId="0" borderId="3" xfId="3" applyNumberFormat="1" applyFont="1" applyBorder="1" applyAlignment="1">
      <alignment horizontal="center" vertical="center" wrapText="1"/>
    </xf>
    <xf numFmtId="165" fontId="118" fillId="0" borderId="3" xfId="3" applyNumberFormat="1" applyFont="1" applyBorder="1" applyAlignment="1">
      <alignment horizontal="center" vertical="center" wrapText="1"/>
    </xf>
    <xf numFmtId="165" fontId="122" fillId="0" borderId="3" xfId="3" applyNumberFormat="1" applyFont="1" applyBorder="1" applyAlignment="1">
      <alignment horizontal="center" vertical="center" wrapText="1"/>
    </xf>
    <xf numFmtId="164" fontId="122" fillId="0" borderId="3" xfId="3" applyNumberFormat="1" applyFont="1" applyBorder="1" applyAlignment="1">
      <alignment horizontal="center" vertical="center" wrapText="1"/>
    </xf>
    <xf numFmtId="166" fontId="122" fillId="0" borderId="3" xfId="3" applyNumberFormat="1" applyFont="1" applyBorder="1" applyAlignment="1">
      <alignment horizontal="center" vertical="center" wrapText="1"/>
    </xf>
    <xf numFmtId="0" fontId="139" fillId="0" borderId="3" xfId="2" applyFont="1" applyFill="1" applyBorder="1"/>
    <xf numFmtId="166" fontId="110" fillId="0" borderId="3" xfId="3" applyNumberFormat="1" applyFont="1" applyBorder="1" applyAlignment="1">
      <alignment horizontal="center" vertical="center" wrapText="1"/>
    </xf>
    <xf numFmtId="164" fontId="137" fillId="0" borderId="3" xfId="2" applyNumberFormat="1" applyFont="1" applyFill="1" applyBorder="1" applyAlignment="1">
      <alignment horizontal="center" vertical="center" wrapText="1"/>
    </xf>
    <xf numFmtId="165" fontId="137" fillId="0" borderId="3" xfId="2" applyNumberFormat="1" applyFont="1" applyFill="1" applyBorder="1" applyAlignment="1">
      <alignment horizontal="center" vertical="center" wrapText="1"/>
    </xf>
    <xf numFmtId="165" fontId="145" fillId="0" borderId="3" xfId="2" applyNumberFormat="1" applyFont="1" applyFill="1" applyBorder="1" applyAlignment="1">
      <alignment horizontal="center" vertical="center" wrapText="1"/>
    </xf>
    <xf numFmtId="166" fontId="111" fillId="0" borderId="3" xfId="3" applyNumberFormat="1" applyFont="1" applyBorder="1" applyAlignment="1">
      <alignment horizontal="center" vertical="center" wrapText="1"/>
    </xf>
    <xf numFmtId="4" fontId="107" fillId="0" borderId="5" xfId="2" applyNumberFormat="1" applyFont="1" applyFill="1" applyBorder="1" applyAlignment="1">
      <alignment horizontal="center" vertical="center" wrapText="1"/>
    </xf>
    <xf numFmtId="166" fontId="122" fillId="0" borderId="5" xfId="3" applyNumberFormat="1" applyFont="1" applyBorder="1" applyAlignment="1">
      <alignment horizontal="center" vertical="center" wrapText="1"/>
    </xf>
    <xf numFmtId="166" fontId="101" fillId="0" borderId="3" xfId="3" applyNumberFormat="1" applyFont="1" applyBorder="1" applyAlignment="1">
      <alignment horizontal="center" vertical="center" wrapText="1"/>
    </xf>
    <xf numFmtId="165" fontId="111" fillId="0" borderId="5" xfId="2" applyNumberFormat="1" applyFont="1" applyFill="1" applyBorder="1" applyAlignment="1">
      <alignment horizontal="center" vertical="center" wrapText="1"/>
    </xf>
    <xf numFmtId="164" fontId="111" fillId="0" borderId="5" xfId="2" applyNumberFormat="1" applyFont="1" applyFill="1" applyBorder="1" applyAlignment="1">
      <alignment horizontal="center" vertical="center" wrapText="1"/>
    </xf>
    <xf numFmtId="166" fontId="118" fillId="0" borderId="3" xfId="3" applyNumberFormat="1" applyFont="1" applyBorder="1" applyAlignment="1">
      <alignment horizontal="center" vertical="center" wrapText="1"/>
    </xf>
    <xf numFmtId="165" fontId="100" fillId="0" borderId="5" xfId="2" applyNumberFormat="1" applyFont="1" applyFill="1" applyBorder="1" applyAlignment="1">
      <alignment horizontal="center" vertical="center" wrapText="1"/>
    </xf>
    <xf numFmtId="164" fontId="100" fillId="0" borderId="5" xfId="2" applyNumberFormat="1" applyFont="1" applyFill="1" applyBorder="1" applyAlignment="1">
      <alignment horizontal="center" vertical="center" wrapText="1"/>
    </xf>
    <xf numFmtId="166" fontId="100" fillId="0" borderId="5" xfId="3" applyNumberFormat="1" applyFont="1" applyBorder="1" applyAlignment="1">
      <alignment horizontal="center" vertical="center" wrapText="1"/>
    </xf>
    <xf numFmtId="166" fontId="101" fillId="0" borderId="3" xfId="4" applyNumberFormat="1" applyFont="1" applyFill="1" applyBorder="1" applyAlignment="1">
      <alignment horizontal="center"/>
    </xf>
    <xf numFmtId="165" fontId="118" fillId="0" borderId="3" xfId="4" applyNumberFormat="1" applyFont="1" applyFill="1" applyBorder="1" applyAlignment="1">
      <alignment horizontal="center"/>
    </xf>
    <xf numFmtId="165" fontId="101" fillId="0" borderId="3" xfId="4" applyNumberFormat="1" applyFont="1" applyFill="1" applyBorder="1" applyAlignment="1">
      <alignment horizontal="center"/>
    </xf>
    <xf numFmtId="165" fontId="123" fillId="0" borderId="3" xfId="4" applyNumberFormat="1" applyFont="1" applyFill="1" applyBorder="1" applyAlignment="1">
      <alignment horizontal="center"/>
    </xf>
    <xf numFmtId="49" fontId="101" fillId="0" borderId="3" xfId="2" applyNumberFormat="1" applyFont="1" applyFill="1" applyBorder="1" applyAlignment="1">
      <alignment horizontal="center"/>
    </xf>
    <xf numFmtId="164" fontId="118" fillId="0" borderId="3" xfId="2" applyNumberFormat="1" applyFont="1" applyFill="1" applyBorder="1"/>
    <xf numFmtId="164" fontId="101" fillId="0" borderId="3" xfId="2" applyNumberFormat="1" applyFont="1" applyFill="1" applyBorder="1"/>
    <xf numFmtId="167" fontId="100" fillId="0" borderId="0" xfId="2" applyNumberFormat="1" applyFont="1" applyFill="1" applyBorder="1" applyAlignment="1">
      <alignment horizontal="center"/>
    </xf>
    <xf numFmtId="164" fontId="131" fillId="0" borderId="0" xfId="2" applyNumberFormat="1" applyFont="1" applyFill="1" applyBorder="1"/>
    <xf numFmtId="164" fontId="131" fillId="0" borderId="0" xfId="2" applyNumberFormat="1" applyFont="1" applyFill="1"/>
    <xf numFmtId="49" fontId="103" fillId="0" borderId="3" xfId="2" applyNumberFormat="1" applyFont="1" applyFill="1" applyBorder="1" applyAlignment="1">
      <alignment horizontal="center" vertical="center" wrapText="1"/>
    </xf>
    <xf numFmtId="0" fontId="26" fillId="0" borderId="0" xfId="2" applyFont="1" applyFill="1"/>
    <xf numFmtId="165" fontId="103" fillId="0" borderId="3" xfId="2" quotePrefix="1" applyNumberFormat="1" applyFont="1" applyFill="1" applyBorder="1" applyAlignment="1">
      <alignment horizontal="center" vertical="center" wrapText="1"/>
    </xf>
    <xf numFmtId="166" fontId="112" fillId="0" borderId="3" xfId="1" applyNumberFormat="1" applyFont="1" applyFill="1" applyBorder="1" applyAlignment="1">
      <alignment horizontal="center" vertical="center"/>
    </xf>
    <xf numFmtId="165" fontId="101" fillId="0" borderId="3" xfId="2" applyNumberFormat="1" applyFont="1" applyFill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165" fontId="106" fillId="0" borderId="3" xfId="2" applyNumberFormat="1" applyFont="1" applyFill="1" applyBorder="1" applyAlignment="1">
      <alignment horizontal="center" vertical="center" wrapText="1"/>
    </xf>
    <xf numFmtId="165" fontId="108" fillId="0" borderId="3" xfId="2" applyNumberFormat="1" applyFont="1" applyFill="1" applyBorder="1" applyAlignment="1">
      <alignment horizontal="center" vertical="center" wrapText="1"/>
    </xf>
    <xf numFmtId="164" fontId="100" fillId="0" borderId="3" xfId="2" applyNumberFormat="1" applyFont="1" applyFill="1" applyBorder="1" applyAlignment="1">
      <alignment horizontal="center" vertical="center" wrapText="1"/>
    </xf>
    <xf numFmtId="164" fontId="35" fillId="3" borderId="0" xfId="2" applyNumberFormat="1" applyFont="1" applyFill="1"/>
    <xf numFmtId="165" fontId="103" fillId="0" borderId="3" xfId="2" applyNumberFormat="1" applyFont="1" applyFill="1" applyBorder="1" applyAlignment="1">
      <alignment horizontal="center" vertical="center" wrapText="1"/>
    </xf>
    <xf numFmtId="49" fontId="102" fillId="0" borderId="3" xfId="2" applyNumberFormat="1" applyFont="1" applyFill="1" applyBorder="1" applyAlignment="1">
      <alignment horizontal="center" vertical="center" wrapText="1"/>
    </xf>
    <xf numFmtId="164" fontId="102" fillId="0" borderId="3" xfId="3" applyNumberFormat="1" applyFont="1" applyFill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165" fontId="102" fillId="0" borderId="3" xfId="2" applyNumberFormat="1" applyFont="1" applyFill="1" applyBorder="1" applyAlignment="1">
      <alignment horizontal="center" vertical="center" wrapText="1"/>
    </xf>
    <xf numFmtId="0" fontId="146" fillId="3" borderId="0" xfId="2" applyFont="1" applyFill="1"/>
    <xf numFmtId="165" fontId="138" fillId="0" borderId="3" xfId="2" applyNumberFormat="1" applyFont="1" applyFill="1" applyBorder="1" applyAlignment="1">
      <alignment horizontal="center" vertical="center" wrapText="1"/>
    </xf>
    <xf numFmtId="164" fontId="138" fillId="0" borderId="3" xfId="2" applyNumberFormat="1" applyFont="1" applyFill="1" applyBorder="1" applyAlignment="1">
      <alignment horizontal="center" vertical="center" wrapText="1"/>
    </xf>
    <xf numFmtId="166" fontId="138" fillId="0" borderId="3" xfId="2" applyNumberFormat="1" applyFont="1" applyFill="1" applyBorder="1" applyAlignment="1">
      <alignment horizontal="center" vertical="center" wrapText="1"/>
    </xf>
    <xf numFmtId="0" fontId="146" fillId="0" borderId="0" xfId="2" applyFont="1" applyFill="1"/>
    <xf numFmtId="0" fontId="74" fillId="3" borderId="0" xfId="2" applyFont="1" applyFill="1"/>
    <xf numFmtId="167" fontId="96" fillId="0" borderId="3" xfId="2" applyNumberFormat="1" applyFont="1" applyFill="1" applyBorder="1" applyAlignment="1">
      <alignment vertical="center" wrapText="1"/>
    </xf>
    <xf numFmtId="166" fontId="136" fillId="0" borderId="3" xfId="2" applyNumberFormat="1" applyFont="1" applyFill="1" applyBorder="1" applyAlignment="1">
      <alignment horizontal="center" vertical="center" wrapText="1"/>
    </xf>
    <xf numFmtId="0" fontId="1" fillId="0" borderId="0" xfId="2" applyFont="1" applyFill="1"/>
    <xf numFmtId="165" fontId="101" fillId="0" borderId="3" xfId="2" applyNumberFormat="1" applyFont="1" applyFill="1" applyBorder="1" applyAlignment="1">
      <alignment horizontal="center" vertical="center" wrapText="1"/>
    </xf>
    <xf numFmtId="165" fontId="110" fillId="0" borderId="3" xfId="2" applyNumberFormat="1" applyFont="1" applyFill="1" applyBorder="1" applyAlignment="1">
      <alignment horizontal="center" vertical="center" wrapText="1"/>
    </xf>
    <xf numFmtId="165" fontId="102" fillId="0" borderId="3" xfId="2" applyNumberFormat="1" applyFont="1" applyFill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165" fontId="108" fillId="0" borderId="3" xfId="2" applyNumberFormat="1" applyFont="1" applyFill="1" applyBorder="1" applyAlignment="1">
      <alignment horizontal="center" vertical="center" wrapText="1"/>
    </xf>
    <xf numFmtId="165" fontId="103" fillId="0" borderId="3" xfId="2" applyNumberFormat="1" applyFont="1" applyFill="1" applyBorder="1" applyAlignment="1">
      <alignment horizontal="center" vertical="center" wrapText="1"/>
    </xf>
    <xf numFmtId="165" fontId="108" fillId="0" borderId="4" xfId="2" applyNumberFormat="1" applyFont="1" applyFill="1" applyBorder="1" applyAlignment="1">
      <alignment horizontal="center" vertical="center" wrapText="1"/>
    </xf>
    <xf numFmtId="164" fontId="147" fillId="0" borderId="0" xfId="2" applyNumberFormat="1" applyFont="1" applyFill="1" applyBorder="1" applyAlignment="1">
      <alignment horizontal="center" vertical="center"/>
    </xf>
    <xf numFmtId="166" fontId="126" fillId="0" borderId="3" xfId="2" applyNumberFormat="1" applyFont="1" applyFill="1" applyBorder="1" applyAlignment="1">
      <alignment horizontal="center" vertical="center" wrapText="1"/>
    </xf>
    <xf numFmtId="165" fontId="114" fillId="0" borderId="4" xfId="2" applyNumberFormat="1" applyFont="1" applyFill="1" applyBorder="1" applyAlignment="1">
      <alignment horizontal="center" vertical="center" wrapText="1"/>
    </xf>
    <xf numFmtId="166" fontId="126" fillId="0" borderId="3" xfId="1" applyNumberFormat="1" applyFont="1" applyFill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165" fontId="102" fillId="0" borderId="3" xfId="3" applyNumberFormat="1" applyFont="1" applyFill="1" applyBorder="1" applyAlignment="1">
      <alignment horizontal="center" vertical="center" wrapText="1"/>
    </xf>
    <xf numFmtId="167" fontId="112" fillId="0" borderId="4" xfId="2" applyNumberFormat="1" applyFont="1" applyFill="1" applyBorder="1" applyAlignment="1">
      <alignment horizontal="center" vertical="center" wrapText="1"/>
    </xf>
    <xf numFmtId="165" fontId="101" fillId="0" borderId="3" xfId="2" applyNumberFormat="1" applyFont="1" applyFill="1" applyBorder="1" applyAlignment="1">
      <alignment horizontal="center" vertical="center" wrapText="1"/>
    </xf>
    <xf numFmtId="165" fontId="110" fillId="0" borderId="3" xfId="2" applyNumberFormat="1" applyFont="1" applyFill="1" applyBorder="1" applyAlignment="1">
      <alignment horizontal="center" vertical="center" wrapText="1"/>
    </xf>
    <xf numFmtId="165" fontId="108" fillId="0" borderId="3" xfId="2" applyNumberFormat="1" applyFont="1" applyFill="1" applyBorder="1" applyAlignment="1">
      <alignment horizontal="center" vertical="center" wrapText="1"/>
    </xf>
    <xf numFmtId="165" fontId="121" fillId="0" borderId="3" xfId="2" applyNumberFormat="1" applyFont="1" applyFill="1" applyBorder="1" applyAlignment="1">
      <alignment horizontal="center" vertical="center" wrapText="1"/>
    </xf>
    <xf numFmtId="0" fontId="103" fillId="0" borderId="3" xfId="3" applyFont="1" applyBorder="1" applyAlignment="1">
      <alignment horizontal="center" vertical="center" wrapText="1"/>
    </xf>
    <xf numFmtId="49" fontId="102" fillId="0" borderId="3" xfId="2" applyNumberFormat="1" applyFont="1" applyFill="1" applyBorder="1" applyAlignment="1">
      <alignment horizontal="center" vertical="center" wrapText="1"/>
    </xf>
    <xf numFmtId="165" fontId="106" fillId="0" borderId="3" xfId="2" applyNumberFormat="1" applyFont="1" applyFill="1" applyBorder="1" applyAlignment="1">
      <alignment horizontal="center" vertical="center" wrapText="1"/>
    </xf>
    <xf numFmtId="165" fontId="114" fillId="0" borderId="3" xfId="2" applyNumberFormat="1" applyFont="1" applyFill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164" fontId="102" fillId="0" borderId="3" xfId="3" applyNumberFormat="1" applyFont="1" applyFill="1" applyBorder="1" applyAlignment="1">
      <alignment horizontal="center" vertical="center" wrapText="1"/>
    </xf>
    <xf numFmtId="164" fontId="100" fillId="0" borderId="5" xfId="2" applyNumberFormat="1" applyFont="1" applyFill="1" applyBorder="1" applyAlignment="1">
      <alignment horizontal="center" vertical="center" wrapText="1"/>
    </xf>
    <xf numFmtId="164" fontId="100" fillId="0" borderId="3" xfId="2" applyNumberFormat="1" applyFont="1" applyFill="1" applyBorder="1" applyAlignment="1">
      <alignment horizontal="center" vertical="center" wrapText="1"/>
    </xf>
    <xf numFmtId="165" fontId="102" fillId="0" borderId="3" xfId="2" applyNumberFormat="1" applyFont="1" applyFill="1" applyBorder="1" applyAlignment="1">
      <alignment horizontal="center" vertical="center" wrapText="1"/>
    </xf>
    <xf numFmtId="165" fontId="103" fillId="0" borderId="3" xfId="2" applyNumberFormat="1" applyFont="1" applyFill="1" applyBorder="1" applyAlignment="1">
      <alignment horizontal="center" vertical="center" wrapText="1"/>
    </xf>
    <xf numFmtId="10" fontId="93" fillId="0" borderId="0" xfId="2" applyNumberFormat="1" applyFont="1" applyFill="1" applyBorder="1" applyAlignment="1">
      <alignment horizontal="center" vertical="center"/>
    </xf>
    <xf numFmtId="165" fontId="102" fillId="0" borderId="3" xfId="2" applyNumberFormat="1" applyFont="1" applyFill="1" applyBorder="1" applyAlignment="1">
      <alignment horizontal="center" vertical="center" wrapText="1"/>
    </xf>
    <xf numFmtId="165" fontId="101" fillId="0" borderId="3" xfId="2" applyNumberFormat="1" applyFont="1" applyFill="1" applyBorder="1" applyAlignment="1">
      <alignment horizontal="center" vertical="center" wrapText="1"/>
    </xf>
    <xf numFmtId="165" fontId="110" fillId="0" borderId="3" xfId="2" applyNumberFormat="1" applyFont="1" applyFill="1" applyBorder="1" applyAlignment="1">
      <alignment horizontal="center" vertical="center" wrapText="1"/>
    </xf>
    <xf numFmtId="165" fontId="103" fillId="0" borderId="3" xfId="2" applyNumberFormat="1" applyFont="1" applyFill="1" applyBorder="1" applyAlignment="1">
      <alignment horizontal="center" vertical="center" wrapText="1"/>
    </xf>
    <xf numFmtId="165" fontId="121" fillId="0" borderId="3" xfId="2" applyNumberFormat="1" applyFont="1" applyFill="1" applyBorder="1" applyAlignment="1">
      <alignment horizontal="center" vertical="center" wrapText="1"/>
    </xf>
    <xf numFmtId="49" fontId="102" fillId="0" borderId="3" xfId="2" applyNumberFormat="1" applyFont="1" applyFill="1" applyBorder="1" applyAlignment="1">
      <alignment horizontal="center" vertical="center" wrapText="1"/>
    </xf>
    <xf numFmtId="165" fontId="104" fillId="0" borderId="3" xfId="2" applyNumberFormat="1" applyFont="1" applyFill="1" applyBorder="1" applyAlignment="1">
      <alignment horizontal="center" vertical="center"/>
    </xf>
    <xf numFmtId="165" fontId="110" fillId="0" borderId="3" xfId="1" applyNumberFormat="1" applyFont="1" applyFill="1" applyBorder="1" applyAlignment="1">
      <alignment horizontal="center" vertical="center" wrapText="1"/>
    </xf>
    <xf numFmtId="165" fontId="101" fillId="0" borderId="3" xfId="1" applyNumberFormat="1" applyFont="1" applyFill="1" applyBorder="1" applyAlignment="1">
      <alignment horizontal="center" vertical="center" wrapText="1"/>
    </xf>
    <xf numFmtId="165" fontId="102" fillId="0" borderId="3" xfId="1" applyNumberFormat="1" applyFont="1" applyFill="1" applyBorder="1" applyAlignment="1">
      <alignment horizontal="center" vertical="center" wrapText="1"/>
    </xf>
    <xf numFmtId="165" fontId="108" fillId="0" borderId="3" xfId="1" applyNumberFormat="1" applyFont="1" applyFill="1" applyBorder="1" applyAlignment="1">
      <alignment horizontal="center" vertical="center" wrapText="1"/>
    </xf>
    <xf numFmtId="165" fontId="118" fillId="0" borderId="3" xfId="1" applyNumberFormat="1" applyFont="1" applyFill="1" applyBorder="1" applyAlignment="1">
      <alignment horizontal="center" vertical="center" wrapText="1"/>
    </xf>
    <xf numFmtId="165" fontId="119" fillId="0" borderId="3" xfId="1" applyNumberFormat="1" applyFont="1" applyFill="1" applyBorder="1" applyAlignment="1">
      <alignment horizontal="center" vertical="center" wrapText="1"/>
    </xf>
    <xf numFmtId="165" fontId="116" fillId="0" borderId="3" xfId="1" applyNumberFormat="1" applyFont="1" applyFill="1" applyBorder="1" applyAlignment="1">
      <alignment horizontal="center" vertical="center" wrapText="1"/>
    </xf>
    <xf numFmtId="165" fontId="103" fillId="0" borderId="3" xfId="1" applyNumberFormat="1" applyFont="1" applyFill="1" applyBorder="1" applyAlignment="1">
      <alignment horizontal="center" vertical="center" wrapText="1"/>
    </xf>
    <xf numFmtId="165" fontId="132" fillId="0" borderId="3" xfId="1" applyNumberFormat="1" applyFont="1" applyFill="1" applyBorder="1" applyAlignment="1">
      <alignment horizontal="center" vertical="center" wrapText="1"/>
    </xf>
    <xf numFmtId="165" fontId="106" fillId="0" borderId="3" xfId="1" applyNumberFormat="1" applyFont="1" applyFill="1" applyBorder="1" applyAlignment="1">
      <alignment horizontal="center" vertical="center" wrapText="1"/>
    </xf>
    <xf numFmtId="165" fontId="137" fillId="0" borderId="3" xfId="1" applyNumberFormat="1" applyFont="1" applyFill="1" applyBorder="1" applyAlignment="1">
      <alignment horizontal="center" vertical="center" wrapText="1"/>
    </xf>
    <xf numFmtId="165" fontId="138" fillId="0" borderId="3" xfId="1" applyNumberFormat="1" applyFont="1" applyFill="1" applyBorder="1" applyAlignment="1">
      <alignment horizontal="center" vertical="center" wrapText="1"/>
    </xf>
    <xf numFmtId="165" fontId="136" fillId="0" borderId="3" xfId="1" applyNumberFormat="1" applyFont="1" applyFill="1" applyBorder="1" applyAlignment="1">
      <alignment horizontal="center" vertical="center" wrapText="1"/>
    </xf>
    <xf numFmtId="165" fontId="114" fillId="0" borderId="3" xfId="1" applyNumberFormat="1" applyFont="1" applyFill="1" applyBorder="1" applyAlignment="1">
      <alignment horizontal="center" vertical="center" wrapText="1"/>
    </xf>
    <xf numFmtId="165" fontId="110" fillId="0" borderId="3" xfId="3" applyNumberFormat="1" applyFont="1" applyBorder="1" applyAlignment="1">
      <alignment horizontal="center" vertical="center" wrapText="1"/>
    </xf>
    <xf numFmtId="165" fontId="101" fillId="0" borderId="3" xfId="3" applyNumberFormat="1" applyFont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49" fontId="28" fillId="0" borderId="6" xfId="2" applyNumberFormat="1" applyFont="1" applyBorder="1"/>
    <xf numFmtId="49" fontId="11" fillId="0" borderId="3" xfId="2" applyNumberFormat="1" applyFont="1" applyBorder="1"/>
    <xf numFmtId="49" fontId="12" fillId="0" borderId="3" xfId="2" applyNumberFormat="1" applyFont="1" applyBorder="1"/>
    <xf numFmtId="49" fontId="14" fillId="0" borderId="3" xfId="2" applyNumberFormat="1" applyFont="1" applyBorder="1"/>
    <xf numFmtId="49" fontId="16" fillId="0" borderId="3" xfId="2" applyNumberFormat="1" applyFont="1" applyBorder="1"/>
    <xf numFmtId="49" fontId="82" fillId="0" borderId="3" xfId="2" applyNumberFormat="1" applyFont="1" applyBorder="1"/>
    <xf numFmtId="49" fontId="75" fillId="0" borderId="3" xfId="2" applyNumberFormat="1" applyFont="1" applyBorder="1"/>
    <xf numFmtId="49" fontId="22" fillId="0" borderId="3" xfId="2" applyNumberFormat="1" applyFont="1" applyBorder="1"/>
    <xf numFmtId="49" fontId="77" fillId="0" borderId="3" xfId="2" applyNumberFormat="1" applyFont="1" applyBorder="1"/>
    <xf numFmtId="49" fontId="79" fillId="0" borderId="3" xfId="2" applyNumberFormat="1" applyFont="1" applyBorder="1"/>
    <xf numFmtId="49" fontId="23" fillId="0" borderId="3" xfId="2" applyNumberFormat="1" applyFont="1" applyBorder="1"/>
    <xf numFmtId="49" fontId="75" fillId="0" borderId="3" xfId="2" applyNumberFormat="1" applyFont="1" applyFill="1" applyBorder="1"/>
    <xf numFmtId="49" fontId="12" fillId="0" borderId="3" xfId="2" applyNumberFormat="1" applyFont="1" applyFill="1" applyBorder="1"/>
    <xf numFmtId="49" fontId="77" fillId="0" borderId="3" xfId="2" applyNumberFormat="1" applyFont="1" applyFill="1" applyBorder="1"/>
    <xf numFmtId="49" fontId="24" fillId="0" borderId="3" xfId="2" applyNumberFormat="1" applyFont="1" applyFill="1" applyBorder="1"/>
    <xf numFmtId="49" fontId="24" fillId="0" borderId="3" xfId="2" applyNumberFormat="1" applyFont="1" applyBorder="1"/>
    <xf numFmtId="49" fontId="26" fillId="0" borderId="3" xfId="2" applyNumberFormat="1" applyFont="1" applyFill="1" applyBorder="1"/>
    <xf numFmtId="0" fontId="29" fillId="0" borderId="3" xfId="2" applyFont="1" applyFill="1" applyBorder="1"/>
    <xf numFmtId="0" fontId="30" fillId="0" borderId="3" xfId="2" applyFont="1" applyFill="1" applyBorder="1"/>
    <xf numFmtId="0" fontId="76" fillId="0" borderId="3" xfId="2" applyFont="1" applyFill="1" applyBorder="1"/>
    <xf numFmtId="0" fontId="31" fillId="0" borderId="3" xfId="2" applyFont="1" applyFill="1" applyBorder="1"/>
    <xf numFmtId="0" fontId="80" fillId="0" borderId="3" xfId="2" applyFont="1" applyFill="1" applyBorder="1"/>
    <xf numFmtId="0" fontId="38" fillId="0" borderId="3" xfId="2" applyFont="1" applyFill="1" applyBorder="1"/>
    <xf numFmtId="0" fontId="27" fillId="0" borderId="3" xfId="2" applyFont="1" applyFill="1" applyBorder="1"/>
    <xf numFmtId="0" fontId="33" fillId="0" borderId="3" xfId="2" applyFont="1" applyFill="1" applyBorder="1"/>
    <xf numFmtId="0" fontId="35" fillId="3" borderId="3" xfId="2" applyFont="1" applyFill="1" applyBorder="1"/>
    <xf numFmtId="0" fontId="36" fillId="0" borderId="3" xfId="2" applyFont="1" applyFill="1" applyBorder="1"/>
    <xf numFmtId="0" fontId="37" fillId="0" borderId="3" xfId="2" applyFont="1" applyFill="1" applyBorder="1"/>
    <xf numFmtId="0" fontId="41" fillId="0" borderId="3" xfId="2" applyFont="1" applyFill="1" applyBorder="1"/>
    <xf numFmtId="0" fontId="27" fillId="3" borderId="3" xfId="2" applyFont="1" applyFill="1" applyBorder="1"/>
    <xf numFmtId="0" fontId="35" fillId="0" borderId="3" xfId="2" applyFont="1" applyFill="1" applyBorder="1"/>
    <xf numFmtId="0" fontId="43" fillId="3" borderId="3" xfId="2" applyFont="1" applyFill="1" applyBorder="1"/>
    <xf numFmtId="0" fontId="44" fillId="3" borderId="3" xfId="2" applyFont="1" applyFill="1" applyBorder="1"/>
    <xf numFmtId="0" fontId="74" fillId="3" borderId="3" xfId="2" applyFont="1" applyFill="1" applyBorder="1"/>
    <xf numFmtId="0" fontId="146" fillId="3" borderId="3" xfId="2" applyFont="1" applyFill="1" applyBorder="1"/>
    <xf numFmtId="0" fontId="45" fillId="0" borderId="3" xfId="2" applyFont="1" applyFill="1" applyBorder="1"/>
    <xf numFmtId="0" fontId="44" fillId="0" borderId="3" xfId="2" applyFont="1" applyFill="1" applyBorder="1"/>
    <xf numFmtId="165" fontId="15" fillId="0" borderId="3" xfId="2" applyNumberFormat="1" applyFont="1" applyFill="1" applyBorder="1" applyAlignment="1">
      <alignment horizontal="center" vertical="center" wrapText="1"/>
    </xf>
    <xf numFmtId="0" fontId="83" fillId="3" borderId="3" xfId="2" applyFont="1" applyFill="1" applyBorder="1"/>
    <xf numFmtId="0" fontId="47" fillId="0" borderId="3" xfId="2" applyFont="1" applyFill="1" applyBorder="1"/>
    <xf numFmtId="0" fontId="48" fillId="0" borderId="3" xfId="2" applyFont="1" applyFill="1" applyBorder="1"/>
    <xf numFmtId="0" fontId="49" fillId="0" borderId="3" xfId="2" applyFont="1" applyFill="1" applyBorder="1"/>
    <xf numFmtId="0" fontId="50" fillId="0" borderId="3" xfId="2" applyFont="1" applyFill="1" applyBorder="1"/>
    <xf numFmtId="0" fontId="51" fillId="0" borderId="3" xfId="2" applyFont="1" applyFill="1" applyBorder="1"/>
    <xf numFmtId="0" fontId="52" fillId="0" borderId="3" xfId="2" applyFont="1" applyFill="1" applyBorder="1"/>
    <xf numFmtId="0" fontId="27" fillId="0" borderId="3" xfId="2" applyFont="1" applyBorder="1"/>
    <xf numFmtId="0" fontId="29" fillId="0" borderId="3" xfId="2" applyFont="1" applyBorder="1"/>
    <xf numFmtId="0" fontId="17" fillId="0" borderId="3" xfId="2" applyFont="1" applyFill="1" applyBorder="1"/>
    <xf numFmtId="0" fontId="46" fillId="0" borderId="3" xfId="2" applyFont="1" applyFill="1" applyBorder="1"/>
    <xf numFmtId="0" fontId="25" fillId="0" borderId="3" xfId="2" applyFont="1" applyFill="1" applyBorder="1"/>
    <xf numFmtId="0" fontId="32" fillId="0" borderId="3" xfId="2" applyFont="1" applyFill="1" applyBorder="1"/>
    <xf numFmtId="0" fontId="20" fillId="0" borderId="3" xfId="2" applyFont="1" applyFill="1" applyBorder="1"/>
    <xf numFmtId="0" fontId="53" fillId="0" borderId="3" xfId="2" applyFont="1" applyFill="1" applyBorder="1"/>
    <xf numFmtId="0" fontId="54" fillId="3" borderId="3" xfId="2" applyFont="1" applyFill="1" applyBorder="1"/>
    <xf numFmtId="0" fontId="55" fillId="0" borderId="3" xfId="2" applyFont="1" applyFill="1" applyBorder="1"/>
    <xf numFmtId="0" fontId="56" fillId="0" borderId="3" xfId="2" applyFont="1" applyFill="1" applyBorder="1"/>
    <xf numFmtId="0" fontId="42" fillId="0" borderId="3" xfId="2" applyFont="1" applyFill="1" applyBorder="1"/>
    <xf numFmtId="0" fontId="38" fillId="0" borderId="3" xfId="2" applyFont="1" applyFill="1" applyBorder="1" applyAlignment="1">
      <alignment horizontal="center"/>
    </xf>
    <xf numFmtId="0" fontId="62" fillId="0" borderId="3" xfId="2" applyFont="1" applyFill="1" applyBorder="1"/>
    <xf numFmtId="0" fontId="56" fillId="0" borderId="3" xfId="2" applyFont="1" applyFill="1" applyBorder="1" applyAlignment="1">
      <alignment horizontal="center"/>
    </xf>
    <xf numFmtId="0" fontId="31" fillId="0" borderId="3" xfId="2" applyFont="1" applyFill="1" applyBorder="1" applyAlignment="1">
      <alignment horizontal="center"/>
    </xf>
    <xf numFmtId="0" fontId="58" fillId="0" borderId="3" xfId="2" applyFont="1" applyFill="1" applyBorder="1" applyAlignment="1">
      <alignment horizontal="center"/>
    </xf>
    <xf numFmtId="0" fontId="36" fillId="0" borderId="3" xfId="2" applyFont="1" applyFill="1" applyBorder="1" applyAlignment="1">
      <alignment horizontal="center"/>
    </xf>
    <xf numFmtId="0" fontId="43" fillId="0" borderId="3" xfId="2" applyFont="1" applyFill="1" applyBorder="1"/>
    <xf numFmtId="0" fontId="74" fillId="0" borderId="3" xfId="2" applyFont="1" applyFill="1" applyBorder="1"/>
    <xf numFmtId="0" fontId="35" fillId="4" borderId="3" xfId="2" applyFont="1" applyFill="1" applyBorder="1"/>
    <xf numFmtId="0" fontId="6" fillId="0" borderId="3" xfId="2" applyFont="1" applyFill="1" applyBorder="1"/>
    <xf numFmtId="0" fontId="59" fillId="0" borderId="3" xfId="2" applyFont="1" applyBorder="1"/>
    <xf numFmtId="0" fontId="45" fillId="0" borderId="3" xfId="2" applyFont="1" applyBorder="1"/>
    <xf numFmtId="0" fontId="60" fillId="0" borderId="3" xfId="2" applyFont="1" applyFill="1" applyBorder="1"/>
    <xf numFmtId="0" fontId="64" fillId="0" borderId="3" xfId="2" applyFont="1" applyFill="1" applyBorder="1"/>
    <xf numFmtId="0" fontId="65" fillId="0" borderId="3" xfId="2" applyFont="1" applyFill="1" applyBorder="1"/>
    <xf numFmtId="0" fontId="26" fillId="0" borderId="3" xfId="2" applyFont="1" applyFill="1" applyBorder="1"/>
    <xf numFmtId="0" fontId="84" fillId="0" borderId="3" xfId="2" applyFont="1" applyFill="1" applyBorder="1"/>
    <xf numFmtId="0" fontId="18" fillId="0" borderId="3" xfId="2" applyFont="1" applyFill="1" applyBorder="1"/>
    <xf numFmtId="0" fontId="62" fillId="0" borderId="3" xfId="2" applyFont="1" applyBorder="1"/>
    <xf numFmtId="0" fontId="36" fillId="0" borderId="3" xfId="2" applyFont="1" applyFill="1" applyBorder="1" applyAlignment="1"/>
    <xf numFmtId="0" fontId="36" fillId="0" borderId="3" xfId="2" applyFont="1" applyBorder="1"/>
    <xf numFmtId="0" fontId="38" fillId="0" borderId="3" xfId="2" applyFont="1" applyBorder="1"/>
    <xf numFmtId="0" fontId="66" fillId="0" borderId="3" xfId="2" applyFont="1" applyBorder="1"/>
    <xf numFmtId="49" fontId="81" fillId="0" borderId="3" xfId="2" applyNumberFormat="1" applyFont="1" applyBorder="1"/>
    <xf numFmtId="0" fontId="58" fillId="0" borderId="3" xfId="2" applyFont="1" applyBorder="1"/>
    <xf numFmtId="0" fontId="66" fillId="0" borderId="3" xfId="2" applyFont="1" applyFill="1" applyBorder="1"/>
    <xf numFmtId="0" fontId="68" fillId="0" borderId="3" xfId="2" applyFont="1" applyFill="1" applyBorder="1"/>
    <xf numFmtId="49" fontId="101" fillId="2" borderId="3" xfId="2" applyNumberFormat="1" applyFont="1" applyFill="1" applyBorder="1" applyAlignment="1">
      <alignment horizontal="center" vertical="center" wrapText="1"/>
    </xf>
    <xf numFmtId="167" fontId="85" fillId="2" borderId="3" xfId="2" applyNumberFormat="1" applyFont="1" applyFill="1" applyBorder="1" applyAlignment="1">
      <alignment vertical="center" wrapText="1"/>
    </xf>
    <xf numFmtId="165" fontId="101" fillId="2" borderId="3" xfId="2" applyNumberFormat="1" applyFont="1" applyFill="1" applyBorder="1" applyAlignment="1">
      <alignment horizontal="center" vertical="center" wrapText="1"/>
    </xf>
    <xf numFmtId="165" fontId="101" fillId="2" borderId="3" xfId="1" applyNumberFormat="1" applyFont="1" applyFill="1" applyBorder="1" applyAlignment="1">
      <alignment horizontal="center" vertical="center" wrapText="1"/>
    </xf>
    <xf numFmtId="166" fontId="101" fillId="2" borderId="3" xfId="1" applyNumberFormat="1" applyFont="1" applyFill="1" applyBorder="1" applyAlignment="1">
      <alignment horizontal="center" vertical="center" wrapText="1"/>
    </xf>
    <xf numFmtId="164" fontId="101" fillId="2" borderId="3" xfId="2" applyNumberFormat="1" applyFont="1" applyFill="1" applyBorder="1" applyAlignment="1">
      <alignment horizontal="center" vertical="center" wrapText="1"/>
    </xf>
    <xf numFmtId="166" fontId="118" fillId="2" borderId="3" xfId="1" applyNumberFormat="1" applyFont="1" applyFill="1" applyBorder="1" applyAlignment="1">
      <alignment horizontal="center" vertical="center" wrapText="1"/>
    </xf>
    <xf numFmtId="165" fontId="100" fillId="2" borderId="3" xfId="2" applyNumberFormat="1" applyFont="1" applyFill="1" applyBorder="1" applyAlignment="1">
      <alignment horizontal="center" vertical="center" wrapText="1"/>
    </xf>
    <xf numFmtId="164" fontId="100" fillId="2" borderId="3" xfId="2" applyNumberFormat="1" applyFont="1" applyFill="1" applyBorder="1" applyAlignment="1">
      <alignment horizontal="center" vertical="center" wrapText="1"/>
    </xf>
    <xf numFmtId="166" fontId="100" fillId="2" borderId="3" xfId="1" applyNumberFormat="1" applyFont="1" applyFill="1" applyBorder="1" applyAlignment="1">
      <alignment horizontal="center" vertical="center" wrapText="1"/>
    </xf>
    <xf numFmtId="0" fontId="38" fillId="2" borderId="0" xfId="2" applyFont="1" applyFill="1"/>
    <xf numFmtId="0" fontId="85" fillId="2" borderId="3" xfId="0" applyFont="1" applyFill="1" applyBorder="1" applyAlignment="1">
      <alignment horizontal="justify" vertical="center"/>
    </xf>
    <xf numFmtId="165" fontId="101" fillId="2" borderId="3" xfId="2" quotePrefix="1" applyNumberFormat="1" applyFont="1" applyFill="1" applyBorder="1" applyAlignment="1">
      <alignment horizontal="center" vertical="center" wrapText="1"/>
    </xf>
    <xf numFmtId="164" fontId="101" fillId="2" borderId="3" xfId="2" quotePrefix="1" applyNumberFormat="1" applyFont="1" applyFill="1" applyBorder="1" applyAlignment="1">
      <alignment horizontal="center" vertical="center" wrapText="1"/>
    </xf>
    <xf numFmtId="165" fontId="100" fillId="2" borderId="3" xfId="2" quotePrefix="1" applyNumberFormat="1" applyFont="1" applyFill="1" applyBorder="1" applyAlignment="1">
      <alignment horizontal="center" vertical="center" wrapText="1"/>
    </xf>
    <xf numFmtId="164" fontId="100" fillId="2" borderId="3" xfId="2" quotePrefix="1" applyNumberFormat="1" applyFont="1" applyFill="1" applyBorder="1" applyAlignment="1">
      <alignment horizontal="center" vertical="center" wrapText="1"/>
    </xf>
    <xf numFmtId="0" fontId="35" fillId="2" borderId="0" xfId="2" applyFont="1" applyFill="1"/>
    <xf numFmtId="0" fontId="85" fillId="2" borderId="0" xfId="0" applyFont="1" applyFill="1" applyAlignment="1">
      <alignment horizontal="justify" vertical="center"/>
    </xf>
    <xf numFmtId="167" fontId="85" fillId="2" borderId="3" xfId="2" applyNumberFormat="1" applyFont="1" applyFill="1" applyBorder="1" applyAlignment="1">
      <alignment horizontal="left" vertical="center" wrapText="1"/>
    </xf>
    <xf numFmtId="165" fontId="123" fillId="2" borderId="3" xfId="2" applyNumberFormat="1" applyFont="1" applyFill="1" applyBorder="1" applyAlignment="1">
      <alignment horizontal="center" vertical="center" wrapText="1"/>
    </xf>
    <xf numFmtId="164" fontId="123" fillId="2" borderId="3" xfId="2" applyNumberFormat="1" applyFont="1" applyFill="1" applyBorder="1" applyAlignment="1">
      <alignment horizontal="center" vertical="center" wrapText="1"/>
    </xf>
    <xf numFmtId="49" fontId="118" fillId="2" borderId="3" xfId="2" applyNumberFormat="1" applyFont="1" applyFill="1" applyBorder="1" applyAlignment="1">
      <alignment horizontal="center" vertical="center" wrapText="1"/>
    </xf>
    <xf numFmtId="167" fontId="87" fillId="2" borderId="3" xfId="2" applyNumberFormat="1" applyFont="1" applyFill="1" applyBorder="1" applyAlignment="1">
      <alignment vertical="center" wrapText="1"/>
    </xf>
    <xf numFmtId="165" fontId="118" fillId="2" borderId="3" xfId="2" applyNumberFormat="1" applyFont="1" applyFill="1" applyBorder="1" applyAlignment="1">
      <alignment horizontal="center" vertical="center" wrapText="1"/>
    </xf>
    <xf numFmtId="165" fontId="118" fillId="2" borderId="3" xfId="1" applyNumberFormat="1" applyFont="1" applyFill="1" applyBorder="1" applyAlignment="1">
      <alignment horizontal="center" vertical="center" wrapText="1"/>
    </xf>
    <xf numFmtId="165" fontId="102" fillId="2" borderId="3" xfId="1" applyNumberFormat="1" applyFont="1" applyFill="1" applyBorder="1" applyAlignment="1">
      <alignment horizontal="center" vertical="center" wrapText="1"/>
    </xf>
    <xf numFmtId="165" fontId="102" fillId="2" borderId="3" xfId="2" applyNumberFormat="1" applyFont="1" applyFill="1" applyBorder="1" applyAlignment="1">
      <alignment horizontal="center" vertical="center" wrapText="1"/>
    </xf>
    <xf numFmtId="164" fontId="118" fillId="2" borderId="3" xfId="2" applyNumberFormat="1" applyFont="1" applyFill="1" applyBorder="1" applyAlignment="1">
      <alignment horizontal="center" vertical="center" wrapText="1"/>
    </xf>
    <xf numFmtId="166" fontId="118" fillId="2" borderId="3" xfId="2" applyNumberFormat="1" applyFont="1" applyFill="1" applyBorder="1" applyAlignment="1">
      <alignment horizontal="center" vertical="center" wrapText="1"/>
    </xf>
    <xf numFmtId="166" fontId="103" fillId="2" borderId="3" xfId="1" applyNumberFormat="1" applyFont="1" applyFill="1" applyBorder="1" applyAlignment="1">
      <alignment horizontal="center" vertical="center" wrapText="1"/>
    </xf>
    <xf numFmtId="166" fontId="123" fillId="2" borderId="3" xfId="2" applyNumberFormat="1" applyFont="1" applyFill="1" applyBorder="1" applyAlignment="1">
      <alignment horizontal="center" vertical="center" wrapText="1"/>
    </xf>
    <xf numFmtId="0" fontId="53" fillId="2" borderId="0" xfId="2" applyFont="1" applyFill="1"/>
    <xf numFmtId="49" fontId="102" fillId="2" borderId="3" xfId="2" applyNumberFormat="1" applyFont="1" applyFill="1" applyBorder="1" applyAlignment="1">
      <alignment horizontal="center" vertical="center" wrapText="1"/>
    </xf>
    <xf numFmtId="165" fontId="106" fillId="2" borderId="3" xfId="2" applyNumberFormat="1" applyFont="1" applyFill="1" applyBorder="1" applyAlignment="1">
      <alignment horizontal="center" vertical="center" wrapText="1"/>
    </xf>
    <xf numFmtId="166" fontId="102" fillId="2" borderId="3" xfId="2" applyNumberFormat="1" applyFont="1" applyFill="1" applyBorder="1" applyAlignment="1">
      <alignment horizontal="center" vertical="center" wrapText="1"/>
    </xf>
    <xf numFmtId="165" fontId="107" fillId="2" borderId="3" xfId="2" applyNumberFormat="1" applyFont="1" applyFill="1" applyBorder="1" applyAlignment="1">
      <alignment horizontal="center" vertical="center" wrapText="1"/>
    </xf>
    <xf numFmtId="0" fontId="45" fillId="2" borderId="0" xfId="2" applyFont="1" applyFill="1"/>
    <xf numFmtId="166" fontId="101" fillId="2" borderId="3" xfId="2" applyNumberFormat="1" applyFont="1" applyFill="1" applyBorder="1" applyAlignment="1">
      <alignment horizontal="center" vertical="center" wrapText="1"/>
    </xf>
    <xf numFmtId="166" fontId="100" fillId="2" borderId="3" xfId="2" applyNumberFormat="1" applyFont="1" applyFill="1" applyBorder="1" applyAlignment="1">
      <alignment horizontal="center" vertical="center" wrapText="1"/>
    </xf>
    <xf numFmtId="167" fontId="87" fillId="2" borderId="3" xfId="2" applyNumberFormat="1" applyFont="1" applyFill="1" applyBorder="1" applyAlignment="1">
      <alignment horizontal="center" vertical="center" wrapText="1"/>
    </xf>
    <xf numFmtId="167" fontId="93" fillId="2" borderId="3" xfId="2" applyNumberFormat="1" applyFont="1" applyFill="1" applyBorder="1" applyAlignment="1">
      <alignment horizontal="center" vertical="center" wrapText="1"/>
    </xf>
    <xf numFmtId="165" fontId="116" fillId="2" borderId="3" xfId="2" applyNumberFormat="1" applyFont="1" applyFill="1" applyBorder="1" applyAlignment="1">
      <alignment horizontal="center" vertical="center" wrapText="1"/>
    </xf>
    <xf numFmtId="166" fontId="102" fillId="2" borderId="3" xfId="1" applyNumberFormat="1" applyFont="1" applyFill="1" applyBorder="1" applyAlignment="1">
      <alignment horizontal="center" vertical="center" wrapText="1"/>
    </xf>
    <xf numFmtId="49" fontId="110" fillId="2" borderId="3" xfId="2" applyNumberFormat="1" applyFont="1" applyFill="1" applyBorder="1" applyAlignment="1">
      <alignment horizontal="center" vertical="center" wrapText="1"/>
    </xf>
    <xf numFmtId="167" fontId="89" fillId="2" borderId="3" xfId="2" applyNumberFormat="1" applyFont="1" applyFill="1" applyBorder="1" applyAlignment="1">
      <alignment vertical="center" wrapText="1"/>
    </xf>
    <xf numFmtId="165" fontId="110" fillId="2" borderId="3" xfId="2" applyNumberFormat="1" applyFont="1" applyFill="1" applyBorder="1" applyAlignment="1">
      <alignment horizontal="center" vertical="center" wrapText="1"/>
    </xf>
    <xf numFmtId="167" fontId="96" fillId="2" borderId="3" xfId="2" applyNumberFormat="1" applyFont="1" applyFill="1" applyBorder="1" applyAlignment="1">
      <alignment horizontal="center" vertical="center" wrapText="1"/>
    </xf>
    <xf numFmtId="49" fontId="85" fillId="0" borderId="0" xfId="2" applyNumberFormat="1" applyFont="1" applyFill="1" applyAlignment="1"/>
    <xf numFmtId="0" fontId="53" fillId="3" borderId="3" xfId="2" applyFont="1" applyFill="1" applyBorder="1"/>
    <xf numFmtId="0" fontId="149" fillId="2" borderId="3" xfId="0" applyFont="1" applyFill="1" applyBorder="1" applyAlignment="1">
      <alignment horizontal="justify" vertical="center"/>
    </xf>
    <xf numFmtId="49" fontId="118" fillId="2" borderId="3" xfId="2" applyNumberFormat="1" applyFont="1" applyFill="1" applyBorder="1" applyAlignment="1">
      <alignment horizontal="center" vertical="center"/>
    </xf>
    <xf numFmtId="165" fontId="87" fillId="2" borderId="3" xfId="2" applyNumberFormat="1" applyFont="1" applyFill="1" applyBorder="1" applyAlignment="1">
      <alignment vertical="center" wrapText="1"/>
    </xf>
    <xf numFmtId="0" fontId="36" fillId="2" borderId="0" xfId="2" applyFont="1" applyFill="1"/>
    <xf numFmtId="0" fontId="87" fillId="2" borderId="0" xfId="0" applyFont="1" applyFill="1" applyAlignment="1">
      <alignment horizontal="justify" vertical="center"/>
    </xf>
    <xf numFmtId="0" fontId="87" fillId="0" borderId="3" xfId="0" applyFont="1" applyFill="1" applyBorder="1" applyAlignment="1">
      <alignment horizontal="justify" vertical="center"/>
    </xf>
    <xf numFmtId="0" fontId="87" fillId="0" borderId="0" xfId="0" applyFont="1" applyFill="1" applyAlignment="1">
      <alignment horizontal="justify" vertical="center"/>
    </xf>
    <xf numFmtId="165" fontId="121" fillId="2" borderId="3" xfId="3" applyNumberFormat="1" applyFont="1" applyFill="1" applyBorder="1" applyAlignment="1">
      <alignment horizontal="center" vertical="center" wrapText="1"/>
    </xf>
    <xf numFmtId="166" fontId="118" fillId="2" borderId="3" xfId="3" applyNumberFormat="1" applyFont="1" applyFill="1" applyBorder="1" applyAlignment="1">
      <alignment horizontal="center" vertical="center" wrapText="1"/>
    </xf>
    <xf numFmtId="166" fontId="121" fillId="2" borderId="3" xfId="3" applyNumberFormat="1" applyFont="1" applyFill="1" applyBorder="1" applyAlignment="1">
      <alignment horizontal="center" vertical="center" wrapText="1"/>
    </xf>
    <xf numFmtId="166" fontId="101" fillId="2" borderId="3" xfId="3" applyNumberFormat="1" applyFont="1" applyFill="1" applyBorder="1" applyAlignment="1">
      <alignment horizontal="center" vertical="center" wrapText="1"/>
    </xf>
    <xf numFmtId="165" fontId="111" fillId="2" borderId="5" xfId="2" applyNumberFormat="1" applyFont="1" applyFill="1" applyBorder="1" applyAlignment="1">
      <alignment horizontal="center" vertical="center" wrapText="1"/>
    </xf>
    <xf numFmtId="164" fontId="111" fillId="2" borderId="5" xfId="2" applyNumberFormat="1" applyFont="1" applyFill="1" applyBorder="1" applyAlignment="1">
      <alignment horizontal="center" vertical="center" wrapText="1"/>
    </xf>
    <xf numFmtId="166" fontId="122" fillId="2" borderId="5" xfId="3" applyNumberFormat="1" applyFont="1" applyFill="1" applyBorder="1" applyAlignment="1">
      <alignment horizontal="center" vertical="center" wrapText="1"/>
    </xf>
    <xf numFmtId="0" fontId="30" fillId="2" borderId="0" xfId="2" applyFont="1" applyFill="1"/>
    <xf numFmtId="165" fontId="85" fillId="2" borderId="3" xfId="2" applyNumberFormat="1" applyFont="1" applyFill="1" applyBorder="1" applyAlignment="1">
      <alignment vertical="center" wrapText="1"/>
    </xf>
    <xf numFmtId="49" fontId="102" fillId="5" borderId="3" xfId="2" applyNumberFormat="1" applyFont="1" applyFill="1" applyBorder="1" applyAlignment="1">
      <alignment horizontal="center" vertical="center" wrapText="1"/>
    </xf>
    <xf numFmtId="164" fontId="93" fillId="5" borderId="3" xfId="3" applyNumberFormat="1" applyFont="1" applyFill="1" applyBorder="1" applyAlignment="1">
      <alignment horizontal="left" vertical="center" wrapText="1"/>
    </xf>
    <xf numFmtId="165" fontId="102" fillId="5" borderId="3" xfId="2" applyNumberFormat="1" applyFont="1" applyFill="1" applyBorder="1" applyAlignment="1">
      <alignment horizontal="center" vertical="center" wrapText="1"/>
    </xf>
    <xf numFmtId="166" fontId="102" fillId="5" borderId="3" xfId="2" applyNumberFormat="1" applyFont="1" applyFill="1" applyBorder="1" applyAlignment="1">
      <alignment horizontal="center" vertical="center" wrapText="1"/>
    </xf>
    <xf numFmtId="164" fontId="102" fillId="5" borderId="3" xfId="2" applyNumberFormat="1" applyFont="1" applyFill="1" applyBorder="1" applyAlignment="1">
      <alignment horizontal="center" vertical="center" wrapText="1"/>
    </xf>
    <xf numFmtId="166" fontId="118" fillId="5" borderId="3" xfId="2" applyNumberFormat="1" applyFont="1" applyFill="1" applyBorder="1" applyAlignment="1">
      <alignment horizontal="center" vertical="center" wrapText="1"/>
    </xf>
    <xf numFmtId="164" fontId="103" fillId="5" borderId="3" xfId="2" applyNumberFormat="1" applyFont="1" applyFill="1" applyBorder="1" applyAlignment="1">
      <alignment horizontal="center" vertical="center" wrapText="1"/>
    </xf>
    <xf numFmtId="166" fontId="103" fillId="5" borderId="3" xfId="2" applyNumberFormat="1" applyFont="1" applyFill="1" applyBorder="1" applyAlignment="1">
      <alignment horizontal="center" vertical="center" wrapText="1"/>
    </xf>
    <xf numFmtId="0" fontId="41" fillId="5" borderId="0" xfId="2" applyFont="1" applyFill="1"/>
    <xf numFmtId="0" fontId="41" fillId="5" borderId="3" xfId="2" applyFont="1" applyFill="1" applyBorder="1"/>
    <xf numFmtId="165" fontId="121" fillId="5" borderId="3" xfId="2" applyNumberFormat="1" applyFont="1" applyFill="1" applyBorder="1" applyAlignment="1">
      <alignment horizontal="center" vertical="center" wrapText="1"/>
    </xf>
    <xf numFmtId="166" fontId="121" fillId="5" borderId="3" xfId="2" applyNumberFormat="1" applyFont="1" applyFill="1" applyBorder="1" applyAlignment="1">
      <alignment horizontal="center" vertical="center" wrapText="1"/>
    </xf>
    <xf numFmtId="164" fontId="121" fillId="5" borderId="3" xfId="2" applyNumberFormat="1" applyFont="1" applyFill="1" applyBorder="1" applyAlignment="1">
      <alignment horizontal="center" vertical="center" wrapText="1"/>
    </xf>
    <xf numFmtId="165" fontId="122" fillId="5" borderId="3" xfId="2" applyNumberFormat="1" applyFont="1" applyFill="1" applyBorder="1" applyAlignment="1">
      <alignment horizontal="center" vertical="center" wrapText="1"/>
    </xf>
    <xf numFmtId="164" fontId="122" fillId="5" borderId="3" xfId="2" applyNumberFormat="1" applyFont="1" applyFill="1" applyBorder="1" applyAlignment="1">
      <alignment horizontal="center" vertical="center" wrapText="1"/>
    </xf>
    <xf numFmtId="166" fontId="122" fillId="5" borderId="3" xfId="2" applyNumberFormat="1" applyFont="1" applyFill="1" applyBorder="1" applyAlignment="1">
      <alignment horizontal="center" vertical="center" wrapText="1"/>
    </xf>
    <xf numFmtId="0" fontId="32" fillId="5" borderId="0" xfId="2" applyFont="1" applyFill="1"/>
    <xf numFmtId="0" fontId="32" fillId="5" borderId="3" xfId="2" applyFont="1" applyFill="1" applyBorder="1"/>
    <xf numFmtId="165" fontId="102" fillId="5" borderId="3" xfId="1" applyNumberFormat="1" applyFont="1" applyFill="1" applyBorder="1" applyAlignment="1">
      <alignment horizontal="center" vertical="center" wrapText="1"/>
    </xf>
    <xf numFmtId="166" fontId="102" fillId="5" borderId="3" xfId="1" applyNumberFormat="1" applyFont="1" applyFill="1" applyBorder="1" applyAlignment="1">
      <alignment horizontal="center" vertical="center" wrapText="1"/>
    </xf>
    <xf numFmtId="166" fontId="118" fillId="5" borderId="3" xfId="1" applyNumberFormat="1" applyFont="1" applyFill="1" applyBorder="1" applyAlignment="1">
      <alignment horizontal="center" vertical="center" wrapText="1"/>
    </xf>
    <xf numFmtId="165" fontId="103" fillId="5" borderId="3" xfId="2" applyNumberFormat="1" applyFont="1" applyFill="1" applyBorder="1" applyAlignment="1">
      <alignment horizontal="center" vertical="center" wrapText="1"/>
    </xf>
    <xf numFmtId="166" fontId="103" fillId="5" borderId="3" xfId="1" applyNumberFormat="1" applyFont="1" applyFill="1" applyBorder="1" applyAlignment="1">
      <alignment horizontal="center" vertical="center" wrapText="1"/>
    </xf>
    <xf numFmtId="164" fontId="41" fillId="5" borderId="0" xfId="2" applyNumberFormat="1" applyFont="1" applyFill="1"/>
    <xf numFmtId="167" fontId="93" fillId="5" borderId="3" xfId="2" applyNumberFormat="1" applyFont="1" applyFill="1" applyBorder="1" applyAlignment="1">
      <alignment horizontal="center" vertical="center" wrapText="1"/>
    </xf>
    <xf numFmtId="166" fontId="119" fillId="5" borderId="3" xfId="1" applyNumberFormat="1" applyFont="1" applyFill="1" applyBorder="1" applyAlignment="1">
      <alignment horizontal="center" vertical="center" wrapText="1"/>
    </xf>
    <xf numFmtId="166" fontId="119" fillId="5" borderId="3" xfId="2" applyNumberFormat="1" applyFont="1" applyFill="1" applyBorder="1" applyAlignment="1">
      <alignment horizontal="center" vertical="center" wrapText="1"/>
    </xf>
    <xf numFmtId="166" fontId="120" fillId="5" borderId="3" xfId="2" applyNumberFormat="1" applyFont="1" applyFill="1" applyBorder="1" applyAlignment="1">
      <alignment horizontal="center" vertical="center" wrapText="1"/>
    </xf>
    <xf numFmtId="0" fontId="43" fillId="5" borderId="0" xfId="2" applyFont="1" applyFill="1"/>
    <xf numFmtId="0" fontId="43" fillId="5" borderId="3" xfId="2" applyFont="1" applyFill="1" applyBorder="1"/>
    <xf numFmtId="165" fontId="93" fillId="5" borderId="3" xfId="2" applyNumberFormat="1" applyFont="1" applyFill="1" applyBorder="1" applyAlignment="1">
      <alignment vertical="center" wrapText="1"/>
    </xf>
    <xf numFmtId="165" fontId="118" fillId="5" borderId="3" xfId="2" applyNumberFormat="1" applyFont="1" applyFill="1" applyBorder="1" applyAlignment="1">
      <alignment horizontal="center" vertical="center" wrapText="1"/>
    </xf>
    <xf numFmtId="0" fontId="62" fillId="5" borderId="0" xfId="2" applyFont="1" applyFill="1"/>
    <xf numFmtId="0" fontId="62" fillId="5" borderId="3" xfId="2" applyFont="1" applyFill="1" applyBorder="1"/>
    <xf numFmtId="0" fontId="87" fillId="5" borderId="3" xfId="0" applyFont="1" applyFill="1" applyBorder="1" applyAlignment="1">
      <alignment horizontal="justify" vertical="center"/>
    </xf>
    <xf numFmtId="165" fontId="102" fillId="5" borderId="3" xfId="2" applyNumberFormat="1" applyFont="1" applyFill="1" applyBorder="1" applyAlignment="1">
      <alignment horizontal="center" vertical="center"/>
    </xf>
    <xf numFmtId="166" fontId="102" fillId="5" borderId="3" xfId="2" applyNumberFormat="1" applyFont="1" applyFill="1" applyBorder="1" applyAlignment="1">
      <alignment horizontal="center" vertical="center"/>
    </xf>
    <xf numFmtId="164" fontId="102" fillId="5" borderId="3" xfId="2" applyNumberFormat="1" applyFont="1" applyFill="1" applyBorder="1" applyAlignment="1">
      <alignment horizontal="center" vertical="center"/>
    </xf>
    <xf numFmtId="165" fontId="103" fillId="5" borderId="3" xfId="2" applyNumberFormat="1" applyFont="1" applyFill="1" applyBorder="1" applyAlignment="1">
      <alignment horizontal="center" vertical="center"/>
    </xf>
    <xf numFmtId="164" fontId="103" fillId="5" borderId="3" xfId="2" applyNumberFormat="1" applyFont="1" applyFill="1" applyBorder="1" applyAlignment="1">
      <alignment horizontal="center" vertical="center"/>
    </xf>
    <xf numFmtId="166" fontId="103" fillId="5" borderId="3" xfId="2" applyNumberFormat="1" applyFont="1" applyFill="1" applyBorder="1" applyAlignment="1">
      <alignment horizontal="center" vertical="center"/>
    </xf>
    <xf numFmtId="166" fontId="103" fillId="5" borderId="3" xfId="1" applyNumberFormat="1" applyFont="1" applyFill="1" applyBorder="1" applyAlignment="1">
      <alignment horizontal="center" vertical="center"/>
    </xf>
    <xf numFmtId="49" fontId="28" fillId="5" borderId="0" xfId="2" applyNumberFormat="1" applyFont="1" applyFill="1"/>
    <xf numFmtId="164" fontId="29" fillId="5" borderId="0" xfId="2" applyNumberFormat="1" applyFont="1" applyFill="1"/>
    <xf numFmtId="49" fontId="28" fillId="5" borderId="3" xfId="2" applyNumberFormat="1" applyFont="1" applyFill="1" applyBorder="1"/>
    <xf numFmtId="49" fontId="101" fillId="5" borderId="3" xfId="2" applyNumberFormat="1" applyFont="1" applyFill="1" applyBorder="1" applyAlignment="1">
      <alignment horizontal="center" vertical="center" wrapText="1"/>
    </xf>
    <xf numFmtId="167" fontId="85" fillId="5" borderId="3" xfId="2" applyNumberFormat="1" applyFont="1" applyFill="1" applyBorder="1" applyAlignment="1">
      <alignment vertical="center" wrapText="1"/>
    </xf>
    <xf numFmtId="165" fontId="101" fillId="5" borderId="3" xfId="2" quotePrefix="1" applyNumberFormat="1" applyFont="1" applyFill="1" applyBorder="1" applyAlignment="1">
      <alignment horizontal="center" vertical="center" wrapText="1"/>
    </xf>
    <xf numFmtId="165" fontId="101" fillId="5" borderId="3" xfId="2" applyNumberFormat="1" applyFont="1" applyFill="1" applyBorder="1" applyAlignment="1">
      <alignment horizontal="center" vertical="center" wrapText="1"/>
    </xf>
    <xf numFmtId="164" fontId="101" fillId="5" borderId="3" xfId="2" quotePrefix="1" applyNumberFormat="1" applyFont="1" applyFill="1" applyBorder="1" applyAlignment="1">
      <alignment horizontal="center" vertical="center" wrapText="1"/>
    </xf>
    <xf numFmtId="165" fontId="100" fillId="5" borderId="3" xfId="2" quotePrefix="1" applyNumberFormat="1" applyFont="1" applyFill="1" applyBorder="1" applyAlignment="1">
      <alignment horizontal="center" vertical="center" wrapText="1"/>
    </xf>
    <xf numFmtId="164" fontId="100" fillId="5" borderId="3" xfId="2" quotePrefix="1" applyNumberFormat="1" applyFont="1" applyFill="1" applyBorder="1" applyAlignment="1">
      <alignment horizontal="center" vertical="center" wrapText="1"/>
    </xf>
    <xf numFmtId="0" fontId="29" fillId="5" borderId="0" xfId="2" applyFont="1" applyFill="1"/>
    <xf numFmtId="0" fontId="29" fillId="5" borderId="3" xfId="2" applyFont="1" applyFill="1" applyBorder="1"/>
    <xf numFmtId="49" fontId="110" fillId="5" borderId="3" xfId="2" applyNumberFormat="1" applyFont="1" applyFill="1" applyBorder="1" applyAlignment="1">
      <alignment horizontal="center" vertical="center" wrapText="1"/>
    </xf>
    <xf numFmtId="167" fontId="89" fillId="5" borderId="3" xfId="2" applyNumberFormat="1" applyFont="1" applyFill="1" applyBorder="1" applyAlignment="1">
      <alignment vertical="center" wrapText="1"/>
    </xf>
    <xf numFmtId="165" fontId="110" fillId="5" borderId="3" xfId="2" applyNumberFormat="1" applyFont="1" applyFill="1" applyBorder="1" applyAlignment="1">
      <alignment horizontal="center" vertical="center" wrapText="1"/>
    </xf>
    <xf numFmtId="165" fontId="110" fillId="5" borderId="3" xfId="2" applyNumberFormat="1" applyFont="1" applyFill="1" applyBorder="1" applyAlignment="1">
      <alignment horizontal="center" vertical="center"/>
    </xf>
    <xf numFmtId="166" fontId="110" fillId="5" borderId="3" xfId="2" applyNumberFormat="1" applyFont="1" applyFill="1" applyBorder="1" applyAlignment="1">
      <alignment horizontal="center" vertical="center"/>
    </xf>
    <xf numFmtId="164" fontId="110" fillId="5" borderId="3" xfId="2" applyNumberFormat="1" applyFont="1" applyFill="1" applyBorder="1" applyAlignment="1">
      <alignment horizontal="center" vertical="center" wrapText="1"/>
    </xf>
    <xf numFmtId="165" fontId="111" fillId="5" borderId="3" xfId="2" applyNumberFormat="1" applyFont="1" applyFill="1" applyBorder="1" applyAlignment="1">
      <alignment horizontal="center" vertical="center" wrapText="1"/>
    </xf>
    <xf numFmtId="164" fontId="111" fillId="5" borderId="3" xfId="2" applyNumberFormat="1" applyFont="1" applyFill="1" applyBorder="1" applyAlignment="1">
      <alignment horizontal="center" vertical="center" wrapText="1"/>
    </xf>
    <xf numFmtId="166" fontId="111" fillId="5" borderId="3" xfId="2" applyNumberFormat="1" applyFont="1" applyFill="1" applyBorder="1" applyAlignment="1">
      <alignment horizontal="center" vertical="center"/>
    </xf>
    <xf numFmtId="166" fontId="111" fillId="5" borderId="3" xfId="1" applyNumberFormat="1" applyFont="1" applyFill="1" applyBorder="1" applyAlignment="1">
      <alignment horizontal="center" vertical="center"/>
    </xf>
    <xf numFmtId="0" fontId="30" fillId="5" borderId="0" xfId="2" applyFont="1" applyFill="1"/>
    <xf numFmtId="0" fontId="30" fillId="5" borderId="3" xfId="2" applyFont="1" applyFill="1" applyBorder="1"/>
    <xf numFmtId="49" fontId="114" fillId="5" borderId="3" xfId="2" applyNumberFormat="1" applyFont="1" applyFill="1" applyBorder="1" applyAlignment="1">
      <alignment horizontal="center" vertical="center" wrapText="1"/>
    </xf>
    <xf numFmtId="165" fontId="114" fillId="5" borderId="3" xfId="2" applyNumberFormat="1" applyFont="1" applyFill="1" applyBorder="1" applyAlignment="1">
      <alignment horizontal="center" vertical="center" wrapText="1"/>
    </xf>
    <xf numFmtId="165" fontId="114" fillId="5" borderId="3" xfId="2" applyNumberFormat="1" applyFont="1" applyFill="1" applyBorder="1" applyAlignment="1">
      <alignment horizontal="center" vertical="center"/>
    </xf>
    <xf numFmtId="164" fontId="114" fillId="5" borderId="3" xfId="2" applyNumberFormat="1" applyFont="1" applyFill="1" applyBorder="1" applyAlignment="1">
      <alignment horizontal="center" vertical="center" wrapText="1"/>
    </xf>
    <xf numFmtId="166" fontId="114" fillId="5" borderId="3" xfId="2" applyNumberFormat="1" applyFont="1" applyFill="1" applyBorder="1" applyAlignment="1">
      <alignment horizontal="center" vertical="center"/>
    </xf>
    <xf numFmtId="165" fontId="115" fillId="5" borderId="3" xfId="2" applyNumberFormat="1" applyFont="1" applyFill="1" applyBorder="1" applyAlignment="1">
      <alignment horizontal="center" vertical="center" wrapText="1"/>
    </xf>
    <xf numFmtId="164" fontId="115" fillId="5" borderId="3" xfId="2" applyNumberFormat="1" applyFont="1" applyFill="1" applyBorder="1" applyAlignment="1">
      <alignment horizontal="center" vertical="center" wrapText="1"/>
    </xf>
    <xf numFmtId="0" fontId="76" fillId="5" borderId="0" xfId="2" applyFont="1" applyFill="1"/>
    <xf numFmtId="0" fontId="76" fillId="5" borderId="3" xfId="2" applyFont="1" applyFill="1" applyBorder="1"/>
    <xf numFmtId="167" fontId="96" fillId="5" borderId="3" xfId="2" applyNumberFormat="1" applyFont="1" applyFill="1" applyBorder="1" applyAlignment="1">
      <alignment vertical="center" wrapText="1"/>
    </xf>
    <xf numFmtId="164" fontId="114" fillId="5" borderId="3" xfId="3" applyNumberFormat="1" applyFont="1" applyFill="1" applyBorder="1" applyAlignment="1">
      <alignment horizontal="center" vertical="center" wrapText="1"/>
    </xf>
    <xf numFmtId="165" fontId="116" fillId="5" borderId="3" xfId="2" applyNumberFormat="1" applyFont="1" applyFill="1" applyBorder="1" applyAlignment="1">
      <alignment horizontal="center" vertical="center" wrapText="1"/>
    </xf>
    <xf numFmtId="166" fontId="116" fillId="5" borderId="3" xfId="2" applyNumberFormat="1" applyFont="1" applyFill="1" applyBorder="1" applyAlignment="1">
      <alignment horizontal="center" vertical="center"/>
    </xf>
    <xf numFmtId="164" fontId="116" fillId="5" borderId="3" xfId="2" applyNumberFormat="1" applyFont="1" applyFill="1" applyBorder="1" applyAlignment="1">
      <alignment horizontal="center" vertical="center" wrapText="1"/>
    </xf>
    <xf numFmtId="167" fontId="90" fillId="5" borderId="3" xfId="2" applyNumberFormat="1" applyFont="1" applyFill="1" applyBorder="1" applyAlignment="1">
      <alignment vertical="center" wrapText="1"/>
    </xf>
    <xf numFmtId="49" fontId="108" fillId="5" borderId="3" xfId="2" applyNumberFormat="1" applyFont="1" applyFill="1" applyBorder="1" applyAlignment="1">
      <alignment horizontal="center" vertical="center" wrapText="1"/>
    </xf>
    <xf numFmtId="165" fontId="108" fillId="5" borderId="3" xfId="2" applyNumberFormat="1" applyFont="1" applyFill="1" applyBorder="1" applyAlignment="1">
      <alignment horizontal="center" vertical="center" wrapText="1"/>
    </xf>
    <xf numFmtId="165" fontId="108" fillId="5" borderId="3" xfId="2" applyNumberFormat="1" applyFont="1" applyFill="1" applyBorder="1" applyAlignment="1">
      <alignment horizontal="center" vertical="center"/>
    </xf>
    <xf numFmtId="166" fontId="108" fillId="5" borderId="3" xfId="2" applyNumberFormat="1" applyFont="1" applyFill="1" applyBorder="1" applyAlignment="1">
      <alignment horizontal="center" vertical="center"/>
    </xf>
    <xf numFmtId="164" fontId="108" fillId="5" borderId="3" xfId="2" applyNumberFormat="1" applyFont="1" applyFill="1" applyBorder="1" applyAlignment="1">
      <alignment horizontal="center" vertical="center" wrapText="1"/>
    </xf>
    <xf numFmtId="165" fontId="109" fillId="5" borderId="3" xfId="2" applyNumberFormat="1" applyFont="1" applyFill="1" applyBorder="1" applyAlignment="1">
      <alignment horizontal="center" vertical="center" wrapText="1"/>
    </xf>
    <xf numFmtId="164" fontId="109" fillId="5" borderId="3" xfId="2" applyNumberFormat="1" applyFont="1" applyFill="1" applyBorder="1" applyAlignment="1">
      <alignment horizontal="center" vertical="center" wrapText="1"/>
    </xf>
    <xf numFmtId="166" fontId="109" fillId="5" borderId="3" xfId="2" applyNumberFormat="1" applyFont="1" applyFill="1" applyBorder="1" applyAlignment="1">
      <alignment horizontal="center" vertical="center"/>
    </xf>
    <xf numFmtId="166" fontId="109" fillId="5" borderId="3" xfId="1" applyNumberFormat="1" applyFont="1" applyFill="1" applyBorder="1" applyAlignment="1">
      <alignment horizontal="center" vertical="center"/>
    </xf>
    <xf numFmtId="0" fontId="31" fillId="5" borderId="0" xfId="2" applyFont="1" applyFill="1"/>
    <xf numFmtId="0" fontId="31" fillId="5" borderId="3" xfId="2" applyFont="1" applyFill="1" applyBorder="1"/>
    <xf numFmtId="49" fontId="112" fillId="5" borderId="3" xfId="2" applyNumberFormat="1" applyFont="1" applyFill="1" applyBorder="1" applyAlignment="1">
      <alignment horizontal="center" vertical="center" wrapText="1"/>
    </xf>
    <xf numFmtId="165" fontId="112" fillId="5" borderId="3" xfId="2" applyNumberFormat="1" applyFont="1" applyFill="1" applyBorder="1" applyAlignment="1">
      <alignment horizontal="center" vertical="center" wrapText="1"/>
    </xf>
    <xf numFmtId="165" fontId="112" fillId="5" borderId="3" xfId="2" applyNumberFormat="1" applyFont="1" applyFill="1" applyBorder="1" applyAlignment="1">
      <alignment horizontal="center" vertical="center"/>
    </xf>
    <xf numFmtId="166" fontId="112" fillId="5" borderId="3" xfId="2" applyNumberFormat="1" applyFont="1" applyFill="1" applyBorder="1" applyAlignment="1">
      <alignment horizontal="center" vertical="center"/>
    </xf>
    <xf numFmtId="164" fontId="112" fillId="5" borderId="3" xfId="2" applyNumberFormat="1" applyFont="1" applyFill="1" applyBorder="1" applyAlignment="1">
      <alignment horizontal="center" vertical="center" wrapText="1"/>
    </xf>
    <xf numFmtId="165" fontId="113" fillId="5" borderId="3" xfId="2" applyNumberFormat="1" applyFont="1" applyFill="1" applyBorder="1" applyAlignment="1">
      <alignment horizontal="center" vertical="center" wrapText="1"/>
    </xf>
    <xf numFmtId="164" fontId="113" fillId="5" borderId="3" xfId="2" applyNumberFormat="1" applyFont="1" applyFill="1" applyBorder="1" applyAlignment="1">
      <alignment horizontal="center" vertical="center" wrapText="1"/>
    </xf>
    <xf numFmtId="166" fontId="113" fillId="5" borderId="3" xfId="2" applyNumberFormat="1" applyFont="1" applyFill="1" applyBorder="1" applyAlignment="1">
      <alignment horizontal="center" vertical="center"/>
    </xf>
    <xf numFmtId="166" fontId="113" fillId="5" borderId="3" xfId="1" applyNumberFormat="1" applyFont="1" applyFill="1" applyBorder="1" applyAlignment="1">
      <alignment horizontal="center" vertical="center"/>
    </xf>
    <xf numFmtId="0" fontId="80" fillId="5" borderId="0" xfId="2" applyFont="1" applyFill="1"/>
    <xf numFmtId="0" fontId="80" fillId="5" borderId="3" xfId="2" applyFont="1" applyFill="1" applyBorder="1"/>
    <xf numFmtId="167" fontId="101" fillId="5" borderId="6" xfId="2" applyNumberFormat="1" applyFont="1" applyFill="1" applyBorder="1" applyAlignment="1">
      <alignment horizontal="center" vertical="center" wrapText="1"/>
    </xf>
    <xf numFmtId="165" fontId="101" fillId="5" borderId="3" xfId="2" applyNumberFormat="1" applyFont="1" applyFill="1" applyBorder="1" applyAlignment="1">
      <alignment horizontal="center" vertical="center"/>
    </xf>
    <xf numFmtId="166" fontId="101" fillId="5" borderId="3" xfId="2" applyNumberFormat="1" applyFont="1" applyFill="1" applyBorder="1" applyAlignment="1">
      <alignment horizontal="center" vertical="center"/>
    </xf>
    <xf numFmtId="164" fontId="101" fillId="5" borderId="3" xfId="2" applyNumberFormat="1" applyFont="1" applyFill="1" applyBorder="1" applyAlignment="1">
      <alignment horizontal="center" vertical="center" wrapText="1"/>
    </xf>
    <xf numFmtId="165" fontId="100" fillId="5" borderId="3" xfId="2" applyNumberFormat="1" applyFont="1" applyFill="1" applyBorder="1" applyAlignment="1">
      <alignment horizontal="center" vertical="center" wrapText="1"/>
    </xf>
    <xf numFmtId="164" fontId="100" fillId="5" borderId="3" xfId="2" applyNumberFormat="1" applyFont="1" applyFill="1" applyBorder="1" applyAlignment="1">
      <alignment horizontal="center" vertical="center" wrapText="1"/>
    </xf>
    <xf numFmtId="166" fontId="100" fillId="5" borderId="3" xfId="2" applyNumberFormat="1" applyFont="1" applyFill="1" applyBorder="1" applyAlignment="1">
      <alignment horizontal="center" vertical="center"/>
    </xf>
    <xf numFmtId="166" fontId="100" fillId="5" borderId="3" xfId="1" applyNumberFormat="1" applyFont="1" applyFill="1" applyBorder="1" applyAlignment="1">
      <alignment horizontal="center" vertical="center"/>
    </xf>
    <xf numFmtId="0" fontId="38" fillId="5" borderId="0" xfId="2" applyFont="1" applyFill="1"/>
    <xf numFmtId="0" fontId="38" fillId="5" borderId="3" xfId="2" applyFont="1" applyFill="1" applyBorder="1"/>
    <xf numFmtId="165" fontId="116" fillId="5" borderId="3" xfId="2" applyNumberFormat="1" applyFont="1" applyFill="1" applyBorder="1" applyAlignment="1">
      <alignment horizontal="center" vertical="center"/>
    </xf>
    <xf numFmtId="164" fontId="116" fillId="5" borderId="3" xfId="2" applyNumberFormat="1" applyFont="1" applyFill="1" applyBorder="1" applyAlignment="1">
      <alignment horizontal="center" vertical="center"/>
    </xf>
    <xf numFmtId="165" fontId="117" fillId="5" borderId="3" xfId="2" applyNumberFormat="1" applyFont="1" applyFill="1" applyBorder="1" applyAlignment="1">
      <alignment horizontal="center" vertical="center"/>
    </xf>
    <xf numFmtId="164" fontId="117" fillId="5" borderId="3" xfId="2" applyNumberFormat="1" applyFont="1" applyFill="1" applyBorder="1" applyAlignment="1">
      <alignment horizontal="center" vertical="center"/>
    </xf>
    <xf numFmtId="166" fontId="117" fillId="5" borderId="3" xfId="2" applyNumberFormat="1" applyFont="1" applyFill="1" applyBorder="1" applyAlignment="1">
      <alignment horizontal="center" vertical="center"/>
    </xf>
    <xf numFmtId="166" fontId="117" fillId="5" borderId="3" xfId="1" applyNumberFormat="1" applyFont="1" applyFill="1" applyBorder="1" applyAlignment="1">
      <alignment horizontal="center" vertical="center"/>
    </xf>
    <xf numFmtId="49" fontId="78" fillId="5" borderId="0" xfId="2" applyNumberFormat="1" applyFont="1" applyFill="1"/>
    <xf numFmtId="49" fontId="78" fillId="5" borderId="3" xfId="2" applyNumberFormat="1" applyFont="1" applyFill="1" applyBorder="1"/>
    <xf numFmtId="165" fontId="85" fillId="5" borderId="3" xfId="2" applyNumberFormat="1" applyFont="1" applyFill="1" applyBorder="1" applyAlignment="1">
      <alignment vertical="center" wrapText="1"/>
    </xf>
    <xf numFmtId="166" fontId="101" fillId="5" borderId="3" xfId="2" applyNumberFormat="1" applyFont="1" applyFill="1" applyBorder="1" applyAlignment="1">
      <alignment horizontal="center" vertical="center" wrapText="1"/>
    </xf>
    <xf numFmtId="166" fontId="100" fillId="5" borderId="3" xfId="2" applyNumberFormat="1" applyFont="1" applyFill="1" applyBorder="1" applyAlignment="1">
      <alignment horizontal="center" vertical="center" wrapText="1"/>
    </xf>
    <xf numFmtId="166" fontId="123" fillId="5" borderId="3" xfId="1" applyNumberFormat="1" applyFont="1" applyFill="1" applyBorder="1" applyAlignment="1">
      <alignment horizontal="center" vertical="center" wrapText="1"/>
    </xf>
    <xf numFmtId="0" fontId="27" fillId="5" borderId="0" xfId="2" applyFont="1" applyFill="1"/>
    <xf numFmtId="0" fontId="27" fillId="5" borderId="3" xfId="2" applyFont="1" applyFill="1" applyBorder="1"/>
    <xf numFmtId="49" fontId="121" fillId="5" borderId="3" xfId="2" applyNumberFormat="1" applyFont="1" applyFill="1" applyBorder="1" applyAlignment="1">
      <alignment horizontal="center" vertical="center" wrapText="1"/>
    </xf>
    <xf numFmtId="165" fontId="92" fillId="5" borderId="3" xfId="3" applyNumberFormat="1" applyFont="1" applyFill="1" applyBorder="1" applyAlignment="1">
      <alignment horizontal="left" vertical="center" wrapText="1"/>
    </xf>
    <xf numFmtId="165" fontId="121" fillId="5" borderId="3" xfId="3" applyNumberFormat="1" applyFont="1" applyFill="1" applyBorder="1" applyAlignment="1">
      <alignment horizontal="center" vertical="center" wrapText="1"/>
    </xf>
    <xf numFmtId="166" fontId="121" fillId="5" borderId="3" xfId="3" applyNumberFormat="1" applyFont="1" applyFill="1" applyBorder="1" applyAlignment="1">
      <alignment horizontal="center" vertical="center" wrapText="1"/>
    </xf>
    <xf numFmtId="164" fontId="121" fillId="5" borderId="3" xfId="3" applyNumberFormat="1" applyFont="1" applyFill="1" applyBorder="1" applyAlignment="1">
      <alignment horizontal="center" vertical="center" wrapText="1"/>
    </xf>
    <xf numFmtId="165" fontId="118" fillId="5" borderId="3" xfId="3" applyNumberFormat="1" applyFont="1" applyFill="1" applyBorder="1" applyAlignment="1">
      <alignment horizontal="center" vertical="center" wrapText="1"/>
    </xf>
    <xf numFmtId="165" fontId="122" fillId="5" borderId="3" xfId="3" applyNumberFormat="1" applyFont="1" applyFill="1" applyBorder="1" applyAlignment="1">
      <alignment horizontal="center" vertical="center" wrapText="1"/>
    </xf>
    <xf numFmtId="164" fontId="122" fillId="5" borderId="3" xfId="3" applyNumberFormat="1" applyFont="1" applyFill="1" applyBorder="1" applyAlignment="1">
      <alignment horizontal="center" vertical="center" wrapText="1"/>
    </xf>
    <xf numFmtId="166" fontId="122" fillId="5" borderId="3" xfId="3" applyNumberFormat="1" applyFont="1" applyFill="1" applyBorder="1" applyAlignment="1">
      <alignment horizontal="center" vertical="center" wrapText="1"/>
    </xf>
    <xf numFmtId="0" fontId="69" fillId="5" borderId="0" xfId="2" applyFont="1" applyFill="1"/>
    <xf numFmtId="0" fontId="69" fillId="5" borderId="3" xfId="2" applyFont="1" applyFill="1" applyBorder="1"/>
    <xf numFmtId="0" fontId="139" fillId="5" borderId="3" xfId="2" applyFont="1" applyFill="1" applyBorder="1"/>
    <xf numFmtId="165" fontId="93" fillId="5" borderId="3" xfId="3" applyNumberFormat="1" applyFont="1" applyFill="1" applyBorder="1" applyAlignment="1">
      <alignment horizontal="left" vertical="center" wrapText="1"/>
    </xf>
    <xf numFmtId="165" fontId="102" fillId="5" borderId="3" xfId="3" applyNumberFormat="1" applyFont="1" applyFill="1" applyBorder="1" applyAlignment="1">
      <alignment horizontal="center" vertical="center" wrapText="1"/>
    </xf>
    <xf numFmtId="0" fontId="70" fillId="5" borderId="0" xfId="2" applyFont="1" applyFill="1"/>
    <xf numFmtId="0" fontId="70" fillId="5" borderId="3" xfId="2" applyFont="1" applyFill="1" applyBorder="1"/>
    <xf numFmtId="49" fontId="118" fillId="5" borderId="3" xfId="2" applyNumberFormat="1" applyFont="1" applyFill="1" applyBorder="1" applyAlignment="1">
      <alignment horizontal="center" vertical="center"/>
    </xf>
    <xf numFmtId="166" fontId="101" fillId="5" borderId="3" xfId="3" applyNumberFormat="1" applyFont="1" applyFill="1" applyBorder="1" applyAlignment="1">
      <alignment horizontal="center" vertical="center" wrapText="1"/>
    </xf>
    <xf numFmtId="165" fontId="111" fillId="5" borderId="5" xfId="2" applyNumberFormat="1" applyFont="1" applyFill="1" applyBorder="1" applyAlignment="1">
      <alignment horizontal="center" vertical="center" wrapText="1"/>
    </xf>
    <xf numFmtId="164" fontId="111" fillId="5" borderId="5" xfId="2" applyNumberFormat="1" applyFont="1" applyFill="1" applyBorder="1" applyAlignment="1">
      <alignment horizontal="center" vertical="center" wrapText="1"/>
    </xf>
    <xf numFmtId="166" fontId="122" fillId="5" borderId="5" xfId="3" applyNumberFormat="1" applyFont="1" applyFill="1" applyBorder="1" applyAlignment="1">
      <alignment horizontal="center" vertical="center" wrapText="1"/>
    </xf>
    <xf numFmtId="165" fontId="27" fillId="0" borderId="0" xfId="2" applyNumberFormat="1" applyFont="1" applyFill="1"/>
    <xf numFmtId="164" fontId="102" fillId="0" borderId="3" xfId="3" applyNumberFormat="1" applyFont="1" applyFill="1" applyBorder="1" applyAlignment="1">
      <alignment horizontal="center" vertical="center" wrapText="1"/>
    </xf>
    <xf numFmtId="165" fontId="101" fillId="0" borderId="3" xfId="2" applyNumberFormat="1" applyFont="1" applyFill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164" fontId="150" fillId="0" borderId="0" xfId="2" applyNumberFormat="1" applyFont="1" applyFill="1" applyBorder="1" applyAlignment="1">
      <alignment horizontal="center" vertical="center"/>
    </xf>
    <xf numFmtId="164" fontId="101" fillId="0" borderId="3" xfId="2" applyNumberFormat="1" applyFont="1" applyFill="1" applyBorder="1" applyAlignment="1">
      <alignment horizontal="center" vertical="center" wrapText="1"/>
    </xf>
    <xf numFmtId="165" fontId="101" fillId="0" borderId="3" xfId="2" applyNumberFormat="1" applyFont="1" applyFill="1" applyBorder="1" applyAlignment="1">
      <alignment horizontal="center" vertical="center" wrapText="1"/>
    </xf>
    <xf numFmtId="165" fontId="108" fillId="0" borderId="3" xfId="2" applyNumberFormat="1" applyFont="1" applyFill="1" applyBorder="1" applyAlignment="1">
      <alignment horizontal="center" vertical="center" wrapText="1"/>
    </xf>
    <xf numFmtId="164" fontId="116" fillId="0" borderId="3" xfId="3" applyNumberFormat="1" applyFont="1" applyFill="1" applyBorder="1" applyAlignment="1">
      <alignment horizontal="center" vertical="center" wrapText="1"/>
    </xf>
    <xf numFmtId="164" fontId="114" fillId="0" borderId="3" xfId="3" applyNumberFormat="1" applyFont="1" applyFill="1" applyBorder="1" applyAlignment="1">
      <alignment horizontal="center" vertical="center" wrapText="1"/>
    </xf>
    <xf numFmtId="165" fontId="114" fillId="0" borderId="3" xfId="2" applyNumberFormat="1" applyFont="1" applyFill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164" fontId="100" fillId="0" borderId="3" xfId="2" applyNumberFormat="1" applyFont="1" applyFill="1" applyBorder="1" applyAlignment="1">
      <alignment horizontal="center" vertical="center" wrapText="1"/>
    </xf>
    <xf numFmtId="166" fontId="115" fillId="0" borderId="3" xfId="1" applyNumberFormat="1" applyFont="1" applyFill="1" applyBorder="1" applyAlignment="1">
      <alignment horizontal="center" vertical="center"/>
    </xf>
    <xf numFmtId="165" fontId="151" fillId="0" borderId="3" xfId="2" applyNumberFormat="1" applyFont="1" applyFill="1" applyBorder="1" applyAlignment="1">
      <alignment horizontal="center" vertical="center" wrapText="1"/>
    </xf>
    <xf numFmtId="164" fontId="151" fillId="0" borderId="3" xfId="2" applyNumberFormat="1" applyFont="1" applyFill="1" applyBorder="1" applyAlignment="1">
      <alignment horizontal="center" vertical="center" wrapText="1"/>
    </xf>
    <xf numFmtId="166" fontId="151" fillId="0" borderId="3" xfId="2" applyNumberFormat="1" applyFont="1" applyFill="1" applyBorder="1" applyAlignment="1">
      <alignment horizontal="center" vertical="center" wrapText="1"/>
    </xf>
    <xf numFmtId="167" fontId="151" fillId="0" borderId="3" xfId="2" applyNumberFormat="1" applyFont="1" applyFill="1" applyBorder="1" applyAlignment="1">
      <alignment horizontal="center" vertical="center" wrapText="1"/>
    </xf>
    <xf numFmtId="166" fontId="151" fillId="0" borderId="3" xfId="1" applyNumberFormat="1" applyFont="1" applyFill="1" applyBorder="1" applyAlignment="1">
      <alignment horizontal="center" vertical="center" wrapText="1"/>
    </xf>
    <xf numFmtId="165" fontId="152" fillId="0" borderId="3" xfId="2" applyNumberFormat="1" applyFont="1" applyFill="1" applyBorder="1" applyAlignment="1">
      <alignment horizontal="center" vertical="center" wrapText="1"/>
    </xf>
    <xf numFmtId="164" fontId="152" fillId="0" borderId="3" xfId="2" applyNumberFormat="1" applyFont="1" applyFill="1" applyBorder="1" applyAlignment="1">
      <alignment horizontal="center" vertical="center" wrapText="1"/>
    </xf>
    <xf numFmtId="166" fontId="152" fillId="0" borderId="3" xfId="1" applyNumberFormat="1" applyFont="1" applyFill="1" applyBorder="1" applyAlignment="1">
      <alignment horizontal="center" vertical="center" wrapText="1"/>
    </xf>
    <xf numFmtId="0" fontId="153" fillId="0" borderId="0" xfId="2" applyFont="1" applyFill="1"/>
    <xf numFmtId="9" fontId="151" fillId="0" borderId="3" xfId="1" applyFont="1" applyFill="1" applyBorder="1" applyAlignment="1">
      <alignment horizontal="center" vertical="center" wrapText="1"/>
    </xf>
    <xf numFmtId="164" fontId="102" fillId="2" borderId="3" xfId="2" applyNumberFormat="1" applyFont="1" applyFill="1" applyBorder="1" applyAlignment="1">
      <alignment horizontal="center" vertical="center" wrapText="1"/>
    </xf>
    <xf numFmtId="167" fontId="101" fillId="0" borderId="3" xfId="2" applyNumberFormat="1" applyFont="1" applyFill="1" applyBorder="1" applyAlignment="1">
      <alignment horizontal="center" vertical="center" wrapText="1"/>
    </xf>
    <xf numFmtId="49" fontId="85" fillId="0" borderId="0" xfId="2" applyNumberFormat="1" applyFont="1" applyFill="1" applyAlignment="1">
      <alignment horizontal="center" vertical="center" wrapText="1"/>
    </xf>
    <xf numFmtId="0" fontId="87" fillId="0" borderId="0" xfId="0" applyFont="1"/>
    <xf numFmtId="49" fontId="85" fillId="0" borderId="0" xfId="2" applyNumberFormat="1" applyFont="1" applyAlignment="1">
      <alignment horizontal="left"/>
    </xf>
    <xf numFmtId="0" fontId="103" fillId="0" borderId="3" xfId="3" applyFont="1" applyFill="1" applyBorder="1" applyAlignment="1">
      <alignment horizontal="center" vertical="center" wrapText="1"/>
    </xf>
    <xf numFmtId="0" fontId="103" fillId="0" borderId="10" xfId="3" applyFont="1" applyFill="1" applyBorder="1" applyAlignment="1">
      <alignment horizontal="center" vertical="center" wrapText="1"/>
    </xf>
    <xf numFmtId="0" fontId="103" fillId="0" borderId="11" xfId="3" applyFont="1" applyFill="1" applyBorder="1" applyAlignment="1">
      <alignment horizontal="center" vertical="center" wrapText="1"/>
    </xf>
    <xf numFmtId="49" fontId="85" fillId="0" borderId="0" xfId="2" applyNumberFormat="1" applyFont="1" applyFill="1" applyAlignment="1">
      <alignment horizontal="left" vertical="center" wrapText="1"/>
    </xf>
    <xf numFmtId="164" fontId="85" fillId="0" borderId="0" xfId="2" applyNumberFormat="1" applyFont="1" applyFill="1" applyAlignment="1">
      <alignment horizontal="center" vertical="center" wrapText="1"/>
    </xf>
    <xf numFmtId="0" fontId="103" fillId="0" borderId="4" xfId="3" applyFont="1" applyFill="1" applyBorder="1" applyAlignment="1">
      <alignment horizontal="center" vertical="center" wrapText="1"/>
    </xf>
    <xf numFmtId="0" fontId="103" fillId="0" borderId="5" xfId="3" applyFont="1" applyFill="1" applyBorder="1" applyAlignment="1">
      <alignment horizontal="center" vertical="center" wrapText="1"/>
    </xf>
    <xf numFmtId="164" fontId="102" fillId="0" borderId="3" xfId="3" applyNumberFormat="1" applyFont="1" applyFill="1" applyBorder="1" applyAlignment="1">
      <alignment horizontal="center" vertical="center" wrapText="1"/>
    </xf>
    <xf numFmtId="165" fontId="102" fillId="0" borderId="3" xfId="2" applyNumberFormat="1" applyFont="1" applyFill="1" applyBorder="1" applyAlignment="1">
      <alignment horizontal="center" vertical="center" wrapText="1"/>
    </xf>
    <xf numFmtId="165" fontId="102" fillId="0" borderId="3" xfId="3" applyNumberFormat="1" applyFont="1" applyFill="1" applyBorder="1" applyAlignment="1">
      <alignment horizontal="center" vertical="center" wrapText="1"/>
    </xf>
    <xf numFmtId="165" fontId="116" fillId="0" borderId="3" xfId="3" applyNumberFormat="1" applyFont="1" applyFill="1" applyBorder="1" applyAlignment="1">
      <alignment horizontal="center" vertical="center" wrapText="1"/>
    </xf>
    <xf numFmtId="165" fontId="101" fillId="0" borderId="3" xfId="2" applyNumberFormat="1" applyFont="1" applyFill="1" applyBorder="1" applyAlignment="1">
      <alignment horizontal="center" vertical="center" wrapText="1"/>
    </xf>
    <xf numFmtId="165" fontId="110" fillId="0" borderId="3" xfId="2" applyNumberFormat="1" applyFont="1" applyFill="1" applyBorder="1" applyAlignment="1">
      <alignment horizontal="center" vertical="center" wrapText="1"/>
    </xf>
    <xf numFmtId="165" fontId="108" fillId="0" borderId="3" xfId="2" applyNumberFormat="1" applyFont="1" applyFill="1" applyBorder="1" applyAlignment="1">
      <alignment horizontal="center" vertical="center" wrapText="1"/>
    </xf>
    <xf numFmtId="164" fontId="103" fillId="2" borderId="9" xfId="3" applyNumberFormat="1" applyFont="1" applyFill="1" applyBorder="1" applyAlignment="1">
      <alignment horizontal="center" vertical="center" wrapText="1"/>
    </xf>
    <xf numFmtId="164" fontId="103" fillId="2" borderId="0" xfId="3" applyNumberFormat="1" applyFont="1" applyFill="1" applyBorder="1" applyAlignment="1">
      <alignment horizontal="center" vertical="center" wrapText="1"/>
    </xf>
    <xf numFmtId="165" fontId="103" fillId="0" borderId="3" xfId="2" applyNumberFormat="1" applyFont="1" applyFill="1" applyBorder="1" applyAlignment="1">
      <alignment horizontal="center" vertical="center" wrapText="1"/>
    </xf>
    <xf numFmtId="165" fontId="121" fillId="0" borderId="3" xfId="2" applyNumberFormat="1" applyFont="1" applyFill="1" applyBorder="1" applyAlignment="1">
      <alignment horizontal="center" vertical="center" wrapText="1"/>
    </xf>
    <xf numFmtId="164" fontId="114" fillId="0" borderId="3" xfId="3" applyNumberFormat="1" applyFont="1" applyFill="1" applyBorder="1" applyAlignment="1">
      <alignment horizontal="center" vertical="center" wrapText="1"/>
    </xf>
    <xf numFmtId="167" fontId="112" fillId="0" borderId="4" xfId="2" applyNumberFormat="1" applyFont="1" applyFill="1" applyBorder="1" applyAlignment="1">
      <alignment horizontal="center" vertical="center" wrapText="1"/>
    </xf>
    <xf numFmtId="167" fontId="112" fillId="0" borderId="6" xfId="2" applyNumberFormat="1" applyFont="1" applyFill="1" applyBorder="1" applyAlignment="1">
      <alignment horizontal="center" vertical="center" wrapText="1"/>
    </xf>
    <xf numFmtId="164" fontId="119" fillId="0" borderId="3" xfId="3" applyNumberFormat="1" applyFont="1" applyFill="1" applyBorder="1" applyAlignment="1">
      <alignment horizontal="center" vertical="center" wrapText="1"/>
    </xf>
    <xf numFmtId="164" fontId="110" fillId="0" borderId="3" xfId="3" applyNumberFormat="1" applyFont="1" applyFill="1" applyBorder="1" applyAlignment="1">
      <alignment horizontal="center" vertical="center" wrapText="1"/>
    </xf>
    <xf numFmtId="164" fontId="116" fillId="0" borderId="3" xfId="3" applyNumberFormat="1" applyFont="1" applyFill="1" applyBorder="1" applyAlignment="1">
      <alignment horizontal="center" vertical="center" wrapText="1"/>
    </xf>
    <xf numFmtId="167" fontId="106" fillId="0" borderId="3" xfId="2" applyNumberFormat="1" applyFont="1" applyFill="1" applyBorder="1" applyAlignment="1">
      <alignment horizontal="center" vertical="center" wrapText="1"/>
    </xf>
    <xf numFmtId="164" fontId="101" fillId="0" borderId="4" xfId="3" applyNumberFormat="1" applyFont="1" applyFill="1" applyBorder="1" applyAlignment="1">
      <alignment horizontal="center" vertical="center" wrapText="1"/>
    </xf>
    <xf numFmtId="164" fontId="101" fillId="0" borderId="6" xfId="3" applyNumberFormat="1" applyFont="1" applyFill="1" applyBorder="1" applyAlignment="1">
      <alignment horizontal="center" vertical="center" wrapText="1"/>
    </xf>
    <xf numFmtId="167" fontId="96" fillId="0" borderId="4" xfId="2" applyNumberFormat="1" applyFont="1" applyFill="1" applyBorder="1" applyAlignment="1">
      <alignment horizontal="center" vertical="center" wrapText="1"/>
    </xf>
    <xf numFmtId="167" fontId="96" fillId="0" borderId="6" xfId="2" applyNumberFormat="1" applyFont="1" applyFill="1" applyBorder="1" applyAlignment="1">
      <alignment horizontal="center" vertical="center" wrapText="1"/>
    </xf>
    <xf numFmtId="167" fontId="90" fillId="0" borderId="4" xfId="2" applyNumberFormat="1" applyFont="1" applyFill="1" applyBorder="1" applyAlignment="1">
      <alignment horizontal="center" vertical="center" wrapText="1"/>
    </xf>
    <xf numFmtId="167" fontId="90" fillId="0" borderId="6" xfId="2" applyNumberFormat="1" applyFont="1" applyFill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164" fontId="100" fillId="0" borderId="1" xfId="2" applyNumberFormat="1" applyFont="1" applyFill="1" applyBorder="1" applyAlignment="1">
      <alignment horizontal="center" vertical="center" wrapText="1"/>
    </xf>
    <xf numFmtId="164" fontId="100" fillId="0" borderId="8" xfId="2" applyNumberFormat="1" applyFont="1" applyFill="1" applyBorder="1" applyAlignment="1">
      <alignment horizontal="center" vertical="center" wrapText="1"/>
    </xf>
    <xf numFmtId="164" fontId="100" fillId="0" borderId="4" xfId="2" applyNumberFormat="1" applyFont="1" applyFill="1" applyBorder="1" applyAlignment="1">
      <alignment horizontal="center" vertical="center" wrapText="1"/>
    </xf>
    <xf numFmtId="164" fontId="100" fillId="0" borderId="5" xfId="2" applyNumberFormat="1" applyFont="1" applyFill="1" applyBorder="1" applyAlignment="1">
      <alignment horizontal="center" vertical="center" wrapText="1"/>
    </xf>
    <xf numFmtId="164" fontId="100" fillId="0" borderId="6" xfId="2" applyNumberFormat="1" applyFont="1" applyFill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164" fontId="101" fillId="0" borderId="4" xfId="2" applyNumberFormat="1" applyFont="1" applyFill="1" applyBorder="1" applyAlignment="1">
      <alignment horizontal="center" vertical="center" wrapText="1"/>
    </xf>
    <xf numFmtId="164" fontId="101" fillId="0" borderId="5" xfId="2" applyNumberFormat="1" applyFont="1" applyFill="1" applyBorder="1" applyAlignment="1">
      <alignment horizontal="center" vertical="center" wrapText="1"/>
    </xf>
    <xf numFmtId="164" fontId="101" fillId="0" borderId="6" xfId="2" applyNumberFormat="1" applyFont="1" applyFill="1" applyBorder="1" applyAlignment="1">
      <alignment horizontal="center" vertical="center" wrapText="1"/>
    </xf>
    <xf numFmtId="164" fontId="100" fillId="0" borderId="3" xfId="2" applyNumberFormat="1" applyFont="1" applyFill="1" applyBorder="1" applyAlignment="1">
      <alignment horizontal="center" vertical="center" wrapText="1"/>
    </xf>
    <xf numFmtId="165" fontId="103" fillId="0" borderId="2" xfId="3" applyNumberFormat="1" applyFont="1" applyBorder="1" applyAlignment="1">
      <alignment horizontal="center" vertical="center" wrapText="1"/>
    </xf>
    <xf numFmtId="165" fontId="103" fillId="0" borderId="10" xfId="3" applyNumberFormat="1" applyFont="1" applyBorder="1" applyAlignment="1">
      <alignment horizontal="center" vertical="center" wrapText="1"/>
    </xf>
    <xf numFmtId="164" fontId="104" fillId="0" borderId="4" xfId="3" applyNumberFormat="1" applyFont="1" applyFill="1" applyBorder="1" applyAlignment="1">
      <alignment horizontal="center" vertical="center" wrapText="1"/>
    </xf>
    <xf numFmtId="164" fontId="104" fillId="0" borderId="6" xfId="3" applyNumberFormat="1" applyFont="1" applyFill="1" applyBorder="1" applyAlignment="1">
      <alignment horizontal="center" vertical="center" wrapText="1"/>
    </xf>
    <xf numFmtId="164" fontId="101" fillId="0" borderId="3" xfId="3" applyNumberFormat="1" applyFont="1" applyFill="1" applyBorder="1" applyAlignment="1">
      <alignment horizontal="center" vertical="center" wrapText="1"/>
    </xf>
    <xf numFmtId="164" fontId="106" fillId="0" borderId="3" xfId="3" applyNumberFormat="1" applyFont="1" applyFill="1" applyBorder="1" applyAlignment="1">
      <alignment horizontal="center" vertical="center" wrapText="1"/>
    </xf>
    <xf numFmtId="164" fontId="108" fillId="0" borderId="3" xfId="3" applyNumberFormat="1" applyFont="1" applyFill="1" applyBorder="1" applyAlignment="1">
      <alignment horizontal="center" vertical="center" wrapText="1"/>
    </xf>
    <xf numFmtId="167" fontId="114" fillId="0" borderId="3" xfId="2" applyNumberFormat="1" applyFont="1" applyFill="1" applyBorder="1" applyAlignment="1">
      <alignment horizontal="center" vertical="center" wrapText="1"/>
    </xf>
    <xf numFmtId="164" fontId="103" fillId="2" borderId="2" xfId="3" applyNumberFormat="1" applyFont="1" applyFill="1" applyBorder="1" applyAlignment="1">
      <alignment horizontal="center" vertical="center" wrapText="1"/>
    </xf>
    <xf numFmtId="164" fontId="103" fillId="2" borderId="10" xfId="3" applyNumberFormat="1" applyFont="1" applyFill="1" applyBorder="1" applyAlignment="1">
      <alignment horizontal="center" vertical="center" wrapText="1"/>
    </xf>
    <xf numFmtId="0" fontId="103" fillId="0" borderId="7" xfId="3" applyFont="1" applyBorder="1" applyAlignment="1">
      <alignment horizontal="center" vertical="center" wrapText="1"/>
    </xf>
    <xf numFmtId="0" fontId="103" fillId="0" borderId="11" xfId="3" applyFont="1" applyBorder="1" applyAlignment="1">
      <alignment horizontal="center" vertical="center" wrapText="1"/>
    </xf>
    <xf numFmtId="0" fontId="103" fillId="0" borderId="4" xfId="3" applyFont="1" applyBorder="1" applyAlignment="1">
      <alignment horizontal="center" vertical="center" wrapText="1"/>
    </xf>
    <xf numFmtId="0" fontId="103" fillId="0" borderId="5" xfId="3" applyFont="1" applyBorder="1" applyAlignment="1">
      <alignment horizontal="center" vertical="center" wrapText="1"/>
    </xf>
    <xf numFmtId="0" fontId="103" fillId="0" borderId="3" xfId="3" applyFont="1" applyBorder="1" applyAlignment="1">
      <alignment horizontal="center" vertical="center" wrapText="1"/>
    </xf>
    <xf numFmtId="165" fontId="106" fillId="0" borderId="3" xfId="2" applyNumberFormat="1" applyFont="1" applyFill="1" applyBorder="1" applyAlignment="1">
      <alignment horizontal="center" vertical="center" wrapText="1"/>
    </xf>
    <xf numFmtId="165" fontId="103" fillId="0" borderId="2" xfId="3" applyNumberFormat="1" applyFont="1" applyFill="1" applyBorder="1" applyAlignment="1">
      <alignment horizontal="center" vertical="center" wrapText="1"/>
    </xf>
    <xf numFmtId="165" fontId="103" fillId="0" borderId="10" xfId="3" applyNumberFormat="1" applyFont="1" applyFill="1" applyBorder="1" applyAlignment="1">
      <alignment horizontal="center" vertical="center" wrapText="1"/>
    </xf>
    <xf numFmtId="165" fontId="103" fillId="0" borderId="7" xfId="3" applyNumberFormat="1" applyFont="1" applyBorder="1" applyAlignment="1">
      <alignment horizontal="center" vertical="center" wrapText="1"/>
    </xf>
    <xf numFmtId="165" fontId="103" fillId="0" borderId="11" xfId="3" applyNumberFormat="1" applyFont="1" applyBorder="1" applyAlignment="1">
      <alignment horizontal="center" vertical="center" wrapText="1"/>
    </xf>
    <xf numFmtId="165" fontId="103" fillId="0" borderId="4" xfId="3" applyNumberFormat="1" applyFont="1" applyBorder="1" applyAlignment="1">
      <alignment horizontal="center" vertical="center" wrapText="1"/>
    </xf>
    <xf numFmtId="165" fontId="103" fillId="0" borderId="5" xfId="3" applyNumberFormat="1" applyFont="1" applyBorder="1" applyAlignment="1">
      <alignment horizontal="center" vertical="center" wrapText="1"/>
    </xf>
    <xf numFmtId="167" fontId="151" fillId="0" borderId="4" xfId="2" applyNumberFormat="1" applyFont="1" applyFill="1" applyBorder="1" applyAlignment="1">
      <alignment horizontal="center" vertical="center" wrapText="1"/>
    </xf>
    <xf numFmtId="167" fontId="151" fillId="0" borderId="6" xfId="2" applyNumberFormat="1" applyFont="1" applyFill="1" applyBorder="1" applyAlignment="1">
      <alignment horizontal="center" vertical="center" wrapText="1"/>
    </xf>
    <xf numFmtId="167" fontId="114" fillId="0" borderId="4" xfId="2" applyNumberFormat="1" applyFont="1" applyFill="1" applyBorder="1" applyAlignment="1">
      <alignment horizontal="center" vertical="center" wrapText="1"/>
    </xf>
    <xf numFmtId="167" fontId="114" fillId="0" borderId="6" xfId="2" applyNumberFormat="1" applyFont="1" applyFill="1" applyBorder="1" applyAlignment="1">
      <alignment horizontal="center" vertical="center" wrapText="1"/>
    </xf>
    <xf numFmtId="165" fontId="114" fillId="0" borderId="3" xfId="2" applyNumberFormat="1" applyFont="1" applyFill="1" applyBorder="1" applyAlignment="1">
      <alignment horizontal="center" vertical="center" wrapText="1"/>
    </xf>
    <xf numFmtId="49" fontId="102" fillId="0" borderId="3" xfId="2" applyNumberFormat="1" applyFont="1" applyFill="1" applyBorder="1" applyAlignment="1">
      <alignment horizontal="center" vertical="center" wrapText="1"/>
    </xf>
    <xf numFmtId="165" fontId="103" fillId="0" borderId="3" xfId="3" applyNumberFormat="1" applyFont="1" applyBorder="1" applyAlignment="1">
      <alignment horizontal="center" vertical="center" wrapText="1"/>
    </xf>
    <xf numFmtId="164" fontId="103" fillId="2" borderId="4" xfId="3" applyNumberFormat="1" applyFont="1" applyFill="1" applyBorder="1" applyAlignment="1">
      <alignment horizontal="center" vertical="center" wrapText="1"/>
    </xf>
    <xf numFmtId="164" fontId="103" fillId="2" borderId="5" xfId="3" applyNumberFormat="1" applyFont="1" applyFill="1" applyBorder="1" applyAlignment="1">
      <alignment horizontal="center" vertical="center" wrapText="1"/>
    </xf>
    <xf numFmtId="0" fontId="87" fillId="2" borderId="1" xfId="0" applyFont="1" applyFill="1" applyBorder="1" applyAlignment="1">
      <alignment horizontal="center" vertical="center" wrapText="1"/>
    </xf>
    <xf numFmtId="0" fontId="87" fillId="2" borderId="8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8" fillId="0" borderId="0" xfId="2" applyFont="1" applyBorder="1" applyAlignment="1">
      <alignment horizontal="center" vertical="center" wrapText="1"/>
    </xf>
    <xf numFmtId="0" fontId="103" fillId="4" borderId="9" xfId="3" applyFont="1" applyFill="1" applyBorder="1" applyAlignment="1">
      <alignment horizontal="center" vertical="center" wrapText="1"/>
    </xf>
    <xf numFmtId="0" fontId="103" fillId="4" borderId="0" xfId="3" applyFont="1" applyFill="1" applyBorder="1" applyAlignment="1">
      <alignment horizontal="center" vertical="center" wrapText="1"/>
    </xf>
    <xf numFmtId="0" fontId="103" fillId="4" borderId="12" xfId="3" applyFont="1" applyFill="1" applyBorder="1" applyAlignment="1">
      <alignment horizontal="center" vertical="center" wrapText="1"/>
    </xf>
    <xf numFmtId="164" fontId="103" fillId="0" borderId="9" xfId="3" applyNumberFormat="1" applyFont="1" applyFill="1" applyBorder="1" applyAlignment="1">
      <alignment horizontal="center" vertical="center" wrapText="1"/>
    </xf>
    <xf numFmtId="164" fontId="103" fillId="0" borderId="0" xfId="3" applyNumberFormat="1" applyFont="1" applyFill="1" applyBorder="1" applyAlignment="1">
      <alignment horizontal="center" vertical="center" wrapText="1"/>
    </xf>
    <xf numFmtId="164" fontId="103" fillId="0" borderId="12" xfId="3" applyNumberFormat="1" applyFont="1" applyFill="1" applyBorder="1" applyAlignment="1">
      <alignment horizontal="center" vertical="center" wrapText="1"/>
    </xf>
    <xf numFmtId="0" fontId="103" fillId="0" borderId="9" xfId="3" applyFont="1" applyBorder="1" applyAlignment="1">
      <alignment horizontal="center" vertical="center" wrapText="1"/>
    </xf>
    <xf numFmtId="0" fontId="103" fillId="0" borderId="0" xfId="3" applyFont="1" applyBorder="1" applyAlignment="1">
      <alignment horizontal="center" vertical="center" wrapText="1"/>
    </xf>
    <xf numFmtId="0" fontId="103" fillId="0" borderId="12" xfId="3" applyFont="1" applyBorder="1" applyAlignment="1">
      <alignment horizontal="center" vertical="center" wrapText="1"/>
    </xf>
    <xf numFmtId="165" fontId="103" fillId="4" borderId="9" xfId="3" applyNumberFormat="1" applyFont="1" applyFill="1" applyBorder="1" applyAlignment="1">
      <alignment horizontal="center" vertical="center" wrapText="1"/>
    </xf>
    <xf numFmtId="165" fontId="103" fillId="4" borderId="0" xfId="3" applyNumberFormat="1" applyFont="1" applyFill="1" applyBorder="1" applyAlignment="1">
      <alignment horizontal="center" vertical="center" wrapText="1"/>
    </xf>
    <xf numFmtId="165" fontId="103" fillId="4" borderId="12" xfId="3" applyNumberFormat="1" applyFont="1" applyFill="1" applyBorder="1" applyAlignment="1">
      <alignment horizontal="center" vertical="center" wrapText="1"/>
    </xf>
    <xf numFmtId="164" fontId="103" fillId="2" borderId="12" xfId="3" applyNumberFormat="1" applyFont="1" applyFill="1" applyBorder="1" applyAlignment="1">
      <alignment horizontal="center" vertical="center" wrapText="1"/>
    </xf>
    <xf numFmtId="165" fontId="103" fillId="0" borderId="9" xfId="3" applyNumberFormat="1" applyFont="1" applyBorder="1" applyAlignment="1">
      <alignment horizontal="center" vertical="center" wrapText="1"/>
    </xf>
    <xf numFmtId="165" fontId="103" fillId="0" borderId="0" xfId="3" applyNumberFormat="1" applyFont="1" applyBorder="1" applyAlignment="1">
      <alignment horizontal="center" vertical="center" wrapText="1"/>
    </xf>
    <xf numFmtId="165" fontId="103" fillId="0" borderId="12" xfId="3" applyNumberFormat="1" applyFont="1" applyBorder="1" applyAlignment="1">
      <alignment horizontal="center" vertical="center" wrapText="1"/>
    </xf>
    <xf numFmtId="165" fontId="103" fillId="0" borderId="9" xfId="3" applyNumberFormat="1" applyFont="1" applyFill="1" applyBorder="1" applyAlignment="1">
      <alignment horizontal="center" vertical="center" wrapText="1"/>
    </xf>
    <xf numFmtId="165" fontId="103" fillId="0" borderId="0" xfId="3" applyNumberFormat="1" applyFont="1" applyFill="1" applyBorder="1" applyAlignment="1">
      <alignment horizontal="center" vertical="center" wrapText="1"/>
    </xf>
    <xf numFmtId="165" fontId="103" fillId="0" borderId="12" xfId="3" applyNumberFormat="1" applyFont="1" applyFill="1" applyBorder="1" applyAlignment="1">
      <alignment horizontal="center" vertical="center" wrapText="1"/>
    </xf>
    <xf numFmtId="164" fontId="102" fillId="5" borderId="3" xfId="3" applyNumberFormat="1" applyFont="1" applyFill="1" applyBorder="1" applyAlignment="1">
      <alignment horizontal="center" vertical="center" wrapText="1"/>
    </xf>
    <xf numFmtId="165" fontId="121" fillId="5" borderId="4" xfId="2" applyNumberFormat="1" applyFont="1" applyFill="1" applyBorder="1" applyAlignment="1">
      <alignment horizontal="center" vertical="center" wrapText="1"/>
    </xf>
    <xf numFmtId="165" fontId="121" fillId="5" borderId="6" xfId="2" applyNumberFormat="1" applyFont="1" applyFill="1" applyBorder="1" applyAlignment="1">
      <alignment horizontal="center" vertical="center" wrapText="1"/>
    </xf>
    <xf numFmtId="164" fontId="114" fillId="5" borderId="3" xfId="3" applyNumberFormat="1" applyFont="1" applyFill="1" applyBorder="1" applyAlignment="1">
      <alignment horizontal="center" vertical="center" wrapText="1"/>
    </xf>
    <xf numFmtId="164" fontId="108" fillId="5" borderId="4" xfId="3" applyNumberFormat="1" applyFont="1" applyFill="1" applyBorder="1" applyAlignment="1">
      <alignment horizontal="left" vertical="center" wrapText="1"/>
    </xf>
    <xf numFmtId="164" fontId="108" fillId="5" borderId="6" xfId="3" applyNumberFormat="1" applyFont="1" applyFill="1" applyBorder="1" applyAlignment="1">
      <alignment horizontal="left" vertical="center" wrapText="1"/>
    </xf>
    <xf numFmtId="167" fontId="112" fillId="5" borderId="4" xfId="2" applyNumberFormat="1" applyFont="1" applyFill="1" applyBorder="1" applyAlignment="1">
      <alignment horizontal="center" vertical="center" wrapText="1"/>
    </xf>
    <xf numFmtId="167" fontId="112" fillId="5" borderId="6" xfId="2" applyNumberFormat="1" applyFont="1" applyFill="1" applyBorder="1" applyAlignment="1">
      <alignment horizontal="center" vertical="center" wrapText="1"/>
    </xf>
    <xf numFmtId="164" fontId="116" fillId="5" borderId="3" xfId="3" applyNumberFormat="1" applyFont="1" applyFill="1" applyBorder="1" applyAlignment="1">
      <alignment horizontal="center" vertical="center" wrapText="1"/>
    </xf>
    <xf numFmtId="165" fontId="102" fillId="5" borderId="3" xfId="3" applyNumberFormat="1" applyFont="1" applyFill="1" applyBorder="1" applyAlignment="1">
      <alignment horizontal="center" vertical="center" wrapText="1"/>
    </xf>
  </cellXfs>
  <cellStyles count="31">
    <cellStyle name="Normal" xfId="6"/>
    <cellStyle name="Денежный 2" xfId="7"/>
    <cellStyle name="Обычный" xfId="0" builtinId="0"/>
    <cellStyle name="Обычный 2" xfId="8"/>
    <cellStyle name="Обычный 2 2" xfId="9"/>
    <cellStyle name="Обычный 2 2 2" xfId="10"/>
    <cellStyle name="Обычный 2 2 3" xfId="11"/>
    <cellStyle name="Обычный 2 2 3 2" xfId="12"/>
    <cellStyle name="Обычный 2 2 3 2 2" xfId="13"/>
    <cellStyle name="Обычный 2 2 3 2 3" xfId="3"/>
    <cellStyle name="Обычный 3" xfId="14"/>
    <cellStyle name="Обычный 3 2" xfId="15"/>
    <cellStyle name="Обычный 3 3" xfId="16"/>
    <cellStyle name="Обычный 4" xfId="17"/>
    <cellStyle name="Обычный 4 2" xfId="18"/>
    <cellStyle name="Обычный 5" xfId="19"/>
    <cellStyle name="Обычный 6" xfId="20"/>
    <cellStyle name="Обычный 6 2" xfId="21"/>
    <cellStyle name="Обычный 6 2 2" xfId="22"/>
    <cellStyle name="Обычный 6 2 2 3" xfId="23"/>
    <cellStyle name="Обычный 6 2 3" xfId="24"/>
    <cellStyle name="Обычный 6 2 3 2" xfId="5"/>
    <cellStyle name="Обычный 6 2 4" xfId="2"/>
    <cellStyle name="Обычный 7" xfId="25"/>
    <cellStyle name="Процентный" xfId="1" builtinId="5"/>
    <cellStyle name="Процентный 2" xfId="26"/>
    <cellStyle name="Процентный 2 2" xfId="27"/>
    <cellStyle name="Процентный 2 2 2" xfId="28"/>
    <cellStyle name="Процентный 2 2 3" xfId="4"/>
    <cellStyle name="Финансовый 2" xfId="29"/>
    <cellStyle name="Финансовый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7;&#1087;&#1088;&#1072;&#1074;&#1082;&#1072;/&#1089;&#1087;&#1088;&#1072;&#1074;&#1082;&#1072;%20&#1085;&#1072;%2001.01.2024_&#1051;&#1040;&#1044;_&#1044;&#1044;&#105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AppData/Local/Microsoft/Windows/INetCache/Content.Outlook/TBXKRGCU/&#1089;&#1087;&#1088;&#1072;&#1074;&#1082;&#1072;%20&#1085;&#1072;%2001%2001%202024%20&#1062;&#1041;&#1044;&#1044;_&#1070;%20&#1053;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ownloads/&#1055;&#1088;&#1080;&#1083;&#1086;&#1078;&#1077;&#1085;&#1080;&#1077;%20&#1082;%20&#1088;&#1072;&#1089;&#1087;&#1086;&#1088;&#1103;&#1078;&#1077;&#1085;&#1080;&#1102;%20&#1057;&#1086;&#1082;&#1088;&#1072;&#1097;&#1077;&#1085;&#1080;&#1077;%20&#1072;&#1074;&#1072;&#1088;&#1080;&#1081;&#1085;&#1086;&#1089;&#1090;&#1080;%2014.06.2023%20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5;&#1086;&#1087;&#1088;&#1072;&#1074;&#1082;&#1080;%20&#1072;&#1087;&#1088;&#1077;&#1083;&#1100;/&#1041;&#1102;&#1076;&#1078;&#1077;&#1090;%20&#1050;&#1086;&#1084;&#1080;&#1090;&#1077;&#1090;&#1072;_2023_2025_151-&#1086;&#107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7;&#1087;&#1088;&#1072;&#1074;&#1082;&#1072;/&#1089;&#1087;&#1088;&#1072;&#1074;&#1082;&#1072;%20&#1085;&#1072;%2001.10.2023_&#1043;&#1050;&#1059;%20&#1051;&#1077;&#1085;&#1072;&#1074;&#1090;&#1086;&#1076;&#1086;&#108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ownloads/&#1080;&#1102;&#1085;&#1100;%20(17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&#1054;&#1090;&#1095;&#1077;&#1090;&#1099;%20&#1050;&#1044;&#1061;_2020/2020%20&#1075;&#1086;&#1076;/&#1054;&#1041;&#1040;&#1057;&#1067;_2021_2023/2%20&#1095;&#1090;&#1077;&#1085;&#1080;&#1077;/&#1073;&#1077;&#1079;&#1074;&#1086;&#1079;&#1084;&#1077;&#1079;&#1076;&#1085;&#1099;&#1077;_&#1087;&#1077;&#1088;&#1077;&#1088;&#1072;&#1089;&#1087;&#1088;&#1077;&#1076;&#1077;&#1083;&#1077;&#1085;&#1080;&#1077;_&#1091;&#1074;&#1077;&#1083;&#1080;&#1095;&#1077;&#1085;&#1080;&#1077;_&#1091;&#1084;&#1077;&#1085;&#1100;&#1096;&#1077;&#1085;&#1080;&#1077;2021_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AppData/Local/Microsoft/Windows/INetCache/Content.Outlook/TBXKRGCU/&#1052;&#1054;%20&#1085;&#1072;%2031%2012%20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7;&#1087;&#1088;&#1072;&#1074;&#1082;&#1072;/&#1089;&#1087;&#1088;&#1072;&#1074;&#1082;&#1072;%20&#1085;&#1072;%2001.04.2023_&#1043;&#1050;&#1059;%20&#1051;&#1077;&#1085;&#1072;&#1074;&#1090;&#1086;&#1076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5;&#1086;&#1087;&#1088;&#1072;&#1074;&#1082;&#1080;%20&#1074;%20&#1043;&#1055;_&#1085;&#1086;&#1103;&#1073;&#1088;&#1100;/&#1055;&#1086;&#1087;&#1088;&#1072;&#1074;&#1082;&#1080;%20&#1050;&#1044;&#1061;%20&#1087;&#1086;&#1076;%20&#1043;&#1055;_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7;&#1087;&#1088;&#1072;&#1074;&#1082;&#1072;/&#1040;&#1062;&#1050;%20&#1085;&#1072;%2001%2012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ziabrina1\Downloads\&#1050;&#1086;&#1087;&#1080;&#1103;%20&#1058;&#1072;&#1073;&#1083;&#1080;&#1094;&#1072;%20&#1087;&#1086;%20&#1087;&#1086;&#1088;&#1091;&#1095;&#1077;&#1085;&#1080;&#1102;%202019-2023%20(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5;&#1086;&#1087;&#1088;&#1072;&#1074;&#1082;&#1080;/&#1041;&#1102;&#1076;&#1078;&#1077;&#1090;%20&#1050;&#1086;&#1084;&#1080;&#1090;&#1077;&#1090;&#1072;_2023_2025_151-&#1086;&#107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48;&#1058;&#1054;&#1043;&#1048;%20&#1043;&#1054;&#1044;&#1040;/&#1057;&#1042;&#1061;/&#1052;&#1054;%20&#1085;&#1072;%2031%2012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uhomorova_YuN\AppData\Local\Microsoft\Windows\Temporary%20Internet%20Files\Content.IE5\AYVCK8LF\&#1089;&#1086;&#1082;&#1088;&#1072;&#1097;&#1077;&#1085;&#1085;&#1072;&#1103;%20&#1074;&#1077;&#1088;&#1089;&#1080;&#1103;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ownloads/&#1076;&#1077;&#1082;&#1072;&#1073;&#1088;&#1100;%20(8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AppData/Local/Microsoft/Windows/INetCache/Content.Outlook/TBXKRGCU/&#1055;&#1088;&#1080;&#1083;&#1086;&#1078;&#1077;&#1085;&#1080;&#1077;%20&#1082;%20&#1088;&#1072;&#1089;&#1087;&#1086;&#1088;&#1103;&#1078;&#1077;&#1085;&#1080;&#1102;%20&#1057;&#1086;&#1082;&#1088;&#1072;&#1097;&#1077;&#1085;&#1080;&#1077;%20&#1072;&#1074;&#1072;&#1088;&#1080;&#1081;&#1085;&#1086;&#1089;&#1090;&#1080;%2018%2012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/>
      <sheetData sheetId="1">
        <row r="1041">
          <cell r="L1041">
            <v>978.92579999999998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_2024"/>
      <sheetName val="2022_2024_АИП"/>
    </sheetNames>
    <sheetDataSet>
      <sheetData sheetId="0">
        <row r="587">
          <cell r="V587">
            <v>1644.08602</v>
          </cell>
        </row>
        <row r="588">
          <cell r="AP588">
            <v>108214.45</v>
          </cell>
        </row>
        <row r="589">
          <cell r="V589">
            <v>131445.92287000001</v>
          </cell>
          <cell r="AP589">
            <v>131445.92287000001</v>
          </cell>
        </row>
        <row r="590">
          <cell r="V590">
            <v>1957.3679999999999</v>
          </cell>
          <cell r="AP590">
            <v>1957.3679999999999</v>
          </cell>
        </row>
        <row r="591">
          <cell r="V591">
            <v>56746.089</v>
          </cell>
          <cell r="AP591">
            <v>56746.089</v>
          </cell>
        </row>
        <row r="592">
          <cell r="V592">
            <v>27.6</v>
          </cell>
          <cell r="AP592">
            <v>27.6</v>
          </cell>
        </row>
        <row r="593">
          <cell r="V593">
            <v>16.929600000000001</v>
          </cell>
          <cell r="AP593">
            <v>116.50230999999999</v>
          </cell>
        </row>
        <row r="594">
          <cell r="V594">
            <v>12701.83826</v>
          </cell>
          <cell r="AP594">
            <v>12701.83826</v>
          </cell>
        </row>
        <row r="595">
          <cell r="V595">
            <v>135827.60292</v>
          </cell>
          <cell r="AP595">
            <v>45501.101459999998</v>
          </cell>
        </row>
        <row r="596">
          <cell r="V596">
            <v>0.31918999999999997</v>
          </cell>
          <cell r="AP596">
            <v>0.31918999999999997</v>
          </cell>
        </row>
        <row r="597">
          <cell r="V597">
            <v>8586.22984</v>
          </cell>
          <cell r="AP597">
            <v>8586.22984</v>
          </cell>
        </row>
        <row r="598">
          <cell r="V598">
            <v>3521.6266799999999</v>
          </cell>
          <cell r="AP598">
            <v>3724.30852</v>
          </cell>
        </row>
        <row r="611">
          <cell r="V611">
            <v>55447.874150000003</v>
          </cell>
          <cell r="AP611">
            <v>55452.232949999998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 средств 23-25 "/>
      <sheetName val="Лист1"/>
    </sheetNames>
    <sheetDataSet>
      <sheetData sheetId="0">
        <row r="321">
          <cell r="H321">
            <v>69000</v>
          </cell>
        </row>
        <row r="322">
          <cell r="H322">
            <v>124.089</v>
          </cell>
        </row>
        <row r="325">
          <cell r="H325">
            <v>27.6</v>
          </cell>
        </row>
        <row r="344">
          <cell r="F344">
            <v>82.184639999999987</v>
          </cell>
        </row>
        <row r="350">
          <cell r="H350">
            <v>13809.362570000001</v>
          </cell>
        </row>
        <row r="355">
          <cell r="H355">
            <v>52304.60095</v>
          </cell>
        </row>
        <row r="359">
          <cell r="F359">
            <v>79.2</v>
          </cell>
        </row>
        <row r="364">
          <cell r="H364">
            <v>3243</v>
          </cell>
        </row>
        <row r="373">
          <cell r="H373">
            <v>3379.0630000000001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_2025"/>
      <sheetName val="АИП2023_2025_не точно"/>
    </sheetNames>
    <sheetDataSet>
      <sheetData sheetId="0">
        <row r="17">
          <cell r="CJ17">
            <v>1284578.9550299998</v>
          </cell>
        </row>
        <row r="648">
          <cell r="BJ648">
            <v>2793.5635000000002</v>
          </cell>
        </row>
        <row r="649">
          <cell r="BN649">
            <v>24421.366969999999</v>
          </cell>
        </row>
        <row r="652">
          <cell r="BL652">
            <v>7160</v>
          </cell>
        </row>
        <row r="653">
          <cell r="BL653">
            <v>9828.6434100000006</v>
          </cell>
        </row>
        <row r="654">
          <cell r="BL654">
            <v>3752.5</v>
          </cell>
        </row>
        <row r="736">
          <cell r="BN736">
            <v>15317.514660000001</v>
          </cell>
        </row>
        <row r="738">
          <cell r="BN738">
            <v>57228.586199999998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/>
      <sheetData sheetId="1">
        <row r="1044">
          <cell r="L1044">
            <v>3415.8704200000002</v>
          </cell>
        </row>
        <row r="1045">
          <cell r="L1045">
            <v>9828.6434100000006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 refreshError="1"/>
      <sheetData sheetId="1">
        <row r="840">
          <cell r="G840">
            <v>10554.44025</v>
          </cell>
        </row>
        <row r="942">
          <cell r="G942">
            <v>3752.5</v>
          </cell>
        </row>
        <row r="943">
          <cell r="G943">
            <v>5160</v>
          </cell>
        </row>
        <row r="945">
          <cell r="G945">
            <v>9828.6434100000006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возмездные_ФБ"/>
      <sheetName val="перераспределение"/>
      <sheetName val="увеличение "/>
      <sheetName val="уменьшение"/>
    </sheetNames>
    <sheetDataSet>
      <sheetData sheetId="0">
        <row r="8">
          <cell r="C8">
            <v>45772.800000000003</v>
          </cell>
          <cell r="D8">
            <v>53152.800000000003</v>
          </cell>
        </row>
      </sheetData>
      <sheetData sheetId="1"/>
      <sheetData sheetId="2">
        <row r="8">
          <cell r="D8">
            <v>145384.58799999999</v>
          </cell>
        </row>
      </sheetData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оение"/>
    </sheetNames>
    <sheetDataSet>
      <sheetData sheetId="0">
        <row r="47">
          <cell r="I47">
            <v>43236.48416</v>
          </cell>
        </row>
        <row r="48">
          <cell r="I48">
            <v>15317.514660000001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>
        <row r="362">
          <cell r="D362">
            <v>163169.03378999999</v>
          </cell>
        </row>
      </sheetData>
      <sheetData sheetId="1">
        <row r="738">
          <cell r="G738">
            <v>1847.77891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_2025"/>
    </sheetNames>
    <sheetDataSet>
      <sheetData sheetId="0">
        <row r="461">
          <cell r="BM461">
            <v>48747.1806</v>
          </cell>
        </row>
        <row r="462">
          <cell r="BM462">
            <v>31135.405859999999</v>
          </cell>
        </row>
        <row r="463">
          <cell r="BM463">
            <v>24002.231670000001</v>
          </cell>
        </row>
        <row r="469">
          <cell r="BM469">
            <v>86812.535279999996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>
        <row r="259">
          <cell r="L259">
            <v>21931000</v>
          </cell>
        </row>
        <row r="265">
          <cell r="L265">
            <v>25327034.370000001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E26">
            <v>10400.712</v>
          </cell>
        </row>
        <row r="41">
          <cell r="M41">
            <v>12988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_2025"/>
      <sheetName val="АИП2023_2025_не точно"/>
    </sheetNames>
    <sheetDataSet>
      <sheetData sheetId="0">
        <row r="423">
          <cell r="BK423">
            <v>84423.447899999999</v>
          </cell>
        </row>
        <row r="432">
          <cell r="BK432">
            <v>42055.621169999999</v>
          </cell>
        </row>
        <row r="673">
          <cell r="BK673">
            <v>17206.2</v>
          </cell>
        </row>
        <row r="674">
          <cell r="BK674">
            <v>8474.7870000000003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оение"/>
    </sheetNames>
    <sheetDataSet>
      <sheetData sheetId="0">
        <row r="14">
          <cell r="I14">
            <v>13370.76397</v>
          </cell>
        </row>
        <row r="38">
          <cell r="C38">
            <v>103751</v>
          </cell>
          <cell r="I38">
            <v>103751</v>
          </cell>
        </row>
        <row r="39">
          <cell r="C39">
            <v>35616.014920000001</v>
          </cell>
        </row>
        <row r="41">
          <cell r="C41">
            <v>104859.2</v>
          </cell>
        </row>
        <row r="42">
          <cell r="C42">
            <v>43821.755219999999</v>
          </cell>
        </row>
        <row r="44">
          <cell r="C44">
            <v>66151.399999999994</v>
          </cell>
        </row>
        <row r="45">
          <cell r="C45">
            <v>24683.358199999999</v>
          </cell>
        </row>
        <row r="47">
          <cell r="C47">
            <v>57228.586199999998</v>
          </cell>
        </row>
        <row r="48">
          <cell r="C48">
            <v>15317.514660000001</v>
          </cell>
        </row>
        <row r="76">
          <cell r="I76">
            <v>24908.941999999999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 декабря"/>
    </sheetNames>
    <sheetDataSet>
      <sheetData sheetId="0" refreshError="1">
        <row r="169">
          <cell r="Q169">
            <v>3006824.38595</v>
          </cell>
        </row>
        <row r="170">
          <cell r="Q170">
            <v>2844810.2634199997</v>
          </cell>
          <cell r="R170">
            <v>2844810.2634199997</v>
          </cell>
        </row>
        <row r="208">
          <cell r="Q208">
            <v>20647.07747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>
        <row r="420">
          <cell r="Q420">
            <v>536422.18507999997</v>
          </cell>
        </row>
        <row r="424">
          <cell r="Q424">
            <v>29188.746099999997</v>
          </cell>
        </row>
        <row r="477">
          <cell r="Q477">
            <v>33475.751770000003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 средств 23-25 "/>
      <sheetName val="Лист1"/>
    </sheetNames>
    <sheetDataSet>
      <sheetData sheetId="0">
        <row r="436">
          <cell r="I436">
            <v>1677.4193500000001</v>
          </cell>
        </row>
        <row r="440">
          <cell r="I440">
            <v>108214.45</v>
          </cell>
        </row>
        <row r="475">
          <cell r="I475">
            <v>142672.08258000002</v>
          </cell>
        </row>
        <row r="478">
          <cell r="I478">
            <v>1957.3679999999999</v>
          </cell>
        </row>
        <row r="489">
          <cell r="I489">
            <v>56746.089</v>
          </cell>
        </row>
        <row r="514">
          <cell r="I514">
            <v>120.50230999999999</v>
          </cell>
        </row>
        <row r="520">
          <cell r="I520">
            <v>13036.156640000001</v>
          </cell>
        </row>
        <row r="527">
          <cell r="I527">
            <v>45501.101459999998</v>
          </cell>
        </row>
        <row r="531">
          <cell r="I531">
            <v>1.43649</v>
          </cell>
        </row>
        <row r="538">
          <cell r="I538">
            <v>9723.6730200000002</v>
          </cell>
        </row>
        <row r="547">
          <cell r="I547">
            <v>3729.0630000000001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808"/>
  <sheetViews>
    <sheetView zoomScale="75" zoomScaleNormal="75" workbookViewId="0">
      <pane xSplit="3" ySplit="10" topLeftCell="D774" activePane="bottomRight" state="frozen"/>
      <selection pane="topRight" activeCell="AT1" sqref="AT1"/>
      <selection pane="bottomLeft" activeCell="A5" sqref="A5"/>
      <selection pane="bottomRight" activeCell="A547" sqref="A547:XFD548"/>
    </sheetView>
  </sheetViews>
  <sheetFormatPr defaultRowHeight="18.75" x14ac:dyDescent="0.3"/>
  <cols>
    <col min="1" max="1" width="0.28515625" style="1" customWidth="1"/>
    <col min="2" max="2" width="9.42578125" style="149" customWidth="1"/>
    <col min="3" max="3" width="48.7109375" style="176" customWidth="1"/>
    <col min="4" max="4" width="20.7109375" style="150" hidden="1" customWidth="1"/>
    <col min="5" max="5" width="24.28515625" style="150" hidden="1" customWidth="1"/>
    <col min="6" max="10" width="23.42578125" style="150" hidden="1" customWidth="1"/>
    <col min="11" max="11" width="26.42578125" style="151" customWidth="1"/>
    <col min="12" max="13" width="31.28515625" style="150" hidden="1" customWidth="1"/>
    <col min="14" max="14" width="30.140625" style="150" hidden="1" customWidth="1"/>
    <col min="15" max="15" width="26.28515625" style="150" hidden="1" customWidth="1"/>
    <col min="16" max="16" width="28.28515625" style="150" hidden="1" customWidth="1"/>
    <col min="17" max="17" width="13.28515625" style="150" hidden="1" customWidth="1"/>
    <col min="18" max="18" width="28.28515625" style="150" hidden="1" customWidth="1"/>
    <col min="19" max="21" width="22" style="150" hidden="1" customWidth="1"/>
    <col min="22" max="22" width="25.140625" style="150" hidden="1" customWidth="1"/>
    <col min="23" max="23" width="21.5703125" style="150" hidden="1" customWidth="1"/>
    <col min="24" max="24" width="27.42578125" style="150" hidden="1" customWidth="1"/>
    <col min="25" max="25" width="19.28515625" style="150" hidden="1" customWidth="1"/>
    <col min="26" max="26" width="27.5703125" style="150" customWidth="1"/>
    <col min="27" max="27" width="14.7109375" style="150" customWidth="1"/>
    <col min="28" max="28" width="28.42578125" style="150" hidden="1" customWidth="1"/>
    <col min="29" max="31" width="20.42578125" style="150" hidden="1" customWidth="1"/>
    <col min="32" max="32" width="24.42578125" style="150" hidden="1" customWidth="1"/>
    <col min="33" max="33" width="16.140625" style="150" hidden="1" customWidth="1"/>
    <col min="34" max="34" width="27.5703125" style="150" hidden="1" customWidth="1"/>
    <col min="35" max="35" width="15.42578125" style="150" hidden="1" customWidth="1"/>
    <col min="36" max="36" width="27.5703125" style="150" hidden="1" customWidth="1"/>
    <col min="37" max="37" width="19.5703125" style="152" hidden="1" customWidth="1"/>
    <col min="38" max="38" width="26.5703125" style="150" hidden="1" customWidth="1"/>
    <col min="39" max="41" width="19.85546875" style="153" hidden="1" customWidth="1"/>
    <col min="42" max="42" width="23.5703125" style="150" hidden="1" customWidth="1"/>
    <col min="43" max="43" width="16.140625" style="150" hidden="1" customWidth="1"/>
    <col min="44" max="44" width="27.85546875" style="150" hidden="1" customWidth="1"/>
    <col min="45" max="45" width="22.140625" style="150" hidden="1" customWidth="1"/>
    <col min="46" max="46" width="24" style="2" hidden="1" customWidth="1"/>
    <col min="47" max="47" width="18.7109375" style="2" hidden="1" customWidth="1"/>
    <col min="48" max="48" width="21.5703125" style="2" hidden="1" customWidth="1"/>
    <col min="49" max="49" width="24.28515625" style="2" hidden="1" customWidth="1"/>
    <col min="50" max="50" width="24.85546875" style="2" hidden="1" customWidth="1"/>
    <col min="51" max="51" width="18.42578125" style="2" hidden="1" customWidth="1"/>
    <col min="52" max="52" width="20.7109375" style="2" hidden="1" customWidth="1"/>
    <col min="53" max="53" width="24.140625" style="2" hidden="1" customWidth="1"/>
    <col min="54" max="54" width="26.5703125" style="2" hidden="1" customWidth="1"/>
    <col min="55" max="55" width="20.28515625" style="2" hidden="1" customWidth="1"/>
    <col min="56" max="56" width="26.7109375" style="2" hidden="1" customWidth="1"/>
    <col min="57" max="57" width="25.28515625" style="2" hidden="1" customWidth="1"/>
    <col min="58" max="58" width="19" style="2" hidden="1" customWidth="1"/>
    <col min="59" max="59" width="26.5703125" style="2" hidden="1" customWidth="1"/>
    <col min="60" max="60" width="19.85546875" style="2" hidden="1" customWidth="1"/>
    <col min="61" max="61" width="23.5703125" style="2" hidden="1" customWidth="1"/>
    <col min="62" max="62" width="16.140625" style="2" hidden="1" customWidth="1"/>
    <col min="63" max="63" width="27.85546875" style="2" hidden="1" customWidth="1"/>
    <col min="64" max="64" width="22.140625" style="2" hidden="1" customWidth="1"/>
    <col min="65" max="66" width="9.140625" style="4" hidden="1" customWidth="1"/>
    <col min="67" max="67" width="9.140625" style="1" hidden="1" customWidth="1"/>
    <col min="68" max="69" width="9.140625" style="1" customWidth="1"/>
    <col min="70" max="70" width="29.5703125" style="1" customWidth="1"/>
    <col min="71" max="75" width="9.140625" style="1" customWidth="1"/>
    <col min="76" max="76" width="18.28515625" style="1" customWidth="1"/>
    <col min="77" max="84" width="9.140625" style="1" customWidth="1"/>
    <col min="85" max="16384" width="9.140625" style="1"/>
  </cols>
  <sheetData>
    <row r="1" spans="1:70" ht="21" hidden="1" customHeight="1" x14ac:dyDescent="0.3">
      <c r="C1" s="150" t="s">
        <v>0</v>
      </c>
      <c r="K1" s="151">
        <v>12515586.6</v>
      </c>
      <c r="L1" s="150" t="e">
        <f>K19+#REF!</f>
        <v>#REF!</v>
      </c>
      <c r="N1" s="150">
        <f>K2-K1</f>
        <v>5498353.9641399998</v>
      </c>
    </row>
    <row r="2" spans="1:70" ht="39.75" hidden="1" customHeight="1" x14ac:dyDescent="0.3">
      <c r="C2" s="150" t="s">
        <v>1</v>
      </c>
      <c r="K2" s="151">
        <f>K11-K21</f>
        <v>18013940.564139999</v>
      </c>
      <c r="L2" s="150">
        <f>12515586.6</f>
        <v>12515586.6</v>
      </c>
      <c r="N2" s="150" t="e">
        <f>L1-L2</f>
        <v>#REF!</v>
      </c>
      <c r="BB2" s="5"/>
    </row>
    <row r="3" spans="1:70" ht="21" hidden="1" customHeight="1" x14ac:dyDescent="0.3">
      <c r="C3" s="150"/>
      <c r="BB3" s="5"/>
    </row>
    <row r="4" spans="1:70" ht="21" hidden="1" customHeight="1" x14ac:dyDescent="0.3">
      <c r="C4" s="150"/>
      <c r="K4" s="151">
        <f>K11-K21</f>
        <v>18013940.564139999</v>
      </c>
      <c r="L4" s="150">
        <f>12919586.6</f>
        <v>12919586.6</v>
      </c>
      <c r="N4" s="150">
        <f>L4-K4</f>
        <v>-5094353.9641399998</v>
      </c>
      <c r="O4" s="154"/>
      <c r="P4" s="179"/>
      <c r="Q4" s="179"/>
      <c r="R4" s="179"/>
      <c r="S4" s="179"/>
      <c r="T4" s="179"/>
      <c r="U4" s="179"/>
      <c r="Z4" s="179"/>
      <c r="AA4" s="179"/>
      <c r="AB4" s="179"/>
      <c r="AC4" s="179"/>
      <c r="AD4" s="179"/>
      <c r="AE4" s="179"/>
      <c r="AJ4" s="179"/>
      <c r="AK4" s="179"/>
      <c r="AL4" s="179"/>
      <c r="AM4" s="180"/>
      <c r="AN4" s="180"/>
      <c r="AO4" s="180"/>
      <c r="BB4" s="5"/>
      <c r="BE4" s="6"/>
      <c r="BF4" s="6"/>
      <c r="BG4" s="6"/>
      <c r="BH4" s="6"/>
    </row>
    <row r="5" spans="1:70" ht="21" hidden="1" customHeight="1" x14ac:dyDescent="0.3">
      <c r="C5" s="150"/>
      <c r="O5" s="154" t="s">
        <v>2</v>
      </c>
      <c r="P5" s="181">
        <f>2197615.85215+362528.28392+1854079.8</f>
        <v>4414223.9360699998</v>
      </c>
      <c r="Q5" s="182"/>
      <c r="R5" s="182"/>
      <c r="S5" s="182"/>
      <c r="T5" s="182"/>
      <c r="U5" s="182"/>
      <c r="V5" s="150">
        <f>P11-P21</f>
        <v>15974792.714169998</v>
      </c>
      <c r="X5" s="150">
        <v>18602.835999999999</v>
      </c>
      <c r="Z5" s="181">
        <f>2197615.85215+362528.28392+1854079.8</f>
        <v>4414223.9360699998</v>
      </c>
      <c r="AA5" s="182"/>
      <c r="AB5" s="182"/>
      <c r="AC5" s="182"/>
      <c r="AD5" s="182"/>
      <c r="AE5" s="182"/>
      <c r="AF5" s="150">
        <f>Z11-Z21</f>
        <v>17054144.462790009</v>
      </c>
      <c r="AH5" s="150">
        <v>18602.835999999999</v>
      </c>
      <c r="AJ5" s="181">
        <f>2197615.85215+362528.28392+1854079.8</f>
        <v>4414223.9360699998</v>
      </c>
      <c r="AK5" s="182"/>
      <c r="AL5" s="182">
        <f>AL19</f>
        <v>11493469.211329998</v>
      </c>
      <c r="AM5" s="183"/>
      <c r="AN5" s="183"/>
      <c r="AO5" s="183"/>
      <c r="AP5" s="150">
        <f>AJ11-AJ21</f>
        <v>17785317.966529999</v>
      </c>
      <c r="AR5" s="150">
        <v>18602.835999999999</v>
      </c>
      <c r="BB5" s="5"/>
      <c r="BE5" s="7">
        <f>2197615.85215+362528.28392+1854079.8</f>
        <v>4414223.9360699998</v>
      </c>
      <c r="BF5" s="8"/>
      <c r="BG5" s="9" t="e">
        <f>BG19</f>
        <v>#REF!</v>
      </c>
      <c r="BH5" s="9"/>
      <c r="BI5" s="2" t="e">
        <f>BE11-BE21</f>
        <v>#REF!</v>
      </c>
      <c r="BK5" s="2">
        <v>18602.835999999999</v>
      </c>
    </row>
    <row r="6" spans="1:70" s="134" customFormat="1" ht="21" customHeight="1" x14ac:dyDescent="0.3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79"/>
      <c r="Q6" s="184"/>
      <c r="R6" s="182"/>
      <c r="S6" s="182"/>
      <c r="T6" s="182"/>
      <c r="U6" s="182"/>
      <c r="V6" s="156"/>
      <c r="W6" s="156"/>
      <c r="X6" s="156"/>
      <c r="Y6" s="156">
        <f>K19-Z19</f>
        <v>956334.01169999875</v>
      </c>
      <c r="Z6" s="156"/>
      <c r="AA6" s="596"/>
      <c r="AB6" s="182"/>
      <c r="AC6" s="182"/>
      <c r="AD6" s="182"/>
      <c r="AE6" s="182"/>
      <c r="AF6" s="156"/>
      <c r="AG6" s="156"/>
      <c r="AH6" s="156"/>
      <c r="AI6" s="156"/>
      <c r="AJ6" s="179"/>
      <c r="AK6" s="179"/>
      <c r="AL6" s="182"/>
      <c r="AM6" s="183"/>
      <c r="AN6" s="183"/>
      <c r="AO6" s="183"/>
      <c r="AP6" s="156"/>
      <c r="AQ6" s="156"/>
      <c r="AR6" s="156"/>
      <c r="AS6" s="156"/>
      <c r="AT6" s="104"/>
      <c r="AU6" s="104"/>
      <c r="AV6" s="104"/>
      <c r="AW6" s="104"/>
      <c r="AX6" s="104"/>
      <c r="AY6" s="104"/>
      <c r="AZ6" s="104"/>
      <c r="BA6" s="104"/>
      <c r="BB6" s="135"/>
      <c r="BC6" s="104"/>
      <c r="BD6" s="104"/>
      <c r="BE6" s="11"/>
      <c r="BF6" s="11"/>
      <c r="BG6" s="9"/>
      <c r="BH6" s="9"/>
      <c r="BI6" s="104"/>
      <c r="BJ6" s="104"/>
      <c r="BK6" s="104"/>
      <c r="BL6" s="104"/>
    </row>
    <row r="7" spans="1:70" ht="45" customHeight="1" x14ac:dyDescent="0.25">
      <c r="A7" s="12"/>
      <c r="B7" s="984" t="s">
        <v>427</v>
      </c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D7" s="984"/>
      <c r="AE7" s="984"/>
      <c r="AF7" s="984"/>
      <c r="AG7" s="984"/>
      <c r="AH7" s="984"/>
      <c r="AI7" s="984"/>
      <c r="AJ7" s="984"/>
      <c r="AK7" s="984"/>
      <c r="AL7" s="984"/>
      <c r="AM7" s="984"/>
      <c r="AN7" s="984"/>
      <c r="AO7" s="984"/>
      <c r="AP7" s="984"/>
      <c r="AQ7" s="984"/>
      <c r="AR7" s="984"/>
      <c r="AS7" s="984"/>
      <c r="AT7" s="984"/>
      <c r="AU7" s="984"/>
      <c r="AV7" s="984"/>
      <c r="AW7" s="984"/>
      <c r="AX7" s="984"/>
      <c r="AY7" s="984"/>
      <c r="AZ7" s="984"/>
      <c r="BA7" s="984"/>
      <c r="BB7" s="984"/>
      <c r="BC7" s="984"/>
      <c r="BD7" s="984"/>
      <c r="BE7" s="984"/>
      <c r="BF7" s="984"/>
      <c r="BG7" s="984"/>
      <c r="BH7" s="984"/>
      <c r="BI7" s="984"/>
      <c r="BJ7" s="984"/>
      <c r="BK7" s="984"/>
      <c r="BL7" s="984"/>
      <c r="BR7" s="2"/>
    </row>
    <row r="8" spans="1:70" s="14" customFormat="1" ht="105" customHeight="1" x14ac:dyDescent="0.35">
      <c r="A8" s="13" t="s">
        <v>3</v>
      </c>
      <c r="B8" s="978" t="s">
        <v>3</v>
      </c>
      <c r="C8" s="978" t="s">
        <v>4</v>
      </c>
      <c r="D8" s="229"/>
      <c r="E8" s="978" t="s">
        <v>5</v>
      </c>
      <c r="F8" s="978" t="s">
        <v>6</v>
      </c>
      <c r="G8" s="978"/>
      <c r="H8" s="978" t="s">
        <v>7</v>
      </c>
      <c r="I8" s="978" t="s">
        <v>6</v>
      </c>
      <c r="J8" s="978"/>
      <c r="K8" s="978" t="s">
        <v>315</v>
      </c>
      <c r="L8" s="985" t="s">
        <v>6</v>
      </c>
      <c r="M8" s="986"/>
      <c r="N8" s="986"/>
      <c r="O8" s="987"/>
      <c r="P8" s="978" t="s">
        <v>316</v>
      </c>
      <c r="Q8" s="978" t="s">
        <v>8</v>
      </c>
      <c r="R8" s="978" t="s">
        <v>6</v>
      </c>
      <c r="S8" s="978"/>
      <c r="T8" s="978"/>
      <c r="U8" s="978"/>
      <c r="V8" s="978"/>
      <c r="W8" s="978"/>
      <c r="X8" s="978"/>
      <c r="Y8" s="978"/>
      <c r="Z8" s="978" t="s">
        <v>317</v>
      </c>
      <c r="AA8" s="978" t="s">
        <v>8</v>
      </c>
      <c r="AB8" s="978" t="s">
        <v>6</v>
      </c>
      <c r="AC8" s="978"/>
      <c r="AD8" s="978"/>
      <c r="AE8" s="978"/>
      <c r="AF8" s="978"/>
      <c r="AG8" s="978"/>
      <c r="AH8" s="978"/>
      <c r="AI8" s="978"/>
      <c r="AJ8" s="978" t="s">
        <v>318</v>
      </c>
      <c r="AK8" s="978" t="s">
        <v>8</v>
      </c>
      <c r="AL8" s="978" t="s">
        <v>6</v>
      </c>
      <c r="AM8" s="978"/>
      <c r="AN8" s="978"/>
      <c r="AO8" s="978"/>
      <c r="AP8" s="978"/>
      <c r="AQ8" s="978"/>
      <c r="AR8" s="978"/>
      <c r="AS8" s="978"/>
      <c r="AT8" s="981" t="s">
        <v>6</v>
      </c>
      <c r="AU8" s="982"/>
      <c r="AV8" s="983"/>
      <c r="AW8" s="979" t="s">
        <v>9</v>
      </c>
      <c r="AX8" s="981" t="s">
        <v>6</v>
      </c>
      <c r="AY8" s="982"/>
      <c r="AZ8" s="983"/>
      <c r="BA8" s="979" t="s">
        <v>10</v>
      </c>
      <c r="BB8" s="981" t="s">
        <v>6</v>
      </c>
      <c r="BC8" s="982"/>
      <c r="BD8" s="983"/>
      <c r="BE8" s="988" t="s">
        <v>319</v>
      </c>
      <c r="BF8" s="988" t="s">
        <v>8</v>
      </c>
      <c r="BG8" s="988" t="s">
        <v>6</v>
      </c>
      <c r="BH8" s="988"/>
      <c r="BI8" s="988"/>
      <c r="BJ8" s="988"/>
      <c r="BK8" s="988"/>
      <c r="BL8" s="988"/>
    </row>
    <row r="9" spans="1:70" s="14" customFormat="1" ht="81.75" customHeight="1" x14ac:dyDescent="0.35">
      <c r="A9" s="15"/>
      <c r="B9" s="978"/>
      <c r="C9" s="978"/>
      <c r="D9" s="229" t="s">
        <v>11</v>
      </c>
      <c r="E9" s="978"/>
      <c r="F9" s="229" t="s">
        <v>12</v>
      </c>
      <c r="G9" s="229" t="s">
        <v>11</v>
      </c>
      <c r="H9" s="978"/>
      <c r="I9" s="229" t="s">
        <v>13</v>
      </c>
      <c r="J9" s="229" t="s">
        <v>11</v>
      </c>
      <c r="K9" s="978"/>
      <c r="L9" s="229" t="s">
        <v>12</v>
      </c>
      <c r="M9" s="229" t="s">
        <v>411</v>
      </c>
      <c r="N9" s="229" t="s">
        <v>14</v>
      </c>
      <c r="O9" s="229" t="s">
        <v>11</v>
      </c>
      <c r="P9" s="978"/>
      <c r="Q9" s="978"/>
      <c r="R9" s="229" t="s">
        <v>12</v>
      </c>
      <c r="S9" s="978" t="s">
        <v>8</v>
      </c>
      <c r="T9" s="229" t="s">
        <v>411</v>
      </c>
      <c r="U9" s="978" t="s">
        <v>8</v>
      </c>
      <c r="V9" s="229" t="s">
        <v>14</v>
      </c>
      <c r="W9" s="978" t="s">
        <v>8</v>
      </c>
      <c r="X9" s="229" t="s">
        <v>11</v>
      </c>
      <c r="Y9" s="978" t="s">
        <v>8</v>
      </c>
      <c r="Z9" s="978"/>
      <c r="AA9" s="978"/>
      <c r="AB9" s="229" t="s">
        <v>12</v>
      </c>
      <c r="AC9" s="978" t="s">
        <v>8</v>
      </c>
      <c r="AD9" s="229" t="s">
        <v>411</v>
      </c>
      <c r="AE9" s="978" t="s">
        <v>8</v>
      </c>
      <c r="AF9" s="229" t="s">
        <v>14</v>
      </c>
      <c r="AG9" s="978" t="s">
        <v>8</v>
      </c>
      <c r="AH9" s="229" t="s">
        <v>11</v>
      </c>
      <c r="AI9" s="978" t="s">
        <v>8</v>
      </c>
      <c r="AJ9" s="978"/>
      <c r="AK9" s="978"/>
      <c r="AL9" s="229" t="s">
        <v>12</v>
      </c>
      <c r="AM9" s="978" t="s">
        <v>8</v>
      </c>
      <c r="AN9" s="229" t="s">
        <v>411</v>
      </c>
      <c r="AO9" s="978" t="s">
        <v>8</v>
      </c>
      <c r="AP9" s="229" t="s">
        <v>14</v>
      </c>
      <c r="AQ9" s="978" t="s">
        <v>8</v>
      </c>
      <c r="AR9" s="229" t="s">
        <v>11</v>
      </c>
      <c r="AS9" s="978" t="s">
        <v>8</v>
      </c>
      <c r="AT9" s="230" t="s">
        <v>12</v>
      </c>
      <c r="AU9" s="230" t="s">
        <v>14</v>
      </c>
      <c r="AV9" s="230" t="s">
        <v>11</v>
      </c>
      <c r="AW9" s="980"/>
      <c r="AX9" s="230" t="s">
        <v>12</v>
      </c>
      <c r="AY9" s="230" t="s">
        <v>14</v>
      </c>
      <c r="AZ9" s="230" t="s">
        <v>11</v>
      </c>
      <c r="BA9" s="980"/>
      <c r="BB9" s="230" t="s">
        <v>12</v>
      </c>
      <c r="BC9" s="230" t="s">
        <v>14</v>
      </c>
      <c r="BD9" s="230" t="s">
        <v>11</v>
      </c>
      <c r="BE9" s="988"/>
      <c r="BF9" s="988"/>
      <c r="BG9" s="230" t="s">
        <v>12</v>
      </c>
      <c r="BH9" s="988" t="s">
        <v>8</v>
      </c>
      <c r="BI9" s="230" t="s">
        <v>14</v>
      </c>
      <c r="BJ9" s="988" t="s">
        <v>8</v>
      </c>
      <c r="BK9" s="230" t="s">
        <v>11</v>
      </c>
      <c r="BL9" s="988" t="s">
        <v>8</v>
      </c>
    </row>
    <row r="10" spans="1:70" s="16" customFormat="1" ht="15" hidden="1" customHeight="1" x14ac:dyDescent="0.35">
      <c r="B10" s="231">
        <v>1</v>
      </c>
      <c r="C10" s="157">
        <v>2</v>
      </c>
      <c r="D10" s="231" t="s">
        <v>15</v>
      </c>
      <c r="E10" s="231" t="s">
        <v>16</v>
      </c>
      <c r="F10" s="231" t="s">
        <v>17</v>
      </c>
      <c r="G10" s="231" t="s">
        <v>18</v>
      </c>
      <c r="H10" s="231" t="s">
        <v>19</v>
      </c>
      <c r="I10" s="231" t="s">
        <v>20</v>
      </c>
      <c r="J10" s="231" t="s">
        <v>21</v>
      </c>
      <c r="K10" s="232" t="s">
        <v>22</v>
      </c>
      <c r="L10" s="231" t="s">
        <v>23</v>
      </c>
      <c r="M10" s="231"/>
      <c r="N10" s="231" t="s">
        <v>24</v>
      </c>
      <c r="O10" s="231" t="s">
        <v>25</v>
      </c>
      <c r="P10" s="233" t="s">
        <v>26</v>
      </c>
      <c r="Q10" s="233"/>
      <c r="R10" s="231" t="s">
        <v>27</v>
      </c>
      <c r="S10" s="978"/>
      <c r="T10" s="229"/>
      <c r="U10" s="978"/>
      <c r="V10" s="231" t="s">
        <v>28</v>
      </c>
      <c r="W10" s="978"/>
      <c r="X10" s="231" t="s">
        <v>29</v>
      </c>
      <c r="Y10" s="978"/>
      <c r="Z10" s="233" t="s">
        <v>26</v>
      </c>
      <c r="AA10" s="233"/>
      <c r="AB10" s="231" t="s">
        <v>27</v>
      </c>
      <c r="AC10" s="978"/>
      <c r="AD10" s="231" t="s">
        <v>27</v>
      </c>
      <c r="AE10" s="978"/>
      <c r="AF10" s="231" t="s">
        <v>28</v>
      </c>
      <c r="AG10" s="978"/>
      <c r="AH10" s="231" t="s">
        <v>29</v>
      </c>
      <c r="AI10" s="978"/>
      <c r="AJ10" s="233" t="s">
        <v>26</v>
      </c>
      <c r="AK10" s="233"/>
      <c r="AL10" s="231" t="s">
        <v>27</v>
      </c>
      <c r="AM10" s="978"/>
      <c r="AN10" s="231" t="s">
        <v>27</v>
      </c>
      <c r="AO10" s="978"/>
      <c r="AP10" s="231" t="s">
        <v>28</v>
      </c>
      <c r="AQ10" s="978"/>
      <c r="AR10" s="231" t="s">
        <v>29</v>
      </c>
      <c r="AS10" s="978"/>
      <c r="AT10" s="231" t="s">
        <v>20</v>
      </c>
      <c r="AU10" s="231" t="s">
        <v>21</v>
      </c>
      <c r="AV10" s="231" t="s">
        <v>30</v>
      </c>
      <c r="AW10" s="231" t="s">
        <v>26</v>
      </c>
      <c r="AX10" s="231" t="s">
        <v>27</v>
      </c>
      <c r="AY10" s="231" t="s">
        <v>28</v>
      </c>
      <c r="AZ10" s="231" t="s">
        <v>29</v>
      </c>
      <c r="BA10" s="231" t="s">
        <v>31</v>
      </c>
      <c r="BB10" s="231" t="s">
        <v>32</v>
      </c>
      <c r="BC10" s="231" t="s">
        <v>33</v>
      </c>
      <c r="BD10" s="231" t="s">
        <v>15</v>
      </c>
      <c r="BE10" s="233" t="s">
        <v>26</v>
      </c>
      <c r="BF10" s="233"/>
      <c r="BG10" s="231" t="s">
        <v>27</v>
      </c>
      <c r="BH10" s="988"/>
      <c r="BI10" s="231" t="s">
        <v>28</v>
      </c>
      <c r="BJ10" s="988"/>
      <c r="BK10" s="231" t="s">
        <v>29</v>
      </c>
      <c r="BL10" s="988"/>
      <c r="BM10" s="17"/>
      <c r="BN10" s="17"/>
    </row>
    <row r="11" spans="1:70" s="18" customFormat="1" ht="35.25" customHeight="1" x14ac:dyDescent="0.25">
      <c r="B11" s="954" t="s">
        <v>34</v>
      </c>
      <c r="C11" s="954"/>
      <c r="D11" s="234" t="e">
        <f>D45+#REF!+D755</f>
        <v>#REF!</v>
      </c>
      <c r="E11" s="234" t="e">
        <f t="shared" ref="E11:J11" si="0">E759</f>
        <v>#REF!</v>
      </c>
      <c r="F11" s="234" t="e">
        <f t="shared" si="0"/>
        <v>#REF!</v>
      </c>
      <c r="G11" s="234" t="e">
        <f t="shared" si="0"/>
        <v>#REF!</v>
      </c>
      <c r="H11" s="234" t="e">
        <f t="shared" si="0"/>
        <v>#REF!</v>
      </c>
      <c r="I11" s="234" t="e">
        <f t="shared" si="0"/>
        <v>#REF!</v>
      </c>
      <c r="J11" s="234" t="e">
        <f t="shared" si="0"/>
        <v>#REF!</v>
      </c>
      <c r="K11" s="235">
        <f>L11+M11+N11+O11</f>
        <v>21686921.964139998</v>
      </c>
      <c r="L11" s="235">
        <f>L45+L718+L755+L727+L772+L778+L780</f>
        <v>18279306.448429998</v>
      </c>
      <c r="M11" s="235">
        <f>M45+M718+M755+M727+M772+M778</f>
        <v>348503.48593000002</v>
      </c>
      <c r="N11" s="235">
        <f>N45+N718+N755+N727+N772</f>
        <v>533476.92140999995</v>
      </c>
      <c r="O11" s="235">
        <f>O45+O718+O755+O749+O758</f>
        <v>2525635.10837</v>
      </c>
      <c r="P11" s="235">
        <f>R11+V11+X11+T11</f>
        <v>19712904.002549998</v>
      </c>
      <c r="Q11" s="236">
        <f>P11/K11</f>
        <v>0.90897657284634026</v>
      </c>
      <c r="R11" s="235">
        <f>R45+R718+R755+R727+R772+R778+R780</f>
        <v>16701647.617339998</v>
      </c>
      <c r="S11" s="236">
        <f>R11/L11</f>
        <v>0.91369153772103295</v>
      </c>
      <c r="T11" s="235">
        <f>T45+T718+T755+T727+T772+T778</f>
        <v>239008.26320000002</v>
      </c>
      <c r="U11" s="236">
        <f>T11/M11</f>
        <v>0.68581312052645271</v>
      </c>
      <c r="V11" s="235">
        <f>V45+V718+V755+V727+V772</f>
        <v>502002.48652999994</v>
      </c>
      <c r="W11" s="236">
        <f>V11/N11</f>
        <v>0.94100131867595715</v>
      </c>
      <c r="X11" s="235">
        <f>X45+X718+X755+X727+X758+X743</f>
        <v>2270245.6354799997</v>
      </c>
      <c r="Y11" s="236">
        <f>X11/O11</f>
        <v>0.89888108854535831</v>
      </c>
      <c r="Z11" s="235">
        <f>AB11+AF11+AH11+AD11</f>
        <v>20727125.862270009</v>
      </c>
      <c r="AA11" s="236">
        <f>Z11/K11</f>
        <v>0.95574309238272537</v>
      </c>
      <c r="AB11" s="235">
        <f>AB45+AB718+AB755+AB727+AB772+AB778+AB780</f>
        <v>17717462.683950007</v>
      </c>
      <c r="AC11" s="236">
        <f>AB11/L11</f>
        <v>0.96926339814559825</v>
      </c>
      <c r="AD11" s="235">
        <f>AD45+AD718+AD755+AD727+AD772+AD778</f>
        <v>246185.90202000001</v>
      </c>
      <c r="AE11" s="236">
        <f>AD11/M11</f>
        <v>0.7064087217464694</v>
      </c>
      <c r="AF11" s="235">
        <f>AF45+AF718+AF755+AF727+AF772</f>
        <v>411982.59841999999</v>
      </c>
      <c r="AG11" s="236">
        <f>AF11/N11</f>
        <v>0.77225945844313981</v>
      </c>
      <c r="AH11" s="235">
        <f>AH45+AH718+AH755+AH727+AH758+AH743</f>
        <v>2351494.6778799999</v>
      </c>
      <c r="AI11" s="236">
        <f>AH11/O11</f>
        <v>0.93105083552533152</v>
      </c>
      <c r="AJ11" s="235">
        <f>AL11+AP11+AR11+AN11</f>
        <v>21458299.366529997</v>
      </c>
      <c r="AK11" s="236">
        <f>AJ11/K11</f>
        <v>0.98945804305525542</v>
      </c>
      <c r="AL11" s="235">
        <f>AL45+AL718+AL755+AL727+AL772+AL778+AL780</f>
        <v>18124146.704999998</v>
      </c>
      <c r="AM11" s="236">
        <f t="shared" ref="AM11:AM24" si="1">AL11/L11</f>
        <v>0.99151172699753465</v>
      </c>
      <c r="AN11" s="235">
        <f>AN45+AN718+AN755+AN727+AN772+AN778</f>
        <v>288470.50474</v>
      </c>
      <c r="AO11" s="236">
        <f>AN11/M11</f>
        <v>0.82774065794550422</v>
      </c>
      <c r="AP11" s="235">
        <f>AP45+AP718+AP755+AP727+AP767+AP772</f>
        <v>520197.04841999995</v>
      </c>
      <c r="AQ11" s="236">
        <f>AP11/N11</f>
        <v>0.97510694004362775</v>
      </c>
      <c r="AR11" s="235">
        <f>AR45+AR718+AR755+AR727+AR758+AR743</f>
        <v>2525485.10837</v>
      </c>
      <c r="AS11" s="237">
        <f>AR11/O11</f>
        <v>0.99994060899790993</v>
      </c>
      <c r="AT11" s="238" t="e">
        <f t="shared" ref="AT11:BD11" si="2">AT45+AT718+AT755</f>
        <v>#REF!</v>
      </c>
      <c r="AU11" s="238" t="e">
        <f t="shared" si="2"/>
        <v>#REF!</v>
      </c>
      <c r="AV11" s="238" t="e">
        <f t="shared" si="2"/>
        <v>#REF!</v>
      </c>
      <c r="AW11" s="238" t="e">
        <f t="shared" si="2"/>
        <v>#REF!</v>
      </c>
      <c r="AX11" s="238" t="e">
        <f t="shared" si="2"/>
        <v>#REF!</v>
      </c>
      <c r="AY11" s="238" t="e">
        <f t="shared" si="2"/>
        <v>#REF!</v>
      </c>
      <c r="AZ11" s="238" t="e">
        <f t="shared" si="2"/>
        <v>#REF!</v>
      </c>
      <c r="BA11" s="238" t="e">
        <f t="shared" si="2"/>
        <v>#REF!</v>
      </c>
      <c r="BB11" s="238" t="e">
        <f t="shared" si="2"/>
        <v>#REF!</v>
      </c>
      <c r="BC11" s="238" t="e">
        <f t="shared" si="2"/>
        <v>#REF!</v>
      </c>
      <c r="BD11" s="238" t="e">
        <f t="shared" si="2"/>
        <v>#REF!</v>
      </c>
      <c r="BE11" s="239" t="e">
        <f>BG11+BI11+BK11</f>
        <v>#REF!</v>
      </c>
      <c r="BF11" s="240" t="e">
        <f>BE11/K11</f>
        <v>#REF!</v>
      </c>
      <c r="BG11" s="239" t="e">
        <f>BG45+BG718+BG755+BG727+BG772+BG774</f>
        <v>#REF!</v>
      </c>
      <c r="BH11" s="240" t="e">
        <f>BG11/L11</f>
        <v>#REF!</v>
      </c>
      <c r="BI11" s="239">
        <f>BI45+BI718+BI755+BI727+BI767+BI772</f>
        <v>120351.00803</v>
      </c>
      <c r="BJ11" s="240">
        <f>BI11/N11</f>
        <v>0.22559740299900446</v>
      </c>
      <c r="BK11" s="239">
        <f>BK45+BK718+BK755+BK727+BK758</f>
        <v>834785.03129999992</v>
      </c>
      <c r="BL11" s="240">
        <f>BK11/O11</f>
        <v>0.33052479692474473</v>
      </c>
      <c r="BM11" s="19"/>
      <c r="BN11" s="19"/>
    </row>
    <row r="12" spans="1:70" s="20" customFormat="1" ht="35.25" hidden="1" customHeight="1" x14ac:dyDescent="0.25">
      <c r="B12" s="943" t="s">
        <v>35</v>
      </c>
      <c r="C12" s="943"/>
      <c r="D12" s="241" t="e">
        <f>D11/#REF!</f>
        <v>#REF!</v>
      </c>
      <c r="E12" s="241"/>
      <c r="F12" s="241" t="e">
        <f>F11/E11</f>
        <v>#REF!</v>
      </c>
      <c r="G12" s="241" t="e">
        <f>G11/E11</f>
        <v>#REF!</v>
      </c>
      <c r="H12" s="241"/>
      <c r="I12" s="241" t="e">
        <f>I11/H11</f>
        <v>#REF!</v>
      </c>
      <c r="J12" s="241" t="e">
        <f>J11/H11</f>
        <v>#REF!</v>
      </c>
      <c r="K12" s="235" t="e">
        <f t="shared" ref="K12:K16" si="3">L12+M12+N12+O12</f>
        <v>#REF!</v>
      </c>
      <c r="L12" s="242" t="e">
        <f>L11/J11</f>
        <v>#REF!</v>
      </c>
      <c r="M12" s="242"/>
      <c r="N12" s="242"/>
      <c r="O12" s="242">
        <f>O11/K11</f>
        <v>0.11645890147740728</v>
      </c>
      <c r="P12" s="242"/>
      <c r="Q12" s="236" t="e">
        <f t="shared" ref="Q12:Q54" si="4">P12/K12</f>
        <v>#REF!</v>
      </c>
      <c r="R12" s="242">
        <f>R11/P11</f>
        <v>0.84724440474014007</v>
      </c>
      <c r="S12" s="236" t="e">
        <f t="shared" ref="S12:S42" si="5">R12/L12</f>
        <v>#REF!</v>
      </c>
      <c r="T12" s="242"/>
      <c r="U12" s="236" t="e">
        <f t="shared" ref="U12:U40" si="6">T12/M12</f>
        <v>#DIV/0!</v>
      </c>
      <c r="V12" s="241"/>
      <c r="W12" s="236" t="e">
        <f t="shared" ref="W12:W40" si="7">V12/N12</f>
        <v>#DIV/0!</v>
      </c>
      <c r="X12" s="242">
        <f>X11/S11</f>
        <v>2484695.9195250291</v>
      </c>
      <c r="Y12" s="236">
        <f t="shared" ref="Y12:Y43" si="8">X12/O12</f>
        <v>21335388.604941063</v>
      </c>
      <c r="Z12" s="242"/>
      <c r="AA12" s="236" t="e">
        <f t="shared" ref="AA12:AA54" si="9">Z12/K12</f>
        <v>#REF!</v>
      </c>
      <c r="AB12" s="242">
        <f>AB11/Z11</f>
        <v>0.85479592306627761</v>
      </c>
      <c r="AC12" s="236" t="e">
        <f t="shared" ref="AC12:AC47" si="10">AB12/L12</f>
        <v>#REF!</v>
      </c>
      <c r="AD12" s="242">
        <f>AD11/AB11</f>
        <v>1.3895099225636651E-2</v>
      </c>
      <c r="AE12" s="236" t="e">
        <f t="shared" ref="AE12:AE40" si="11">AD12/M12</f>
        <v>#DIV/0!</v>
      </c>
      <c r="AF12" s="242"/>
      <c r="AG12" s="236" t="e">
        <f t="shared" ref="AG12:AG46" si="12">AF12/N12</f>
        <v>#DIV/0!</v>
      </c>
      <c r="AH12" s="242">
        <f>AH11/AC11</f>
        <v>2426063.6297407872</v>
      </c>
      <c r="AI12" s="236">
        <f t="shared" ref="AI12:AI54" si="13">AH12/O12</f>
        <v>20831929.538777567</v>
      </c>
      <c r="AJ12" s="242">
        <f>AL12+AP12+AR12</f>
        <v>0.96231446214133198</v>
      </c>
      <c r="AK12" s="236" t="e">
        <f t="shared" ref="AK12:AK43" si="14">AJ12/K12</f>
        <v>#REF!</v>
      </c>
      <c r="AL12" s="242">
        <f>AL11/AJ11</f>
        <v>0.84462176593870675</v>
      </c>
      <c r="AM12" s="243" t="e">
        <f t="shared" si="1"/>
        <v>#REF!</v>
      </c>
      <c r="AN12" s="242">
        <f>AN11/AL11</f>
        <v>1.5916363370663857E-2</v>
      </c>
      <c r="AO12" s="236" t="e">
        <f t="shared" ref="AO12:AO40" si="15">AN12/M12</f>
        <v>#DIV/0!</v>
      </c>
      <c r="AP12" s="242"/>
      <c r="AQ12" s="243" t="e">
        <f t="shared" ref="AQ12:AQ40" si="16">AP12/N12</f>
        <v>#DIV/0!</v>
      </c>
      <c r="AR12" s="242">
        <f>AR11/AJ11</f>
        <v>0.11769269620262521</v>
      </c>
      <c r="AS12" s="236">
        <f t="shared" ref="AS12:AS43" si="17">AR12/O12</f>
        <v>1.0105942500707623</v>
      </c>
      <c r="AT12" s="244" t="e">
        <f>AT11/AS11</f>
        <v>#REF!</v>
      </c>
      <c r="AU12" s="244"/>
      <c r="AV12" s="244" t="e">
        <f>AV11/AS11</f>
        <v>#REF!</v>
      </c>
      <c r="AW12" s="244"/>
      <c r="AX12" s="244" t="e">
        <f>AX11/AW11</f>
        <v>#REF!</v>
      </c>
      <c r="AY12" s="244"/>
      <c r="AZ12" s="244" t="e">
        <f>AZ11/AW11</f>
        <v>#REF!</v>
      </c>
      <c r="BA12" s="244"/>
      <c r="BB12" s="244" t="e">
        <f>BB11/BA11</f>
        <v>#REF!</v>
      </c>
      <c r="BC12" s="244"/>
      <c r="BD12" s="244" t="e">
        <f>BD11/BA11</f>
        <v>#REF!</v>
      </c>
      <c r="BE12" s="245" t="e">
        <f t="shared" ref="BE12:BE14" si="18">BG12+BI12+BK12</f>
        <v>#REF!</v>
      </c>
      <c r="BF12" s="240" t="e">
        <f t="shared" ref="BF12:BF54" si="19">BE12/K12</f>
        <v>#REF!</v>
      </c>
      <c r="BG12" s="245" t="e">
        <f>BG11/BE11</f>
        <v>#REF!</v>
      </c>
      <c r="BH12" s="240" t="e">
        <f t="shared" ref="BH12:BH51" si="20">BG12/L12</f>
        <v>#REF!</v>
      </c>
      <c r="BI12" s="245"/>
      <c r="BJ12" s="240" t="e">
        <f t="shared" ref="BJ12:BJ46" si="21">BI12/N12</f>
        <v>#DIV/0!</v>
      </c>
      <c r="BK12" s="245" t="e">
        <f>BK11/BE11</f>
        <v>#REF!</v>
      </c>
      <c r="BL12" s="240" t="e">
        <f t="shared" ref="BL12:BL54" si="22">BK12/O12</f>
        <v>#REF!</v>
      </c>
      <c r="BM12" s="21"/>
      <c r="BN12" s="21"/>
    </row>
    <row r="13" spans="1:70" s="22" customFormat="1" ht="35.25" customHeight="1" x14ac:dyDescent="0.3">
      <c r="B13" s="993" t="s">
        <v>36</v>
      </c>
      <c r="C13" s="993"/>
      <c r="D13" s="241"/>
      <c r="E13" s="241"/>
      <c r="F13" s="241"/>
      <c r="G13" s="241"/>
      <c r="H13" s="241"/>
      <c r="I13" s="241"/>
      <c r="J13" s="241"/>
      <c r="K13" s="242">
        <f t="shared" si="3"/>
        <v>19562800.573060006</v>
      </c>
      <c r="L13" s="242">
        <f>L600+L718+L727</f>
        <v>16850362.540180005</v>
      </c>
      <c r="M13" s="242">
        <f>M600+M718+M749</f>
        <v>324294.08266000001</v>
      </c>
      <c r="N13" s="242">
        <f>N600+N718+N727</f>
        <v>477259.94184999994</v>
      </c>
      <c r="O13" s="242">
        <f>O600+O718+O749</f>
        <v>1910884.0083699999</v>
      </c>
      <c r="P13" s="242">
        <f>R13+V13+X13+T13</f>
        <v>17626898.96353</v>
      </c>
      <c r="Q13" s="246">
        <f t="shared" si="4"/>
        <v>0.90104169378509424</v>
      </c>
      <c r="R13" s="242">
        <f>R600+R718+R727</f>
        <v>15309849.482040001</v>
      </c>
      <c r="S13" s="246">
        <f t="shared" si="5"/>
        <v>0.90857685972829239</v>
      </c>
      <c r="T13" s="242">
        <f>T600+T718+T749</f>
        <v>215076.33363000001</v>
      </c>
      <c r="U13" s="246">
        <v>0</v>
      </c>
      <c r="V13" s="242">
        <f>V600+V718+V727</f>
        <v>446328.61237999995</v>
      </c>
      <c r="W13" s="246">
        <f t="shared" si="7"/>
        <v>0.93518976398877918</v>
      </c>
      <c r="X13" s="242">
        <f>X600+X718+X727+X743</f>
        <v>1655644.5354800001</v>
      </c>
      <c r="Y13" s="236">
        <f t="shared" si="8"/>
        <v>0.86642858919117693</v>
      </c>
      <c r="Z13" s="242">
        <f>AB13+AD13+AF13+AH13</f>
        <v>18624263.797810003</v>
      </c>
      <c r="AA13" s="246">
        <f t="shared" si="9"/>
        <v>0.95202441635363477</v>
      </c>
      <c r="AB13" s="242">
        <f>AB600+AB718+AB727</f>
        <v>16308852.967840003</v>
      </c>
      <c r="AC13" s="246">
        <f t="shared" si="10"/>
        <v>0.96786362483010302</v>
      </c>
      <c r="AD13" s="242">
        <f>AD600+AD718+AD727</f>
        <v>222212.88662</v>
      </c>
      <c r="AE13" s="246">
        <v>0</v>
      </c>
      <c r="AF13" s="242">
        <f>AF600+AF718+AF727</f>
        <v>356304.36547000002</v>
      </c>
      <c r="AG13" s="246">
        <f t="shared" si="12"/>
        <v>0.74656247932491349</v>
      </c>
      <c r="AH13" s="242">
        <f>AH600+AH718+AH727+AH743</f>
        <v>1736893.57788</v>
      </c>
      <c r="AI13" s="246">
        <f t="shared" si="13"/>
        <v>0.90894767566849066</v>
      </c>
      <c r="AJ13" s="242">
        <f>AL13+AP13+AR13+AN13</f>
        <v>19353291.194219999</v>
      </c>
      <c r="AK13" s="246">
        <f t="shared" si="14"/>
        <v>0.98929041994485578</v>
      </c>
      <c r="AL13" s="242">
        <f>AL600+AL718+AL727</f>
        <v>16713558.08061</v>
      </c>
      <c r="AM13" s="246">
        <f t="shared" si="1"/>
        <v>0.99188121565670806</v>
      </c>
      <c r="AN13" s="242">
        <f>AN600+AN718+AN727</f>
        <v>264330.28977000003</v>
      </c>
      <c r="AO13" s="246">
        <v>0</v>
      </c>
      <c r="AP13" s="242">
        <f>AP600+AP718</f>
        <v>464518.81546999997</v>
      </c>
      <c r="AQ13" s="246">
        <f t="shared" si="16"/>
        <v>0.97330359147551415</v>
      </c>
      <c r="AR13" s="242">
        <f>AR600+AR718+AR727+AR743</f>
        <v>1910884.0083699999</v>
      </c>
      <c r="AS13" s="246">
        <f t="shared" si="17"/>
        <v>1</v>
      </c>
      <c r="AT13" s="244" t="e">
        <f t="shared" ref="AT13:BD13" si="23">AT600+AT718</f>
        <v>#REF!</v>
      </c>
      <c r="AU13" s="244" t="e">
        <f t="shared" si="23"/>
        <v>#REF!</v>
      </c>
      <c r="AV13" s="244" t="e">
        <f t="shared" si="23"/>
        <v>#REF!</v>
      </c>
      <c r="AW13" s="244" t="e">
        <f t="shared" si="23"/>
        <v>#REF!</v>
      </c>
      <c r="AX13" s="244" t="e">
        <f t="shared" si="23"/>
        <v>#REF!</v>
      </c>
      <c r="AY13" s="244" t="e">
        <f t="shared" si="23"/>
        <v>#REF!</v>
      </c>
      <c r="AZ13" s="244" t="e">
        <f t="shared" si="23"/>
        <v>#REF!</v>
      </c>
      <c r="BA13" s="244" t="e">
        <f t="shared" si="23"/>
        <v>#REF!</v>
      </c>
      <c r="BB13" s="244" t="e">
        <f t="shared" si="23"/>
        <v>#REF!</v>
      </c>
      <c r="BC13" s="244" t="e">
        <f t="shared" si="23"/>
        <v>#REF!</v>
      </c>
      <c r="BD13" s="244" t="e">
        <f t="shared" si="23"/>
        <v>#REF!</v>
      </c>
      <c r="BE13" s="245" t="e">
        <f t="shared" si="18"/>
        <v>#REF!</v>
      </c>
      <c r="BF13" s="247" t="e">
        <f t="shared" si="19"/>
        <v>#REF!</v>
      </c>
      <c r="BG13" s="245" t="e">
        <f>BG600+BG718+BG727</f>
        <v>#REF!</v>
      </c>
      <c r="BH13" s="247" t="e">
        <f t="shared" si="20"/>
        <v>#REF!</v>
      </c>
      <c r="BI13" s="245">
        <f>BI600+BI718</f>
        <v>119812.26142</v>
      </c>
      <c r="BJ13" s="247">
        <f t="shared" si="21"/>
        <v>0.25104193944199971</v>
      </c>
      <c r="BK13" s="245">
        <f>BK600+BK718+BK727</f>
        <v>834785.03129999992</v>
      </c>
      <c r="BL13" s="247">
        <f t="shared" si="22"/>
        <v>0.43685803410541835</v>
      </c>
      <c r="BM13" s="23"/>
      <c r="BN13" s="23"/>
    </row>
    <row r="14" spans="1:70" s="22" customFormat="1" ht="35.25" customHeight="1" x14ac:dyDescent="0.3">
      <c r="B14" s="993" t="s">
        <v>37</v>
      </c>
      <c r="C14" s="993"/>
      <c r="D14" s="241"/>
      <c r="E14" s="241"/>
      <c r="F14" s="241"/>
      <c r="G14" s="241"/>
      <c r="H14" s="241"/>
      <c r="I14" s="241"/>
      <c r="J14" s="241"/>
      <c r="K14" s="242">
        <f t="shared" si="3"/>
        <v>1366558.2105100001</v>
      </c>
      <c r="L14" s="242">
        <f>L619+L772</f>
        <v>671380.72768000001</v>
      </c>
      <c r="M14" s="242">
        <f>M619+M772</f>
        <v>24209.403269999999</v>
      </c>
      <c r="N14" s="242">
        <f>N619+N772</f>
        <v>56216.97956</v>
      </c>
      <c r="O14" s="242">
        <f>O619+O772</f>
        <v>614751.1</v>
      </c>
      <c r="P14" s="242">
        <f>R14+V14+X14+T14</f>
        <v>1331679.94096</v>
      </c>
      <c r="Q14" s="246">
        <f t="shared" si="4"/>
        <v>0.97447728952798618</v>
      </c>
      <c r="R14" s="242">
        <f>R619+R772</f>
        <v>637473.03723999998</v>
      </c>
      <c r="S14" s="246">
        <f t="shared" si="5"/>
        <v>0.94949558567585002</v>
      </c>
      <c r="T14" s="242">
        <f>T619+T772</f>
        <v>23931.92957</v>
      </c>
      <c r="U14" s="246">
        <f t="shared" si="6"/>
        <v>0.98853859812629741</v>
      </c>
      <c r="V14" s="242">
        <f>V619+V772</f>
        <v>55673.874150000003</v>
      </c>
      <c r="W14" s="246">
        <f t="shared" si="7"/>
        <v>0.99033912148516723</v>
      </c>
      <c r="X14" s="242">
        <f>X619+X772</f>
        <v>614601.1</v>
      </c>
      <c r="Y14" s="236">
        <f t="shared" si="8"/>
        <v>0.99975599880992483</v>
      </c>
      <c r="Z14" s="242">
        <f t="shared" ref="Z14:Z15" si="24">AB14+AD14+AF14+AH14</f>
        <v>1348210.9735400002</v>
      </c>
      <c r="AA14" s="246">
        <f t="shared" si="9"/>
        <v>0.98657412700835279</v>
      </c>
      <c r="AB14" s="242">
        <f>AB619+AB772</f>
        <v>653958.62519000005</v>
      </c>
      <c r="AC14" s="246">
        <f t="shared" si="10"/>
        <v>0.97405033869500068</v>
      </c>
      <c r="AD14" s="242">
        <f>AD619+AD772</f>
        <v>23973.0154</v>
      </c>
      <c r="AE14" s="246">
        <f t="shared" si="11"/>
        <v>0.99023570026226426</v>
      </c>
      <c r="AF14" s="242">
        <f>AF619+AF772</f>
        <v>55678.232949999998</v>
      </c>
      <c r="AG14" s="246">
        <f t="shared" si="12"/>
        <v>0.99041665677849156</v>
      </c>
      <c r="AH14" s="242">
        <f>AH619+AH772</f>
        <v>614601.1</v>
      </c>
      <c r="AI14" s="246">
        <f t="shared" si="13"/>
        <v>0.99975599880992483</v>
      </c>
      <c r="AJ14" s="242">
        <f t="shared" ref="AJ14:AJ16" si="25">AL14+AP14+AR14+AN14</f>
        <v>1349596.43138</v>
      </c>
      <c r="AK14" s="246">
        <f t="shared" si="14"/>
        <v>0.98758795710307135</v>
      </c>
      <c r="AL14" s="242">
        <f>AL619+AL772</f>
        <v>655176.88346000004</v>
      </c>
      <c r="AM14" s="246">
        <f t="shared" si="1"/>
        <v>0.97586489520485131</v>
      </c>
      <c r="AN14" s="242">
        <f>AN619+AN772</f>
        <v>24140.214970000001</v>
      </c>
      <c r="AO14" s="246">
        <f t="shared" si="15"/>
        <v>0.99714208982235697</v>
      </c>
      <c r="AP14" s="242">
        <f>AP619+AP772</f>
        <v>55678.232949999998</v>
      </c>
      <c r="AQ14" s="246">
        <f t="shared" si="16"/>
        <v>0.99041665677849156</v>
      </c>
      <c r="AR14" s="242">
        <f t="shared" ref="AR14" si="26">AR619</f>
        <v>614601.1</v>
      </c>
      <c r="AS14" s="246">
        <f t="shared" si="17"/>
        <v>0.99975599880992483</v>
      </c>
      <c r="AT14" s="244">
        <f t="shared" ref="AT14:BD14" si="27">AT619</f>
        <v>614680.99473000003</v>
      </c>
      <c r="AU14" s="244">
        <f t="shared" si="27"/>
        <v>0</v>
      </c>
      <c r="AV14" s="244">
        <f t="shared" si="27"/>
        <v>0</v>
      </c>
      <c r="AW14" s="244">
        <f t="shared" si="27"/>
        <v>-1204736.08228</v>
      </c>
      <c r="AX14" s="244">
        <f t="shared" si="27"/>
        <v>-716134.98228</v>
      </c>
      <c r="AY14" s="244">
        <f t="shared" si="27"/>
        <v>0</v>
      </c>
      <c r="AZ14" s="244">
        <f t="shared" si="27"/>
        <v>-488601.1</v>
      </c>
      <c r="BA14" s="244">
        <f t="shared" si="27"/>
        <v>852124.20724000002</v>
      </c>
      <c r="BB14" s="244">
        <f t="shared" si="27"/>
        <v>670133.22768000001</v>
      </c>
      <c r="BC14" s="244">
        <f t="shared" si="27"/>
        <v>55990.97956</v>
      </c>
      <c r="BD14" s="244">
        <f t="shared" si="27"/>
        <v>126000</v>
      </c>
      <c r="BE14" s="245">
        <f t="shared" si="18"/>
        <v>17560.849099999963</v>
      </c>
      <c r="BF14" s="247">
        <f t="shared" si="19"/>
        <v>1.2850421566342385E-2</v>
      </c>
      <c r="BG14" s="245">
        <f>BG619+BG772</f>
        <v>17022.102489999961</v>
      </c>
      <c r="BH14" s="247">
        <f t="shared" si="20"/>
        <v>2.5353874170354798E-2</v>
      </c>
      <c r="BI14" s="245">
        <f>BI619+BI772</f>
        <v>538.74661000000197</v>
      </c>
      <c r="BJ14" s="247">
        <f t="shared" si="21"/>
        <v>9.5833432215083943E-3</v>
      </c>
      <c r="BK14" s="245">
        <f t="shared" ref="BK14" si="28">BK619</f>
        <v>0</v>
      </c>
      <c r="BL14" s="247">
        <f t="shared" si="22"/>
        <v>0</v>
      </c>
      <c r="BM14" s="23"/>
      <c r="BN14" s="23"/>
    </row>
    <row r="15" spans="1:70" s="22" customFormat="1" ht="35.25" customHeight="1" x14ac:dyDescent="0.3">
      <c r="B15" s="993" t="s">
        <v>38</v>
      </c>
      <c r="C15" s="993"/>
      <c r="D15" s="241"/>
      <c r="E15" s="241"/>
      <c r="F15" s="241"/>
      <c r="G15" s="241"/>
      <c r="H15" s="241"/>
      <c r="I15" s="241"/>
      <c r="J15" s="241"/>
      <c r="K15" s="242">
        <f t="shared" si="3"/>
        <v>7007.2604799999999</v>
      </c>
      <c r="L15" s="242">
        <f t="shared" ref="L15" si="29">L755</f>
        <v>7007.2604799999999</v>
      </c>
      <c r="M15" s="242">
        <f t="shared" ref="M15:BD15" si="30">M755</f>
        <v>0</v>
      </c>
      <c r="N15" s="242">
        <f t="shared" si="30"/>
        <v>0</v>
      </c>
      <c r="O15" s="242">
        <f>O758</f>
        <v>0</v>
      </c>
      <c r="P15" s="242">
        <f>R15+V15+X15+T15</f>
        <v>4855.8208400000003</v>
      </c>
      <c r="Q15" s="246">
        <f t="shared" si="4"/>
        <v>0.69296993509223737</v>
      </c>
      <c r="R15" s="242">
        <f t="shared" ref="R15" si="31">R755</f>
        <v>4855.8208400000003</v>
      </c>
      <c r="S15" s="246">
        <f t="shared" si="5"/>
        <v>0.69296993509223737</v>
      </c>
      <c r="T15" s="242">
        <f t="shared" ref="T15" si="32">T755</f>
        <v>0</v>
      </c>
      <c r="U15" s="246">
        <v>0</v>
      </c>
      <c r="V15" s="242">
        <f t="shared" ref="V15" si="33">V755</f>
        <v>0</v>
      </c>
      <c r="W15" s="246">
        <v>0</v>
      </c>
      <c r="X15" s="242">
        <f>X758</f>
        <v>0</v>
      </c>
      <c r="Y15" s="246">
        <v>0</v>
      </c>
      <c r="Z15" s="242">
        <f t="shared" si="24"/>
        <v>4855.8208400000003</v>
      </c>
      <c r="AA15" s="246">
        <f t="shared" si="9"/>
        <v>0.69296993509223737</v>
      </c>
      <c r="AB15" s="242">
        <f t="shared" ref="AB15:AD15" si="34">AB755</f>
        <v>4855.8208400000003</v>
      </c>
      <c r="AC15" s="246">
        <f t="shared" si="10"/>
        <v>0.69296993509223737</v>
      </c>
      <c r="AD15" s="242">
        <f t="shared" si="34"/>
        <v>0</v>
      </c>
      <c r="AE15" s="246">
        <v>0</v>
      </c>
      <c r="AF15" s="242">
        <f t="shared" ref="AF15" si="35">AF755</f>
        <v>0</v>
      </c>
      <c r="AG15" s="246">
        <v>0</v>
      </c>
      <c r="AH15" s="242">
        <f>AH758</f>
        <v>0</v>
      </c>
      <c r="AI15" s="246">
        <v>0</v>
      </c>
      <c r="AJ15" s="242">
        <f t="shared" si="25"/>
        <v>4855.8208400000003</v>
      </c>
      <c r="AK15" s="246">
        <f t="shared" si="14"/>
        <v>0.69296993509223737</v>
      </c>
      <c r="AL15" s="242">
        <f>AL755</f>
        <v>4855.8208400000003</v>
      </c>
      <c r="AM15" s="246">
        <f t="shared" si="1"/>
        <v>0.69296993509223737</v>
      </c>
      <c r="AN15" s="242">
        <f>AN755</f>
        <v>0</v>
      </c>
      <c r="AO15" s="246">
        <v>0</v>
      </c>
      <c r="AP15" s="248">
        <f t="shared" ref="AP15" si="36">AP755</f>
        <v>0</v>
      </c>
      <c r="AQ15" s="246">
        <v>0</v>
      </c>
      <c r="AR15" s="242">
        <f>AR758</f>
        <v>0</v>
      </c>
      <c r="AS15" s="246">
        <v>0</v>
      </c>
      <c r="AT15" s="244">
        <f t="shared" si="30"/>
        <v>0</v>
      </c>
      <c r="AU15" s="244">
        <f t="shared" si="30"/>
        <v>0</v>
      </c>
      <c r="AV15" s="244">
        <f t="shared" si="30"/>
        <v>0</v>
      </c>
      <c r="AW15" s="244">
        <f t="shared" si="30"/>
        <v>0</v>
      </c>
      <c r="AX15" s="244">
        <f t="shared" si="30"/>
        <v>0</v>
      </c>
      <c r="AY15" s="244">
        <f t="shared" si="30"/>
        <v>0</v>
      </c>
      <c r="AZ15" s="244">
        <f t="shared" si="30"/>
        <v>0</v>
      </c>
      <c r="BA15" s="244">
        <f t="shared" si="30"/>
        <v>0</v>
      </c>
      <c r="BB15" s="244">
        <f t="shared" si="30"/>
        <v>0</v>
      </c>
      <c r="BC15" s="244">
        <f t="shared" si="30"/>
        <v>0</v>
      </c>
      <c r="BD15" s="244">
        <f t="shared" si="30"/>
        <v>0</v>
      </c>
      <c r="BE15" s="249">
        <f>BG15+BI15+BK15</f>
        <v>2151.4396399999996</v>
      </c>
      <c r="BF15" s="247">
        <f t="shared" si="19"/>
        <v>0.30703006490776258</v>
      </c>
      <c r="BG15" s="245">
        <f t="shared" ref="BG15" si="37">BG755</f>
        <v>2151.4396399999996</v>
      </c>
      <c r="BH15" s="247">
        <f t="shared" si="20"/>
        <v>0.30703006490776258</v>
      </c>
      <c r="BI15" s="249">
        <f t="shared" ref="BI15" si="38">BI755</f>
        <v>0</v>
      </c>
      <c r="BJ15" s="247">
        <v>0</v>
      </c>
      <c r="BK15" s="245">
        <f>BK758</f>
        <v>0</v>
      </c>
      <c r="BL15" s="247" t="e">
        <f t="shared" si="22"/>
        <v>#DIV/0!</v>
      </c>
      <c r="BM15" s="23"/>
      <c r="BN15" s="23"/>
    </row>
    <row r="16" spans="1:70" s="22" customFormat="1" ht="35.25" customHeight="1" x14ac:dyDescent="0.3">
      <c r="B16" s="972" t="s">
        <v>425</v>
      </c>
      <c r="C16" s="973"/>
      <c r="D16" s="241"/>
      <c r="E16" s="241"/>
      <c r="F16" s="241"/>
      <c r="G16" s="241"/>
      <c r="H16" s="241"/>
      <c r="I16" s="241"/>
      <c r="J16" s="241"/>
      <c r="K16" s="242">
        <f t="shared" si="3"/>
        <v>32294.9</v>
      </c>
      <c r="L16" s="242">
        <f>L780</f>
        <v>32294.9</v>
      </c>
      <c r="M16" s="242">
        <v>0</v>
      </c>
      <c r="N16" s="242">
        <v>0</v>
      </c>
      <c r="O16" s="242">
        <v>0</v>
      </c>
      <c r="P16" s="242">
        <f>R16+V16+X16+T16</f>
        <v>32294.9</v>
      </c>
      <c r="Q16" s="246">
        <f t="shared" si="4"/>
        <v>1</v>
      </c>
      <c r="R16" s="242">
        <f>R780</f>
        <v>32294.9</v>
      </c>
      <c r="S16" s="246">
        <f t="shared" si="5"/>
        <v>1</v>
      </c>
      <c r="T16" s="242">
        <v>0</v>
      </c>
      <c r="U16" s="246"/>
      <c r="V16" s="242"/>
      <c r="W16" s="246"/>
      <c r="X16" s="242">
        <v>0</v>
      </c>
      <c r="Y16" s="246"/>
      <c r="Z16" s="242">
        <f>AB16</f>
        <v>32294.9</v>
      </c>
      <c r="AA16" s="246">
        <f t="shared" si="9"/>
        <v>1</v>
      </c>
      <c r="AB16" s="242">
        <f>AB780</f>
        <v>32294.9</v>
      </c>
      <c r="AC16" s="246">
        <f t="shared" si="10"/>
        <v>1</v>
      </c>
      <c r="AD16" s="242">
        <v>0</v>
      </c>
      <c r="AE16" s="246">
        <v>0</v>
      </c>
      <c r="AF16" s="242">
        <v>0</v>
      </c>
      <c r="AG16" s="246">
        <v>0</v>
      </c>
      <c r="AH16" s="242">
        <v>0</v>
      </c>
      <c r="AI16" s="246">
        <v>0</v>
      </c>
      <c r="AJ16" s="242">
        <f t="shared" si="25"/>
        <v>32294.9</v>
      </c>
      <c r="AK16" s="246">
        <f t="shared" si="14"/>
        <v>1</v>
      </c>
      <c r="AL16" s="242">
        <f>AL780</f>
        <v>32294.9</v>
      </c>
      <c r="AM16" s="246">
        <f t="shared" si="1"/>
        <v>1</v>
      </c>
      <c r="AN16" s="242">
        <v>0</v>
      </c>
      <c r="AO16" s="246">
        <v>0</v>
      </c>
      <c r="AP16" s="248">
        <v>0</v>
      </c>
      <c r="AQ16" s="246">
        <v>0</v>
      </c>
      <c r="AR16" s="242">
        <v>0</v>
      </c>
      <c r="AS16" s="246">
        <v>0</v>
      </c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9"/>
      <c r="BF16" s="247"/>
      <c r="BG16" s="245"/>
      <c r="BH16" s="247"/>
      <c r="BI16" s="249"/>
      <c r="BJ16" s="247"/>
      <c r="BK16" s="245"/>
      <c r="BL16" s="247"/>
      <c r="BM16" s="23"/>
      <c r="BN16" s="23"/>
    </row>
    <row r="17" spans="2:70" s="141" customFormat="1" ht="62.25" customHeight="1" x14ac:dyDescent="0.3">
      <c r="B17" s="991" t="s">
        <v>353</v>
      </c>
      <c r="C17" s="992"/>
      <c r="D17" s="250"/>
      <c r="E17" s="250"/>
      <c r="F17" s="250"/>
      <c r="G17" s="250"/>
      <c r="H17" s="250"/>
      <c r="I17" s="250"/>
      <c r="J17" s="250"/>
      <c r="K17" s="251">
        <f t="shared" ref="K17" si="39">L17+N17+O17</f>
        <v>718261.02009000001</v>
      </c>
      <c r="L17" s="251">
        <f>L778</f>
        <v>718261.02009000001</v>
      </c>
      <c r="M17" s="251">
        <f>M778</f>
        <v>0</v>
      </c>
      <c r="N17" s="251">
        <v>0</v>
      </c>
      <c r="O17" s="251">
        <v>0</v>
      </c>
      <c r="P17" s="251">
        <f>R17</f>
        <v>717174.37721999991</v>
      </c>
      <c r="Q17" s="252">
        <f t="shared" si="4"/>
        <v>0.99848711980797189</v>
      </c>
      <c r="R17" s="251">
        <f>R778</f>
        <v>717174.37721999991</v>
      </c>
      <c r="S17" s="252">
        <f t="shared" si="5"/>
        <v>0.99848711980797189</v>
      </c>
      <c r="T17" s="251">
        <f>T778</f>
        <v>0</v>
      </c>
      <c r="U17" s="252">
        <v>0</v>
      </c>
      <c r="V17" s="251">
        <v>0</v>
      </c>
      <c r="W17" s="252"/>
      <c r="X17" s="251">
        <v>0</v>
      </c>
      <c r="Y17" s="252">
        <v>0</v>
      </c>
      <c r="Z17" s="251">
        <f>AB17</f>
        <v>717500.37008000002</v>
      </c>
      <c r="AA17" s="252">
        <f t="shared" si="9"/>
        <v>0.99894098386418817</v>
      </c>
      <c r="AB17" s="251">
        <f>AB778</f>
        <v>717500.37008000002</v>
      </c>
      <c r="AC17" s="252">
        <f t="shared" si="10"/>
        <v>0.99894098386418817</v>
      </c>
      <c r="AD17" s="251">
        <f>AD778</f>
        <v>0</v>
      </c>
      <c r="AE17" s="252">
        <v>0</v>
      </c>
      <c r="AF17" s="251">
        <v>0</v>
      </c>
      <c r="AG17" s="252">
        <v>0</v>
      </c>
      <c r="AH17" s="251">
        <v>0</v>
      </c>
      <c r="AI17" s="252">
        <v>0</v>
      </c>
      <c r="AJ17" s="251">
        <f>AL17+AP17+AR17</f>
        <v>718261.02009000001</v>
      </c>
      <c r="AK17" s="252">
        <f t="shared" si="14"/>
        <v>1</v>
      </c>
      <c r="AL17" s="251">
        <f>AL778</f>
        <v>718261.02009000001</v>
      </c>
      <c r="AM17" s="252">
        <f t="shared" si="1"/>
        <v>1</v>
      </c>
      <c r="AN17" s="251">
        <f>AN778</f>
        <v>0</v>
      </c>
      <c r="AO17" s="252">
        <v>0</v>
      </c>
      <c r="AP17" s="253">
        <v>0</v>
      </c>
      <c r="AQ17" s="252">
        <v>0</v>
      </c>
      <c r="AR17" s="253">
        <v>0</v>
      </c>
      <c r="AS17" s="252">
        <v>0</v>
      </c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5">
        <f t="shared" ref="BE17:BE21" si="40">BG17+BI17+BK17</f>
        <v>0</v>
      </c>
      <c r="BF17" s="256">
        <f t="shared" si="19"/>
        <v>0</v>
      </c>
      <c r="BG17" s="257">
        <f>BG774</f>
        <v>0</v>
      </c>
      <c r="BH17" s="256">
        <f t="shared" si="20"/>
        <v>0</v>
      </c>
      <c r="BI17" s="255">
        <v>0</v>
      </c>
      <c r="BJ17" s="256">
        <v>0</v>
      </c>
      <c r="BK17" s="255">
        <v>0</v>
      </c>
      <c r="BL17" s="256">
        <v>0</v>
      </c>
      <c r="BM17" s="142"/>
      <c r="BN17" s="142"/>
    </row>
    <row r="18" spans="2:70" s="132" customFormat="1" ht="35.25" customHeight="1" x14ac:dyDescent="0.25">
      <c r="B18" s="994" t="s">
        <v>39</v>
      </c>
      <c r="C18" s="994"/>
      <c r="D18" s="258" t="e">
        <f>D19+D21</f>
        <v>#REF!</v>
      </c>
      <c r="E18" s="258" t="e">
        <f>E620+#REF!</f>
        <v>#REF!</v>
      </c>
      <c r="F18" s="258" t="e">
        <f>F620+#REF!</f>
        <v>#REF!</v>
      </c>
      <c r="G18" s="258" t="e">
        <f>G620+#REF!</f>
        <v>#REF!</v>
      </c>
      <c r="H18" s="258" t="e">
        <f>H620+#REF!</f>
        <v>#REF!</v>
      </c>
      <c r="I18" s="258" t="e">
        <f>I620+#REF!</f>
        <v>#REF!</v>
      </c>
      <c r="J18" s="258" t="e">
        <f>J620+#REF!</f>
        <v>#REF!</v>
      </c>
      <c r="K18" s="259">
        <f>L18+N18+O18+M18</f>
        <v>20927509.283569995</v>
      </c>
      <c r="L18" s="259">
        <f>L19+L20+L21+L22+L23+L24</f>
        <v>17520495.767859999</v>
      </c>
      <c r="M18" s="259">
        <f t="shared" ref="M18:O18" si="41">M19+M20+M21+M22+M23+M24</f>
        <v>348277.48593000002</v>
      </c>
      <c r="N18" s="259">
        <f t="shared" si="41"/>
        <v>533250.92140999995</v>
      </c>
      <c r="O18" s="259">
        <f t="shared" si="41"/>
        <v>2525485.10837</v>
      </c>
      <c r="P18" s="259">
        <f>R18+T18+V18+X18</f>
        <v>18957279.404489998</v>
      </c>
      <c r="Q18" s="260">
        <f t="shared" si="4"/>
        <v>0.90585454521208564</v>
      </c>
      <c r="R18" s="259">
        <f>R19+R20+R21+R22+R23+R24</f>
        <v>15946475.019279998</v>
      </c>
      <c r="S18" s="260">
        <f>R18/L18</f>
        <v>0.91016117526380613</v>
      </c>
      <c r="T18" s="259">
        <f t="shared" ref="T18" si="42">T19+T20+T21+T22+T23+T24</f>
        <v>238782.26320000002</v>
      </c>
      <c r="U18" s="260">
        <f t="shared" si="6"/>
        <v>0.68560924218912234</v>
      </c>
      <c r="V18" s="259">
        <f t="shared" ref="V18" si="43">V19+V20+V21+V24</f>
        <v>501776.48652999994</v>
      </c>
      <c r="W18" s="260">
        <f t="shared" ref="W18:Y18" si="44">W19+W20+W21</f>
        <v>0.94097631412098337</v>
      </c>
      <c r="X18" s="259">
        <f t="shared" ref="X18" si="45">X19+X20+X21+X24</f>
        <v>2270245.6354799997</v>
      </c>
      <c r="Y18" s="260">
        <f t="shared" si="44"/>
        <v>0.89741275017377031</v>
      </c>
      <c r="Z18" s="259">
        <f>AB18+AF18+AH18+AD18</f>
        <v>19971175.271350004</v>
      </c>
      <c r="AA18" s="260">
        <f t="shared" si="9"/>
        <v>0.95430254029461592</v>
      </c>
      <c r="AB18" s="259">
        <f>AB19+AB20+AB21+AB22+AB23+AB24</f>
        <v>16961964.093030002</v>
      </c>
      <c r="AC18" s="260">
        <f t="shared" si="10"/>
        <v>0.96812124027594126</v>
      </c>
      <c r="AD18" s="259">
        <f t="shared" ref="AD18" si="46">AD19+AD20+AD21+AD22+AD23+AD24</f>
        <v>245959.90202000001</v>
      </c>
      <c r="AE18" s="260">
        <f t="shared" si="11"/>
        <v>0.70621820805676561</v>
      </c>
      <c r="AF18" s="259">
        <f t="shared" ref="AF18" si="47">AF19+AF20+AF21+AF22+AF23+AF24</f>
        <v>411756.59841999999</v>
      </c>
      <c r="AG18" s="260">
        <f t="shared" si="12"/>
        <v>0.77216293847416206</v>
      </c>
      <c r="AH18" s="259">
        <f t="shared" ref="AH18" si="48">AH19+AH20+AH21+AH24</f>
        <v>2351494.6778799999</v>
      </c>
      <c r="AI18" s="260">
        <f t="shared" si="13"/>
        <v>0.93110613485173266</v>
      </c>
      <c r="AJ18" s="259">
        <f>AL18+AP18+AR18+AN18</f>
        <v>20701588.125599999</v>
      </c>
      <c r="AK18" s="260">
        <f t="shared" si="14"/>
        <v>0.98920458450603266</v>
      </c>
      <c r="AL18" s="259">
        <f>AL19+AL20+AL21+AL22+AL23+AL24</f>
        <v>17367887.46407</v>
      </c>
      <c r="AM18" s="260">
        <f t="shared" si="1"/>
        <v>0.99128972685407979</v>
      </c>
      <c r="AN18" s="259">
        <f t="shared" ref="AN18" si="49">AN19+AN20+AN21+AN22+AN23+AN24</f>
        <v>288244.50474</v>
      </c>
      <c r="AO18" s="260">
        <f t="shared" si="15"/>
        <v>0.82762887750353753</v>
      </c>
      <c r="AP18" s="259">
        <f>AP19+AP20+AP21</f>
        <v>519971.04841999995</v>
      </c>
      <c r="AQ18" s="260">
        <f t="shared" si="16"/>
        <v>0.97509638997925041</v>
      </c>
      <c r="AR18" s="259">
        <f t="shared" ref="AR18" si="50">AR19+AR20+AR21+AR24</f>
        <v>2525485.10837</v>
      </c>
      <c r="AS18" s="260">
        <f>AR18/O18</f>
        <v>1</v>
      </c>
      <c r="AT18" s="261" t="e">
        <f>AT19+AT21</f>
        <v>#REF!</v>
      </c>
      <c r="AU18" s="261" t="e">
        <f>AU19+AU21</f>
        <v>#REF!</v>
      </c>
      <c r="AV18" s="261" t="e">
        <f>AV19+AV21</f>
        <v>#REF!</v>
      </c>
      <c r="AW18" s="261" t="e">
        <f>AW620+#REF!</f>
        <v>#REF!</v>
      </c>
      <c r="AX18" s="261" t="e">
        <f>AX19+AX21</f>
        <v>#REF!</v>
      </c>
      <c r="AY18" s="261" t="e">
        <f>AY19+AY21</f>
        <v>#REF!</v>
      </c>
      <c r="AZ18" s="261" t="e">
        <f>AZ19+AZ21</f>
        <v>#REF!</v>
      </c>
      <c r="BA18" s="261" t="e">
        <f>BB18+BC18+BD18</f>
        <v>#REF!</v>
      </c>
      <c r="BB18" s="261" t="e">
        <f>BB19+BB21</f>
        <v>#REF!</v>
      </c>
      <c r="BC18" s="261" t="e">
        <f>BC19+BC21</f>
        <v>#REF!</v>
      </c>
      <c r="BD18" s="261" t="e">
        <f>BD19+BD21</f>
        <v>#REF!</v>
      </c>
      <c r="BE18" s="262" t="e">
        <f t="shared" si="40"/>
        <v>#REF!</v>
      </c>
      <c r="BF18" s="263" t="e">
        <f t="shared" si="19"/>
        <v>#REF!</v>
      </c>
      <c r="BG18" s="262" t="e">
        <f>BG19+BG20+BG21</f>
        <v>#REF!</v>
      </c>
      <c r="BH18" s="263" t="e">
        <f t="shared" si="20"/>
        <v>#REF!</v>
      </c>
      <c r="BI18" s="262">
        <f>BI19+BI20+BI21</f>
        <v>120351.00803</v>
      </c>
      <c r="BJ18" s="263">
        <f t="shared" si="21"/>
        <v>0.22569301467266639</v>
      </c>
      <c r="BK18" s="262">
        <f>BK19+BK20+BK21</f>
        <v>834785.03129999992</v>
      </c>
      <c r="BL18" s="263">
        <f t="shared" si="22"/>
        <v>0.33054442828957614</v>
      </c>
      <c r="BM18" s="117"/>
      <c r="BN18" s="117"/>
      <c r="BR18" s="143"/>
    </row>
    <row r="19" spans="2:70" s="18" customFormat="1" ht="42.75" customHeight="1" x14ac:dyDescent="0.25">
      <c r="B19" s="954" t="s">
        <v>40</v>
      </c>
      <c r="C19" s="954"/>
      <c r="D19" s="234" t="e">
        <f>D46+#REF!</f>
        <v>#REF!</v>
      </c>
      <c r="E19" s="234" t="e">
        <f>F19+G19</f>
        <v>#REF!</v>
      </c>
      <c r="F19" s="234" t="e">
        <f>F622+#REF!</f>
        <v>#REF!</v>
      </c>
      <c r="G19" s="234" t="e">
        <f>G622+#REF!</f>
        <v>#REF!</v>
      </c>
      <c r="H19" s="234" t="e">
        <f>I19+J19</f>
        <v>#REF!</v>
      </c>
      <c r="I19" s="234" t="e">
        <f>I622+#REF!</f>
        <v>#REF!</v>
      </c>
      <c r="J19" s="234" t="e">
        <f>J622+#REF!</f>
        <v>#REF!</v>
      </c>
      <c r="K19" s="235">
        <f>L19+N19+O19+M19</f>
        <v>14616008.71617</v>
      </c>
      <c r="L19" s="235">
        <f>L46+L719+L729+L743</f>
        <v>11646077.51512</v>
      </c>
      <c r="M19" s="235">
        <f>M46+M719+M729+M743</f>
        <v>338545.04934000003</v>
      </c>
      <c r="N19" s="235">
        <f>N46+N719+N729+N743</f>
        <v>533250.92140999995</v>
      </c>
      <c r="O19" s="235">
        <f>O46+O719+O729+O743</f>
        <v>2098135.2302999999</v>
      </c>
      <c r="P19" s="235">
        <f>R19+V19+X19+T19</f>
        <v>12651458.61156</v>
      </c>
      <c r="Q19" s="236">
        <f t="shared" si="4"/>
        <v>0.86558915345770315</v>
      </c>
      <c r="R19" s="235">
        <f>R46+R719+R729+R743</f>
        <v>10035859.377800001</v>
      </c>
      <c r="S19" s="236">
        <f t="shared" si="5"/>
        <v>0.86173729865446402</v>
      </c>
      <c r="T19" s="235">
        <f>T46+T719+T729+T743</f>
        <v>230929.43997000001</v>
      </c>
      <c r="U19" s="236">
        <f t="shared" si="6"/>
        <v>0.68212322236051393</v>
      </c>
      <c r="V19" s="235">
        <f>V46+V719+V729+V743</f>
        <v>501776.48652999994</v>
      </c>
      <c r="W19" s="236">
        <f t="shared" si="7"/>
        <v>0.94097631412098337</v>
      </c>
      <c r="X19" s="235">
        <f>X46+X719+X729+X743</f>
        <v>1882893.3072599999</v>
      </c>
      <c r="Y19" s="236">
        <f t="shared" si="8"/>
        <v>0.89741275017377031</v>
      </c>
      <c r="Z19" s="235">
        <f>AB19+AF19+AH19+AD19</f>
        <v>13659674.704470001</v>
      </c>
      <c r="AA19" s="236">
        <f t="shared" si="9"/>
        <v>0.93456941424494455</v>
      </c>
      <c r="AB19" s="235">
        <f>AB46+AB719+AB729+AB743</f>
        <v>11087545.840290001</v>
      </c>
      <c r="AC19" s="236">
        <f t="shared" si="10"/>
        <v>0.9520412195346577</v>
      </c>
      <c r="AD19" s="235">
        <f>AD46+AD719+AD729+AD743</f>
        <v>236227.46543000001</v>
      </c>
      <c r="AE19" s="236">
        <f t="shared" si="11"/>
        <v>0.69777261812136948</v>
      </c>
      <c r="AF19" s="235">
        <f>AF46+AF719+AF729+AF743</f>
        <v>411756.59841999999</v>
      </c>
      <c r="AG19" s="236">
        <f t="shared" si="12"/>
        <v>0.77216293847416206</v>
      </c>
      <c r="AH19" s="235">
        <f>AH46+AH719+AH729+AH743</f>
        <v>1924144.80033</v>
      </c>
      <c r="AI19" s="236">
        <f t="shared" si="13"/>
        <v>0.91707377701049231</v>
      </c>
      <c r="AJ19" s="235">
        <f>AL19+AP19+AR19+AN19</f>
        <v>14390087.5582</v>
      </c>
      <c r="AK19" s="236">
        <f t="shared" si="14"/>
        <v>0.98454289660349892</v>
      </c>
      <c r="AL19" s="235">
        <f>AL46+AL719+AL729+AL743</f>
        <v>11493469.211329998</v>
      </c>
      <c r="AM19" s="236">
        <f t="shared" si="1"/>
        <v>0.98689616279885894</v>
      </c>
      <c r="AN19" s="235">
        <f>AN46+AN719+AN729+AN743</f>
        <v>278512.06815000001</v>
      </c>
      <c r="AO19" s="236">
        <f t="shared" si="15"/>
        <v>0.82267358123524348</v>
      </c>
      <c r="AP19" s="235">
        <f>AP46+AP719+AP729+AP743</f>
        <v>519971.04841999995</v>
      </c>
      <c r="AQ19" s="236">
        <f t="shared" si="16"/>
        <v>0.97509638997925041</v>
      </c>
      <c r="AR19" s="235">
        <f>AR46+AR719+AR729+AR743</f>
        <v>2098135.2302999999</v>
      </c>
      <c r="AS19" s="236">
        <f t="shared" si="17"/>
        <v>1</v>
      </c>
      <c r="AT19" s="238" t="e">
        <f t="shared" ref="AT19:BD19" si="51">AT46+AT719</f>
        <v>#REF!</v>
      </c>
      <c r="AU19" s="238" t="e">
        <f t="shared" si="51"/>
        <v>#REF!</v>
      </c>
      <c r="AV19" s="238" t="e">
        <f t="shared" si="51"/>
        <v>#REF!</v>
      </c>
      <c r="AW19" s="238" t="e">
        <f t="shared" si="51"/>
        <v>#REF!</v>
      </c>
      <c r="AX19" s="238" t="e">
        <f t="shared" si="51"/>
        <v>#REF!</v>
      </c>
      <c r="AY19" s="238" t="e">
        <f t="shared" si="51"/>
        <v>#REF!</v>
      </c>
      <c r="AZ19" s="238" t="e">
        <f t="shared" si="51"/>
        <v>#REF!</v>
      </c>
      <c r="BA19" s="238" t="e">
        <f t="shared" si="51"/>
        <v>#REF!</v>
      </c>
      <c r="BB19" s="238" t="e">
        <f t="shared" si="51"/>
        <v>#REF!</v>
      </c>
      <c r="BC19" s="238" t="e">
        <f t="shared" si="51"/>
        <v>#REF!</v>
      </c>
      <c r="BD19" s="238" t="e">
        <f t="shared" si="51"/>
        <v>#REF!</v>
      </c>
      <c r="BE19" s="239" t="e">
        <f t="shared" si="40"/>
        <v>#REF!</v>
      </c>
      <c r="BF19" s="240" t="e">
        <f t="shared" si="19"/>
        <v>#REF!</v>
      </c>
      <c r="BG19" s="239" t="e">
        <f>BG46+BG719+BG729</f>
        <v>#REF!</v>
      </c>
      <c r="BH19" s="240" t="e">
        <f t="shared" si="20"/>
        <v>#REF!</v>
      </c>
      <c r="BI19" s="239">
        <f>BI46+BI719+BI729</f>
        <v>120351.00803</v>
      </c>
      <c r="BJ19" s="240">
        <f t="shared" si="21"/>
        <v>0.22569301467266639</v>
      </c>
      <c r="BK19" s="239">
        <f>BK46+BK719+BK729</f>
        <v>834785.03120999993</v>
      </c>
      <c r="BL19" s="240">
        <f t="shared" si="22"/>
        <v>0.39786998433396448</v>
      </c>
      <c r="BM19" s="19"/>
      <c r="BN19" s="19"/>
      <c r="BR19" s="143"/>
    </row>
    <row r="20" spans="2:70" s="25" customFormat="1" ht="40.5" customHeight="1" x14ac:dyDescent="0.25">
      <c r="B20" s="995" t="s">
        <v>295</v>
      </c>
      <c r="C20" s="995"/>
      <c r="D20" s="264"/>
      <c r="E20" s="264"/>
      <c r="F20" s="264"/>
      <c r="G20" s="264"/>
      <c r="H20" s="264"/>
      <c r="I20" s="264"/>
      <c r="J20" s="264"/>
      <c r="K20" s="265">
        <f>L20+M20+N20+O20</f>
        <v>906012.60000000009</v>
      </c>
      <c r="L20" s="265">
        <f>L51</f>
        <v>896280.16341000004</v>
      </c>
      <c r="M20" s="265">
        <f>M51</f>
        <v>9732.4365899999993</v>
      </c>
      <c r="N20" s="265">
        <f t="shared" ref="N20:O20" si="52">N51</f>
        <v>0</v>
      </c>
      <c r="O20" s="265">
        <f t="shared" si="52"/>
        <v>0</v>
      </c>
      <c r="P20" s="265">
        <f>R20+T20+V20+X20</f>
        <v>956400.39990999992</v>
      </c>
      <c r="Q20" s="266">
        <f t="shared" si="4"/>
        <v>1.0556148997375974</v>
      </c>
      <c r="R20" s="265">
        <f>R51</f>
        <v>948547.57667999994</v>
      </c>
      <c r="S20" s="266">
        <f t="shared" si="5"/>
        <v>1.0583159322316613</v>
      </c>
      <c r="T20" s="265">
        <f>T51</f>
        <v>7852.82323</v>
      </c>
      <c r="U20" s="266">
        <v>0</v>
      </c>
      <c r="V20" s="265">
        <f t="shared" ref="V20" si="53">V51</f>
        <v>0</v>
      </c>
      <c r="W20" s="266">
        <v>0</v>
      </c>
      <c r="X20" s="265">
        <f t="shared" ref="X20" si="54">X51</f>
        <v>0</v>
      </c>
      <c r="Y20" s="266">
        <v>0</v>
      </c>
      <c r="Z20" s="265">
        <f>AB20+AD20+AF20+AH20</f>
        <v>906012.60000000009</v>
      </c>
      <c r="AA20" s="266">
        <f t="shared" si="9"/>
        <v>1</v>
      </c>
      <c r="AB20" s="265">
        <f>AB51</f>
        <v>896280.16341000004</v>
      </c>
      <c r="AC20" s="266">
        <f t="shared" si="10"/>
        <v>1</v>
      </c>
      <c r="AD20" s="265">
        <f>AD51</f>
        <v>9732.4365899999993</v>
      </c>
      <c r="AE20" s="266">
        <v>0</v>
      </c>
      <c r="AF20" s="265">
        <v>0</v>
      </c>
      <c r="AG20" s="266">
        <v>0</v>
      </c>
      <c r="AH20" s="265">
        <v>0</v>
      </c>
      <c r="AI20" s="266">
        <v>0</v>
      </c>
      <c r="AJ20" s="265">
        <f>AL20+AN20</f>
        <v>906012.60000000009</v>
      </c>
      <c r="AK20" s="266">
        <f t="shared" si="14"/>
        <v>1</v>
      </c>
      <c r="AL20" s="265">
        <f>AL51</f>
        <v>896280.16341000004</v>
      </c>
      <c r="AM20" s="266">
        <f t="shared" si="1"/>
        <v>1</v>
      </c>
      <c r="AN20" s="265">
        <f>AN51</f>
        <v>9732.4365899999993</v>
      </c>
      <c r="AO20" s="266">
        <v>0</v>
      </c>
      <c r="AP20" s="265">
        <v>0</v>
      </c>
      <c r="AQ20" s="266">
        <v>0</v>
      </c>
      <c r="AR20" s="265">
        <v>0</v>
      </c>
      <c r="AS20" s="266">
        <v>0</v>
      </c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8" t="e">
        <f t="shared" si="40"/>
        <v>#REF!</v>
      </c>
      <c r="BF20" s="269" t="e">
        <f t="shared" si="19"/>
        <v>#REF!</v>
      </c>
      <c r="BG20" s="268" t="e">
        <f>BG51</f>
        <v>#REF!</v>
      </c>
      <c r="BH20" s="269" t="e">
        <f t="shared" si="20"/>
        <v>#REF!</v>
      </c>
      <c r="BI20" s="268">
        <v>0</v>
      </c>
      <c r="BJ20" s="269">
        <v>0</v>
      </c>
      <c r="BK20" s="268">
        <v>0</v>
      </c>
      <c r="BL20" s="269">
        <v>0</v>
      </c>
      <c r="BM20" s="24"/>
      <c r="BN20" s="24"/>
      <c r="BR20" s="143"/>
    </row>
    <row r="21" spans="2:70" s="20" customFormat="1" ht="35.25" customHeight="1" x14ac:dyDescent="0.25">
      <c r="B21" s="969" t="s">
        <v>41</v>
      </c>
      <c r="C21" s="969"/>
      <c r="D21" s="270" t="e">
        <f>D47+#REF!</f>
        <v>#REF!</v>
      </c>
      <c r="E21" s="270" t="e">
        <f>#REF!</f>
        <v>#REF!</v>
      </c>
      <c r="F21" s="270" t="e">
        <f>#REF!</f>
        <v>#REF!</v>
      </c>
      <c r="G21" s="270" t="e">
        <f>#REF!</f>
        <v>#REF!</v>
      </c>
      <c r="H21" s="270" t="e">
        <f>#REF!</f>
        <v>#REF!</v>
      </c>
      <c r="I21" s="270" t="e">
        <f>#REF!</f>
        <v>#REF!</v>
      </c>
      <c r="J21" s="270" t="e">
        <f>#REF!</f>
        <v>#REF!</v>
      </c>
      <c r="K21" s="271">
        <f>L21+N21+O21</f>
        <v>3672981.4</v>
      </c>
      <c r="L21" s="271">
        <f>L47+L720+L730</f>
        <v>3353440.8</v>
      </c>
      <c r="M21" s="271">
        <f>M47+M720+M730</f>
        <v>0</v>
      </c>
      <c r="N21" s="271">
        <f>N47+N720+N730</f>
        <v>0</v>
      </c>
      <c r="O21" s="271">
        <f>O47+O720+O730</f>
        <v>319540.59999999998</v>
      </c>
      <c r="P21" s="271">
        <f>R21+T21+V21+X21</f>
        <v>3738111.2883799998</v>
      </c>
      <c r="Q21" s="272">
        <f t="shared" si="4"/>
        <v>1.0177321585075274</v>
      </c>
      <c r="R21" s="271">
        <f>R47+R720+R730</f>
        <v>3458568.2382299998</v>
      </c>
      <c r="S21" s="272">
        <f t="shared" si="5"/>
        <v>1.0313491260170748</v>
      </c>
      <c r="T21" s="271">
        <f>T47+T720+T730</f>
        <v>0</v>
      </c>
      <c r="U21" s="272">
        <v>0</v>
      </c>
      <c r="V21" s="271">
        <f>V47+V720+V730</f>
        <v>0</v>
      </c>
      <c r="W21" s="272">
        <v>0</v>
      </c>
      <c r="X21" s="271">
        <f>X47+X720+X730</f>
        <v>279543.05015000002</v>
      </c>
      <c r="Y21" s="272">
        <v>0</v>
      </c>
      <c r="Z21" s="271">
        <f>AB21+AF21+AH21</f>
        <v>3672981.3994799997</v>
      </c>
      <c r="AA21" s="272">
        <f t="shared" si="9"/>
        <v>0.99999999985842558</v>
      </c>
      <c r="AB21" s="271">
        <f>AB47+AB720+AB730</f>
        <v>3353440.8</v>
      </c>
      <c r="AC21" s="272">
        <f t="shared" si="10"/>
        <v>1</v>
      </c>
      <c r="AD21" s="271">
        <f>AD47+AD720+AD730</f>
        <v>0</v>
      </c>
      <c r="AE21" s="272">
        <v>0</v>
      </c>
      <c r="AF21" s="271">
        <f>AF47+AF720+AF730</f>
        <v>0</v>
      </c>
      <c r="AG21" s="272">
        <v>0</v>
      </c>
      <c r="AH21" s="271">
        <f>AH47+AH720+AH730</f>
        <v>319540.59947999998</v>
      </c>
      <c r="AI21" s="272">
        <f t="shared" si="13"/>
        <v>0.99999999837266373</v>
      </c>
      <c r="AJ21" s="271">
        <f>AL21+AP21+AR21</f>
        <v>3672981.4</v>
      </c>
      <c r="AK21" s="272">
        <f t="shared" si="14"/>
        <v>1</v>
      </c>
      <c r="AL21" s="271">
        <f>AL47+AL720+AL730</f>
        <v>3353440.8</v>
      </c>
      <c r="AM21" s="272">
        <f t="shared" si="1"/>
        <v>1</v>
      </c>
      <c r="AN21" s="271">
        <f>AN47+AN720+AN730</f>
        <v>0</v>
      </c>
      <c r="AO21" s="272">
        <v>0</v>
      </c>
      <c r="AP21" s="271">
        <f>AP47+AP720+AP730</f>
        <v>0</v>
      </c>
      <c r="AQ21" s="272">
        <v>0</v>
      </c>
      <c r="AR21" s="271">
        <f>AR47+AR720+AR730</f>
        <v>319540.59999999998</v>
      </c>
      <c r="AS21" s="272">
        <f t="shared" si="17"/>
        <v>1</v>
      </c>
      <c r="AT21" s="273">
        <f t="shared" ref="AT21:BD21" si="55">AT47+AT720</f>
        <v>654000</v>
      </c>
      <c r="AU21" s="273">
        <f t="shared" si="55"/>
        <v>0</v>
      </c>
      <c r="AV21" s="273">
        <f t="shared" si="55"/>
        <v>41828.955590000005</v>
      </c>
      <c r="AW21" s="273">
        <f t="shared" si="55"/>
        <v>0</v>
      </c>
      <c r="AX21" s="273">
        <f t="shared" si="55"/>
        <v>0</v>
      </c>
      <c r="AY21" s="273">
        <f t="shared" si="55"/>
        <v>0</v>
      </c>
      <c r="AZ21" s="273">
        <f t="shared" si="55"/>
        <v>0</v>
      </c>
      <c r="BA21" s="273">
        <f t="shared" si="55"/>
        <v>2563652.7999999998</v>
      </c>
      <c r="BB21" s="273">
        <f t="shared" si="55"/>
        <v>2510500</v>
      </c>
      <c r="BC21" s="273">
        <f t="shared" si="55"/>
        <v>0</v>
      </c>
      <c r="BD21" s="273">
        <f t="shared" si="55"/>
        <v>53152.800000000003</v>
      </c>
      <c r="BE21" s="274">
        <f t="shared" si="40"/>
        <v>8.9999999545398168E-5</v>
      </c>
      <c r="BF21" s="275">
        <f t="shared" si="19"/>
        <v>2.4503254915856142E-11</v>
      </c>
      <c r="BG21" s="274">
        <f>BG47+BG720+BG730</f>
        <v>0</v>
      </c>
      <c r="BH21" s="275">
        <f t="shared" si="20"/>
        <v>0</v>
      </c>
      <c r="BI21" s="274">
        <f>BI47+BI720+BI730</f>
        <v>0</v>
      </c>
      <c r="BJ21" s="275">
        <v>0</v>
      </c>
      <c r="BK21" s="274">
        <f>BK47+BK720+BK730</f>
        <v>8.9999999545398168E-5</v>
      </c>
      <c r="BL21" s="275">
        <f t="shared" si="22"/>
        <v>2.8165434860358331E-10</v>
      </c>
      <c r="BM21" s="21"/>
      <c r="BN21" s="21"/>
      <c r="BR21" s="147"/>
    </row>
    <row r="22" spans="2:70" s="27" customFormat="1" ht="35.25" customHeight="1" x14ac:dyDescent="0.25">
      <c r="B22" s="974" t="s">
        <v>417</v>
      </c>
      <c r="C22" s="975"/>
      <c r="D22" s="288"/>
      <c r="E22" s="288"/>
      <c r="F22" s="288"/>
      <c r="G22" s="288"/>
      <c r="H22" s="288"/>
      <c r="I22" s="288"/>
      <c r="J22" s="288"/>
      <c r="K22" s="289">
        <f>L22</f>
        <v>892779.4</v>
      </c>
      <c r="L22" s="289">
        <f>L49</f>
        <v>892779.4</v>
      </c>
      <c r="M22" s="289"/>
      <c r="N22" s="289"/>
      <c r="O22" s="289"/>
      <c r="P22" s="289">
        <f>R22</f>
        <v>811577.1</v>
      </c>
      <c r="Q22" s="290">
        <f t="shared" si="4"/>
        <v>0.90904550441015997</v>
      </c>
      <c r="R22" s="289">
        <f>R49</f>
        <v>811577.1</v>
      </c>
      <c r="S22" s="290">
        <f t="shared" si="5"/>
        <v>0.90904550441015997</v>
      </c>
      <c r="T22" s="289"/>
      <c r="U22" s="290"/>
      <c r="V22" s="289"/>
      <c r="W22" s="290"/>
      <c r="X22" s="289"/>
      <c r="Y22" s="290"/>
      <c r="Z22" s="289">
        <f>AB22</f>
        <v>892779.4</v>
      </c>
      <c r="AA22" s="290">
        <f>Z22/K22</f>
        <v>1</v>
      </c>
      <c r="AB22" s="289">
        <f>AB49</f>
        <v>892779.4</v>
      </c>
      <c r="AC22" s="290">
        <f t="shared" si="10"/>
        <v>1</v>
      </c>
      <c r="AD22" s="289"/>
      <c r="AE22" s="290"/>
      <c r="AF22" s="289"/>
      <c r="AG22" s="290"/>
      <c r="AH22" s="289"/>
      <c r="AI22" s="290"/>
      <c r="AJ22" s="289">
        <f t="shared" ref="AJ22:AJ23" si="56">AL22+AP22+AR22</f>
        <v>892779.4</v>
      </c>
      <c r="AK22" s="290">
        <f t="shared" si="14"/>
        <v>1</v>
      </c>
      <c r="AL22" s="289">
        <f>AL49</f>
        <v>892779.4</v>
      </c>
      <c r="AM22" s="290">
        <f>AL22/L22</f>
        <v>1</v>
      </c>
      <c r="AN22" s="289"/>
      <c r="AO22" s="290"/>
      <c r="AP22" s="289"/>
      <c r="AQ22" s="290"/>
      <c r="AR22" s="289"/>
      <c r="AS22" s="290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  <c r="BF22" s="293"/>
      <c r="BG22" s="292"/>
      <c r="BH22" s="293"/>
      <c r="BI22" s="292"/>
      <c r="BJ22" s="293"/>
      <c r="BK22" s="292"/>
      <c r="BL22" s="293"/>
      <c r="BM22" s="26"/>
      <c r="BN22" s="26"/>
      <c r="BR22" s="922"/>
    </row>
    <row r="23" spans="2:70" s="120" customFormat="1" ht="35.25" customHeight="1" x14ac:dyDescent="0.25">
      <c r="B23" s="976" t="s">
        <v>416</v>
      </c>
      <c r="C23" s="977"/>
      <c r="D23" s="282"/>
      <c r="E23" s="282"/>
      <c r="F23" s="282"/>
      <c r="G23" s="282"/>
      <c r="H23" s="282"/>
      <c r="I23" s="282"/>
      <c r="J23" s="282"/>
      <c r="K23" s="283">
        <f>L23</f>
        <v>439727.16739999998</v>
      </c>
      <c r="L23" s="283">
        <f>L50</f>
        <v>439727.16739999998</v>
      </c>
      <c r="M23" s="283"/>
      <c r="N23" s="283"/>
      <c r="O23" s="283"/>
      <c r="P23" s="283">
        <f>R23</f>
        <v>399732.00463999994</v>
      </c>
      <c r="Q23" s="284">
        <f t="shared" si="4"/>
        <v>0.90904550429194142</v>
      </c>
      <c r="R23" s="283">
        <f>R50</f>
        <v>399732.00463999994</v>
      </c>
      <c r="S23" s="284">
        <f t="shared" si="5"/>
        <v>0.90904550429194142</v>
      </c>
      <c r="T23" s="283"/>
      <c r="U23" s="284"/>
      <c r="V23" s="283"/>
      <c r="W23" s="284"/>
      <c r="X23" s="283"/>
      <c r="Y23" s="284"/>
      <c r="Z23" s="283">
        <f>AB23</f>
        <v>439727.16739999998</v>
      </c>
      <c r="AA23" s="284">
        <f t="shared" si="9"/>
        <v>1</v>
      </c>
      <c r="AB23" s="283">
        <f>AB50</f>
        <v>439727.16739999998</v>
      </c>
      <c r="AC23" s="284">
        <f t="shared" si="10"/>
        <v>1</v>
      </c>
      <c r="AD23" s="283"/>
      <c r="AE23" s="284"/>
      <c r="AF23" s="283"/>
      <c r="AG23" s="284"/>
      <c r="AH23" s="283"/>
      <c r="AI23" s="284"/>
      <c r="AJ23" s="283">
        <f t="shared" si="56"/>
        <v>439727.16739999998</v>
      </c>
      <c r="AK23" s="284">
        <f t="shared" si="14"/>
        <v>1</v>
      </c>
      <c r="AL23" s="283">
        <f>AL50</f>
        <v>439727.16739999998</v>
      </c>
      <c r="AM23" s="284">
        <f>AL23/L23</f>
        <v>1</v>
      </c>
      <c r="AN23" s="283"/>
      <c r="AO23" s="284"/>
      <c r="AP23" s="283"/>
      <c r="AQ23" s="284"/>
      <c r="AR23" s="283"/>
      <c r="AS23" s="284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6"/>
      <c r="BF23" s="287"/>
      <c r="BG23" s="286"/>
      <c r="BH23" s="287"/>
      <c r="BI23" s="286"/>
      <c r="BJ23" s="287"/>
      <c r="BK23" s="286"/>
      <c r="BL23" s="287"/>
      <c r="BM23" s="119"/>
      <c r="BN23" s="119"/>
      <c r="BR23" s="575"/>
    </row>
    <row r="24" spans="2:70" s="137" customFormat="1" ht="35.25" customHeight="1" x14ac:dyDescent="0.25">
      <c r="B24" s="966" t="s">
        <v>330</v>
      </c>
      <c r="C24" s="967"/>
      <c r="D24" s="276"/>
      <c r="E24" s="276"/>
      <c r="F24" s="276"/>
      <c r="G24" s="276"/>
      <c r="H24" s="276"/>
      <c r="I24" s="276"/>
      <c r="J24" s="276"/>
      <c r="K24" s="277">
        <f>L24+N24+O24</f>
        <v>400000</v>
      </c>
      <c r="L24" s="277">
        <f>L627</f>
        <v>292190.72193</v>
      </c>
      <c r="M24" s="277">
        <f>M627</f>
        <v>0</v>
      </c>
      <c r="N24" s="277">
        <f t="shared" ref="N24:Y24" si="57">N627</f>
        <v>0</v>
      </c>
      <c r="O24" s="277">
        <f t="shared" si="57"/>
        <v>107809.27807</v>
      </c>
      <c r="P24" s="277">
        <f>R24+T24+V24+X24</f>
        <v>400000</v>
      </c>
      <c r="Q24" s="278">
        <f>P24/K24</f>
        <v>1</v>
      </c>
      <c r="R24" s="277">
        <f>R627</f>
        <v>292190.72193</v>
      </c>
      <c r="S24" s="278">
        <f>R24/K24</f>
        <v>0.73047680482499999</v>
      </c>
      <c r="T24" s="277">
        <f>T627</f>
        <v>0</v>
      </c>
      <c r="U24" s="277">
        <v>0</v>
      </c>
      <c r="V24" s="277">
        <f t="shared" ref="V24" si="58">V627</f>
        <v>0</v>
      </c>
      <c r="W24" s="277">
        <f t="shared" si="57"/>
        <v>0</v>
      </c>
      <c r="X24" s="277">
        <f t="shared" si="57"/>
        <v>107809.27807</v>
      </c>
      <c r="Y24" s="278">
        <f t="shared" si="57"/>
        <v>1</v>
      </c>
      <c r="Z24" s="277">
        <f>AB24+AH24</f>
        <v>400000</v>
      </c>
      <c r="AA24" s="278">
        <f>Z24/K24</f>
        <v>1</v>
      </c>
      <c r="AB24" s="277">
        <f>AB627</f>
        <v>292190.72193</v>
      </c>
      <c r="AC24" s="278">
        <v>0</v>
      </c>
      <c r="AD24" s="277">
        <f>AD627</f>
        <v>0</v>
      </c>
      <c r="AE24" s="278">
        <v>0</v>
      </c>
      <c r="AF24" s="277">
        <v>0</v>
      </c>
      <c r="AG24" s="278">
        <v>0</v>
      </c>
      <c r="AH24" s="277">
        <f t="shared" ref="AH24" si="59">AH627</f>
        <v>107809.27807</v>
      </c>
      <c r="AI24" s="278">
        <v>0</v>
      </c>
      <c r="AJ24" s="277">
        <f>AL24+AR24</f>
        <v>400000</v>
      </c>
      <c r="AK24" s="278">
        <f t="shared" si="14"/>
        <v>1</v>
      </c>
      <c r="AL24" s="277">
        <f>AL627</f>
        <v>292190.72193</v>
      </c>
      <c r="AM24" s="278">
        <f t="shared" si="1"/>
        <v>1</v>
      </c>
      <c r="AN24" s="277">
        <f>AN627</f>
        <v>0</v>
      </c>
      <c r="AO24" s="278">
        <v>0</v>
      </c>
      <c r="AP24" s="277">
        <v>0</v>
      </c>
      <c r="AQ24" s="278">
        <v>0</v>
      </c>
      <c r="AR24" s="277">
        <f t="shared" ref="AR24" si="60">AR627</f>
        <v>107809.27807</v>
      </c>
      <c r="AS24" s="278">
        <f t="shared" si="17"/>
        <v>1</v>
      </c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80"/>
      <c r="BF24" s="281"/>
      <c r="BG24" s="280"/>
      <c r="BH24" s="281"/>
      <c r="BI24" s="280"/>
      <c r="BJ24" s="281"/>
      <c r="BK24" s="280"/>
      <c r="BL24" s="281"/>
      <c r="BM24" s="136"/>
      <c r="BN24" s="136"/>
    </row>
    <row r="25" spans="2:70" s="120" customFormat="1" ht="65.25" hidden="1" customHeight="1" x14ac:dyDescent="0.25">
      <c r="B25" s="965" t="s">
        <v>403</v>
      </c>
      <c r="C25" s="965"/>
      <c r="D25" s="282"/>
      <c r="E25" s="282"/>
      <c r="F25" s="282"/>
      <c r="G25" s="282"/>
      <c r="H25" s="282"/>
      <c r="I25" s="282"/>
      <c r="J25" s="282"/>
      <c r="K25" s="283">
        <v>0</v>
      </c>
      <c r="L25" s="283">
        <v>0</v>
      </c>
      <c r="M25" s="283">
        <f>M152</f>
        <v>0</v>
      </c>
      <c r="N25" s="283">
        <f t="shared" ref="N25:BD25" si="61">N51</f>
        <v>0</v>
      </c>
      <c r="O25" s="283">
        <f t="shared" si="61"/>
        <v>0</v>
      </c>
      <c r="P25" s="283">
        <f t="shared" ref="P25:P40" si="62">R25+V25+X25</f>
        <v>0</v>
      </c>
      <c r="Q25" s="284">
        <v>0</v>
      </c>
      <c r="R25" s="283">
        <v>0</v>
      </c>
      <c r="S25" s="284">
        <v>0</v>
      </c>
      <c r="T25" s="283">
        <f>T152</f>
        <v>0</v>
      </c>
      <c r="U25" s="284">
        <v>0</v>
      </c>
      <c r="V25" s="282">
        <f t="shared" ref="V25" si="63">V51</f>
        <v>0</v>
      </c>
      <c r="W25" s="284">
        <v>0</v>
      </c>
      <c r="X25" s="283">
        <f t="shared" ref="X25" si="64">X51</f>
        <v>0</v>
      </c>
      <c r="Y25" s="284">
        <v>0</v>
      </c>
      <c r="Z25" s="283">
        <v>0</v>
      </c>
      <c r="AA25" s="284">
        <v>0</v>
      </c>
      <c r="AB25" s="283">
        <v>0</v>
      </c>
      <c r="AC25" s="284">
        <v>0</v>
      </c>
      <c r="AD25" s="283">
        <v>0</v>
      </c>
      <c r="AE25" s="284">
        <v>0</v>
      </c>
      <c r="AF25" s="283">
        <f t="shared" ref="AF25" si="65">AF51</f>
        <v>0</v>
      </c>
      <c r="AG25" s="284">
        <v>0</v>
      </c>
      <c r="AH25" s="283">
        <f t="shared" ref="AH25" si="66">AH51</f>
        <v>0</v>
      </c>
      <c r="AI25" s="284">
        <v>0</v>
      </c>
      <c r="AJ25" s="283">
        <v>0</v>
      </c>
      <c r="AK25" s="284">
        <v>0</v>
      </c>
      <c r="AL25" s="283">
        <v>0</v>
      </c>
      <c r="AM25" s="284">
        <v>0</v>
      </c>
      <c r="AN25" s="283">
        <v>0</v>
      </c>
      <c r="AO25" s="284">
        <v>0</v>
      </c>
      <c r="AP25" s="283">
        <f t="shared" ref="AP25" si="67">AP51</f>
        <v>0</v>
      </c>
      <c r="AQ25" s="284">
        <v>0</v>
      </c>
      <c r="AR25" s="283">
        <f t="shared" ref="AR25" si="68">AR51</f>
        <v>0</v>
      </c>
      <c r="AS25" s="284">
        <v>0</v>
      </c>
      <c r="AT25" s="285">
        <f t="shared" si="61"/>
        <v>0</v>
      </c>
      <c r="AU25" s="285">
        <f t="shared" si="61"/>
        <v>0</v>
      </c>
      <c r="AV25" s="285">
        <f t="shared" si="61"/>
        <v>0</v>
      </c>
      <c r="AW25" s="285">
        <f t="shared" si="61"/>
        <v>0</v>
      </c>
      <c r="AX25" s="285">
        <f t="shared" si="61"/>
        <v>0</v>
      </c>
      <c r="AY25" s="285">
        <f t="shared" si="61"/>
        <v>0</v>
      </c>
      <c r="AZ25" s="285">
        <f t="shared" si="61"/>
        <v>0</v>
      </c>
      <c r="BA25" s="285">
        <f t="shared" si="61"/>
        <v>0</v>
      </c>
      <c r="BB25" s="285">
        <f t="shared" si="61"/>
        <v>0</v>
      </c>
      <c r="BC25" s="285">
        <f t="shared" si="61"/>
        <v>0</v>
      </c>
      <c r="BD25" s="285">
        <f t="shared" si="61"/>
        <v>0</v>
      </c>
      <c r="BE25" s="286">
        <v>0</v>
      </c>
      <c r="BF25" s="287">
        <v>0</v>
      </c>
      <c r="BG25" s="286">
        <v>0</v>
      </c>
      <c r="BH25" s="287">
        <v>0</v>
      </c>
      <c r="BI25" s="286">
        <f t="shared" ref="BI25" si="69">BI51</f>
        <v>0</v>
      </c>
      <c r="BJ25" s="287">
        <v>0</v>
      </c>
      <c r="BK25" s="286">
        <f t="shared" ref="BK25" si="70">BK51</f>
        <v>0</v>
      </c>
      <c r="BL25" s="287">
        <v>0</v>
      </c>
      <c r="BM25" s="119"/>
      <c r="BN25" s="119"/>
    </row>
    <row r="26" spans="2:70" s="27" customFormat="1" ht="46.5" customHeight="1" x14ac:dyDescent="0.25">
      <c r="B26" s="970" t="s">
        <v>43</v>
      </c>
      <c r="C26" s="970"/>
      <c r="D26" s="288" t="e">
        <f>D54+#REF!</f>
        <v>#REF!</v>
      </c>
      <c r="E26" s="288" t="e">
        <f t="shared" ref="E26:J26" si="71">E764</f>
        <v>#REF!</v>
      </c>
      <c r="F26" s="288" t="e">
        <f t="shared" si="71"/>
        <v>#REF!</v>
      </c>
      <c r="G26" s="288" t="e">
        <f t="shared" si="71"/>
        <v>#REF!</v>
      </c>
      <c r="H26" s="288" t="e">
        <f t="shared" si="71"/>
        <v>#REF!</v>
      </c>
      <c r="I26" s="288" t="e">
        <f t="shared" si="71"/>
        <v>#REF!</v>
      </c>
      <c r="J26" s="288" t="e">
        <f t="shared" si="71"/>
        <v>#REF!</v>
      </c>
      <c r="K26" s="289">
        <f>O26</f>
        <v>1910884.0083699999</v>
      </c>
      <c r="L26" s="289">
        <f>L54+L721</f>
        <v>0</v>
      </c>
      <c r="M26" s="289">
        <f>M54+M721</f>
        <v>0</v>
      </c>
      <c r="N26" s="289">
        <f>N54+N721</f>
        <v>0</v>
      </c>
      <c r="O26" s="289">
        <f>O54+O721+O728+O743</f>
        <v>1910884.0083699999</v>
      </c>
      <c r="P26" s="289">
        <f>X26</f>
        <v>1655644.5354800001</v>
      </c>
      <c r="Q26" s="290">
        <f t="shared" si="4"/>
        <v>0.86642858919117693</v>
      </c>
      <c r="R26" s="289">
        <f>R54+R721</f>
        <v>0</v>
      </c>
      <c r="S26" s="290">
        <v>0</v>
      </c>
      <c r="T26" s="289">
        <f>T54+T721</f>
        <v>0</v>
      </c>
      <c r="U26" s="290">
        <v>0</v>
      </c>
      <c r="V26" s="288">
        <f>V54+V721</f>
        <v>0</v>
      </c>
      <c r="W26" s="290">
        <v>0</v>
      </c>
      <c r="X26" s="289">
        <f>X54+X721+X728+X743</f>
        <v>1655644.5354800001</v>
      </c>
      <c r="Y26" s="290">
        <f t="shared" si="8"/>
        <v>0.86642858919117693</v>
      </c>
      <c r="Z26" s="289">
        <f>AH26</f>
        <v>1736893.57788</v>
      </c>
      <c r="AA26" s="290">
        <f t="shared" si="9"/>
        <v>0.90894767566849066</v>
      </c>
      <c r="AB26" s="289">
        <f>AB54+AB721</f>
        <v>0</v>
      </c>
      <c r="AC26" s="290">
        <v>0</v>
      </c>
      <c r="AD26" s="289">
        <f>AD54+AD721</f>
        <v>0</v>
      </c>
      <c r="AE26" s="290">
        <v>0</v>
      </c>
      <c r="AF26" s="289">
        <f>AF54+AF721</f>
        <v>0</v>
      </c>
      <c r="AG26" s="290">
        <v>0</v>
      </c>
      <c r="AH26" s="289">
        <f>AH54+AH721+AH728+AH743</f>
        <v>1736893.57788</v>
      </c>
      <c r="AI26" s="290">
        <f t="shared" si="13"/>
        <v>0.90894767566849066</v>
      </c>
      <c r="AJ26" s="289">
        <f>AL26+AP26+AR26</f>
        <v>1910884.0083699999</v>
      </c>
      <c r="AK26" s="290">
        <f t="shared" si="14"/>
        <v>1</v>
      </c>
      <c r="AL26" s="289">
        <f>AL54+AL721</f>
        <v>0</v>
      </c>
      <c r="AM26" s="290">
        <v>0</v>
      </c>
      <c r="AN26" s="289">
        <f>AN54+AN721</f>
        <v>0</v>
      </c>
      <c r="AO26" s="290">
        <v>0</v>
      </c>
      <c r="AP26" s="289">
        <f>AP54+AP721</f>
        <v>0</v>
      </c>
      <c r="AQ26" s="290">
        <v>0</v>
      </c>
      <c r="AR26" s="289">
        <f>AR54+AR721+AR728+AR743</f>
        <v>1910884.0083699999</v>
      </c>
      <c r="AS26" s="290">
        <f t="shared" si="17"/>
        <v>1</v>
      </c>
      <c r="AT26" s="291" t="e">
        <f t="shared" ref="AT26:BD26" si="72">AT54+AT721</f>
        <v>#REF!</v>
      </c>
      <c r="AU26" s="291" t="e">
        <f t="shared" si="72"/>
        <v>#REF!</v>
      </c>
      <c r="AV26" s="291" t="e">
        <f t="shared" si="72"/>
        <v>#REF!</v>
      </c>
      <c r="AW26" s="291" t="e">
        <f t="shared" si="72"/>
        <v>#DIV/0!</v>
      </c>
      <c r="AX26" s="291" t="e">
        <f t="shared" si="72"/>
        <v>#REF!</v>
      </c>
      <c r="AY26" s="291" t="e">
        <f t="shared" si="72"/>
        <v>#REF!</v>
      </c>
      <c r="AZ26" s="291" t="e">
        <f t="shared" si="72"/>
        <v>#DIV/0!</v>
      </c>
      <c r="BA26" s="291" t="e">
        <f t="shared" si="72"/>
        <v>#REF!</v>
      </c>
      <c r="BB26" s="291" t="e">
        <f t="shared" si="72"/>
        <v>#REF!</v>
      </c>
      <c r="BC26" s="291" t="e">
        <f t="shared" si="72"/>
        <v>#REF!</v>
      </c>
      <c r="BD26" s="291" t="e">
        <f t="shared" si="72"/>
        <v>#REF!</v>
      </c>
      <c r="BE26" s="292">
        <f t="shared" ref="BE26:BE43" si="73">BG26+BI26+BK26</f>
        <v>834785.03129999992</v>
      </c>
      <c r="BF26" s="293">
        <f t="shared" si="19"/>
        <v>0.43685803410541835</v>
      </c>
      <c r="BG26" s="292">
        <f>BG54+BG721</f>
        <v>0</v>
      </c>
      <c r="BH26" s="293">
        <v>0</v>
      </c>
      <c r="BI26" s="292">
        <f>BI54+BI721</f>
        <v>0</v>
      </c>
      <c r="BJ26" s="293">
        <v>0</v>
      </c>
      <c r="BK26" s="292">
        <f>BK54+BK721+BK728</f>
        <v>834785.03129999992</v>
      </c>
      <c r="BL26" s="293">
        <f t="shared" si="22"/>
        <v>0.43685803410541835</v>
      </c>
      <c r="BM26" s="26"/>
      <c r="BN26" s="26"/>
    </row>
    <row r="27" spans="2:70" s="117" customFormat="1" ht="84" customHeight="1" x14ac:dyDescent="0.25">
      <c r="B27" s="971" t="s">
        <v>44</v>
      </c>
      <c r="C27" s="971"/>
      <c r="D27" s="258"/>
      <c r="E27" s="258">
        <v>0</v>
      </c>
      <c r="F27" s="258"/>
      <c r="G27" s="258"/>
      <c r="H27" s="258">
        <v>0</v>
      </c>
      <c r="I27" s="258"/>
      <c r="J27" s="258"/>
      <c r="K27" s="259">
        <f>L27+M27+N27</f>
        <v>1299.5</v>
      </c>
      <c r="L27" s="259">
        <f>L772</f>
        <v>847.5</v>
      </c>
      <c r="M27" s="259">
        <f>M772</f>
        <v>226</v>
      </c>
      <c r="N27" s="259">
        <f t="shared" ref="N27:O27" si="74">N772</f>
        <v>226</v>
      </c>
      <c r="O27" s="259">
        <f t="shared" si="74"/>
        <v>0</v>
      </c>
      <c r="P27" s="259">
        <f>R27+T27+V27</f>
        <v>1299.5</v>
      </c>
      <c r="Q27" s="260">
        <f t="shared" si="4"/>
        <v>1</v>
      </c>
      <c r="R27" s="259">
        <f>R772</f>
        <v>847.5</v>
      </c>
      <c r="S27" s="260">
        <f t="shared" si="5"/>
        <v>1</v>
      </c>
      <c r="T27" s="259">
        <f>T772</f>
        <v>226</v>
      </c>
      <c r="U27" s="260">
        <v>0</v>
      </c>
      <c r="V27" s="258">
        <f>V772</f>
        <v>226</v>
      </c>
      <c r="W27" s="260">
        <f t="shared" si="7"/>
        <v>1</v>
      </c>
      <c r="X27" s="259">
        <f>X702</f>
        <v>0</v>
      </c>
      <c r="Y27" s="260">
        <v>0</v>
      </c>
      <c r="Z27" s="259">
        <f>AB27+AD27+AF27</f>
        <v>1299.5</v>
      </c>
      <c r="AA27" s="260">
        <f t="shared" si="9"/>
        <v>1</v>
      </c>
      <c r="AB27" s="259">
        <f>AB772</f>
        <v>847.5</v>
      </c>
      <c r="AC27" s="260">
        <f t="shared" si="10"/>
        <v>1</v>
      </c>
      <c r="AD27" s="259">
        <f>AD772</f>
        <v>226</v>
      </c>
      <c r="AE27" s="260">
        <v>0</v>
      </c>
      <c r="AF27" s="259">
        <f t="shared" ref="AF27" si="75">AF772</f>
        <v>226</v>
      </c>
      <c r="AG27" s="260">
        <f t="shared" si="12"/>
        <v>1</v>
      </c>
      <c r="AH27" s="259">
        <f>AH702</f>
        <v>0</v>
      </c>
      <c r="AI27" s="260">
        <v>0</v>
      </c>
      <c r="AJ27" s="259">
        <f>AL27+AN27+AP27+AR27</f>
        <v>1299.5</v>
      </c>
      <c r="AK27" s="260">
        <f t="shared" si="14"/>
        <v>1</v>
      </c>
      <c r="AL27" s="259">
        <f>AL772</f>
        <v>847.5</v>
      </c>
      <c r="AM27" s="260">
        <f>AL27/L27</f>
        <v>1</v>
      </c>
      <c r="AN27" s="259">
        <f>AN772</f>
        <v>226</v>
      </c>
      <c r="AO27" s="260">
        <v>0</v>
      </c>
      <c r="AP27" s="259">
        <f t="shared" ref="AP27" si="76">AP772</f>
        <v>226</v>
      </c>
      <c r="AQ27" s="260">
        <f t="shared" si="16"/>
        <v>1</v>
      </c>
      <c r="AR27" s="259">
        <v>0</v>
      </c>
      <c r="AS27" s="260">
        <v>0</v>
      </c>
      <c r="AT27" s="261">
        <f>AT758</f>
        <v>0</v>
      </c>
      <c r="AU27" s="261"/>
      <c r="AV27" s="261"/>
      <c r="AW27" s="261">
        <f>AX27+AY27+AZ27</f>
        <v>0</v>
      </c>
      <c r="AX27" s="261">
        <f>AX758</f>
        <v>0</v>
      </c>
      <c r="AY27" s="261"/>
      <c r="AZ27" s="261"/>
      <c r="BA27" s="261">
        <f>BB27+BC27+BD27</f>
        <v>0</v>
      </c>
      <c r="BB27" s="261">
        <f>BB758</f>
        <v>0</v>
      </c>
      <c r="BC27" s="261"/>
      <c r="BD27" s="261"/>
      <c r="BE27" s="262">
        <f t="shared" si="73"/>
        <v>0</v>
      </c>
      <c r="BF27" s="263">
        <f t="shared" si="19"/>
        <v>0</v>
      </c>
      <c r="BG27" s="262">
        <f>BG772</f>
        <v>0</v>
      </c>
      <c r="BH27" s="263">
        <f t="shared" si="20"/>
        <v>0</v>
      </c>
      <c r="BI27" s="262">
        <f t="shared" ref="BI27" si="77">BI772</f>
        <v>0</v>
      </c>
      <c r="BJ27" s="263">
        <f t="shared" si="21"/>
        <v>0</v>
      </c>
      <c r="BK27" s="262">
        <v>0</v>
      </c>
      <c r="BL27" s="263">
        <v>0</v>
      </c>
    </row>
    <row r="28" spans="2:70" s="19" customFormat="1" ht="84" hidden="1" customHeight="1" x14ac:dyDescent="0.25">
      <c r="B28" s="971" t="s">
        <v>45</v>
      </c>
      <c r="C28" s="971"/>
      <c r="D28" s="258" t="e">
        <f>D586+#REF!+#REF!</f>
        <v>#REF!</v>
      </c>
      <c r="E28" s="258" t="e">
        <f>E586+#REF!+#REF!</f>
        <v>#REF!</v>
      </c>
      <c r="F28" s="258" t="e">
        <f>F586+#REF!+#REF!</f>
        <v>#REF!</v>
      </c>
      <c r="G28" s="258" t="e">
        <f>G586+#REF!+#REF!</f>
        <v>#REF!</v>
      </c>
      <c r="H28" s="258" t="e">
        <f>H586+#REF!+#REF!</f>
        <v>#REF!</v>
      </c>
      <c r="I28" s="258" t="e">
        <f>I586+#REF!+#REF!</f>
        <v>#REF!</v>
      </c>
      <c r="J28" s="258" t="e">
        <f>J586+#REF!+#REF!</f>
        <v>#REF!</v>
      </c>
      <c r="K28" s="259">
        <v>0</v>
      </c>
      <c r="L28" s="259">
        <f t="shared" ref="L28" si="78">L770</f>
        <v>0</v>
      </c>
      <c r="M28" s="259"/>
      <c r="N28" s="259">
        <v>0</v>
      </c>
      <c r="O28" s="259">
        <v>0</v>
      </c>
      <c r="P28" s="259">
        <f t="shared" ca="1" si="62"/>
        <v>0</v>
      </c>
      <c r="Q28" s="260" t="e">
        <f t="shared" ca="1" si="4"/>
        <v>#DIV/0!</v>
      </c>
      <c r="R28" s="259">
        <f t="shared" ref="R28" ca="1" si="79">R770</f>
        <v>0</v>
      </c>
      <c r="S28" s="236" t="e">
        <f t="shared" ca="1" si="5"/>
        <v>#DIV/0!</v>
      </c>
      <c r="T28" s="259">
        <v>0</v>
      </c>
      <c r="U28" s="236" t="e">
        <f t="shared" si="6"/>
        <v>#DIV/0!</v>
      </c>
      <c r="V28" s="258">
        <v>0</v>
      </c>
      <c r="W28" s="236" t="e">
        <f t="shared" si="7"/>
        <v>#DIV/0!</v>
      </c>
      <c r="X28" s="259">
        <v>0</v>
      </c>
      <c r="Y28" s="236" t="e">
        <f t="shared" si="8"/>
        <v>#DIV/0!</v>
      </c>
      <c r="Z28" s="259">
        <f t="shared" ref="Z28" si="80">Z770</f>
        <v>0</v>
      </c>
      <c r="AA28" s="236" t="e">
        <f t="shared" si="9"/>
        <v>#DIV/0!</v>
      </c>
      <c r="AB28" s="259">
        <f t="shared" ref="AB28:AD28" si="81">AB770</f>
        <v>0</v>
      </c>
      <c r="AC28" s="236" t="e">
        <f t="shared" si="10"/>
        <v>#DIV/0!</v>
      </c>
      <c r="AD28" s="259">
        <f t="shared" si="81"/>
        <v>0</v>
      </c>
      <c r="AE28" s="236" t="e">
        <f t="shared" si="11"/>
        <v>#DIV/0!</v>
      </c>
      <c r="AF28" s="259">
        <v>0</v>
      </c>
      <c r="AG28" s="236" t="e">
        <f t="shared" si="12"/>
        <v>#DIV/0!</v>
      </c>
      <c r="AH28" s="259">
        <v>0</v>
      </c>
      <c r="AI28" s="236" t="e">
        <f t="shared" si="13"/>
        <v>#DIV/0!</v>
      </c>
      <c r="AJ28" s="259">
        <f ca="1">AL28+AP28+AR28</f>
        <v>0</v>
      </c>
      <c r="AK28" s="260">
        <f t="shared" ca="1" si="14"/>
        <v>0</v>
      </c>
      <c r="AL28" s="259">
        <f>AL770</f>
        <v>0</v>
      </c>
      <c r="AM28" s="294" t="e">
        <f>AL28/L28</f>
        <v>#DIV/0!</v>
      </c>
      <c r="AN28" s="259">
        <f>AN770</f>
        <v>0</v>
      </c>
      <c r="AO28" s="260" t="e">
        <f t="shared" si="15"/>
        <v>#DIV/0!</v>
      </c>
      <c r="AP28" s="259">
        <f t="shared" ref="AP28" si="82">AP770</f>
        <v>0</v>
      </c>
      <c r="AQ28" s="236" t="e">
        <f t="shared" si="16"/>
        <v>#DIV/0!</v>
      </c>
      <c r="AR28" s="259">
        <f t="shared" ref="AR28" ca="1" si="83">AR770</f>
        <v>0</v>
      </c>
      <c r="AS28" s="260">
        <v>0</v>
      </c>
      <c r="AT28" s="261">
        <v>0</v>
      </c>
      <c r="AU28" s="261">
        <v>0</v>
      </c>
      <c r="AV28" s="261">
        <v>0</v>
      </c>
      <c r="AW28" s="261">
        <v>0</v>
      </c>
      <c r="AX28" s="261">
        <v>0</v>
      </c>
      <c r="AY28" s="261">
        <v>0</v>
      </c>
      <c r="AZ28" s="261">
        <v>0</v>
      </c>
      <c r="BA28" s="261">
        <v>0</v>
      </c>
      <c r="BB28" s="261">
        <v>0</v>
      </c>
      <c r="BC28" s="261">
        <v>0</v>
      </c>
      <c r="BD28" s="261">
        <v>0</v>
      </c>
      <c r="BE28" s="262">
        <f t="shared" si="73"/>
        <v>0</v>
      </c>
      <c r="BF28" s="240" t="e">
        <f t="shared" si="19"/>
        <v>#DIV/0!</v>
      </c>
      <c r="BG28" s="262">
        <f t="shared" ref="BG28" si="84">BG770</f>
        <v>0</v>
      </c>
      <c r="BH28" s="240" t="e">
        <f t="shared" si="20"/>
        <v>#DIV/0!</v>
      </c>
      <c r="BI28" s="262">
        <f t="shared" ref="BI28" si="85">BI770</f>
        <v>0</v>
      </c>
      <c r="BJ28" s="240" t="e">
        <f t="shared" si="21"/>
        <v>#DIV/0!</v>
      </c>
      <c r="BK28" s="262">
        <f t="shared" ref="BK28" si="86">BK770</f>
        <v>0</v>
      </c>
      <c r="BL28" s="240" t="e">
        <f t="shared" si="22"/>
        <v>#DIV/0!</v>
      </c>
    </row>
    <row r="29" spans="2:70" s="119" customFormat="1" ht="110.25" customHeight="1" x14ac:dyDescent="0.25">
      <c r="B29" s="996" t="s">
        <v>412</v>
      </c>
      <c r="C29" s="996"/>
      <c r="D29" s="282"/>
      <c r="E29" s="282"/>
      <c r="F29" s="282"/>
      <c r="G29" s="282"/>
      <c r="H29" s="282"/>
      <c r="I29" s="282"/>
      <c r="J29" s="282"/>
      <c r="K29" s="283">
        <f>L29+M29+N29+O29</f>
        <v>550</v>
      </c>
      <c r="L29" s="283">
        <f>L53</f>
        <v>400</v>
      </c>
      <c r="M29" s="283">
        <f t="shared" ref="M29:O29" si="87">M53</f>
        <v>0</v>
      </c>
      <c r="N29" s="283">
        <f t="shared" si="87"/>
        <v>0</v>
      </c>
      <c r="O29" s="283">
        <f t="shared" si="87"/>
        <v>150</v>
      </c>
      <c r="P29" s="283">
        <f>X29</f>
        <v>0</v>
      </c>
      <c r="Q29" s="284">
        <f t="shared" si="4"/>
        <v>0</v>
      </c>
      <c r="R29" s="283">
        <f>R53</f>
        <v>0</v>
      </c>
      <c r="S29" s="284"/>
      <c r="T29" s="283"/>
      <c r="U29" s="284">
        <v>0</v>
      </c>
      <c r="V29" s="282"/>
      <c r="W29" s="284"/>
      <c r="X29" s="283"/>
      <c r="Y29" s="284"/>
      <c r="Z29" s="283">
        <f>AH29</f>
        <v>0</v>
      </c>
      <c r="AA29" s="284">
        <v>0</v>
      </c>
      <c r="AB29" s="283"/>
      <c r="AC29" s="284"/>
      <c r="AD29" s="283"/>
      <c r="AE29" s="284">
        <v>0</v>
      </c>
      <c r="AF29" s="283"/>
      <c r="AG29" s="284"/>
      <c r="AH29" s="283"/>
      <c r="AI29" s="284"/>
      <c r="AJ29" s="283">
        <f>AR29</f>
        <v>0</v>
      </c>
      <c r="AK29" s="284">
        <f t="shared" si="14"/>
        <v>0</v>
      </c>
      <c r="AL29" s="283"/>
      <c r="AM29" s="294"/>
      <c r="AN29" s="283"/>
      <c r="AO29" s="284">
        <v>0</v>
      </c>
      <c r="AP29" s="283"/>
      <c r="AQ29" s="284"/>
      <c r="AR29" s="283"/>
      <c r="AS29" s="284">
        <v>0</v>
      </c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6"/>
      <c r="BF29" s="287"/>
      <c r="BG29" s="286"/>
      <c r="BH29" s="287"/>
      <c r="BI29" s="286"/>
      <c r="BJ29" s="287"/>
      <c r="BK29" s="286"/>
      <c r="BL29" s="287"/>
    </row>
    <row r="30" spans="2:70" s="28" customFormat="1" ht="56.25" customHeight="1" x14ac:dyDescent="0.25">
      <c r="B30" s="954" t="s">
        <v>46</v>
      </c>
      <c r="C30" s="954"/>
      <c r="D30" s="234" t="e">
        <f>D462+#REF!+#REF!</f>
        <v>#REF!</v>
      </c>
      <c r="E30" s="234" t="e">
        <f>F30</f>
        <v>#REF!</v>
      </c>
      <c r="F30" s="234" t="e">
        <f>F462+#REF!+#REF!</f>
        <v>#REF!</v>
      </c>
      <c r="G30" s="234"/>
      <c r="H30" s="234" t="e">
        <f>I30</f>
        <v>#REF!</v>
      </c>
      <c r="I30" s="234" t="e">
        <f>I462+#REF!+#REF!</f>
        <v>#REF!</v>
      </c>
      <c r="J30" s="234"/>
      <c r="K30" s="235">
        <f>K57</f>
        <v>5620169.1807699995</v>
      </c>
      <c r="L30" s="235">
        <f t="shared" ref="L30" si="88">L57</f>
        <v>5619866.8043599995</v>
      </c>
      <c r="M30" s="235">
        <f t="shared" ref="M30:P30" si="89">M57</f>
        <v>302.37641000000002</v>
      </c>
      <c r="N30" s="235">
        <f t="shared" si="89"/>
        <v>0</v>
      </c>
      <c r="O30" s="235">
        <f t="shared" si="89"/>
        <v>0</v>
      </c>
      <c r="P30" s="235">
        <f t="shared" si="89"/>
        <v>5838126.6323699998</v>
      </c>
      <c r="Q30" s="236">
        <f t="shared" si="4"/>
        <v>1.0387812972509376</v>
      </c>
      <c r="R30" s="235">
        <f t="shared" ref="R30" si="90">R57</f>
        <v>5837824.2559599997</v>
      </c>
      <c r="S30" s="236">
        <f t="shared" si="5"/>
        <v>1.0387833838750244</v>
      </c>
      <c r="T30" s="235">
        <f>T57</f>
        <v>302.37641000000002</v>
      </c>
      <c r="U30" s="236">
        <v>0</v>
      </c>
      <c r="V30" s="235">
        <f t="shared" ref="V30" si="91">V57</f>
        <v>0</v>
      </c>
      <c r="W30" s="236">
        <v>0</v>
      </c>
      <c r="X30" s="235">
        <f t="shared" ref="X30" si="92">X57</f>
        <v>0</v>
      </c>
      <c r="Y30" s="236">
        <v>0</v>
      </c>
      <c r="Z30" s="235">
        <f t="shared" ref="Z30" si="93">Z57</f>
        <v>5614193.4023200003</v>
      </c>
      <c r="AA30" s="236">
        <f t="shared" si="9"/>
        <v>0.99893672623407037</v>
      </c>
      <c r="AB30" s="235">
        <f t="shared" ref="AB30:AD30" si="94">AB57</f>
        <v>5613891.0259100003</v>
      </c>
      <c r="AC30" s="236">
        <f t="shared" si="10"/>
        <v>0.99893666902472433</v>
      </c>
      <c r="AD30" s="235">
        <f t="shared" si="94"/>
        <v>302.37641000000002</v>
      </c>
      <c r="AE30" s="236">
        <v>0</v>
      </c>
      <c r="AF30" s="235">
        <f t="shared" ref="AF30" si="95">AF57</f>
        <v>0</v>
      </c>
      <c r="AG30" s="236">
        <v>0</v>
      </c>
      <c r="AH30" s="235">
        <f t="shared" ref="AH30" si="96">AH57</f>
        <v>0</v>
      </c>
      <c r="AI30" s="236">
        <v>0</v>
      </c>
      <c r="AJ30" s="235">
        <f t="shared" ref="AJ30" si="97">AJ57</f>
        <v>5620169.1807699995</v>
      </c>
      <c r="AK30" s="236">
        <f t="shared" si="14"/>
        <v>1</v>
      </c>
      <c r="AL30" s="235">
        <f>AL57</f>
        <v>5619866.8043599995</v>
      </c>
      <c r="AM30" s="236">
        <f>AL30/L30</f>
        <v>1</v>
      </c>
      <c r="AN30" s="235">
        <f>AN57</f>
        <v>302.37641000000002</v>
      </c>
      <c r="AO30" s="236">
        <v>0</v>
      </c>
      <c r="AP30" s="235">
        <f t="shared" ref="AP30" si="98">AP57</f>
        <v>0</v>
      </c>
      <c r="AQ30" s="236">
        <v>0</v>
      </c>
      <c r="AR30" s="235">
        <f t="shared" ref="AR30" si="99">AR57</f>
        <v>0</v>
      </c>
      <c r="AS30" s="236">
        <v>0</v>
      </c>
      <c r="AT30" s="238">
        <f t="shared" ref="AT30:BD30" si="100">AT57</f>
        <v>1020000</v>
      </c>
      <c r="AU30" s="238">
        <f t="shared" si="100"/>
        <v>0</v>
      </c>
      <c r="AV30" s="238">
        <f t="shared" si="100"/>
        <v>0</v>
      </c>
      <c r="AW30" s="238" t="e">
        <f t="shared" si="100"/>
        <v>#REF!</v>
      </c>
      <c r="AX30" s="238" t="e">
        <f t="shared" si="100"/>
        <v>#REF!</v>
      </c>
      <c r="AY30" s="238">
        <f t="shared" si="100"/>
        <v>0</v>
      </c>
      <c r="AZ30" s="238">
        <f t="shared" si="100"/>
        <v>0</v>
      </c>
      <c r="BA30" s="238">
        <f t="shared" si="100"/>
        <v>6637079.4071000004</v>
      </c>
      <c r="BB30" s="238">
        <f t="shared" si="100"/>
        <v>6636421.4293900002</v>
      </c>
      <c r="BC30" s="238">
        <f t="shared" si="100"/>
        <v>0</v>
      </c>
      <c r="BD30" s="238">
        <f t="shared" si="100"/>
        <v>0</v>
      </c>
      <c r="BE30" s="239">
        <f t="shared" si="73"/>
        <v>5975.7784500000416</v>
      </c>
      <c r="BF30" s="240">
        <f t="shared" si="19"/>
        <v>1.0632737659298224E-3</v>
      </c>
      <c r="BG30" s="239">
        <f t="shared" ref="BG30" si="101">BG57</f>
        <v>5975.7784500000416</v>
      </c>
      <c r="BH30" s="240">
        <f t="shared" si="20"/>
        <v>1.0633309752757698E-3</v>
      </c>
      <c r="BI30" s="239">
        <f t="shared" ref="BI30" si="102">BI57</f>
        <v>0</v>
      </c>
      <c r="BJ30" s="240">
        <v>0</v>
      </c>
      <c r="BK30" s="239">
        <f t="shared" ref="BK30" si="103">BK57</f>
        <v>0</v>
      </c>
      <c r="BL30" s="240">
        <v>0</v>
      </c>
    </row>
    <row r="31" spans="2:70" s="29" customFormat="1" ht="35.25" hidden="1" customHeight="1" x14ac:dyDescent="0.25">
      <c r="B31" s="954" t="s">
        <v>40</v>
      </c>
      <c r="C31" s="954"/>
      <c r="D31" s="234"/>
      <c r="E31" s="234"/>
      <c r="F31" s="234"/>
      <c r="G31" s="234"/>
      <c r="H31" s="234"/>
      <c r="I31" s="234"/>
      <c r="J31" s="234"/>
      <c r="K31" s="235"/>
      <c r="L31" s="235"/>
      <c r="M31" s="235"/>
      <c r="N31" s="235"/>
      <c r="O31" s="235"/>
      <c r="P31" s="235">
        <f t="shared" si="62"/>
        <v>0</v>
      </c>
      <c r="Q31" s="236" t="e">
        <f t="shared" si="4"/>
        <v>#DIV/0!</v>
      </c>
      <c r="R31" s="235"/>
      <c r="S31" s="236" t="e">
        <f t="shared" si="5"/>
        <v>#DIV/0!</v>
      </c>
      <c r="T31" s="235"/>
      <c r="U31" s="236" t="e">
        <f t="shared" si="6"/>
        <v>#DIV/0!</v>
      </c>
      <c r="V31" s="235"/>
      <c r="W31" s="236" t="e">
        <f t="shared" si="7"/>
        <v>#DIV/0!</v>
      </c>
      <c r="X31" s="235"/>
      <c r="Y31" s="236" t="e">
        <f t="shared" si="8"/>
        <v>#DIV/0!</v>
      </c>
      <c r="Z31" s="235"/>
      <c r="AA31" s="236" t="e">
        <f t="shared" si="9"/>
        <v>#DIV/0!</v>
      </c>
      <c r="AB31" s="235"/>
      <c r="AC31" s="236" t="e">
        <f t="shared" si="10"/>
        <v>#DIV/0!</v>
      </c>
      <c r="AD31" s="235"/>
      <c r="AE31" s="236" t="e">
        <f t="shared" si="11"/>
        <v>#DIV/0!</v>
      </c>
      <c r="AF31" s="235"/>
      <c r="AG31" s="236" t="e">
        <f t="shared" si="12"/>
        <v>#DIV/0!</v>
      </c>
      <c r="AH31" s="235"/>
      <c r="AI31" s="236" t="e">
        <f t="shared" si="13"/>
        <v>#DIV/0!</v>
      </c>
      <c r="AJ31" s="235">
        <f>AL31+AP31+AR31</f>
        <v>0</v>
      </c>
      <c r="AK31" s="236" t="e">
        <f t="shared" si="14"/>
        <v>#DIV/0!</v>
      </c>
      <c r="AL31" s="235"/>
      <c r="AM31" s="236" t="e">
        <f>AL31/L31</f>
        <v>#DIV/0!</v>
      </c>
      <c r="AN31" s="235"/>
      <c r="AO31" s="236" t="e">
        <f t="shared" si="15"/>
        <v>#DIV/0!</v>
      </c>
      <c r="AP31" s="235"/>
      <c r="AQ31" s="236" t="e">
        <f t="shared" si="16"/>
        <v>#DIV/0!</v>
      </c>
      <c r="AR31" s="235"/>
      <c r="AS31" s="236" t="e">
        <f t="shared" si="17"/>
        <v>#DIV/0!</v>
      </c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9">
        <f t="shared" si="73"/>
        <v>0</v>
      </c>
      <c r="BF31" s="240" t="e">
        <f t="shared" si="19"/>
        <v>#DIV/0!</v>
      </c>
      <c r="BG31" s="239"/>
      <c r="BH31" s="240" t="e">
        <f t="shared" si="20"/>
        <v>#DIV/0!</v>
      </c>
      <c r="BI31" s="239"/>
      <c r="BJ31" s="240" t="e">
        <f t="shared" si="21"/>
        <v>#DIV/0!</v>
      </c>
      <c r="BK31" s="239"/>
      <c r="BL31" s="240" t="e">
        <f t="shared" si="22"/>
        <v>#DIV/0!</v>
      </c>
      <c r="BM31" s="28"/>
      <c r="BN31" s="28"/>
    </row>
    <row r="32" spans="2:70" s="29" customFormat="1" ht="35.25" hidden="1" customHeight="1" x14ac:dyDescent="0.25">
      <c r="B32" s="954" t="s">
        <v>41</v>
      </c>
      <c r="C32" s="954"/>
      <c r="D32" s="234"/>
      <c r="E32" s="234"/>
      <c r="F32" s="234"/>
      <c r="G32" s="234"/>
      <c r="H32" s="234"/>
      <c r="I32" s="234"/>
      <c r="J32" s="234"/>
      <c r="K32" s="235"/>
      <c r="L32" s="235"/>
      <c r="M32" s="235"/>
      <c r="N32" s="235"/>
      <c r="O32" s="235"/>
      <c r="P32" s="235">
        <f t="shared" si="62"/>
        <v>0</v>
      </c>
      <c r="Q32" s="236" t="e">
        <f t="shared" si="4"/>
        <v>#DIV/0!</v>
      </c>
      <c r="R32" s="235"/>
      <c r="S32" s="236" t="e">
        <f t="shared" si="5"/>
        <v>#DIV/0!</v>
      </c>
      <c r="T32" s="235"/>
      <c r="U32" s="236" t="e">
        <f t="shared" si="6"/>
        <v>#DIV/0!</v>
      </c>
      <c r="V32" s="235"/>
      <c r="W32" s="236" t="e">
        <f t="shared" si="7"/>
        <v>#DIV/0!</v>
      </c>
      <c r="X32" s="235"/>
      <c r="Y32" s="236" t="e">
        <f t="shared" si="8"/>
        <v>#DIV/0!</v>
      </c>
      <c r="Z32" s="235"/>
      <c r="AA32" s="236" t="e">
        <f t="shared" si="9"/>
        <v>#DIV/0!</v>
      </c>
      <c r="AB32" s="235"/>
      <c r="AC32" s="236" t="e">
        <f t="shared" si="10"/>
        <v>#DIV/0!</v>
      </c>
      <c r="AD32" s="235"/>
      <c r="AE32" s="236" t="e">
        <f t="shared" si="11"/>
        <v>#DIV/0!</v>
      </c>
      <c r="AF32" s="235"/>
      <c r="AG32" s="236" t="e">
        <f t="shared" si="12"/>
        <v>#DIV/0!</v>
      </c>
      <c r="AH32" s="235"/>
      <c r="AI32" s="236" t="e">
        <f t="shared" si="13"/>
        <v>#DIV/0!</v>
      </c>
      <c r="AJ32" s="235">
        <f>AL32+AP32+AR32</f>
        <v>0</v>
      </c>
      <c r="AK32" s="236" t="e">
        <f t="shared" si="14"/>
        <v>#DIV/0!</v>
      </c>
      <c r="AL32" s="235"/>
      <c r="AM32" s="236" t="e">
        <f>AL32/L32</f>
        <v>#DIV/0!</v>
      </c>
      <c r="AN32" s="235"/>
      <c r="AO32" s="236" t="e">
        <f t="shared" si="15"/>
        <v>#DIV/0!</v>
      </c>
      <c r="AP32" s="235"/>
      <c r="AQ32" s="236" t="e">
        <f t="shared" si="16"/>
        <v>#DIV/0!</v>
      </c>
      <c r="AR32" s="235"/>
      <c r="AS32" s="236" t="e">
        <f t="shared" si="17"/>
        <v>#DIV/0!</v>
      </c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9">
        <f t="shared" si="73"/>
        <v>0</v>
      </c>
      <c r="BF32" s="240" t="e">
        <f t="shared" si="19"/>
        <v>#DIV/0!</v>
      </c>
      <c r="BG32" s="239"/>
      <c r="BH32" s="240" t="e">
        <f t="shared" si="20"/>
        <v>#DIV/0!</v>
      </c>
      <c r="BI32" s="239"/>
      <c r="BJ32" s="240" t="e">
        <f t="shared" si="21"/>
        <v>#DIV/0!</v>
      </c>
      <c r="BK32" s="239"/>
      <c r="BL32" s="240" t="e">
        <f t="shared" si="22"/>
        <v>#DIV/0!</v>
      </c>
      <c r="BM32" s="28"/>
      <c r="BN32" s="28"/>
    </row>
    <row r="33" spans="2:70" s="30" customFormat="1" ht="35.25" hidden="1" customHeight="1" x14ac:dyDescent="0.25">
      <c r="B33" s="968"/>
      <c r="C33" s="968"/>
      <c r="D33" s="295"/>
      <c r="E33" s="295"/>
      <c r="F33" s="295"/>
      <c r="G33" s="295"/>
      <c r="H33" s="295"/>
      <c r="I33" s="295"/>
      <c r="J33" s="295"/>
      <c r="K33" s="296"/>
      <c r="L33" s="296"/>
      <c r="M33" s="296"/>
      <c r="N33" s="296"/>
      <c r="O33" s="296"/>
      <c r="P33" s="296">
        <f t="shared" si="62"/>
        <v>0</v>
      </c>
      <c r="Q33" s="236" t="e">
        <f t="shared" si="4"/>
        <v>#DIV/0!</v>
      </c>
      <c r="R33" s="296"/>
      <c r="S33" s="236" t="e">
        <f t="shared" si="5"/>
        <v>#DIV/0!</v>
      </c>
      <c r="T33" s="296"/>
      <c r="U33" s="236" t="e">
        <f t="shared" si="6"/>
        <v>#DIV/0!</v>
      </c>
      <c r="V33" s="296"/>
      <c r="W33" s="236" t="e">
        <f t="shared" si="7"/>
        <v>#DIV/0!</v>
      </c>
      <c r="X33" s="296"/>
      <c r="Y33" s="236" t="e">
        <f t="shared" si="8"/>
        <v>#DIV/0!</v>
      </c>
      <c r="Z33" s="296"/>
      <c r="AA33" s="236" t="e">
        <f t="shared" si="9"/>
        <v>#DIV/0!</v>
      </c>
      <c r="AB33" s="296"/>
      <c r="AC33" s="236" t="e">
        <f t="shared" si="10"/>
        <v>#DIV/0!</v>
      </c>
      <c r="AD33" s="296"/>
      <c r="AE33" s="236" t="e">
        <f t="shared" si="11"/>
        <v>#DIV/0!</v>
      </c>
      <c r="AF33" s="296"/>
      <c r="AG33" s="236" t="e">
        <f t="shared" si="12"/>
        <v>#DIV/0!</v>
      </c>
      <c r="AH33" s="296"/>
      <c r="AI33" s="236" t="e">
        <f t="shared" si="13"/>
        <v>#DIV/0!</v>
      </c>
      <c r="AJ33" s="296">
        <f>AL33+AP33+AR33</f>
        <v>0</v>
      </c>
      <c r="AK33" s="236" t="e">
        <f t="shared" si="14"/>
        <v>#DIV/0!</v>
      </c>
      <c r="AL33" s="296"/>
      <c r="AM33" s="236" t="e">
        <f>AL33/L33</f>
        <v>#DIV/0!</v>
      </c>
      <c r="AN33" s="296"/>
      <c r="AO33" s="236" t="e">
        <f t="shared" si="15"/>
        <v>#DIV/0!</v>
      </c>
      <c r="AP33" s="296"/>
      <c r="AQ33" s="236" t="e">
        <f t="shared" si="16"/>
        <v>#DIV/0!</v>
      </c>
      <c r="AR33" s="296"/>
      <c r="AS33" s="236" t="e">
        <f t="shared" si="17"/>
        <v>#DIV/0!</v>
      </c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8">
        <f t="shared" si="73"/>
        <v>0</v>
      </c>
      <c r="BF33" s="240" t="e">
        <f t="shared" si="19"/>
        <v>#DIV/0!</v>
      </c>
      <c r="BG33" s="298"/>
      <c r="BH33" s="240" t="e">
        <f t="shared" si="20"/>
        <v>#DIV/0!</v>
      </c>
      <c r="BI33" s="298"/>
      <c r="BJ33" s="240" t="e">
        <f t="shared" si="21"/>
        <v>#DIV/0!</v>
      </c>
      <c r="BK33" s="298"/>
      <c r="BL33" s="240" t="e">
        <f t="shared" si="22"/>
        <v>#DIV/0!</v>
      </c>
    </row>
    <row r="34" spans="2:70" s="30" customFormat="1" ht="35.25" hidden="1" customHeight="1" x14ac:dyDescent="0.25">
      <c r="B34" s="968"/>
      <c r="C34" s="968"/>
      <c r="D34" s="295"/>
      <c r="E34" s="295"/>
      <c r="F34" s="295"/>
      <c r="G34" s="295"/>
      <c r="H34" s="295"/>
      <c r="I34" s="295"/>
      <c r="J34" s="295"/>
      <c r="K34" s="296"/>
      <c r="L34" s="296"/>
      <c r="M34" s="296"/>
      <c r="N34" s="296"/>
      <c r="O34" s="296"/>
      <c r="P34" s="296">
        <f t="shared" si="62"/>
        <v>0</v>
      </c>
      <c r="Q34" s="236" t="e">
        <f t="shared" si="4"/>
        <v>#DIV/0!</v>
      </c>
      <c r="R34" s="296"/>
      <c r="S34" s="236" t="e">
        <f t="shared" si="5"/>
        <v>#DIV/0!</v>
      </c>
      <c r="T34" s="296"/>
      <c r="U34" s="236" t="e">
        <f t="shared" si="6"/>
        <v>#DIV/0!</v>
      </c>
      <c r="V34" s="296"/>
      <c r="W34" s="236" t="e">
        <f t="shared" si="7"/>
        <v>#DIV/0!</v>
      </c>
      <c r="X34" s="296"/>
      <c r="Y34" s="236" t="e">
        <f t="shared" si="8"/>
        <v>#DIV/0!</v>
      </c>
      <c r="Z34" s="296"/>
      <c r="AA34" s="236" t="e">
        <f t="shared" si="9"/>
        <v>#DIV/0!</v>
      </c>
      <c r="AB34" s="296"/>
      <c r="AC34" s="236" t="e">
        <f t="shared" si="10"/>
        <v>#DIV/0!</v>
      </c>
      <c r="AD34" s="296"/>
      <c r="AE34" s="236" t="e">
        <f t="shared" si="11"/>
        <v>#DIV/0!</v>
      </c>
      <c r="AF34" s="296"/>
      <c r="AG34" s="236" t="e">
        <f t="shared" si="12"/>
        <v>#DIV/0!</v>
      </c>
      <c r="AH34" s="296"/>
      <c r="AI34" s="236" t="e">
        <f t="shared" si="13"/>
        <v>#DIV/0!</v>
      </c>
      <c r="AJ34" s="296">
        <f>AL34+AP34+AR34</f>
        <v>0</v>
      </c>
      <c r="AK34" s="236" t="e">
        <f t="shared" si="14"/>
        <v>#DIV/0!</v>
      </c>
      <c r="AL34" s="296"/>
      <c r="AM34" s="236" t="e">
        <f>AL34/L34</f>
        <v>#DIV/0!</v>
      </c>
      <c r="AN34" s="296"/>
      <c r="AO34" s="236" t="e">
        <f t="shared" si="15"/>
        <v>#DIV/0!</v>
      </c>
      <c r="AP34" s="296"/>
      <c r="AQ34" s="236" t="e">
        <f t="shared" si="16"/>
        <v>#DIV/0!</v>
      </c>
      <c r="AR34" s="296"/>
      <c r="AS34" s="236" t="e">
        <f t="shared" si="17"/>
        <v>#DIV/0!</v>
      </c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8">
        <f t="shared" si="73"/>
        <v>0</v>
      </c>
      <c r="BF34" s="240" t="e">
        <f t="shared" si="19"/>
        <v>#DIV/0!</v>
      </c>
      <c r="BG34" s="298"/>
      <c r="BH34" s="240" t="e">
        <f t="shared" si="20"/>
        <v>#DIV/0!</v>
      </c>
      <c r="BI34" s="298"/>
      <c r="BJ34" s="240" t="e">
        <f t="shared" si="21"/>
        <v>#DIV/0!</v>
      </c>
      <c r="BK34" s="298"/>
      <c r="BL34" s="240" t="e">
        <f t="shared" si="22"/>
        <v>#DIV/0!</v>
      </c>
    </row>
    <row r="35" spans="2:70" s="29" customFormat="1" ht="56.25" customHeight="1" x14ac:dyDescent="0.25">
      <c r="B35" s="954" t="s">
        <v>47</v>
      </c>
      <c r="C35" s="954"/>
      <c r="D35" s="234" t="e">
        <f>#REF!+#REF!</f>
        <v>#REF!</v>
      </c>
      <c r="E35" s="234" t="e">
        <f>#REF!+#REF!</f>
        <v>#REF!</v>
      </c>
      <c r="F35" s="234" t="e">
        <f>#REF!+#REF!</f>
        <v>#REF!</v>
      </c>
      <c r="G35" s="234" t="e">
        <f>#REF!+#REF!</f>
        <v>#REF!</v>
      </c>
      <c r="H35" s="234" t="e">
        <f>#REF!+#REF!</f>
        <v>#REF!</v>
      </c>
      <c r="I35" s="234" t="e">
        <f>#REF!+#REF!</f>
        <v>#REF!</v>
      </c>
      <c r="J35" s="234" t="e">
        <f>#REF!+#REF!</f>
        <v>#REF!</v>
      </c>
      <c r="K35" s="235">
        <f>K190</f>
        <v>93853</v>
      </c>
      <c r="L35" s="235">
        <f t="shared" ref="L35" si="104">L190</f>
        <v>0</v>
      </c>
      <c r="M35" s="235">
        <f t="shared" ref="M35:P35" si="105">M190</f>
        <v>0</v>
      </c>
      <c r="N35" s="235">
        <f t="shared" si="105"/>
        <v>93853</v>
      </c>
      <c r="O35" s="235">
        <f t="shared" si="105"/>
        <v>0</v>
      </c>
      <c r="P35" s="235">
        <f t="shared" si="105"/>
        <v>93853</v>
      </c>
      <c r="Q35" s="236">
        <f t="shared" si="4"/>
        <v>1</v>
      </c>
      <c r="R35" s="235">
        <f t="shared" ref="R35" si="106">R190</f>
        <v>0</v>
      </c>
      <c r="S35" s="236">
        <v>0</v>
      </c>
      <c r="T35" s="235">
        <f>T190</f>
        <v>0</v>
      </c>
      <c r="U35" s="236">
        <v>0</v>
      </c>
      <c r="V35" s="235">
        <f t="shared" ref="V35" si="107">V190</f>
        <v>93853</v>
      </c>
      <c r="W35" s="236">
        <f t="shared" si="7"/>
        <v>1</v>
      </c>
      <c r="X35" s="235">
        <f t="shared" ref="X35" si="108">X190</f>
        <v>0</v>
      </c>
      <c r="Y35" s="236">
        <v>0</v>
      </c>
      <c r="Z35" s="235">
        <f t="shared" ref="Z35" si="109">Z190</f>
        <v>93853</v>
      </c>
      <c r="AA35" s="236">
        <f t="shared" si="9"/>
        <v>1</v>
      </c>
      <c r="AB35" s="235">
        <f t="shared" ref="AB35:AD35" si="110">AB190</f>
        <v>0</v>
      </c>
      <c r="AC35" s="236">
        <v>0</v>
      </c>
      <c r="AD35" s="235">
        <f t="shared" si="110"/>
        <v>0</v>
      </c>
      <c r="AE35" s="236">
        <v>0</v>
      </c>
      <c r="AF35" s="235">
        <f t="shared" ref="AF35" si="111">AF190</f>
        <v>93853</v>
      </c>
      <c r="AG35" s="236">
        <f t="shared" si="12"/>
        <v>1</v>
      </c>
      <c r="AH35" s="235">
        <f t="shared" ref="AH35" si="112">AH190</f>
        <v>0</v>
      </c>
      <c r="AI35" s="236">
        <v>0</v>
      </c>
      <c r="AJ35" s="235">
        <f t="shared" ref="AJ35" si="113">AJ190</f>
        <v>93853</v>
      </c>
      <c r="AK35" s="236">
        <f t="shared" si="14"/>
        <v>1</v>
      </c>
      <c r="AL35" s="235">
        <f>AL190</f>
        <v>0</v>
      </c>
      <c r="AM35" s="236">
        <v>0</v>
      </c>
      <c r="AN35" s="235">
        <f>AN190</f>
        <v>0</v>
      </c>
      <c r="AO35" s="236">
        <v>0</v>
      </c>
      <c r="AP35" s="235">
        <f t="shared" ref="AP35" si="114">AP190</f>
        <v>93853</v>
      </c>
      <c r="AQ35" s="236">
        <f t="shared" si="16"/>
        <v>1</v>
      </c>
      <c r="AR35" s="235">
        <f t="shared" ref="AR35" si="115">AR190</f>
        <v>0</v>
      </c>
      <c r="AS35" s="236">
        <v>0</v>
      </c>
      <c r="AT35" s="238">
        <f t="shared" ref="AT35:BD35" si="116">AT190</f>
        <v>0</v>
      </c>
      <c r="AU35" s="238">
        <f t="shared" si="116"/>
        <v>1</v>
      </c>
      <c r="AV35" s="238">
        <f t="shared" si="116"/>
        <v>0</v>
      </c>
      <c r="AW35" s="238">
        <f t="shared" si="116"/>
        <v>1</v>
      </c>
      <c r="AX35" s="238">
        <f t="shared" si="116"/>
        <v>0</v>
      </c>
      <c r="AY35" s="238">
        <f t="shared" si="116"/>
        <v>1</v>
      </c>
      <c r="AZ35" s="238">
        <f t="shared" si="116"/>
        <v>0</v>
      </c>
      <c r="BA35" s="238">
        <f t="shared" si="116"/>
        <v>93853</v>
      </c>
      <c r="BB35" s="238">
        <f t="shared" si="116"/>
        <v>0</v>
      </c>
      <c r="BC35" s="238">
        <f t="shared" si="116"/>
        <v>93853</v>
      </c>
      <c r="BD35" s="238">
        <f t="shared" si="116"/>
        <v>0</v>
      </c>
      <c r="BE35" s="239">
        <f t="shared" si="73"/>
        <v>0</v>
      </c>
      <c r="BF35" s="240">
        <f t="shared" si="19"/>
        <v>0</v>
      </c>
      <c r="BG35" s="239">
        <f t="shared" ref="BG35" si="117">BG190</f>
        <v>0</v>
      </c>
      <c r="BH35" s="240">
        <v>0</v>
      </c>
      <c r="BI35" s="239">
        <f t="shared" ref="BI35" si="118">BI190</f>
        <v>0</v>
      </c>
      <c r="BJ35" s="240">
        <f t="shared" si="21"/>
        <v>0</v>
      </c>
      <c r="BK35" s="239">
        <f t="shared" ref="BK35" si="119">BK190</f>
        <v>0</v>
      </c>
      <c r="BL35" s="240">
        <v>0</v>
      </c>
      <c r="BM35" s="28"/>
      <c r="BN35" s="28"/>
    </row>
    <row r="36" spans="2:70" s="29" customFormat="1" ht="54" customHeight="1" x14ac:dyDescent="0.25">
      <c r="B36" s="954" t="s">
        <v>48</v>
      </c>
      <c r="C36" s="954"/>
      <c r="D36" s="234" t="e">
        <f>#REF!</f>
        <v>#REF!</v>
      </c>
      <c r="E36" s="234" t="e">
        <f>#REF!</f>
        <v>#REF!</v>
      </c>
      <c r="F36" s="234" t="e">
        <f>#REF!</f>
        <v>#REF!</v>
      </c>
      <c r="G36" s="234" t="e">
        <f>#REF!</f>
        <v>#REF!</v>
      </c>
      <c r="H36" s="234" t="e">
        <f>#REF!</f>
        <v>#REF!</v>
      </c>
      <c r="I36" s="234" t="e">
        <f>#REF!</f>
        <v>#REF!</v>
      </c>
      <c r="J36" s="234" t="e">
        <f>#REF!</f>
        <v>#REF!</v>
      </c>
      <c r="K36" s="235">
        <f>K192</f>
        <v>42897.373189999991</v>
      </c>
      <c r="L36" s="235">
        <f t="shared" ref="L36" si="120">L192</f>
        <v>42897.373189999991</v>
      </c>
      <c r="M36" s="235">
        <f>M192</f>
        <v>0</v>
      </c>
      <c r="N36" s="235">
        <f t="shared" ref="N36:BD36" si="121">N192</f>
        <v>0</v>
      </c>
      <c r="O36" s="235">
        <f t="shared" si="121"/>
        <v>0</v>
      </c>
      <c r="P36" s="235">
        <f>P192</f>
        <v>42897.373189999991</v>
      </c>
      <c r="Q36" s="236">
        <f t="shared" si="4"/>
        <v>1</v>
      </c>
      <c r="R36" s="235">
        <f t="shared" ref="R36" si="122">R192</f>
        <v>42897.373189999991</v>
      </c>
      <c r="S36" s="236">
        <f t="shared" si="5"/>
        <v>1</v>
      </c>
      <c r="T36" s="235">
        <f>T192</f>
        <v>0</v>
      </c>
      <c r="U36" s="236">
        <v>0</v>
      </c>
      <c r="V36" s="235">
        <f t="shared" ref="V36" si="123">V192</f>
        <v>0</v>
      </c>
      <c r="W36" s="236">
        <v>0</v>
      </c>
      <c r="X36" s="235">
        <f t="shared" ref="X36" si="124">X192</f>
        <v>0</v>
      </c>
      <c r="Y36" s="236">
        <v>0</v>
      </c>
      <c r="Z36" s="235">
        <f>Z192</f>
        <v>42897.373189999991</v>
      </c>
      <c r="AA36" s="236">
        <f t="shared" si="9"/>
        <v>1</v>
      </c>
      <c r="AB36" s="235">
        <f t="shared" ref="AB36:AD36" si="125">AB192</f>
        <v>42897.373189999991</v>
      </c>
      <c r="AC36" s="236">
        <f t="shared" si="10"/>
        <v>1</v>
      </c>
      <c r="AD36" s="235">
        <f t="shared" si="125"/>
        <v>0</v>
      </c>
      <c r="AE36" s="236">
        <v>0</v>
      </c>
      <c r="AF36" s="235">
        <f t="shared" ref="AF36" si="126">AF192</f>
        <v>0</v>
      </c>
      <c r="AG36" s="236">
        <v>0</v>
      </c>
      <c r="AH36" s="235">
        <f t="shared" ref="AH36" si="127">AH192</f>
        <v>0</v>
      </c>
      <c r="AI36" s="236">
        <v>0</v>
      </c>
      <c r="AJ36" s="235">
        <f>AJ192</f>
        <v>42897.373189999991</v>
      </c>
      <c r="AK36" s="236">
        <f t="shared" si="14"/>
        <v>1</v>
      </c>
      <c r="AL36" s="235">
        <f>AL192</f>
        <v>42897.373189999991</v>
      </c>
      <c r="AM36" s="236">
        <f>AL36/L36</f>
        <v>1</v>
      </c>
      <c r="AN36" s="235">
        <f>AN192</f>
        <v>0</v>
      </c>
      <c r="AO36" s="236">
        <v>0</v>
      </c>
      <c r="AP36" s="235">
        <f t="shared" ref="AP36" si="128">AP192</f>
        <v>0</v>
      </c>
      <c r="AQ36" s="236">
        <v>0</v>
      </c>
      <c r="AR36" s="235">
        <f t="shared" ref="AR36" si="129">AR192</f>
        <v>0</v>
      </c>
      <c r="AS36" s="236">
        <v>0</v>
      </c>
      <c r="AT36" s="238">
        <f t="shared" si="121"/>
        <v>130000</v>
      </c>
      <c r="AU36" s="238">
        <f t="shared" si="121"/>
        <v>0</v>
      </c>
      <c r="AV36" s="238">
        <f t="shared" si="121"/>
        <v>0</v>
      </c>
      <c r="AW36" s="238">
        <f t="shared" si="121"/>
        <v>-42897.373189999991</v>
      </c>
      <c r="AX36" s="238">
        <f t="shared" si="121"/>
        <v>-42897.373189999991</v>
      </c>
      <c r="AY36" s="238">
        <f t="shared" si="121"/>
        <v>0</v>
      </c>
      <c r="AZ36" s="238">
        <f t="shared" si="121"/>
        <v>0</v>
      </c>
      <c r="BA36" s="238">
        <f t="shared" si="121"/>
        <v>130000</v>
      </c>
      <c r="BB36" s="238">
        <f t="shared" si="121"/>
        <v>130000</v>
      </c>
      <c r="BC36" s="238">
        <f t="shared" si="121"/>
        <v>0</v>
      </c>
      <c r="BD36" s="238">
        <f t="shared" si="121"/>
        <v>0</v>
      </c>
      <c r="BE36" s="239">
        <f t="shared" si="73"/>
        <v>0</v>
      </c>
      <c r="BF36" s="240">
        <f t="shared" si="19"/>
        <v>0</v>
      </c>
      <c r="BG36" s="239">
        <f t="shared" ref="BG36" si="130">BG192</f>
        <v>0</v>
      </c>
      <c r="BH36" s="240">
        <f t="shared" si="20"/>
        <v>0</v>
      </c>
      <c r="BI36" s="239">
        <f t="shared" ref="BI36" si="131">BI192</f>
        <v>0</v>
      </c>
      <c r="BJ36" s="240">
        <v>0</v>
      </c>
      <c r="BK36" s="239">
        <f t="shared" ref="BK36" si="132">BK192</f>
        <v>0</v>
      </c>
      <c r="BL36" s="240">
        <v>0</v>
      </c>
      <c r="BM36" s="28"/>
      <c r="BN36" s="28"/>
    </row>
    <row r="37" spans="2:70" s="29" customFormat="1" ht="85.5" customHeight="1" x14ac:dyDescent="0.25">
      <c r="B37" s="954" t="s">
        <v>49</v>
      </c>
      <c r="C37" s="954"/>
      <c r="D37" s="234"/>
      <c r="E37" s="234"/>
      <c r="F37" s="234"/>
      <c r="G37" s="234"/>
      <c r="H37" s="234"/>
      <c r="I37" s="234"/>
      <c r="J37" s="234"/>
      <c r="K37" s="235">
        <f>K537</f>
        <v>10416443.32375</v>
      </c>
      <c r="L37" s="235">
        <f t="shared" ref="L37" si="133">L537</f>
        <v>8808376.7243300024</v>
      </c>
      <c r="M37" s="235">
        <f>M537</f>
        <v>267571.17972000001</v>
      </c>
      <c r="N37" s="235">
        <f t="shared" ref="N37:BD37" si="134">N537</f>
        <v>0</v>
      </c>
      <c r="O37" s="235">
        <f t="shared" si="134"/>
        <v>1340495.4197</v>
      </c>
      <c r="P37" s="235">
        <f>P537</f>
        <v>8662776.3339900002</v>
      </c>
      <c r="Q37" s="236">
        <f t="shared" si="4"/>
        <v>0.83164435928321578</v>
      </c>
      <c r="R37" s="235">
        <f t="shared" ref="R37" si="135">R537</f>
        <v>7300127.1304099998</v>
      </c>
      <c r="S37" s="236">
        <f t="shared" si="5"/>
        <v>0.82877099366629037</v>
      </c>
      <c r="T37" s="235">
        <f>T537</f>
        <v>208479.14594000002</v>
      </c>
      <c r="U37" s="236">
        <v>0</v>
      </c>
      <c r="V37" s="235">
        <f t="shared" ref="V37" si="136">V537</f>
        <v>0</v>
      </c>
      <c r="W37" s="236">
        <v>0</v>
      </c>
      <c r="X37" s="235">
        <f t="shared" si="134"/>
        <v>1154170.05764</v>
      </c>
      <c r="Y37" s="236">
        <f t="shared" si="8"/>
        <v>0.86100261192858152</v>
      </c>
      <c r="Z37" s="235">
        <f>Z537</f>
        <v>9787325.4836400021</v>
      </c>
      <c r="AA37" s="236">
        <f t="shared" si="9"/>
        <v>0.93960339239060808</v>
      </c>
      <c r="AB37" s="235">
        <f t="shared" ref="AB37:AD37" si="137">AB537</f>
        <v>8391938.7838100027</v>
      </c>
      <c r="AC37" s="236">
        <f t="shared" si="10"/>
        <v>0.95272251022487053</v>
      </c>
      <c r="AD37" s="235">
        <f t="shared" si="137"/>
        <v>214889.60781000002</v>
      </c>
      <c r="AE37" s="236">
        <v>0</v>
      </c>
      <c r="AF37" s="235">
        <f t="shared" ref="AF37" si="138">AF537</f>
        <v>0</v>
      </c>
      <c r="AG37" s="236">
        <v>0</v>
      </c>
      <c r="AH37" s="235">
        <f t="shared" si="134"/>
        <v>1180497.0920200001</v>
      </c>
      <c r="AI37" s="236">
        <f t="shared" si="13"/>
        <v>0.88064239136616584</v>
      </c>
      <c r="AJ37" s="235">
        <f>AJ537</f>
        <v>10261310.028920002</v>
      </c>
      <c r="AK37" s="236">
        <f t="shared" si="14"/>
        <v>0.98510688437421945</v>
      </c>
      <c r="AL37" s="235">
        <f>AL537</f>
        <v>8677195.740290001</v>
      </c>
      <c r="AM37" s="236">
        <f>AL37/L37</f>
        <v>0.98510724641491998</v>
      </c>
      <c r="AN37" s="235">
        <f>AN537</f>
        <v>243618.86893</v>
      </c>
      <c r="AO37" s="236">
        <v>0</v>
      </c>
      <c r="AP37" s="235">
        <f t="shared" ref="AP37" si="139">AP537</f>
        <v>0</v>
      </c>
      <c r="AQ37" s="236">
        <v>0</v>
      </c>
      <c r="AR37" s="235">
        <f t="shared" si="134"/>
        <v>1340495.4197</v>
      </c>
      <c r="AS37" s="236">
        <f t="shared" si="17"/>
        <v>1</v>
      </c>
      <c r="AT37" s="238" t="e">
        <f t="shared" si="134"/>
        <v>#REF!</v>
      </c>
      <c r="AU37" s="238">
        <f t="shared" si="134"/>
        <v>0</v>
      </c>
      <c r="AV37" s="238" t="e">
        <f t="shared" si="134"/>
        <v>#REF!</v>
      </c>
      <c r="AW37" s="238" t="e">
        <f t="shared" si="134"/>
        <v>#REF!</v>
      </c>
      <c r="AX37" s="238" t="e">
        <f t="shared" si="134"/>
        <v>#REF!</v>
      </c>
      <c r="AY37" s="238">
        <f t="shared" si="134"/>
        <v>0</v>
      </c>
      <c r="AZ37" s="238" t="e">
        <f t="shared" si="134"/>
        <v>#REF!</v>
      </c>
      <c r="BA37" s="238" t="e">
        <f t="shared" si="134"/>
        <v>#REF!</v>
      </c>
      <c r="BB37" s="238" t="e">
        <f t="shared" si="134"/>
        <v>#REF!</v>
      </c>
      <c r="BC37" s="238">
        <f t="shared" si="134"/>
        <v>0</v>
      </c>
      <c r="BD37" s="238" t="e">
        <f t="shared" si="134"/>
        <v>#REF!</v>
      </c>
      <c r="BE37" s="239" t="e">
        <f t="shared" si="73"/>
        <v>#REF!</v>
      </c>
      <c r="BF37" s="240" t="e">
        <f t="shared" si="19"/>
        <v>#REF!</v>
      </c>
      <c r="BG37" s="239" t="e">
        <f t="shared" ref="BG37" si="140">BG537</f>
        <v>#REF!</v>
      </c>
      <c r="BH37" s="240" t="e">
        <f t="shared" si="20"/>
        <v>#REF!</v>
      </c>
      <c r="BI37" s="239">
        <f t="shared" ref="BI37" si="141">BI537</f>
        <v>0</v>
      </c>
      <c r="BJ37" s="240">
        <v>0</v>
      </c>
      <c r="BK37" s="239">
        <f t="shared" ref="BK37" si="142">BK537</f>
        <v>834785.0311599999</v>
      </c>
      <c r="BL37" s="240">
        <f t="shared" si="22"/>
        <v>0.62274366543290616</v>
      </c>
      <c r="BM37" s="28"/>
      <c r="BN37" s="28"/>
    </row>
    <row r="38" spans="2:70" s="29" customFormat="1" ht="78.75" customHeight="1" x14ac:dyDescent="0.25">
      <c r="B38" s="954" t="s">
        <v>50</v>
      </c>
      <c r="C38" s="954"/>
      <c r="D38" s="234"/>
      <c r="E38" s="234"/>
      <c r="F38" s="234"/>
      <c r="G38" s="234"/>
      <c r="H38" s="234"/>
      <c r="I38" s="234"/>
      <c r="J38" s="234"/>
      <c r="K38" s="235">
        <f>K599</f>
        <v>1899476.5632699998</v>
      </c>
      <c r="L38" s="235">
        <f t="shared" ref="L38" si="143">L599</f>
        <v>1470561.5948899998</v>
      </c>
      <c r="M38" s="235">
        <f>M599</f>
        <v>45508.026529999996</v>
      </c>
      <c r="N38" s="235">
        <f t="shared" ref="N38:BD38" si="144">N599</f>
        <v>383406.94184999994</v>
      </c>
      <c r="O38" s="235">
        <f t="shared" si="144"/>
        <v>0</v>
      </c>
      <c r="P38" s="235">
        <f>P599</f>
        <v>1808609.2323099999</v>
      </c>
      <c r="Q38" s="236">
        <f t="shared" si="4"/>
        <v>0.95216190990871219</v>
      </c>
      <c r="R38" s="235">
        <f t="shared" ref="R38" si="145">R599</f>
        <v>1449838.80865</v>
      </c>
      <c r="S38" s="236">
        <f t="shared" si="5"/>
        <v>0.98590825007805949</v>
      </c>
      <c r="T38" s="235">
        <f>T599</f>
        <v>6294.8112799999999</v>
      </c>
      <c r="U38" s="236">
        <v>0</v>
      </c>
      <c r="V38" s="235">
        <f t="shared" ref="V38" si="146">V599</f>
        <v>352475.61237999995</v>
      </c>
      <c r="W38" s="236">
        <f t="shared" si="7"/>
        <v>0.91932506667523706</v>
      </c>
      <c r="X38" s="235">
        <f t="shared" ref="X38" si="147">X599</f>
        <v>0</v>
      </c>
      <c r="Y38" s="236">
        <v>0</v>
      </c>
      <c r="Z38" s="235">
        <f>Z599</f>
        <v>1620938.0093900003</v>
      </c>
      <c r="AA38" s="236">
        <f t="shared" si="9"/>
        <v>0.85336036291993622</v>
      </c>
      <c r="AB38" s="235">
        <f t="shared" ref="AB38:AD38" si="148">AB599</f>
        <v>1351465.7415200002</v>
      </c>
      <c r="AC38" s="236">
        <f t="shared" si="10"/>
        <v>0.91901335259683004</v>
      </c>
      <c r="AD38" s="235">
        <f t="shared" si="148"/>
        <v>7020.9024000000009</v>
      </c>
      <c r="AE38" s="236">
        <v>0</v>
      </c>
      <c r="AF38" s="235">
        <f t="shared" ref="AF38" si="149">AF599</f>
        <v>262451.36547000002</v>
      </c>
      <c r="AG38" s="236">
        <f t="shared" si="12"/>
        <v>0.68452429213626154</v>
      </c>
      <c r="AH38" s="235">
        <f t="shared" ref="AH38" si="150">AH599</f>
        <v>0</v>
      </c>
      <c r="AI38" s="236">
        <v>0</v>
      </c>
      <c r="AJ38" s="235">
        <f>AJ599</f>
        <v>1856012.9792599999</v>
      </c>
      <c r="AK38" s="236">
        <f t="shared" si="14"/>
        <v>0.97711812567185552</v>
      </c>
      <c r="AL38" s="235">
        <f>AL599</f>
        <v>1464938.1193599999</v>
      </c>
      <c r="AM38" s="236">
        <f>AL38/L38</f>
        <v>0.99617596736543323</v>
      </c>
      <c r="AN38" s="235">
        <f>AN599</f>
        <v>20409.044430000002</v>
      </c>
      <c r="AO38" s="236">
        <v>0</v>
      </c>
      <c r="AP38" s="235">
        <f t="shared" ref="AP38" si="151">AP599</f>
        <v>370665.81546999997</v>
      </c>
      <c r="AQ38" s="236">
        <f t="shared" si="16"/>
        <v>0.96676866016425789</v>
      </c>
      <c r="AR38" s="235">
        <f t="shared" ref="AR38" si="152">AR599</f>
        <v>0</v>
      </c>
      <c r="AS38" s="236">
        <v>0</v>
      </c>
      <c r="AT38" s="238" t="e">
        <f t="shared" si="144"/>
        <v>#REF!</v>
      </c>
      <c r="AU38" s="238">
        <f t="shared" si="144"/>
        <v>0</v>
      </c>
      <c r="AV38" s="238" t="e">
        <f t="shared" si="144"/>
        <v>#REF!</v>
      </c>
      <c r="AW38" s="238" t="e">
        <f t="shared" si="144"/>
        <v>#REF!</v>
      </c>
      <c r="AX38" s="238" t="e">
        <f t="shared" si="144"/>
        <v>#REF!</v>
      </c>
      <c r="AY38" s="238">
        <f t="shared" si="144"/>
        <v>383406.25732570782</v>
      </c>
      <c r="AZ38" s="238" t="e">
        <f t="shared" si="144"/>
        <v>#REF!</v>
      </c>
      <c r="BA38" s="238" t="e">
        <f t="shared" si="144"/>
        <v>#REF!</v>
      </c>
      <c r="BB38" s="238" t="e">
        <f t="shared" si="144"/>
        <v>#REF!</v>
      </c>
      <c r="BC38" s="238">
        <f t="shared" si="144"/>
        <v>383406.94184999994</v>
      </c>
      <c r="BD38" s="238">
        <f t="shared" si="144"/>
        <v>0</v>
      </c>
      <c r="BE38" s="239" t="e">
        <f t="shared" si="73"/>
        <v>#REF!</v>
      </c>
      <c r="BF38" s="240" t="e">
        <f t="shared" si="19"/>
        <v>#REF!</v>
      </c>
      <c r="BG38" s="239" t="e">
        <f t="shared" ref="BG38" si="153">BG599</f>
        <v>#REF!</v>
      </c>
      <c r="BH38" s="240" t="e">
        <f t="shared" si="20"/>
        <v>#REF!</v>
      </c>
      <c r="BI38" s="239">
        <f t="shared" ref="BI38" si="154">BI599</f>
        <v>119812.26142</v>
      </c>
      <c r="BJ38" s="240">
        <f t="shared" si="21"/>
        <v>0.31249371970649942</v>
      </c>
      <c r="BK38" s="239">
        <f t="shared" ref="BK38" si="155">BK599</f>
        <v>0</v>
      </c>
      <c r="BL38" s="240">
        <v>0</v>
      </c>
      <c r="BM38" s="28"/>
      <c r="BN38" s="28"/>
    </row>
    <row r="39" spans="2:70" s="29" customFormat="1" ht="84" hidden="1" customHeight="1" x14ac:dyDescent="0.25">
      <c r="B39" s="299"/>
      <c r="C39" s="185"/>
      <c r="D39" s="234"/>
      <c r="E39" s="234"/>
      <c r="F39" s="234"/>
      <c r="G39" s="234"/>
      <c r="H39" s="234"/>
      <c r="I39" s="234"/>
      <c r="J39" s="234"/>
      <c r="K39" s="235"/>
      <c r="L39" s="235"/>
      <c r="M39" s="235"/>
      <c r="N39" s="235"/>
      <c r="O39" s="235"/>
      <c r="P39" s="235">
        <f t="shared" si="62"/>
        <v>0</v>
      </c>
      <c r="Q39" s="236" t="e">
        <f t="shared" si="4"/>
        <v>#DIV/0!</v>
      </c>
      <c r="R39" s="235"/>
      <c r="S39" s="236" t="e">
        <f t="shared" si="5"/>
        <v>#DIV/0!</v>
      </c>
      <c r="T39" s="235"/>
      <c r="U39" s="236" t="e">
        <f t="shared" si="6"/>
        <v>#DIV/0!</v>
      </c>
      <c r="V39" s="235"/>
      <c r="W39" s="236" t="e">
        <f t="shared" si="7"/>
        <v>#DIV/0!</v>
      </c>
      <c r="X39" s="235"/>
      <c r="Y39" s="236" t="e">
        <f t="shared" si="8"/>
        <v>#DIV/0!</v>
      </c>
      <c r="Z39" s="235"/>
      <c r="AA39" s="236" t="e">
        <f t="shared" si="9"/>
        <v>#DIV/0!</v>
      </c>
      <c r="AB39" s="235"/>
      <c r="AC39" s="236" t="e">
        <f t="shared" si="10"/>
        <v>#DIV/0!</v>
      </c>
      <c r="AD39" s="235"/>
      <c r="AE39" s="236" t="e">
        <f t="shared" si="11"/>
        <v>#DIV/0!</v>
      </c>
      <c r="AF39" s="235"/>
      <c r="AG39" s="236" t="e">
        <f t="shared" si="12"/>
        <v>#DIV/0!</v>
      </c>
      <c r="AH39" s="235"/>
      <c r="AI39" s="236" t="e">
        <f t="shared" si="13"/>
        <v>#DIV/0!</v>
      </c>
      <c r="AJ39" s="235">
        <f>AL39+AP39+AR39</f>
        <v>0</v>
      </c>
      <c r="AK39" s="236" t="e">
        <f t="shared" si="14"/>
        <v>#DIV/0!</v>
      </c>
      <c r="AL39" s="235"/>
      <c r="AM39" s="236" t="e">
        <f>AL39/L39</f>
        <v>#DIV/0!</v>
      </c>
      <c r="AN39" s="235"/>
      <c r="AO39" s="236" t="e">
        <f t="shared" si="15"/>
        <v>#DIV/0!</v>
      </c>
      <c r="AP39" s="235"/>
      <c r="AQ39" s="236" t="e">
        <f t="shared" si="16"/>
        <v>#DIV/0!</v>
      </c>
      <c r="AR39" s="235"/>
      <c r="AS39" s="236" t="e">
        <f t="shared" si="17"/>
        <v>#DIV/0!</v>
      </c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9">
        <f t="shared" si="73"/>
        <v>0</v>
      </c>
      <c r="BF39" s="240" t="e">
        <f t="shared" si="19"/>
        <v>#DIV/0!</v>
      </c>
      <c r="BG39" s="239"/>
      <c r="BH39" s="240" t="e">
        <f t="shared" si="20"/>
        <v>#DIV/0!</v>
      </c>
      <c r="BI39" s="239"/>
      <c r="BJ39" s="240" t="e">
        <f t="shared" si="21"/>
        <v>#DIV/0!</v>
      </c>
      <c r="BK39" s="239"/>
      <c r="BL39" s="240" t="e">
        <f t="shared" si="22"/>
        <v>#DIV/0!</v>
      </c>
      <c r="BM39" s="28"/>
      <c r="BN39" s="28"/>
    </row>
    <row r="40" spans="2:70" s="29" customFormat="1" ht="84" hidden="1" customHeight="1" x14ac:dyDescent="0.25">
      <c r="B40" s="299"/>
      <c r="C40" s="185"/>
      <c r="D40" s="234"/>
      <c r="E40" s="234"/>
      <c r="F40" s="234"/>
      <c r="G40" s="234"/>
      <c r="H40" s="234"/>
      <c r="I40" s="234"/>
      <c r="J40" s="234"/>
      <c r="K40" s="235"/>
      <c r="L40" s="235"/>
      <c r="M40" s="235"/>
      <c r="N40" s="235"/>
      <c r="O40" s="235"/>
      <c r="P40" s="235">
        <f t="shared" si="62"/>
        <v>0</v>
      </c>
      <c r="Q40" s="236" t="e">
        <f t="shared" si="4"/>
        <v>#DIV/0!</v>
      </c>
      <c r="R40" s="235"/>
      <c r="S40" s="236" t="e">
        <f t="shared" si="5"/>
        <v>#DIV/0!</v>
      </c>
      <c r="T40" s="235"/>
      <c r="U40" s="236" t="e">
        <f t="shared" si="6"/>
        <v>#DIV/0!</v>
      </c>
      <c r="V40" s="235"/>
      <c r="W40" s="236" t="e">
        <f t="shared" si="7"/>
        <v>#DIV/0!</v>
      </c>
      <c r="X40" s="235"/>
      <c r="Y40" s="236" t="e">
        <f t="shared" si="8"/>
        <v>#DIV/0!</v>
      </c>
      <c r="Z40" s="235"/>
      <c r="AA40" s="236" t="e">
        <f t="shared" si="9"/>
        <v>#DIV/0!</v>
      </c>
      <c r="AB40" s="235"/>
      <c r="AC40" s="236" t="e">
        <f t="shared" si="10"/>
        <v>#DIV/0!</v>
      </c>
      <c r="AD40" s="235"/>
      <c r="AE40" s="236" t="e">
        <f t="shared" si="11"/>
        <v>#DIV/0!</v>
      </c>
      <c r="AF40" s="235"/>
      <c r="AG40" s="236" t="e">
        <f t="shared" si="12"/>
        <v>#DIV/0!</v>
      </c>
      <c r="AH40" s="235"/>
      <c r="AI40" s="236" t="e">
        <f t="shared" si="13"/>
        <v>#DIV/0!</v>
      </c>
      <c r="AJ40" s="235">
        <f>AL40+AP40+AR40</f>
        <v>0</v>
      </c>
      <c r="AK40" s="236" t="e">
        <f t="shared" si="14"/>
        <v>#DIV/0!</v>
      </c>
      <c r="AL40" s="235"/>
      <c r="AM40" s="236" t="e">
        <f>AL40/L40</f>
        <v>#DIV/0!</v>
      </c>
      <c r="AN40" s="235"/>
      <c r="AO40" s="236" t="e">
        <f t="shared" si="15"/>
        <v>#DIV/0!</v>
      </c>
      <c r="AP40" s="235"/>
      <c r="AQ40" s="236" t="e">
        <f t="shared" si="16"/>
        <v>#DIV/0!</v>
      </c>
      <c r="AR40" s="235"/>
      <c r="AS40" s="236" t="e">
        <f t="shared" si="17"/>
        <v>#DIV/0!</v>
      </c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9">
        <f t="shared" si="73"/>
        <v>0</v>
      </c>
      <c r="BF40" s="240" t="e">
        <f t="shared" si="19"/>
        <v>#DIV/0!</v>
      </c>
      <c r="BG40" s="239"/>
      <c r="BH40" s="240" t="e">
        <f t="shared" si="20"/>
        <v>#DIV/0!</v>
      </c>
      <c r="BI40" s="239"/>
      <c r="BJ40" s="240" t="e">
        <f t="shared" si="21"/>
        <v>#DIV/0!</v>
      </c>
      <c r="BK40" s="239"/>
      <c r="BL40" s="240" t="e">
        <f t="shared" si="22"/>
        <v>#DIV/0!</v>
      </c>
      <c r="BM40" s="28"/>
      <c r="BN40" s="28"/>
    </row>
    <row r="41" spans="2:70" s="29" customFormat="1" ht="71.25" customHeight="1" x14ac:dyDescent="0.25">
      <c r="B41" s="954" t="s">
        <v>51</v>
      </c>
      <c r="C41" s="954"/>
      <c r="D41" s="234"/>
      <c r="E41" s="234"/>
      <c r="F41" s="234"/>
      <c r="G41" s="234"/>
      <c r="H41" s="234"/>
      <c r="I41" s="234"/>
      <c r="J41" s="234"/>
      <c r="K41" s="235">
        <f>K683</f>
        <v>66835.887000000002</v>
      </c>
      <c r="L41" s="235">
        <f t="shared" ref="L41" si="156">L683</f>
        <v>0</v>
      </c>
      <c r="M41" s="235">
        <f t="shared" ref="M41:BD41" si="157">M683</f>
        <v>0</v>
      </c>
      <c r="N41" s="235">
        <f t="shared" si="157"/>
        <v>0</v>
      </c>
      <c r="O41" s="235">
        <f t="shared" si="157"/>
        <v>66835.887000000002</v>
      </c>
      <c r="P41" s="235">
        <f>P683</f>
        <v>66835.886230000004</v>
      </c>
      <c r="Q41" s="236">
        <f t="shared" si="4"/>
        <v>0.99999998847924321</v>
      </c>
      <c r="R41" s="235">
        <f t="shared" ref="R41" si="158">R683</f>
        <v>0</v>
      </c>
      <c r="S41" s="236">
        <v>0</v>
      </c>
      <c r="T41" s="235">
        <f t="shared" ref="T41" si="159">T683</f>
        <v>0</v>
      </c>
      <c r="U41" s="236">
        <v>0</v>
      </c>
      <c r="V41" s="235">
        <f t="shared" ref="V41" si="160">V683</f>
        <v>0</v>
      </c>
      <c r="W41" s="236">
        <v>0</v>
      </c>
      <c r="X41" s="235">
        <f t="shared" ref="X41" si="161">X683</f>
        <v>66835.886230000004</v>
      </c>
      <c r="Y41" s="236">
        <f t="shared" si="8"/>
        <v>0.99999998847924321</v>
      </c>
      <c r="Z41" s="235">
        <f>Z683</f>
        <v>66835.886230000004</v>
      </c>
      <c r="AA41" s="236">
        <f t="shared" si="9"/>
        <v>0.99999998847924321</v>
      </c>
      <c r="AB41" s="235">
        <f t="shared" ref="AB41:AD41" si="162">AB683</f>
        <v>0</v>
      </c>
      <c r="AC41" s="236">
        <v>0</v>
      </c>
      <c r="AD41" s="235">
        <f t="shared" si="162"/>
        <v>0</v>
      </c>
      <c r="AE41" s="236">
        <v>0</v>
      </c>
      <c r="AF41" s="235">
        <f t="shared" ref="AF41" si="163">AF683</f>
        <v>0</v>
      </c>
      <c r="AG41" s="236">
        <v>0</v>
      </c>
      <c r="AH41" s="235">
        <f t="shared" ref="AH41" si="164">AH683</f>
        <v>66835.886230000004</v>
      </c>
      <c r="AI41" s="236">
        <f t="shared" si="13"/>
        <v>0.99999998847924321</v>
      </c>
      <c r="AJ41" s="235">
        <f>AJ683</f>
        <v>66835.887000000002</v>
      </c>
      <c r="AK41" s="236">
        <f t="shared" si="14"/>
        <v>1</v>
      </c>
      <c r="AL41" s="235">
        <f>AL683</f>
        <v>0</v>
      </c>
      <c r="AM41" s="236">
        <v>0</v>
      </c>
      <c r="AN41" s="235">
        <f>AN683</f>
        <v>0</v>
      </c>
      <c r="AO41" s="236">
        <v>0</v>
      </c>
      <c r="AP41" s="235">
        <f t="shared" ref="AP41" si="165">AP683</f>
        <v>0</v>
      </c>
      <c r="AQ41" s="236">
        <v>0</v>
      </c>
      <c r="AR41" s="235">
        <f t="shared" ref="AR41" si="166">AR683</f>
        <v>66835.887000000002</v>
      </c>
      <c r="AS41" s="236">
        <f t="shared" si="17"/>
        <v>1</v>
      </c>
      <c r="AT41" s="238">
        <f t="shared" si="157"/>
        <v>0</v>
      </c>
      <c r="AU41" s="238">
        <f t="shared" si="157"/>
        <v>0</v>
      </c>
      <c r="AV41" s="238">
        <f t="shared" si="157"/>
        <v>62430.674570000003</v>
      </c>
      <c r="AW41" s="238">
        <f t="shared" si="157"/>
        <v>0</v>
      </c>
      <c r="AX41" s="238">
        <f t="shared" si="157"/>
        <v>0</v>
      </c>
      <c r="AY41" s="238">
        <f t="shared" si="157"/>
        <v>0</v>
      </c>
      <c r="AZ41" s="238">
        <f t="shared" si="157"/>
        <v>0</v>
      </c>
      <c r="BA41" s="238">
        <f t="shared" si="157"/>
        <v>79332.537429999997</v>
      </c>
      <c r="BB41" s="238">
        <f t="shared" si="157"/>
        <v>0</v>
      </c>
      <c r="BC41" s="238">
        <f t="shared" si="157"/>
        <v>0</v>
      </c>
      <c r="BD41" s="238">
        <f t="shared" si="157"/>
        <v>79332.537429999997</v>
      </c>
      <c r="BE41" s="239">
        <f t="shared" si="73"/>
        <v>1.4000000010128133E-4</v>
      </c>
      <c r="BF41" s="240">
        <f t="shared" si="19"/>
        <v>2.0946830570421147E-9</v>
      </c>
      <c r="BG41" s="239">
        <f t="shared" ref="BG41" si="167">BG683</f>
        <v>0</v>
      </c>
      <c r="BH41" s="240">
        <v>0</v>
      </c>
      <c r="BI41" s="239">
        <f t="shared" ref="BI41" si="168">BI683</f>
        <v>0</v>
      </c>
      <c r="BJ41" s="240">
        <v>0</v>
      </c>
      <c r="BK41" s="239">
        <f t="shared" ref="BK41" si="169">BK683</f>
        <v>1.4000000010128133E-4</v>
      </c>
      <c r="BL41" s="240">
        <f t="shared" si="22"/>
        <v>2.0946830570421147E-9</v>
      </c>
      <c r="BM41" s="28"/>
      <c r="BN41" s="28"/>
    </row>
    <row r="42" spans="2:70" s="29" customFormat="1" ht="99.75" customHeight="1" x14ac:dyDescent="0.25">
      <c r="B42" s="954" t="s">
        <v>52</v>
      </c>
      <c r="C42" s="954"/>
      <c r="D42" s="234"/>
      <c r="E42" s="234"/>
      <c r="F42" s="234"/>
      <c r="G42" s="234"/>
      <c r="H42" s="234"/>
      <c r="I42" s="234"/>
      <c r="J42" s="234"/>
      <c r="K42" s="235">
        <f>K225</f>
        <v>898831.4</v>
      </c>
      <c r="L42" s="235">
        <f t="shared" ref="L42" si="170">L225</f>
        <v>898831.4</v>
      </c>
      <c r="M42" s="235">
        <f t="shared" ref="M42:BD42" si="171">M225</f>
        <v>0</v>
      </c>
      <c r="N42" s="235">
        <f t="shared" si="171"/>
        <v>0</v>
      </c>
      <c r="O42" s="235">
        <f t="shared" si="171"/>
        <v>0</v>
      </c>
      <c r="P42" s="235">
        <f>P225</f>
        <v>665917.4</v>
      </c>
      <c r="Q42" s="236">
        <f t="shared" si="4"/>
        <v>0.74087020101878953</v>
      </c>
      <c r="R42" s="235">
        <f t="shared" ref="R42" si="172">R225</f>
        <v>665917.4</v>
      </c>
      <c r="S42" s="236">
        <f t="shared" si="5"/>
        <v>0.74087020101878953</v>
      </c>
      <c r="T42" s="235">
        <f t="shared" ref="T42" si="173">T225</f>
        <v>0</v>
      </c>
      <c r="U42" s="236">
        <v>0</v>
      </c>
      <c r="V42" s="235">
        <f t="shared" ref="V42" si="174">V225</f>
        <v>0</v>
      </c>
      <c r="W42" s="236">
        <v>0</v>
      </c>
      <c r="X42" s="235">
        <f t="shared" ref="X42" si="175">X225</f>
        <v>0</v>
      </c>
      <c r="Y42" s="236">
        <v>0</v>
      </c>
      <c r="Z42" s="235">
        <f>Z225</f>
        <v>898831.4</v>
      </c>
      <c r="AA42" s="236">
        <f t="shared" si="9"/>
        <v>1</v>
      </c>
      <c r="AB42" s="235">
        <f t="shared" ref="AB42:AD42" si="176">AB225</f>
        <v>898831.4</v>
      </c>
      <c r="AC42" s="236">
        <f t="shared" si="10"/>
        <v>1</v>
      </c>
      <c r="AD42" s="235">
        <f t="shared" si="176"/>
        <v>0</v>
      </c>
      <c r="AE42" s="236">
        <v>0</v>
      </c>
      <c r="AF42" s="235">
        <f t="shared" ref="AF42" si="177">AF225</f>
        <v>0</v>
      </c>
      <c r="AG42" s="236">
        <v>0</v>
      </c>
      <c r="AH42" s="235">
        <f t="shared" ref="AH42" si="178">AH225</f>
        <v>0</v>
      </c>
      <c r="AI42" s="236">
        <v>0</v>
      </c>
      <c r="AJ42" s="235">
        <f>AJ225</f>
        <v>898831.4</v>
      </c>
      <c r="AK42" s="236">
        <f t="shared" si="14"/>
        <v>1</v>
      </c>
      <c r="AL42" s="235">
        <f>AL225</f>
        <v>898831.4</v>
      </c>
      <c r="AM42" s="236">
        <f>AL42/L42</f>
        <v>1</v>
      </c>
      <c r="AN42" s="235">
        <f>AN225</f>
        <v>0</v>
      </c>
      <c r="AO42" s="236">
        <v>0</v>
      </c>
      <c r="AP42" s="235">
        <f t="shared" ref="AP42" si="179">AP225</f>
        <v>0</v>
      </c>
      <c r="AQ42" s="243">
        <v>0</v>
      </c>
      <c r="AR42" s="235">
        <f t="shared" ref="AR42" si="180">AR225</f>
        <v>0</v>
      </c>
      <c r="AS42" s="236">
        <v>0</v>
      </c>
      <c r="AT42" s="238">
        <f t="shared" si="171"/>
        <v>130000</v>
      </c>
      <c r="AU42" s="238">
        <f t="shared" si="171"/>
        <v>0</v>
      </c>
      <c r="AV42" s="238">
        <f t="shared" si="171"/>
        <v>0</v>
      </c>
      <c r="AW42" s="238">
        <f t="shared" si="171"/>
        <v>-898831.4</v>
      </c>
      <c r="AX42" s="238">
        <f t="shared" si="171"/>
        <v>-898831.4</v>
      </c>
      <c r="AY42" s="238">
        <f t="shared" si="171"/>
        <v>0</v>
      </c>
      <c r="AZ42" s="238">
        <f t="shared" si="171"/>
        <v>0</v>
      </c>
      <c r="BA42" s="238">
        <f t="shared" si="171"/>
        <v>130000</v>
      </c>
      <c r="BB42" s="238">
        <f t="shared" si="171"/>
        <v>130000</v>
      </c>
      <c r="BC42" s="238">
        <f t="shared" si="171"/>
        <v>0</v>
      </c>
      <c r="BD42" s="238">
        <f t="shared" si="171"/>
        <v>0</v>
      </c>
      <c r="BE42" s="239">
        <f t="shared" si="73"/>
        <v>0</v>
      </c>
      <c r="BF42" s="240">
        <f t="shared" si="19"/>
        <v>0</v>
      </c>
      <c r="BG42" s="239">
        <f t="shared" ref="BG42" si="181">BG225</f>
        <v>0</v>
      </c>
      <c r="BH42" s="240">
        <f t="shared" si="20"/>
        <v>0</v>
      </c>
      <c r="BI42" s="239">
        <f t="shared" ref="BI42" si="182">BI225</f>
        <v>0</v>
      </c>
      <c r="BJ42" s="240">
        <v>0</v>
      </c>
      <c r="BK42" s="239">
        <f t="shared" ref="BK42" si="183">BK225</f>
        <v>0</v>
      </c>
      <c r="BL42" s="240">
        <v>0</v>
      </c>
      <c r="BM42" s="28"/>
      <c r="BN42" s="28"/>
    </row>
    <row r="43" spans="2:70" s="29" customFormat="1" ht="60" customHeight="1" x14ac:dyDescent="0.25">
      <c r="B43" s="954" t="s">
        <v>53</v>
      </c>
      <c r="C43" s="954"/>
      <c r="D43" s="234"/>
      <c r="E43" s="234"/>
      <c r="F43" s="234"/>
      <c r="G43" s="234"/>
      <c r="H43" s="234"/>
      <c r="I43" s="234"/>
      <c r="J43" s="234"/>
      <c r="K43" s="235">
        <f>K727</f>
        <v>378882.72833999997</v>
      </c>
      <c r="L43" s="235">
        <f t="shared" ref="L43" si="184">L727</f>
        <v>0</v>
      </c>
      <c r="M43" s="235">
        <f t="shared" ref="M43:BD43" si="185">M727</f>
        <v>0</v>
      </c>
      <c r="N43" s="235">
        <f t="shared" si="185"/>
        <v>0</v>
      </c>
      <c r="O43" s="235">
        <f t="shared" si="185"/>
        <v>378882.72833999997</v>
      </c>
      <c r="P43" s="235">
        <f>P727</f>
        <v>323960.72032000002</v>
      </c>
      <c r="Q43" s="236">
        <f t="shared" si="4"/>
        <v>0.85504219666958714</v>
      </c>
      <c r="R43" s="235">
        <f t="shared" ref="R43" si="186">R727</f>
        <v>0</v>
      </c>
      <c r="S43" s="236">
        <v>0</v>
      </c>
      <c r="T43" s="235">
        <f t="shared" ref="T43" si="187">T727</f>
        <v>0</v>
      </c>
      <c r="U43" s="236">
        <v>0</v>
      </c>
      <c r="V43" s="235">
        <f t="shared" ref="V43" si="188">V727</f>
        <v>0</v>
      </c>
      <c r="W43" s="236">
        <v>0</v>
      </c>
      <c r="X43" s="235">
        <f t="shared" ref="X43" si="189">X727</f>
        <v>323960.72032000002</v>
      </c>
      <c r="Y43" s="236">
        <f t="shared" si="8"/>
        <v>0.85504219666958714</v>
      </c>
      <c r="Z43" s="235">
        <f>Z727</f>
        <v>378882.72833999997</v>
      </c>
      <c r="AA43" s="236">
        <f t="shared" si="9"/>
        <v>1</v>
      </c>
      <c r="AB43" s="235">
        <f t="shared" ref="AB43:AD43" si="190">AB727</f>
        <v>0</v>
      </c>
      <c r="AC43" s="236">
        <v>0</v>
      </c>
      <c r="AD43" s="235">
        <f t="shared" si="190"/>
        <v>0</v>
      </c>
      <c r="AE43" s="236">
        <v>0</v>
      </c>
      <c r="AF43" s="235">
        <f t="shared" ref="AF43" si="191">AF727</f>
        <v>0</v>
      </c>
      <c r="AG43" s="236">
        <v>0</v>
      </c>
      <c r="AH43" s="235">
        <f t="shared" ref="AH43" si="192">AH727</f>
        <v>378882.72833999997</v>
      </c>
      <c r="AI43" s="236">
        <f t="shared" si="13"/>
        <v>1</v>
      </c>
      <c r="AJ43" s="235">
        <f>AJ727</f>
        <v>378882.72833999997</v>
      </c>
      <c r="AK43" s="236">
        <f t="shared" si="14"/>
        <v>1</v>
      </c>
      <c r="AL43" s="235">
        <f>AL727</f>
        <v>0</v>
      </c>
      <c r="AM43" s="243">
        <v>0</v>
      </c>
      <c r="AN43" s="235">
        <f>AN727</f>
        <v>0</v>
      </c>
      <c r="AO43" s="236">
        <v>0</v>
      </c>
      <c r="AP43" s="235">
        <f t="shared" ref="AP43" si="193">AP727</f>
        <v>0</v>
      </c>
      <c r="AQ43" s="243">
        <v>0</v>
      </c>
      <c r="AR43" s="235">
        <f t="shared" ref="AR43" si="194">AR727</f>
        <v>378882.72833999997</v>
      </c>
      <c r="AS43" s="236">
        <f t="shared" si="17"/>
        <v>1</v>
      </c>
      <c r="AT43" s="238" t="e">
        <f t="shared" si="185"/>
        <v>#REF!</v>
      </c>
      <c r="AU43" s="238" t="e">
        <f t="shared" si="185"/>
        <v>#REF!</v>
      </c>
      <c r="AV43" s="238" t="e">
        <f t="shared" si="185"/>
        <v>#REF!</v>
      </c>
      <c r="AW43" s="238" t="e">
        <f t="shared" si="185"/>
        <v>#REF!</v>
      </c>
      <c r="AX43" s="238" t="e">
        <f t="shared" si="185"/>
        <v>#REF!</v>
      </c>
      <c r="AY43" s="238" t="e">
        <f t="shared" si="185"/>
        <v>#REF!</v>
      </c>
      <c r="AZ43" s="238" t="e">
        <f t="shared" si="185"/>
        <v>#REF!</v>
      </c>
      <c r="BA43" s="238" t="e">
        <f t="shared" si="185"/>
        <v>#REF!</v>
      </c>
      <c r="BB43" s="238" t="e">
        <f t="shared" si="185"/>
        <v>#REF!</v>
      </c>
      <c r="BC43" s="238" t="e">
        <f t="shared" si="185"/>
        <v>#REF!</v>
      </c>
      <c r="BD43" s="238" t="e">
        <f t="shared" si="185"/>
        <v>#REF!</v>
      </c>
      <c r="BE43" s="239">
        <f t="shared" si="73"/>
        <v>0</v>
      </c>
      <c r="BF43" s="240">
        <f t="shared" si="19"/>
        <v>0</v>
      </c>
      <c r="BG43" s="239">
        <f t="shared" ref="BG43" si="195">BG727</f>
        <v>0</v>
      </c>
      <c r="BH43" s="240">
        <v>0</v>
      </c>
      <c r="BI43" s="239">
        <f t="shared" ref="BI43" si="196">BI727</f>
        <v>0</v>
      </c>
      <c r="BJ43" s="240">
        <v>0</v>
      </c>
      <c r="BK43" s="239">
        <f t="shared" ref="BK43" si="197">BK727</f>
        <v>0</v>
      </c>
      <c r="BL43" s="240">
        <f t="shared" si="22"/>
        <v>0</v>
      </c>
      <c r="BM43" s="28"/>
      <c r="BN43" s="28"/>
    </row>
    <row r="44" spans="2:70" s="32" customFormat="1" ht="32.25" customHeight="1" x14ac:dyDescent="0.25">
      <c r="B44" s="1001" t="s">
        <v>54</v>
      </c>
      <c r="C44" s="1002"/>
      <c r="D44" s="1002"/>
      <c r="E44" s="1002"/>
      <c r="F44" s="1002"/>
      <c r="G44" s="1002"/>
      <c r="H44" s="1002"/>
      <c r="I44" s="1002"/>
      <c r="J44" s="1002"/>
      <c r="K44" s="1002"/>
      <c r="L44" s="1002"/>
      <c r="M44" s="1002"/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2"/>
      <c r="Y44" s="1002"/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2"/>
      <c r="AJ44" s="1002"/>
      <c r="AK44" s="1002"/>
      <c r="AL44" s="1002"/>
      <c r="AM44" s="1002"/>
      <c r="AN44" s="1002"/>
      <c r="AO44" s="1002"/>
      <c r="AP44" s="1002"/>
      <c r="AQ44" s="1002"/>
      <c r="AR44" s="1002"/>
      <c r="AS44" s="1002"/>
      <c r="AT44" s="1002"/>
      <c r="AU44" s="1002"/>
      <c r="AV44" s="1002"/>
      <c r="AW44" s="1002"/>
      <c r="AX44" s="1002"/>
      <c r="AY44" s="1002"/>
      <c r="AZ44" s="1002"/>
      <c r="BA44" s="1002"/>
      <c r="BB44" s="1002"/>
      <c r="BC44" s="1002"/>
      <c r="BD44" s="1002"/>
      <c r="BE44" s="1002"/>
      <c r="BF44" s="1002"/>
      <c r="BG44" s="1002"/>
      <c r="BH44" s="1002"/>
      <c r="BI44" s="1002"/>
      <c r="BJ44" s="1002"/>
      <c r="BK44" s="1002"/>
      <c r="BL44" s="1002"/>
      <c r="BM44" s="31"/>
      <c r="BN44" s="31"/>
    </row>
    <row r="45" spans="2:70" s="34" customFormat="1" ht="55.5" customHeight="1" x14ac:dyDescent="0.25">
      <c r="B45" s="954" t="s">
        <v>55</v>
      </c>
      <c r="C45" s="954"/>
      <c r="D45" s="234" t="e">
        <f t="shared" ref="D45:J47" si="198">D620</f>
        <v>#REF!</v>
      </c>
      <c r="E45" s="234" t="e">
        <f t="shared" si="198"/>
        <v>#REF!</v>
      </c>
      <c r="F45" s="234" t="e">
        <f t="shared" si="198"/>
        <v>#REF!</v>
      </c>
      <c r="G45" s="234" t="e">
        <f t="shared" si="198"/>
        <v>#REF!</v>
      </c>
      <c r="H45" s="234" t="e">
        <f t="shared" si="198"/>
        <v>#REF!</v>
      </c>
      <c r="I45" s="234" t="e">
        <f t="shared" si="198"/>
        <v>#REF!</v>
      </c>
      <c r="J45" s="234" t="e">
        <f t="shared" si="198"/>
        <v>#REF!</v>
      </c>
      <c r="K45" s="235">
        <f>K620</f>
        <v>20336929.551489994</v>
      </c>
      <c r="L45" s="235">
        <f t="shared" ref="L45:BD47" si="199">L620</f>
        <v>17511067.124449998</v>
      </c>
      <c r="M45" s="235">
        <f t="shared" si="199"/>
        <v>337364.98593000002</v>
      </c>
      <c r="N45" s="235">
        <f t="shared" si="199"/>
        <v>533250.92140999995</v>
      </c>
      <c r="O45" s="235">
        <f t="shared" si="199"/>
        <v>1955246.5197000001</v>
      </c>
      <c r="P45" s="235">
        <f>R45+V45+X45+T45</f>
        <v>18442560.41282</v>
      </c>
      <c r="Q45" s="236">
        <f t="shared" si="4"/>
        <v>0.90685077932370561</v>
      </c>
      <c r="R45" s="235">
        <f t="shared" ref="R45" si="200">R620</f>
        <v>15933230.505449999</v>
      </c>
      <c r="S45" s="236">
        <f>R45/L45</f>
        <v>0.90989489059767636</v>
      </c>
      <c r="T45" s="235">
        <f t="shared" ref="T45" si="201">T620</f>
        <v>238782.26320000002</v>
      </c>
      <c r="U45" s="236">
        <f>T45/M45</f>
        <v>0.70778614603930778</v>
      </c>
      <c r="V45" s="235">
        <f t="shared" ref="V45:V47" si="202">V620</f>
        <v>501776.48652999994</v>
      </c>
      <c r="W45" s="236">
        <f>V45/N45</f>
        <v>0.94097631412098337</v>
      </c>
      <c r="X45" s="235">
        <f t="shared" si="199"/>
        <v>1768771.1576399999</v>
      </c>
      <c r="Y45" s="236">
        <f>X45/O45</f>
        <v>0.9046282091893908</v>
      </c>
      <c r="Z45" s="235">
        <f t="shared" ref="Z45:Z47" si="203">Z620</f>
        <v>19404950.142080005</v>
      </c>
      <c r="AA45" s="236">
        <f t="shared" si="9"/>
        <v>0.95417305217828685</v>
      </c>
      <c r="AB45" s="235">
        <f t="shared" ref="AB45:AB47" si="204">AB620</f>
        <v>16952135.449620005</v>
      </c>
      <c r="AC45" s="236">
        <f t="shared" si="10"/>
        <v>0.96808123280793212</v>
      </c>
      <c r="AD45" s="235">
        <f t="shared" ref="AD45:AD47" si="205">AD620</f>
        <v>245959.90202000001</v>
      </c>
      <c r="AE45" s="236">
        <f>AD45/M45</f>
        <v>0.72906173514709172</v>
      </c>
      <c r="AF45" s="235">
        <f t="shared" ref="AF45:AF47" si="206">AF620</f>
        <v>411756.59841999999</v>
      </c>
      <c r="AG45" s="236">
        <f t="shared" si="12"/>
        <v>0.77216293847416206</v>
      </c>
      <c r="AH45" s="235">
        <f t="shared" ref="AH45" si="207">AH620</f>
        <v>1795098.19202</v>
      </c>
      <c r="AI45" s="236">
        <f t="shared" si="13"/>
        <v>0.91809302506541624</v>
      </c>
      <c r="AJ45" s="235">
        <f>AL45+AP45+AR45+AN45</f>
        <v>20121370.893519998</v>
      </c>
      <c r="AK45" s="236">
        <f t="shared" ref="AK45:AK50" si="208">AJ45/K45</f>
        <v>0.98940062916458282</v>
      </c>
      <c r="AL45" s="235">
        <f t="shared" ref="AL45" si="209">AL620</f>
        <v>17358058.820659999</v>
      </c>
      <c r="AM45" s="236">
        <f t="shared" ref="AM45:AM50" si="210">AL45/L45</f>
        <v>0.99126219420537998</v>
      </c>
      <c r="AN45" s="235">
        <f t="shared" ref="AN45" si="211">AN620</f>
        <v>288244.50474</v>
      </c>
      <c r="AO45" s="236">
        <f>AN45/M45</f>
        <v>0.8543995872761021</v>
      </c>
      <c r="AP45" s="235">
        <f t="shared" ref="AP45:AP47" si="212">AP620</f>
        <v>519971.04841999995</v>
      </c>
      <c r="AQ45" s="236">
        <f t="shared" ref="AQ45:AQ46" si="213">AP45/N45</f>
        <v>0.97509638997925041</v>
      </c>
      <c r="AR45" s="235">
        <f t="shared" ref="AR45" si="214">AR620</f>
        <v>1955096.5197000001</v>
      </c>
      <c r="AS45" s="236">
        <f t="shared" ref="AS45:AS46" si="215">AR45/O45</f>
        <v>0.99992328333103331</v>
      </c>
      <c r="AT45" s="238" t="e">
        <f t="shared" si="199"/>
        <v>#REF!</v>
      </c>
      <c r="AU45" s="238">
        <f t="shared" si="199"/>
        <v>1</v>
      </c>
      <c r="AV45" s="238" t="e">
        <f t="shared" si="199"/>
        <v>#REF!</v>
      </c>
      <c r="AW45" s="238" t="e">
        <f t="shared" si="199"/>
        <v>#REF!</v>
      </c>
      <c r="AX45" s="238" t="e">
        <f t="shared" si="199"/>
        <v>#REF!</v>
      </c>
      <c r="AY45" s="238">
        <f t="shared" si="199"/>
        <v>383407.25732570782</v>
      </c>
      <c r="AZ45" s="238" t="e">
        <f t="shared" si="199"/>
        <v>#REF!</v>
      </c>
      <c r="BA45" s="238" t="e">
        <f t="shared" si="199"/>
        <v>#REF!</v>
      </c>
      <c r="BB45" s="238" t="e">
        <f t="shared" si="199"/>
        <v>#REF!</v>
      </c>
      <c r="BC45" s="238">
        <f t="shared" si="199"/>
        <v>533250.92140999995</v>
      </c>
      <c r="BD45" s="238" t="e">
        <f t="shared" si="199"/>
        <v>#REF!</v>
      </c>
      <c r="BE45" s="239" t="e">
        <f t="shared" ref="BE45:BE47" si="216">BG45+BI45+BK45</f>
        <v>#REF!</v>
      </c>
      <c r="BF45" s="240" t="e">
        <f t="shared" si="19"/>
        <v>#REF!</v>
      </c>
      <c r="BG45" s="239" t="e">
        <f t="shared" ref="BG45" si="217">BG620</f>
        <v>#REF!</v>
      </c>
      <c r="BH45" s="240" t="e">
        <f t="shared" si="20"/>
        <v>#REF!</v>
      </c>
      <c r="BI45" s="239">
        <f t="shared" ref="BI45:BI47" si="218">BI620</f>
        <v>120351.00803</v>
      </c>
      <c r="BJ45" s="240">
        <f t="shared" si="21"/>
        <v>0.22569301467266639</v>
      </c>
      <c r="BK45" s="239">
        <f>BK620</f>
        <v>834785.0311599999</v>
      </c>
      <c r="BL45" s="300">
        <f t="shared" si="22"/>
        <v>0.42694617929205353</v>
      </c>
      <c r="BM45" s="33"/>
      <c r="BN45" s="33"/>
      <c r="BR45" s="146"/>
    </row>
    <row r="46" spans="2:70" s="35" customFormat="1" ht="69" customHeight="1" x14ac:dyDescent="0.25">
      <c r="B46" s="301"/>
      <c r="C46" s="186" t="s">
        <v>337</v>
      </c>
      <c r="D46" s="302" t="e">
        <f t="shared" si="198"/>
        <v>#REF!</v>
      </c>
      <c r="E46" s="303"/>
      <c r="F46" s="302"/>
      <c r="G46" s="302"/>
      <c r="H46" s="303"/>
      <c r="I46" s="302"/>
      <c r="J46" s="302"/>
      <c r="K46" s="304">
        <f>K621</f>
        <v>14344419.584090002</v>
      </c>
      <c r="L46" s="304">
        <f t="shared" si="199"/>
        <v>11636248.871710001</v>
      </c>
      <c r="M46" s="304">
        <f t="shared" si="199"/>
        <v>327632.54934000003</v>
      </c>
      <c r="N46" s="304">
        <f t="shared" si="199"/>
        <v>533250.92140999995</v>
      </c>
      <c r="O46" s="304">
        <f>O621</f>
        <v>1847287.2416300001</v>
      </c>
      <c r="P46" s="304">
        <f>R46+V46+X46+T46</f>
        <v>12416282.67004</v>
      </c>
      <c r="Q46" s="236">
        <f t="shared" si="4"/>
        <v>0.86558278620150098</v>
      </c>
      <c r="R46" s="304">
        <f t="shared" ref="R46" si="219">R621</f>
        <v>10022614.86397</v>
      </c>
      <c r="S46" s="236">
        <f t="shared" ref="S46:S50" si="220">R46/L46</f>
        <v>0.86132695978486151</v>
      </c>
      <c r="T46" s="304">
        <f t="shared" ref="T46" si="221">T621</f>
        <v>230929.43997000001</v>
      </c>
      <c r="U46" s="236">
        <f t="shared" ref="U46" si="222">T46/M46</f>
        <v>0.70484278938462075</v>
      </c>
      <c r="V46" s="304">
        <f t="shared" si="202"/>
        <v>501776.48652999994</v>
      </c>
      <c r="W46" s="236">
        <f t="shared" ref="W46" si="223">V46/N46</f>
        <v>0.94097631412098337</v>
      </c>
      <c r="X46" s="304">
        <f t="shared" si="199"/>
        <v>1660961.8795699999</v>
      </c>
      <c r="Y46" s="236">
        <f t="shared" ref="Y46:Y54" si="224">X46/O46</f>
        <v>0.89913568509486841</v>
      </c>
      <c r="Z46" s="304">
        <f t="shared" si="203"/>
        <v>13412990.174680002</v>
      </c>
      <c r="AA46" s="236">
        <f t="shared" si="9"/>
        <v>0.9350667760413891</v>
      </c>
      <c r="AB46" s="304">
        <f t="shared" si="204"/>
        <v>11077717.196880002</v>
      </c>
      <c r="AC46" s="236">
        <f t="shared" si="10"/>
        <v>0.95200071079711102</v>
      </c>
      <c r="AD46" s="304">
        <f t="shared" si="205"/>
        <v>236227.46543000001</v>
      </c>
      <c r="AE46" s="236">
        <f t="shared" ref="AE46" si="225">AD46/M46</f>
        <v>0.72101342160865534</v>
      </c>
      <c r="AF46" s="304">
        <f t="shared" si="206"/>
        <v>411756.59841999999</v>
      </c>
      <c r="AG46" s="236">
        <f t="shared" si="12"/>
        <v>0.77216293847416206</v>
      </c>
      <c r="AH46" s="304">
        <f>AH621</f>
        <v>1687288.91395</v>
      </c>
      <c r="AI46" s="236">
        <f t="shared" si="13"/>
        <v>0.91338741259381973</v>
      </c>
      <c r="AJ46" s="304">
        <f>AL46+AP46+AR46+AN46</f>
        <v>14129410.92612</v>
      </c>
      <c r="AK46" s="236">
        <f t="shared" si="208"/>
        <v>0.98501098934609543</v>
      </c>
      <c r="AL46" s="304">
        <f>AL621</f>
        <v>11483640.567919999</v>
      </c>
      <c r="AM46" s="236">
        <f t="shared" si="210"/>
        <v>0.98688509454614526</v>
      </c>
      <c r="AN46" s="304">
        <f t="shared" ref="AN46" si="226">AN621</f>
        <v>278512.06815000001</v>
      </c>
      <c r="AO46" s="236">
        <f t="shared" ref="AO46" si="227">AN46/M46</f>
        <v>0.850074477371217</v>
      </c>
      <c r="AP46" s="304">
        <f t="shared" si="212"/>
        <v>519971.04841999995</v>
      </c>
      <c r="AQ46" s="236">
        <f t="shared" si="213"/>
        <v>0.97509638997925041</v>
      </c>
      <c r="AR46" s="304">
        <f>AR621</f>
        <v>1847287.2416300001</v>
      </c>
      <c r="AS46" s="236">
        <f t="shared" si="215"/>
        <v>1</v>
      </c>
      <c r="AT46" s="305" t="e">
        <f t="shared" si="199"/>
        <v>#REF!</v>
      </c>
      <c r="AU46" s="305">
        <f t="shared" si="199"/>
        <v>1</v>
      </c>
      <c r="AV46" s="305" t="e">
        <f t="shared" si="199"/>
        <v>#REF!</v>
      </c>
      <c r="AW46" s="305" t="e">
        <f t="shared" si="199"/>
        <v>#REF!</v>
      </c>
      <c r="AX46" s="305" t="e">
        <f t="shared" si="199"/>
        <v>#REF!</v>
      </c>
      <c r="AY46" s="305">
        <f t="shared" si="199"/>
        <v>383407.25732570782</v>
      </c>
      <c r="AZ46" s="305" t="e">
        <f t="shared" si="199"/>
        <v>#REF!</v>
      </c>
      <c r="BA46" s="305" t="e">
        <f t="shared" si="199"/>
        <v>#REF!</v>
      </c>
      <c r="BB46" s="305" t="e">
        <f t="shared" si="199"/>
        <v>#REF!</v>
      </c>
      <c r="BC46" s="305">
        <f t="shared" si="199"/>
        <v>533250.92140999995</v>
      </c>
      <c r="BD46" s="305">
        <f t="shared" si="199"/>
        <v>1053053.09733</v>
      </c>
      <c r="BE46" s="306" t="e">
        <f t="shared" si="216"/>
        <v>#REF!</v>
      </c>
      <c r="BF46" s="240" t="e">
        <f t="shared" si="19"/>
        <v>#REF!</v>
      </c>
      <c r="BG46" s="306" t="e">
        <f>BG621</f>
        <v>#REF!</v>
      </c>
      <c r="BH46" s="240" t="e">
        <f t="shared" si="20"/>
        <v>#REF!</v>
      </c>
      <c r="BI46" s="306">
        <f t="shared" si="218"/>
        <v>120351.00803</v>
      </c>
      <c r="BJ46" s="240">
        <f t="shared" si="21"/>
        <v>0.22569301467266639</v>
      </c>
      <c r="BK46" s="306">
        <f t="shared" ref="BK46:BK47" si="228">BK621</f>
        <v>834785.0311599999</v>
      </c>
      <c r="BL46" s="300">
        <f t="shared" si="22"/>
        <v>0.45189779496523047</v>
      </c>
      <c r="BR46" s="146"/>
    </row>
    <row r="47" spans="2:70" s="36" customFormat="1" ht="46.5" customHeight="1" x14ac:dyDescent="0.25">
      <c r="B47" s="307"/>
      <c r="C47" s="187" t="s">
        <v>338</v>
      </c>
      <c r="D47" s="308" t="e">
        <f t="shared" si="198"/>
        <v>#REF!</v>
      </c>
      <c r="E47" s="308"/>
      <c r="F47" s="308"/>
      <c r="G47" s="308"/>
      <c r="H47" s="308"/>
      <c r="I47" s="308"/>
      <c r="J47" s="308"/>
      <c r="K47" s="309">
        <f>K622</f>
        <v>3353440.8</v>
      </c>
      <c r="L47" s="309">
        <f t="shared" si="199"/>
        <v>3353440.8</v>
      </c>
      <c r="M47" s="309">
        <f t="shared" si="199"/>
        <v>0</v>
      </c>
      <c r="N47" s="309">
        <f t="shared" si="199"/>
        <v>0</v>
      </c>
      <c r="O47" s="309">
        <f t="shared" si="199"/>
        <v>0</v>
      </c>
      <c r="P47" s="309">
        <f t="shared" ref="P47:P54" si="229">R47+V47+X47</f>
        <v>3458568.2382299998</v>
      </c>
      <c r="Q47" s="272">
        <f t="shared" si="4"/>
        <v>1.0313491260170748</v>
      </c>
      <c r="R47" s="309">
        <f t="shared" ref="R47" si="230">R622</f>
        <v>3458568.2382299998</v>
      </c>
      <c r="S47" s="272">
        <f t="shared" si="220"/>
        <v>1.0313491260170748</v>
      </c>
      <c r="T47" s="309">
        <f t="shared" ref="T47" si="231">T622</f>
        <v>0</v>
      </c>
      <c r="U47" s="272">
        <v>0</v>
      </c>
      <c r="V47" s="309">
        <f t="shared" si="202"/>
        <v>0</v>
      </c>
      <c r="W47" s="272">
        <v>0</v>
      </c>
      <c r="X47" s="309">
        <f t="shared" si="199"/>
        <v>0</v>
      </c>
      <c r="Y47" s="272">
        <v>0</v>
      </c>
      <c r="Z47" s="309">
        <f t="shared" si="203"/>
        <v>3353440.8</v>
      </c>
      <c r="AA47" s="272">
        <f t="shared" si="9"/>
        <v>1</v>
      </c>
      <c r="AB47" s="309">
        <f t="shared" si="204"/>
        <v>3353440.8</v>
      </c>
      <c r="AC47" s="272">
        <f t="shared" si="10"/>
        <v>1</v>
      </c>
      <c r="AD47" s="309">
        <f t="shared" si="205"/>
        <v>0</v>
      </c>
      <c r="AE47" s="272">
        <v>0</v>
      </c>
      <c r="AF47" s="309">
        <f t="shared" si="206"/>
        <v>0</v>
      </c>
      <c r="AG47" s="272">
        <v>0</v>
      </c>
      <c r="AH47" s="309">
        <f t="shared" ref="AH47" si="232">AH622</f>
        <v>0</v>
      </c>
      <c r="AI47" s="272">
        <v>0</v>
      </c>
      <c r="AJ47" s="309">
        <f t="shared" ref="AJ47:AJ50" si="233">AL47+AP47+AR47</f>
        <v>3353440.8</v>
      </c>
      <c r="AK47" s="272">
        <f t="shared" si="208"/>
        <v>1</v>
      </c>
      <c r="AL47" s="309">
        <f t="shared" ref="AL47" si="234">AL622</f>
        <v>3353440.8</v>
      </c>
      <c r="AM47" s="272">
        <f t="shared" si="210"/>
        <v>1</v>
      </c>
      <c r="AN47" s="309">
        <f t="shared" ref="AN47" si="235">AN622</f>
        <v>0</v>
      </c>
      <c r="AO47" s="272">
        <v>0</v>
      </c>
      <c r="AP47" s="309">
        <f t="shared" si="212"/>
        <v>0</v>
      </c>
      <c r="AQ47" s="272">
        <v>0</v>
      </c>
      <c r="AR47" s="309">
        <f t="shared" ref="AR47" si="236">AR622</f>
        <v>0</v>
      </c>
      <c r="AS47" s="272">
        <v>0</v>
      </c>
      <c r="AT47" s="310">
        <f t="shared" si="199"/>
        <v>654000</v>
      </c>
      <c r="AU47" s="310">
        <f t="shared" si="199"/>
        <v>0</v>
      </c>
      <c r="AV47" s="310">
        <f t="shared" si="199"/>
        <v>0</v>
      </c>
      <c r="AW47" s="310">
        <f t="shared" si="199"/>
        <v>0</v>
      </c>
      <c r="AX47" s="310">
        <f t="shared" si="199"/>
        <v>0</v>
      </c>
      <c r="AY47" s="310">
        <f t="shared" si="199"/>
        <v>0</v>
      </c>
      <c r="AZ47" s="310">
        <f t="shared" si="199"/>
        <v>0</v>
      </c>
      <c r="BA47" s="310">
        <f t="shared" si="199"/>
        <v>2510500</v>
      </c>
      <c r="BB47" s="310">
        <f t="shared" si="199"/>
        <v>2510500</v>
      </c>
      <c r="BC47" s="310">
        <f t="shared" si="199"/>
        <v>0</v>
      </c>
      <c r="BD47" s="310">
        <f t="shared" si="199"/>
        <v>0</v>
      </c>
      <c r="BE47" s="311">
        <f t="shared" si="216"/>
        <v>0</v>
      </c>
      <c r="BF47" s="275">
        <f t="shared" si="19"/>
        <v>0</v>
      </c>
      <c r="BG47" s="311">
        <f t="shared" ref="BG47" si="237">BG622</f>
        <v>0</v>
      </c>
      <c r="BH47" s="275">
        <f t="shared" si="20"/>
        <v>0</v>
      </c>
      <c r="BI47" s="311">
        <f t="shared" si="218"/>
        <v>0</v>
      </c>
      <c r="BJ47" s="275">
        <v>0</v>
      </c>
      <c r="BK47" s="311">
        <f t="shared" si="228"/>
        <v>0</v>
      </c>
      <c r="BL47" s="312">
        <v>0</v>
      </c>
    </row>
    <row r="48" spans="2:70" s="118" customFormat="1" ht="78" hidden="1" customHeight="1" x14ac:dyDescent="0.25">
      <c r="B48" s="313"/>
      <c r="C48" s="965" t="s">
        <v>404</v>
      </c>
      <c r="D48" s="965"/>
      <c r="E48" s="314"/>
      <c r="F48" s="314"/>
      <c r="G48" s="314"/>
      <c r="H48" s="314"/>
      <c r="I48" s="314"/>
      <c r="J48" s="314"/>
      <c r="K48" s="315">
        <v>0</v>
      </c>
      <c r="L48" s="315">
        <v>0</v>
      </c>
      <c r="M48" s="315">
        <v>0</v>
      </c>
      <c r="N48" s="315">
        <f>N607</f>
        <v>0</v>
      </c>
      <c r="O48" s="315">
        <f>O607</f>
        <v>107809.27807</v>
      </c>
      <c r="P48" s="309">
        <f t="shared" si="229"/>
        <v>0</v>
      </c>
      <c r="Q48" s="272" t="e">
        <f t="shared" si="4"/>
        <v>#DIV/0!</v>
      </c>
      <c r="R48" s="315">
        <v>0</v>
      </c>
      <c r="S48" s="272" t="e">
        <f t="shared" si="220"/>
        <v>#DIV/0!</v>
      </c>
      <c r="T48" s="315">
        <v>0</v>
      </c>
      <c r="U48" s="284">
        <v>0</v>
      </c>
      <c r="V48" s="315">
        <v>0</v>
      </c>
      <c r="W48" s="284">
        <v>0</v>
      </c>
      <c r="X48" s="315">
        <v>0</v>
      </c>
      <c r="Y48" s="284">
        <v>0</v>
      </c>
      <c r="Z48" s="315">
        <v>0</v>
      </c>
      <c r="AA48" s="272" t="e">
        <f t="shared" si="9"/>
        <v>#DIV/0!</v>
      </c>
      <c r="AB48" s="315">
        <f t="shared" ref="AB48" si="238">AB607</f>
        <v>292190.72193</v>
      </c>
      <c r="AC48" s="284">
        <v>0</v>
      </c>
      <c r="AD48" s="315">
        <v>0</v>
      </c>
      <c r="AE48" s="284">
        <v>0</v>
      </c>
      <c r="AF48" s="315">
        <v>0</v>
      </c>
      <c r="AG48" s="284">
        <v>0</v>
      </c>
      <c r="AH48" s="315">
        <f t="shared" ref="AH48" si="239">AH607</f>
        <v>107809.27807</v>
      </c>
      <c r="AI48" s="284">
        <v>0</v>
      </c>
      <c r="AJ48" s="309">
        <f t="shared" si="233"/>
        <v>107809.27807</v>
      </c>
      <c r="AK48" s="272" t="e">
        <f t="shared" si="208"/>
        <v>#DIV/0!</v>
      </c>
      <c r="AL48" s="315">
        <v>0</v>
      </c>
      <c r="AM48" s="272" t="e">
        <f t="shared" si="210"/>
        <v>#DIV/0!</v>
      </c>
      <c r="AN48" s="315">
        <v>0</v>
      </c>
      <c r="AO48" s="284">
        <v>0</v>
      </c>
      <c r="AP48" s="315">
        <v>0</v>
      </c>
      <c r="AQ48" s="284">
        <v>0</v>
      </c>
      <c r="AR48" s="315">
        <f t="shared" ref="AR48" si="240">AR607</f>
        <v>107809.27807</v>
      </c>
      <c r="AS48" s="284">
        <v>0</v>
      </c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7">
        <v>0</v>
      </c>
      <c r="BF48" s="240">
        <v>0</v>
      </c>
      <c r="BG48" s="317">
        <f t="shared" ref="BG48" si="241">BG607</f>
        <v>0</v>
      </c>
      <c r="BH48" s="240">
        <v>0</v>
      </c>
      <c r="BI48" s="317">
        <v>0</v>
      </c>
      <c r="BJ48" s="240">
        <v>0</v>
      </c>
      <c r="BK48" s="317">
        <v>0</v>
      </c>
      <c r="BL48" s="300">
        <v>0</v>
      </c>
    </row>
    <row r="49" spans="2:66" s="73" customFormat="1" ht="78" customHeight="1" x14ac:dyDescent="0.25">
      <c r="B49" s="436"/>
      <c r="C49" s="565" t="s">
        <v>417</v>
      </c>
      <c r="D49" s="926"/>
      <c r="E49" s="416"/>
      <c r="F49" s="416"/>
      <c r="G49" s="416"/>
      <c r="H49" s="416"/>
      <c r="I49" s="416"/>
      <c r="J49" s="416"/>
      <c r="K49" s="417">
        <f>L49</f>
        <v>892779.4</v>
      </c>
      <c r="L49" s="417">
        <f>L625</f>
        <v>892779.4</v>
      </c>
      <c r="M49" s="417"/>
      <c r="N49" s="417"/>
      <c r="O49" s="417"/>
      <c r="P49" s="417">
        <f t="shared" si="229"/>
        <v>811577.1</v>
      </c>
      <c r="Q49" s="290">
        <f t="shared" si="4"/>
        <v>0.90904550441015997</v>
      </c>
      <c r="R49" s="417">
        <f>R625</f>
        <v>811577.1</v>
      </c>
      <c r="S49" s="290">
        <f t="shared" si="220"/>
        <v>0.90904550441015997</v>
      </c>
      <c r="T49" s="417"/>
      <c r="U49" s="290"/>
      <c r="V49" s="417"/>
      <c r="W49" s="290"/>
      <c r="X49" s="417"/>
      <c r="Y49" s="290"/>
      <c r="Z49" s="417">
        <f>AB49</f>
        <v>892779.4</v>
      </c>
      <c r="AA49" s="290">
        <f t="shared" si="9"/>
        <v>1</v>
      </c>
      <c r="AB49" s="417">
        <f>AB625</f>
        <v>892779.4</v>
      </c>
      <c r="AC49" s="290">
        <f>AB49/L49</f>
        <v>1</v>
      </c>
      <c r="AD49" s="417"/>
      <c r="AE49" s="290"/>
      <c r="AF49" s="417"/>
      <c r="AG49" s="290"/>
      <c r="AH49" s="417"/>
      <c r="AI49" s="290"/>
      <c r="AJ49" s="417">
        <f t="shared" si="233"/>
        <v>892779.4</v>
      </c>
      <c r="AK49" s="290">
        <f t="shared" si="208"/>
        <v>1</v>
      </c>
      <c r="AL49" s="417">
        <f>AL625</f>
        <v>892779.4</v>
      </c>
      <c r="AM49" s="290">
        <f t="shared" si="210"/>
        <v>1</v>
      </c>
      <c r="AN49" s="417"/>
      <c r="AO49" s="290"/>
      <c r="AP49" s="417"/>
      <c r="AQ49" s="290"/>
      <c r="AR49" s="417"/>
      <c r="AS49" s="290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9"/>
      <c r="BF49" s="293"/>
      <c r="BG49" s="419"/>
      <c r="BH49" s="293"/>
      <c r="BI49" s="419"/>
      <c r="BJ49" s="293"/>
      <c r="BK49" s="419"/>
      <c r="BL49" s="333"/>
    </row>
    <row r="50" spans="2:66" s="118" customFormat="1" ht="78" customHeight="1" x14ac:dyDescent="0.25">
      <c r="B50" s="313"/>
      <c r="C50" s="193" t="s">
        <v>416</v>
      </c>
      <c r="D50" s="927"/>
      <c r="E50" s="928"/>
      <c r="F50" s="928"/>
      <c r="G50" s="928"/>
      <c r="H50" s="928"/>
      <c r="I50" s="928"/>
      <c r="J50" s="928"/>
      <c r="K50" s="315">
        <f>L50</f>
        <v>439727.16739999998</v>
      </c>
      <c r="L50" s="315">
        <f>L626</f>
        <v>439727.16739999998</v>
      </c>
      <c r="M50" s="315"/>
      <c r="N50" s="315"/>
      <c r="O50" s="315"/>
      <c r="P50" s="315">
        <f t="shared" si="229"/>
        <v>399732.00463999994</v>
      </c>
      <c r="Q50" s="284">
        <f t="shared" si="4"/>
        <v>0.90904550429194142</v>
      </c>
      <c r="R50" s="315">
        <f>R626</f>
        <v>399732.00463999994</v>
      </c>
      <c r="S50" s="284">
        <f t="shared" si="220"/>
        <v>0.90904550429194142</v>
      </c>
      <c r="T50" s="315"/>
      <c r="U50" s="284"/>
      <c r="V50" s="315"/>
      <c r="W50" s="284"/>
      <c r="X50" s="315"/>
      <c r="Y50" s="284"/>
      <c r="Z50" s="315">
        <f>AB50</f>
        <v>439727.16739999998</v>
      </c>
      <c r="AA50" s="284">
        <f t="shared" si="9"/>
        <v>1</v>
      </c>
      <c r="AB50" s="315">
        <f>AB626</f>
        <v>439727.16739999998</v>
      </c>
      <c r="AC50" s="284">
        <f>AB50/L50</f>
        <v>1</v>
      </c>
      <c r="AD50" s="315"/>
      <c r="AE50" s="284"/>
      <c r="AF50" s="315"/>
      <c r="AG50" s="284"/>
      <c r="AH50" s="315"/>
      <c r="AI50" s="284"/>
      <c r="AJ50" s="315">
        <f t="shared" si="233"/>
        <v>439727.16739999998</v>
      </c>
      <c r="AK50" s="284">
        <f t="shared" si="208"/>
        <v>1</v>
      </c>
      <c r="AL50" s="315">
        <f>AL626</f>
        <v>439727.16739999998</v>
      </c>
      <c r="AM50" s="284">
        <f t="shared" si="210"/>
        <v>1</v>
      </c>
      <c r="AN50" s="315"/>
      <c r="AO50" s="284"/>
      <c r="AP50" s="315"/>
      <c r="AQ50" s="284"/>
      <c r="AR50" s="315"/>
      <c r="AS50" s="284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7"/>
      <c r="BF50" s="287"/>
      <c r="BG50" s="317"/>
      <c r="BH50" s="287"/>
      <c r="BI50" s="317"/>
      <c r="BJ50" s="287"/>
      <c r="BK50" s="317"/>
      <c r="BL50" s="931"/>
    </row>
    <row r="51" spans="2:66" s="37" customFormat="1" ht="69.75" customHeight="1" x14ac:dyDescent="0.25">
      <c r="B51" s="318"/>
      <c r="C51" s="995" t="s">
        <v>342</v>
      </c>
      <c r="D51" s="995"/>
      <c r="E51" s="319"/>
      <c r="F51" s="319"/>
      <c r="G51" s="319"/>
      <c r="H51" s="319"/>
      <c r="I51" s="319"/>
      <c r="J51" s="319"/>
      <c r="K51" s="320">
        <f>K361</f>
        <v>906012.60000000009</v>
      </c>
      <c r="L51" s="320">
        <f t="shared" ref="L51:BE51" si="242">L361</f>
        <v>896280.16341000004</v>
      </c>
      <c r="M51" s="320">
        <f t="shared" si="242"/>
        <v>9732.4365899999993</v>
      </c>
      <c r="N51" s="320">
        <f t="shared" si="242"/>
        <v>0</v>
      </c>
      <c r="O51" s="320">
        <f t="shared" si="242"/>
        <v>0</v>
      </c>
      <c r="P51" s="320">
        <f>R51+T51</f>
        <v>956400.39990999992</v>
      </c>
      <c r="Q51" s="266">
        <f>P51/K51</f>
        <v>1.0556148997375974</v>
      </c>
      <c r="R51" s="320">
        <f t="shared" ref="R51" si="243">R361</f>
        <v>948547.57667999994</v>
      </c>
      <c r="S51" s="266">
        <v>0</v>
      </c>
      <c r="T51" s="320">
        <f t="shared" ref="T51" si="244">T361</f>
        <v>7852.82323</v>
      </c>
      <c r="U51" s="266">
        <v>0</v>
      </c>
      <c r="V51" s="320">
        <f t="shared" ref="V51" si="245">V361</f>
        <v>0</v>
      </c>
      <c r="W51" s="266">
        <v>0</v>
      </c>
      <c r="X51" s="320">
        <f t="shared" si="242"/>
        <v>0</v>
      </c>
      <c r="Y51" s="266">
        <v>0</v>
      </c>
      <c r="Z51" s="320">
        <f>AB51+AD51</f>
        <v>906012.60000000009</v>
      </c>
      <c r="AA51" s="266">
        <f>Z51/K51</f>
        <v>1</v>
      </c>
      <c r="AB51" s="320">
        <f t="shared" ref="AB51" si="246">AB361</f>
        <v>896280.16341000004</v>
      </c>
      <c r="AC51" s="266">
        <v>0</v>
      </c>
      <c r="AD51" s="320">
        <f t="shared" ref="AD51" si="247">AD361</f>
        <v>9732.4365899999993</v>
      </c>
      <c r="AE51" s="266">
        <v>0</v>
      </c>
      <c r="AF51" s="320">
        <f t="shared" ref="AF51" si="248">AF361</f>
        <v>0</v>
      </c>
      <c r="AG51" s="266">
        <v>0</v>
      </c>
      <c r="AH51" s="320">
        <f t="shared" ref="AH51" si="249">AH361</f>
        <v>0</v>
      </c>
      <c r="AI51" s="266">
        <v>0</v>
      </c>
      <c r="AJ51" s="320">
        <f t="shared" ref="AJ51" si="250">AJ361</f>
        <v>906012.60000000009</v>
      </c>
      <c r="AK51" s="266">
        <f>AJ51/K51</f>
        <v>1</v>
      </c>
      <c r="AL51" s="320">
        <f t="shared" ref="AL51" si="251">AL361</f>
        <v>896280.16341000004</v>
      </c>
      <c r="AM51" s="266">
        <v>0</v>
      </c>
      <c r="AN51" s="320">
        <f t="shared" ref="AN51" si="252">AN361</f>
        <v>9732.4365899999993</v>
      </c>
      <c r="AO51" s="266">
        <v>0</v>
      </c>
      <c r="AP51" s="320">
        <f t="shared" ref="AP51" si="253">AP361</f>
        <v>0</v>
      </c>
      <c r="AQ51" s="266"/>
      <c r="AR51" s="320">
        <f t="shared" ref="AR51" si="254">AR361</f>
        <v>0</v>
      </c>
      <c r="AS51" s="284">
        <v>0</v>
      </c>
      <c r="AT51" s="321">
        <f t="shared" si="242"/>
        <v>0</v>
      </c>
      <c r="AU51" s="321">
        <f t="shared" si="242"/>
        <v>0</v>
      </c>
      <c r="AV51" s="321">
        <f t="shared" si="242"/>
        <v>0</v>
      </c>
      <c r="AW51" s="321">
        <f t="shared" si="242"/>
        <v>0</v>
      </c>
      <c r="AX51" s="321">
        <f t="shared" si="242"/>
        <v>0</v>
      </c>
      <c r="AY51" s="321">
        <f t="shared" si="242"/>
        <v>0</v>
      </c>
      <c r="AZ51" s="321">
        <f t="shared" si="242"/>
        <v>0</v>
      </c>
      <c r="BA51" s="321">
        <f t="shared" si="242"/>
        <v>0</v>
      </c>
      <c r="BB51" s="321">
        <f t="shared" si="242"/>
        <v>0</v>
      </c>
      <c r="BC51" s="321">
        <f t="shared" si="242"/>
        <v>0</v>
      </c>
      <c r="BD51" s="321">
        <f t="shared" si="242"/>
        <v>0</v>
      </c>
      <c r="BE51" s="322" t="e">
        <f t="shared" si="242"/>
        <v>#REF!</v>
      </c>
      <c r="BF51" s="269" t="e">
        <f t="shared" si="19"/>
        <v>#REF!</v>
      </c>
      <c r="BG51" s="322" t="e">
        <f t="shared" ref="BG51" si="255">BG361</f>
        <v>#REF!</v>
      </c>
      <c r="BH51" s="269" t="e">
        <f t="shared" si="20"/>
        <v>#REF!</v>
      </c>
      <c r="BI51" s="322">
        <f t="shared" ref="BI51" si="256">BI361</f>
        <v>0</v>
      </c>
      <c r="BJ51" s="269">
        <v>0</v>
      </c>
      <c r="BK51" s="322">
        <f t="shared" ref="BK51" si="257">BK361</f>
        <v>0</v>
      </c>
      <c r="BL51" s="323">
        <v>0</v>
      </c>
    </row>
    <row r="52" spans="2:66" s="138" customFormat="1" ht="48" customHeight="1" x14ac:dyDescent="0.25">
      <c r="B52" s="324"/>
      <c r="C52" s="966" t="s">
        <v>340</v>
      </c>
      <c r="D52" s="967"/>
      <c r="E52" s="325"/>
      <c r="F52" s="325"/>
      <c r="G52" s="325"/>
      <c r="H52" s="325"/>
      <c r="I52" s="325"/>
      <c r="J52" s="325"/>
      <c r="K52" s="326">
        <f>L52+N52+O52</f>
        <v>400000</v>
      </c>
      <c r="L52" s="326">
        <f>L627</f>
        <v>292190.72193</v>
      </c>
      <c r="M52" s="326">
        <f>M627</f>
        <v>0</v>
      </c>
      <c r="N52" s="326">
        <v>0</v>
      </c>
      <c r="O52" s="326">
        <f>O627</f>
        <v>107809.27807</v>
      </c>
      <c r="P52" s="326">
        <f>R52+T52+V52+X52</f>
        <v>400000</v>
      </c>
      <c r="Q52" s="278">
        <f>P52/K52</f>
        <v>1</v>
      </c>
      <c r="R52" s="326">
        <f>R627</f>
        <v>292190.72193</v>
      </c>
      <c r="S52" s="278">
        <v>0</v>
      </c>
      <c r="T52" s="326">
        <f>T627</f>
        <v>0</v>
      </c>
      <c r="U52" s="278">
        <v>0</v>
      </c>
      <c r="V52" s="326"/>
      <c r="W52" s="278"/>
      <c r="X52" s="326">
        <f>X627</f>
        <v>107809.27807</v>
      </c>
      <c r="Y52" s="278">
        <f>X52/O52</f>
        <v>1</v>
      </c>
      <c r="Z52" s="326">
        <f>AB52+AH52</f>
        <v>400000</v>
      </c>
      <c r="AA52" s="278">
        <f>Z52/K52</f>
        <v>1</v>
      </c>
      <c r="AB52" s="326">
        <f>AB627</f>
        <v>292190.72193</v>
      </c>
      <c r="AC52" s="278">
        <f>AB52/L52</f>
        <v>1</v>
      </c>
      <c r="AD52" s="326">
        <f>AD627</f>
        <v>0</v>
      </c>
      <c r="AE52" s="278">
        <v>0</v>
      </c>
      <c r="AF52" s="326"/>
      <c r="AG52" s="278"/>
      <c r="AH52" s="326">
        <f>AH627</f>
        <v>107809.27807</v>
      </c>
      <c r="AI52" s="278">
        <f>AH52/O52</f>
        <v>1</v>
      </c>
      <c r="AJ52" s="326">
        <f>AL52+AR52</f>
        <v>400000</v>
      </c>
      <c r="AK52" s="278">
        <f>AJ52/K52</f>
        <v>1</v>
      </c>
      <c r="AL52" s="326">
        <f>AL627</f>
        <v>292190.72193</v>
      </c>
      <c r="AM52" s="278">
        <f>AL52/L52</f>
        <v>1</v>
      </c>
      <c r="AN52" s="326">
        <f>AN627</f>
        <v>0</v>
      </c>
      <c r="AO52" s="278">
        <v>0</v>
      </c>
      <c r="AP52" s="326"/>
      <c r="AQ52" s="278"/>
      <c r="AR52" s="326">
        <f>AR627</f>
        <v>107809.27807</v>
      </c>
      <c r="AS52" s="278">
        <f>AR52/O52</f>
        <v>1</v>
      </c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8"/>
      <c r="BF52" s="281"/>
      <c r="BG52" s="328"/>
      <c r="BH52" s="281"/>
      <c r="BI52" s="328"/>
      <c r="BJ52" s="281"/>
      <c r="BK52" s="328"/>
      <c r="BL52" s="329"/>
    </row>
    <row r="53" spans="2:66" s="45" customFormat="1" ht="81" customHeight="1" x14ac:dyDescent="0.25">
      <c r="B53" s="301"/>
      <c r="C53" s="186" t="s">
        <v>341</v>
      </c>
      <c r="D53" s="330"/>
      <c r="E53" s="303"/>
      <c r="F53" s="303"/>
      <c r="G53" s="303"/>
      <c r="H53" s="303"/>
      <c r="I53" s="303"/>
      <c r="J53" s="303"/>
      <c r="K53" s="229">
        <f>L53+M53+N53+O53</f>
        <v>550</v>
      </c>
      <c r="L53" s="229">
        <f>L617+L618</f>
        <v>400</v>
      </c>
      <c r="M53" s="557">
        <f t="shared" ref="M53:O53" si="258">M617+M618</f>
        <v>0</v>
      </c>
      <c r="N53" s="557">
        <f t="shared" si="258"/>
        <v>0</v>
      </c>
      <c r="O53" s="557">
        <f t="shared" si="258"/>
        <v>150</v>
      </c>
      <c r="P53" s="229">
        <v>0</v>
      </c>
      <c r="Q53" s="246">
        <v>0</v>
      </c>
      <c r="R53" s="921">
        <f>R617+R618</f>
        <v>0</v>
      </c>
      <c r="S53" s="246"/>
      <c r="T53" s="229">
        <v>0</v>
      </c>
      <c r="U53" s="246">
        <v>0</v>
      </c>
      <c r="V53" s="229"/>
      <c r="W53" s="246"/>
      <c r="X53" s="229"/>
      <c r="Y53" s="246"/>
      <c r="Z53" s="229">
        <v>0</v>
      </c>
      <c r="AA53" s="246">
        <v>0</v>
      </c>
      <c r="AB53" s="229"/>
      <c r="AC53" s="246"/>
      <c r="AD53" s="229">
        <v>0</v>
      </c>
      <c r="AE53" s="246">
        <v>0</v>
      </c>
      <c r="AF53" s="229"/>
      <c r="AG53" s="246"/>
      <c r="AH53" s="229">
        <f>AH628</f>
        <v>0</v>
      </c>
      <c r="AI53" s="246"/>
      <c r="AJ53" s="229">
        <v>0</v>
      </c>
      <c r="AK53" s="246">
        <v>0</v>
      </c>
      <c r="AL53" s="229"/>
      <c r="AM53" s="246"/>
      <c r="AN53" s="229">
        <v>0</v>
      </c>
      <c r="AO53" s="246">
        <v>0</v>
      </c>
      <c r="AP53" s="229"/>
      <c r="AQ53" s="246"/>
      <c r="AR53" s="229">
        <f>AR628</f>
        <v>0</v>
      </c>
      <c r="AS53" s="246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230"/>
      <c r="BF53" s="247"/>
      <c r="BG53" s="230"/>
      <c r="BH53" s="247"/>
      <c r="BI53" s="230"/>
      <c r="BJ53" s="247"/>
      <c r="BK53" s="230"/>
      <c r="BL53" s="332"/>
    </row>
    <row r="54" spans="2:66" s="123" customFormat="1" ht="90" customHeight="1" x14ac:dyDescent="0.25">
      <c r="B54" s="970" t="s">
        <v>58</v>
      </c>
      <c r="C54" s="970"/>
      <c r="D54" s="288" t="e">
        <f>D484+D542</f>
        <v>#REF!</v>
      </c>
      <c r="E54" s="288" t="e">
        <f t="shared" ref="E54:J54" si="259">E629</f>
        <v>#REF!</v>
      </c>
      <c r="F54" s="288" t="e">
        <f t="shared" si="259"/>
        <v>#REF!</v>
      </c>
      <c r="G54" s="288" t="e">
        <f t="shared" si="259"/>
        <v>#REF!</v>
      </c>
      <c r="H54" s="288" t="e">
        <f t="shared" si="259"/>
        <v>#REF!</v>
      </c>
      <c r="I54" s="288" t="e">
        <f t="shared" si="259"/>
        <v>#REF!</v>
      </c>
      <c r="J54" s="288" t="e">
        <f t="shared" si="259"/>
        <v>#REF!</v>
      </c>
      <c r="K54" s="289">
        <f>K542</f>
        <v>1340495.4197</v>
      </c>
      <c r="L54" s="289">
        <f t="shared" ref="L54:BD54" si="260">L542</f>
        <v>0</v>
      </c>
      <c r="M54" s="289">
        <f t="shared" si="260"/>
        <v>0</v>
      </c>
      <c r="N54" s="289">
        <f t="shared" si="260"/>
        <v>0</v>
      </c>
      <c r="O54" s="289">
        <f t="shared" si="260"/>
        <v>1340495.4197</v>
      </c>
      <c r="P54" s="289">
        <f t="shared" si="229"/>
        <v>1154170.05764</v>
      </c>
      <c r="Q54" s="290">
        <f t="shared" si="4"/>
        <v>0.86100261192858152</v>
      </c>
      <c r="R54" s="289">
        <f t="shared" ref="R54" si="261">R542</f>
        <v>0</v>
      </c>
      <c r="S54" s="290">
        <v>0</v>
      </c>
      <c r="T54" s="289">
        <f t="shared" ref="T54" si="262">T542</f>
        <v>0</v>
      </c>
      <c r="U54" s="290">
        <v>0</v>
      </c>
      <c r="V54" s="289">
        <f t="shared" ref="V54" si="263">V542</f>
        <v>0</v>
      </c>
      <c r="W54" s="290">
        <v>0</v>
      </c>
      <c r="X54" s="289">
        <f t="shared" si="260"/>
        <v>1154170.05764</v>
      </c>
      <c r="Y54" s="290">
        <f t="shared" si="224"/>
        <v>0.86100261192858152</v>
      </c>
      <c r="Z54" s="289">
        <f t="shared" ref="Z54" si="264">Z542</f>
        <v>1545735.49443</v>
      </c>
      <c r="AA54" s="290">
        <f t="shared" si="9"/>
        <v>1.1531076285034472</v>
      </c>
      <c r="AB54" s="289">
        <f t="shared" ref="AB54" si="265">AB542</f>
        <v>0</v>
      </c>
      <c r="AC54" s="290">
        <v>0</v>
      </c>
      <c r="AD54" s="289">
        <f t="shared" ref="AD54" si="266">AD542</f>
        <v>0</v>
      </c>
      <c r="AE54" s="290">
        <v>0</v>
      </c>
      <c r="AF54" s="289">
        <f t="shared" ref="AF54" si="267">AF542</f>
        <v>0</v>
      </c>
      <c r="AG54" s="290">
        <v>0</v>
      </c>
      <c r="AH54" s="289">
        <f t="shared" ref="AH54" si="268">AH542</f>
        <v>1180497.0920199999</v>
      </c>
      <c r="AI54" s="290">
        <f t="shared" si="13"/>
        <v>0.88064239136616562</v>
      </c>
      <c r="AJ54" s="289">
        <f t="shared" ref="AJ54" si="269">AL54+AP54+AR54</f>
        <v>1340495.4197</v>
      </c>
      <c r="AK54" s="290">
        <f t="shared" ref="AK54" si="270">AJ54/K54</f>
        <v>1</v>
      </c>
      <c r="AL54" s="289">
        <f t="shared" ref="AL54" si="271">AL734</f>
        <v>0</v>
      </c>
      <c r="AM54" s="290">
        <v>0</v>
      </c>
      <c r="AN54" s="289">
        <f t="shared" ref="AN54" si="272">AN542</f>
        <v>0</v>
      </c>
      <c r="AO54" s="290">
        <v>0</v>
      </c>
      <c r="AP54" s="289">
        <f t="shared" ref="AP54" si="273">AP542</f>
        <v>0</v>
      </c>
      <c r="AQ54" s="290">
        <v>0</v>
      </c>
      <c r="AR54" s="289">
        <f t="shared" ref="AR54" si="274">AR542</f>
        <v>1340495.4197</v>
      </c>
      <c r="AS54" s="290">
        <f t="shared" ref="AS54" si="275">AR54/O54</f>
        <v>1</v>
      </c>
      <c r="AT54" s="291">
        <f t="shared" si="260"/>
        <v>0</v>
      </c>
      <c r="AU54" s="291">
        <f t="shared" si="260"/>
        <v>0</v>
      </c>
      <c r="AV54" s="291">
        <f t="shared" si="260"/>
        <v>91229.873319999999</v>
      </c>
      <c r="AW54" s="291" t="e">
        <f t="shared" si="260"/>
        <v>#DIV/0!</v>
      </c>
      <c r="AX54" s="291">
        <f t="shared" si="260"/>
        <v>0</v>
      </c>
      <c r="AY54" s="291">
        <f t="shared" si="260"/>
        <v>0</v>
      </c>
      <c r="AZ54" s="291" t="e">
        <f t="shared" si="260"/>
        <v>#DIV/0!</v>
      </c>
      <c r="BA54" s="291">
        <f t="shared" si="260"/>
        <v>927053.09733000002</v>
      </c>
      <c r="BB54" s="291">
        <f t="shared" si="260"/>
        <v>0</v>
      </c>
      <c r="BC54" s="291">
        <f t="shared" si="260"/>
        <v>0</v>
      </c>
      <c r="BD54" s="291">
        <f t="shared" si="260"/>
        <v>927053.09733000002</v>
      </c>
      <c r="BE54" s="292">
        <f t="shared" ref="BE54" si="276">BG54+BI54+BK54</f>
        <v>834785.0311599999</v>
      </c>
      <c r="BF54" s="293">
        <f t="shared" si="19"/>
        <v>0.62274366543290616</v>
      </c>
      <c r="BG54" s="292">
        <f t="shared" ref="BG54" si="277">BG734</f>
        <v>0</v>
      </c>
      <c r="BH54" s="293">
        <v>0</v>
      </c>
      <c r="BI54" s="292">
        <f t="shared" ref="BI54" si="278">BI542</f>
        <v>0</v>
      </c>
      <c r="BJ54" s="293">
        <v>0</v>
      </c>
      <c r="BK54" s="292">
        <f>BK629</f>
        <v>834785.0311599999</v>
      </c>
      <c r="BL54" s="333">
        <f t="shared" si="22"/>
        <v>0.62274366543290616</v>
      </c>
      <c r="BM54" s="122"/>
      <c r="BN54" s="122"/>
    </row>
    <row r="55" spans="2:66" s="34" customFormat="1" ht="46.5" customHeight="1" x14ac:dyDescent="0.25">
      <c r="B55" s="997" t="s">
        <v>36</v>
      </c>
      <c r="C55" s="998"/>
      <c r="D55" s="998"/>
      <c r="E55" s="998"/>
      <c r="F55" s="998"/>
      <c r="G55" s="998"/>
      <c r="H55" s="998"/>
      <c r="I55" s="998"/>
      <c r="J55" s="998"/>
      <c r="K55" s="998"/>
      <c r="L55" s="998"/>
      <c r="M55" s="998"/>
      <c r="N55" s="998"/>
      <c r="O55" s="998"/>
      <c r="P55" s="998"/>
      <c r="Q55" s="998"/>
      <c r="R55" s="998"/>
      <c r="S55" s="998"/>
      <c r="T55" s="998"/>
      <c r="U55" s="998"/>
      <c r="V55" s="998"/>
      <c r="W55" s="998"/>
      <c r="X55" s="998"/>
      <c r="Y55" s="998"/>
      <c r="Z55" s="998"/>
      <c r="AA55" s="998"/>
      <c r="AB55" s="998"/>
      <c r="AC55" s="998"/>
      <c r="AD55" s="998"/>
      <c r="AE55" s="998"/>
      <c r="AF55" s="998"/>
      <c r="AG55" s="998"/>
      <c r="AH55" s="998"/>
      <c r="AI55" s="998"/>
      <c r="AJ55" s="998"/>
      <c r="AK55" s="998"/>
      <c r="AL55" s="998"/>
      <c r="AM55" s="998"/>
      <c r="AN55" s="998"/>
      <c r="AO55" s="998"/>
      <c r="AP55" s="998"/>
      <c r="AQ55" s="998"/>
      <c r="AR55" s="998"/>
      <c r="AS55" s="998"/>
      <c r="AT55" s="998"/>
      <c r="AU55" s="998"/>
      <c r="AV55" s="998"/>
      <c r="AW55" s="998"/>
      <c r="AX55" s="998"/>
      <c r="AY55" s="998"/>
      <c r="AZ55" s="998"/>
      <c r="BA55" s="998"/>
      <c r="BB55" s="998"/>
      <c r="BC55" s="998"/>
      <c r="BD55" s="998"/>
      <c r="BE55" s="998"/>
      <c r="BF55" s="998"/>
      <c r="BG55" s="998"/>
      <c r="BH55" s="998"/>
      <c r="BI55" s="998"/>
      <c r="BJ55" s="998"/>
      <c r="BK55" s="998"/>
      <c r="BL55" s="998"/>
      <c r="BM55" s="33"/>
      <c r="BN55" s="33"/>
    </row>
    <row r="56" spans="2:66" s="38" customFormat="1" ht="45.75" customHeight="1" x14ac:dyDescent="0.25">
      <c r="B56" s="999" t="s">
        <v>59</v>
      </c>
      <c r="C56" s="1000"/>
      <c r="D56" s="1000"/>
      <c r="E56" s="1000"/>
      <c r="F56" s="1000"/>
      <c r="G56" s="1000"/>
      <c r="H56" s="1000"/>
      <c r="I56" s="1000"/>
      <c r="J56" s="1000"/>
      <c r="K56" s="1000"/>
      <c r="L56" s="1000"/>
      <c r="M56" s="1000"/>
      <c r="N56" s="1000"/>
      <c r="O56" s="1000"/>
      <c r="P56" s="1000"/>
      <c r="Q56" s="1000"/>
      <c r="R56" s="1000"/>
      <c r="S56" s="1000"/>
      <c r="T56" s="1000"/>
      <c r="U56" s="1000"/>
      <c r="V56" s="1000"/>
      <c r="W56" s="1000"/>
      <c r="X56" s="1000"/>
      <c r="Y56" s="1000"/>
      <c r="Z56" s="1000"/>
      <c r="AA56" s="1000"/>
      <c r="AB56" s="1000"/>
      <c r="AC56" s="1000"/>
      <c r="AD56" s="1000"/>
      <c r="AE56" s="1000"/>
      <c r="AF56" s="1000"/>
      <c r="AG56" s="1000"/>
      <c r="AH56" s="1000"/>
      <c r="AI56" s="1000"/>
      <c r="AJ56" s="1000"/>
      <c r="AK56" s="1000"/>
      <c r="AL56" s="1000"/>
      <c r="AM56" s="1000"/>
      <c r="AN56" s="1000"/>
      <c r="AO56" s="1000"/>
      <c r="AP56" s="1000"/>
      <c r="AQ56" s="1000"/>
      <c r="AR56" s="1000"/>
      <c r="AS56" s="1000"/>
      <c r="AT56" s="1000"/>
      <c r="AU56" s="1000"/>
      <c r="AV56" s="1000"/>
      <c r="AW56" s="1000"/>
      <c r="AX56" s="1000"/>
      <c r="AY56" s="1000"/>
      <c r="AZ56" s="1000"/>
      <c r="BA56" s="1000"/>
      <c r="BB56" s="1000"/>
      <c r="BC56" s="1000"/>
      <c r="BD56" s="1000"/>
      <c r="BE56" s="1000"/>
      <c r="BF56" s="1000"/>
      <c r="BG56" s="1000"/>
      <c r="BH56" s="1000"/>
      <c r="BI56" s="1000"/>
      <c r="BJ56" s="1000"/>
      <c r="BK56" s="1000"/>
      <c r="BL56" s="1000"/>
    </row>
    <row r="57" spans="2:66" s="39" customFormat="1" ht="64.5" customHeight="1" x14ac:dyDescent="0.25">
      <c r="B57" s="334" t="s">
        <v>60</v>
      </c>
      <c r="C57" s="188" t="s">
        <v>61</v>
      </c>
      <c r="D57" s="335"/>
      <c r="E57" s="335"/>
      <c r="F57" s="335"/>
      <c r="G57" s="335"/>
      <c r="H57" s="335"/>
      <c r="I57" s="335"/>
      <c r="J57" s="335"/>
      <c r="K57" s="336">
        <f>L57+M57</f>
        <v>5620169.1807699995</v>
      </c>
      <c r="L57" s="336">
        <f>L58+L59+L87+L88</f>
        <v>5619866.8043599995</v>
      </c>
      <c r="M57" s="336">
        <f>M58+M59</f>
        <v>302.37641000000002</v>
      </c>
      <c r="N57" s="336">
        <f t="shared" ref="N57:O57" si="279">N58+N59</f>
        <v>0</v>
      </c>
      <c r="O57" s="336">
        <f t="shared" si="279"/>
        <v>0</v>
      </c>
      <c r="P57" s="336">
        <f>R57+T57</f>
        <v>5838126.6323699998</v>
      </c>
      <c r="Q57" s="337">
        <f>P57/K57</f>
        <v>1.0387812972509376</v>
      </c>
      <c r="R57" s="336">
        <f>R58+R59+R87+R88</f>
        <v>5837824.2559599997</v>
      </c>
      <c r="S57" s="337">
        <f>R57/L57</f>
        <v>1.0387833838750244</v>
      </c>
      <c r="T57" s="336">
        <f>T58+T59</f>
        <v>302.37641000000002</v>
      </c>
      <c r="U57" s="337">
        <f>T57/M57</f>
        <v>1</v>
      </c>
      <c r="V57" s="335">
        <f>V60+V153+V158+V174</f>
        <v>0</v>
      </c>
      <c r="W57" s="335"/>
      <c r="X57" s="335">
        <f>X60+X153+X158+X174</f>
        <v>0</v>
      </c>
      <c r="Y57" s="335"/>
      <c r="Z57" s="336">
        <f>AB57+AD57</f>
        <v>5614193.4023200003</v>
      </c>
      <c r="AA57" s="337">
        <f>Z57/K57</f>
        <v>0.99893672623407037</v>
      </c>
      <c r="AB57" s="336">
        <f>AB58+AB59+AB87+AB88</f>
        <v>5613891.0259100003</v>
      </c>
      <c r="AC57" s="337">
        <f>AB57/L57</f>
        <v>0.99893666902472433</v>
      </c>
      <c r="AD57" s="336">
        <f>AD58+AD59+AD87+AD88</f>
        <v>302.37641000000002</v>
      </c>
      <c r="AE57" s="337">
        <f>AD57/M57</f>
        <v>1</v>
      </c>
      <c r="AF57" s="335">
        <f>AF60+AF153+AF158+AF174</f>
        <v>0</v>
      </c>
      <c r="AG57" s="335"/>
      <c r="AH57" s="335">
        <f>AH60+AH153+AH158+AH174</f>
        <v>0</v>
      </c>
      <c r="AI57" s="335"/>
      <c r="AJ57" s="336">
        <f>AL57+AN57</f>
        <v>5620169.1807699995</v>
      </c>
      <c r="AK57" s="337">
        <f t="shared" ref="AK57:AK88" si="280">AJ57/K57</f>
        <v>1</v>
      </c>
      <c r="AL57" s="336">
        <f>AL58+AL59+AL87+AL88</f>
        <v>5619866.8043599995</v>
      </c>
      <c r="AM57" s="338">
        <f>AL57/L57</f>
        <v>1</v>
      </c>
      <c r="AN57" s="336">
        <f>AN58+AN59+AN87+AN88</f>
        <v>302.37641000000002</v>
      </c>
      <c r="AO57" s="338">
        <f>AN57/M57</f>
        <v>1</v>
      </c>
      <c r="AP57" s="335">
        <f>AP60+AP153+AP158+AP174</f>
        <v>0</v>
      </c>
      <c r="AQ57" s="335"/>
      <c r="AR57" s="335">
        <f>AR60+AR153+AR158+AR174</f>
        <v>0</v>
      </c>
      <c r="AS57" s="335"/>
      <c r="AT57" s="339">
        <f t="shared" ref="AT57:BD57" si="281">AT60+AT153+AT158+AT174</f>
        <v>1020000</v>
      </c>
      <c r="AU57" s="339">
        <f t="shared" si="281"/>
        <v>0</v>
      </c>
      <c r="AV57" s="339">
        <f t="shared" si="281"/>
        <v>0</v>
      </c>
      <c r="AW57" s="339" t="e">
        <f t="shared" si="281"/>
        <v>#REF!</v>
      </c>
      <c r="AX57" s="339" t="e">
        <f t="shared" si="281"/>
        <v>#REF!</v>
      </c>
      <c r="AY57" s="339">
        <f t="shared" si="281"/>
        <v>0</v>
      </c>
      <c r="AZ57" s="339">
        <f t="shared" si="281"/>
        <v>0</v>
      </c>
      <c r="BA57" s="339">
        <f t="shared" si="281"/>
        <v>6637079.4071000004</v>
      </c>
      <c r="BB57" s="339">
        <f t="shared" si="281"/>
        <v>6636421.4293900002</v>
      </c>
      <c r="BC57" s="339">
        <f t="shared" si="281"/>
        <v>0</v>
      </c>
      <c r="BD57" s="339">
        <f t="shared" si="281"/>
        <v>0</v>
      </c>
      <c r="BE57" s="340">
        <f>BG57</f>
        <v>5975.7784500000416</v>
      </c>
      <c r="BF57" s="341">
        <f>BE57/K57</f>
        <v>1.0632737659298224E-3</v>
      </c>
      <c r="BG57" s="340">
        <f>BG58+BG59</f>
        <v>5975.7784500000416</v>
      </c>
      <c r="BH57" s="341">
        <f>BG57/AJ57</f>
        <v>1.0632737659298224E-3</v>
      </c>
      <c r="BI57" s="339">
        <f>BI60+BI153+BI158+BI174</f>
        <v>0</v>
      </c>
      <c r="BJ57" s="339"/>
      <c r="BK57" s="339">
        <f>BK60+BK153+BK158+BK174</f>
        <v>0</v>
      </c>
      <c r="BL57" s="339"/>
    </row>
    <row r="58" spans="2:66" s="35" customFormat="1" ht="41.25" customHeight="1" x14ac:dyDescent="0.25">
      <c r="B58" s="301"/>
      <c r="C58" s="186" t="s">
        <v>56</v>
      </c>
      <c r="D58" s="302" t="e">
        <f t="shared" ref="D58:D59" si="282">D634</f>
        <v>#REF!</v>
      </c>
      <c r="E58" s="303"/>
      <c r="F58" s="302"/>
      <c r="G58" s="302"/>
      <c r="H58" s="303"/>
      <c r="I58" s="302"/>
      <c r="J58" s="302"/>
      <c r="K58" s="304">
        <f>L58+M58</f>
        <v>1833053.21337</v>
      </c>
      <c r="L58" s="304">
        <f>L62+L89+L153+L160+L184+L189</f>
        <v>1832750.83696</v>
      </c>
      <c r="M58" s="304">
        <f>M62+M89+M153+M160+M184+M189</f>
        <v>302.37641000000002</v>
      </c>
      <c r="N58" s="304">
        <f>N62+N89+N153+N160+N184</f>
        <v>0</v>
      </c>
      <c r="O58" s="304">
        <f>O62+O89+O153+O160+O184</f>
        <v>0</v>
      </c>
      <c r="P58" s="304">
        <f>R58+T58</f>
        <v>1834166.6895000001</v>
      </c>
      <c r="Q58" s="342">
        <f t="shared" ref="Q58:Q125" si="283">P58/K58</f>
        <v>1.0006074434292898</v>
      </c>
      <c r="R58" s="304">
        <f>R62+R89+R153+R160+R184+R189</f>
        <v>1833864.3130900001</v>
      </c>
      <c r="S58" s="342">
        <f t="shared" ref="S58:S125" si="284">R58/L58</f>
        <v>1.0006075436483484</v>
      </c>
      <c r="T58" s="304">
        <f>T62+T89+T153+T160+T184+T189</f>
        <v>302.37641000000002</v>
      </c>
      <c r="U58" s="342">
        <f>T58/M58</f>
        <v>1</v>
      </c>
      <c r="V58" s="302">
        <f t="shared" ref="V58:X59" si="285">V634</f>
        <v>0</v>
      </c>
      <c r="W58" s="302"/>
      <c r="X58" s="302">
        <f t="shared" si="285"/>
        <v>0</v>
      </c>
      <c r="Y58" s="302"/>
      <c r="Z58" s="304">
        <f>AB58+AD58</f>
        <v>1827077.4349200001</v>
      </c>
      <c r="AA58" s="342">
        <f t="shared" ref="AA58:AA126" si="286">Z58/K58</f>
        <v>0.99673998637551087</v>
      </c>
      <c r="AB58" s="304">
        <f>AB62+AB89+AB153+AB160+AB184+AB189</f>
        <v>1826775.0585100001</v>
      </c>
      <c r="AC58" s="342">
        <f t="shared" ref="AC58:AC125" si="287">AB58/L58</f>
        <v>0.99673944852213958</v>
      </c>
      <c r="AD58" s="304">
        <f>AD62+AD89+AD153+AD160+AD184+AD189</f>
        <v>302.37641000000002</v>
      </c>
      <c r="AE58" s="342">
        <f t="shared" ref="AE58:AE86" si="288">AD58/M58</f>
        <v>1</v>
      </c>
      <c r="AF58" s="302">
        <f t="shared" ref="AF58:AF59" si="289">AF634</f>
        <v>0</v>
      </c>
      <c r="AG58" s="302"/>
      <c r="AH58" s="302">
        <f t="shared" ref="AH58:AH59" si="290">AH634</f>
        <v>0</v>
      </c>
      <c r="AI58" s="302"/>
      <c r="AJ58" s="304">
        <f>AL58+AN58</f>
        <v>1833053.21337</v>
      </c>
      <c r="AK58" s="342">
        <f t="shared" si="280"/>
        <v>1</v>
      </c>
      <c r="AL58" s="304">
        <f>AL62+AL89+AL153+AL160+AL184+AL189</f>
        <v>1832750.83696</v>
      </c>
      <c r="AM58" s="338">
        <f t="shared" ref="AM58:AM125" si="291">AL58/L58</f>
        <v>1</v>
      </c>
      <c r="AN58" s="304">
        <f>AN62+AN89+AN153+AN160+AN184+AN189</f>
        <v>302.37641000000002</v>
      </c>
      <c r="AO58" s="338">
        <f t="shared" ref="AO58:AO86" si="292">AN58/M58</f>
        <v>1</v>
      </c>
      <c r="AP58" s="302">
        <f t="shared" ref="AP58:AP59" si="293">AP634</f>
        <v>0</v>
      </c>
      <c r="AQ58" s="302"/>
      <c r="AR58" s="302">
        <f t="shared" ref="AR58:AR59" si="294">AR634</f>
        <v>0</v>
      </c>
      <c r="AS58" s="302"/>
      <c r="AT58" s="305">
        <f t="shared" ref="N58:BD59" si="295">AT634</f>
        <v>0</v>
      </c>
      <c r="AU58" s="305">
        <f t="shared" si="295"/>
        <v>0</v>
      </c>
      <c r="AV58" s="305">
        <f t="shared" si="295"/>
        <v>0</v>
      </c>
      <c r="AW58" s="305">
        <f t="shared" si="295"/>
        <v>0</v>
      </c>
      <c r="AX58" s="305">
        <f t="shared" si="295"/>
        <v>0</v>
      </c>
      <c r="AY58" s="305">
        <f t="shared" si="295"/>
        <v>0</v>
      </c>
      <c r="AZ58" s="305">
        <f t="shared" si="295"/>
        <v>0</v>
      </c>
      <c r="BA58" s="305">
        <f t="shared" si="295"/>
        <v>0</v>
      </c>
      <c r="BB58" s="305">
        <f t="shared" si="295"/>
        <v>0</v>
      </c>
      <c r="BC58" s="305">
        <f t="shared" si="295"/>
        <v>0</v>
      </c>
      <c r="BD58" s="305">
        <f t="shared" si="295"/>
        <v>0</v>
      </c>
      <c r="BE58" s="306">
        <f>BG58</f>
        <v>5975.7784500000416</v>
      </c>
      <c r="BF58" s="343">
        <f>BE58/K58</f>
        <v>3.2600136244892728E-3</v>
      </c>
      <c r="BG58" s="306">
        <f>BG62+BG89+BG153+BG160+BG184+BG189</f>
        <v>5975.7784500000416</v>
      </c>
      <c r="BH58" s="343">
        <f t="shared" ref="BH58:BH113" si="296">BG58/AJ58</f>
        <v>3.2600136244892728E-3</v>
      </c>
      <c r="BI58" s="305">
        <f t="shared" ref="BI58:BI59" si="297">BI634</f>
        <v>0</v>
      </c>
      <c r="BJ58" s="305"/>
      <c r="BK58" s="305">
        <f t="shared" ref="BK58:BK59" si="298">BK634</f>
        <v>0</v>
      </c>
      <c r="BL58" s="305"/>
    </row>
    <row r="59" spans="2:66" s="36" customFormat="1" ht="46.5" customHeight="1" x14ac:dyDescent="0.25">
      <c r="B59" s="307"/>
      <c r="C59" s="187" t="s">
        <v>57</v>
      </c>
      <c r="D59" s="308" t="e">
        <f t="shared" si="282"/>
        <v>#REF!</v>
      </c>
      <c r="E59" s="308"/>
      <c r="F59" s="308"/>
      <c r="G59" s="308"/>
      <c r="H59" s="308"/>
      <c r="I59" s="308"/>
      <c r="J59" s="308"/>
      <c r="K59" s="309">
        <f>L59</f>
        <v>2454609.4</v>
      </c>
      <c r="L59" s="309">
        <f>L112+L142+L178+L183+L188</f>
        <v>2454609.4</v>
      </c>
      <c r="M59" s="309">
        <f>M112+M142+M178+M183+M188</f>
        <v>0</v>
      </c>
      <c r="N59" s="309">
        <f t="shared" si="295"/>
        <v>0</v>
      </c>
      <c r="O59" s="309">
        <f t="shared" si="295"/>
        <v>0</v>
      </c>
      <c r="P59" s="304">
        <f t="shared" ref="P59:P88" si="299">R59+V59+X59</f>
        <v>2792650.8382299999</v>
      </c>
      <c r="Q59" s="344">
        <f t="shared" si="283"/>
        <v>1.137716998162722</v>
      </c>
      <c r="R59" s="309">
        <f>R112+R142+R178+R183+R188</f>
        <v>2792650.8382299999</v>
      </c>
      <c r="S59" s="344">
        <f t="shared" si="284"/>
        <v>1.137716998162722</v>
      </c>
      <c r="T59" s="309">
        <f>T112+T142+T178+T183+T188</f>
        <v>0</v>
      </c>
      <c r="U59" s="344"/>
      <c r="V59" s="308">
        <f t="shared" si="285"/>
        <v>0</v>
      </c>
      <c r="W59" s="308"/>
      <c r="X59" s="308">
        <f t="shared" si="285"/>
        <v>0</v>
      </c>
      <c r="Y59" s="308"/>
      <c r="Z59" s="309">
        <f>AB59+AF59+AH59</f>
        <v>2454609.4</v>
      </c>
      <c r="AA59" s="344">
        <f t="shared" si="286"/>
        <v>1</v>
      </c>
      <c r="AB59" s="309">
        <f>AB112+AB142+AB178+AB183+AB188</f>
        <v>2454609.4</v>
      </c>
      <c r="AC59" s="344">
        <f t="shared" si="287"/>
        <v>1</v>
      </c>
      <c r="AD59" s="309">
        <f>AD112+AD142+AD178+AD183+AD188</f>
        <v>0</v>
      </c>
      <c r="AE59" s="344">
        <v>0</v>
      </c>
      <c r="AF59" s="308">
        <f t="shared" si="289"/>
        <v>0</v>
      </c>
      <c r="AG59" s="308"/>
      <c r="AH59" s="308">
        <f t="shared" si="290"/>
        <v>0</v>
      </c>
      <c r="AI59" s="308"/>
      <c r="AJ59" s="309">
        <f>AL59</f>
        <v>2454609.4</v>
      </c>
      <c r="AK59" s="344">
        <f t="shared" si="280"/>
        <v>1</v>
      </c>
      <c r="AL59" s="309">
        <f>AL112+AL142+AL178+AL183+AL188</f>
        <v>2454609.4</v>
      </c>
      <c r="AM59" s="344">
        <f t="shared" si="291"/>
        <v>1</v>
      </c>
      <c r="AN59" s="309">
        <f>AN112+AN142+AN178+AN183+AN188</f>
        <v>0</v>
      </c>
      <c r="AO59" s="338">
        <v>0</v>
      </c>
      <c r="AP59" s="308">
        <f t="shared" si="293"/>
        <v>0</v>
      </c>
      <c r="AQ59" s="308"/>
      <c r="AR59" s="308">
        <f t="shared" si="294"/>
        <v>0</v>
      </c>
      <c r="AS59" s="308"/>
      <c r="AT59" s="310">
        <f t="shared" si="295"/>
        <v>0</v>
      </c>
      <c r="AU59" s="310">
        <f t="shared" si="295"/>
        <v>0</v>
      </c>
      <c r="AV59" s="310">
        <f t="shared" si="295"/>
        <v>0</v>
      </c>
      <c r="AW59" s="310">
        <f t="shared" si="295"/>
        <v>0</v>
      </c>
      <c r="AX59" s="310">
        <f t="shared" si="295"/>
        <v>0</v>
      </c>
      <c r="AY59" s="310">
        <f t="shared" si="295"/>
        <v>0</v>
      </c>
      <c r="AZ59" s="310">
        <f t="shared" si="295"/>
        <v>0</v>
      </c>
      <c r="BA59" s="310">
        <f t="shared" si="295"/>
        <v>0</v>
      </c>
      <c r="BB59" s="310">
        <f t="shared" si="295"/>
        <v>0</v>
      </c>
      <c r="BC59" s="310">
        <f t="shared" si="295"/>
        <v>0</v>
      </c>
      <c r="BD59" s="310">
        <f t="shared" si="295"/>
        <v>0</v>
      </c>
      <c r="BE59" s="311">
        <f>BG59</f>
        <v>0</v>
      </c>
      <c r="BF59" s="345">
        <f>BE59/K59</f>
        <v>0</v>
      </c>
      <c r="BG59" s="311">
        <f>BG112+BG142+BG178+BG183+BG188</f>
        <v>0</v>
      </c>
      <c r="BH59" s="345">
        <f t="shared" si="296"/>
        <v>0</v>
      </c>
      <c r="BI59" s="310">
        <f t="shared" si="297"/>
        <v>0</v>
      </c>
      <c r="BJ59" s="310"/>
      <c r="BK59" s="310">
        <f t="shared" si="298"/>
        <v>0</v>
      </c>
      <c r="BL59" s="310"/>
    </row>
    <row r="60" spans="2:66" s="42" customFormat="1" ht="100.5" hidden="1" customHeight="1" x14ac:dyDescent="0.25">
      <c r="B60" s="346" t="s">
        <v>62</v>
      </c>
      <c r="C60" s="189" t="s">
        <v>63</v>
      </c>
      <c r="D60" s="347" t="e">
        <f t="shared" ref="D60:J60" si="300">D61+D123+D156</f>
        <v>#REF!</v>
      </c>
      <c r="E60" s="347">
        <f t="shared" si="300"/>
        <v>0</v>
      </c>
      <c r="F60" s="347">
        <f t="shared" si="300"/>
        <v>0</v>
      </c>
      <c r="G60" s="347" t="e">
        <f t="shared" si="300"/>
        <v>#REF!</v>
      </c>
      <c r="H60" s="347" t="e">
        <f t="shared" si="300"/>
        <v>#REF!</v>
      </c>
      <c r="I60" s="347" t="e">
        <f t="shared" si="300"/>
        <v>#REF!</v>
      </c>
      <c r="J60" s="347" t="e">
        <f t="shared" si="300"/>
        <v>#REF!</v>
      </c>
      <c r="K60" s="348">
        <f>L60</f>
        <v>0</v>
      </c>
      <c r="L60" s="348">
        <f>L61+L65+L71+L77+L80</f>
        <v>0</v>
      </c>
      <c r="M60" s="348"/>
      <c r="N60" s="348">
        <f>N61+N123+N156</f>
        <v>0</v>
      </c>
      <c r="O60" s="348">
        <f>O61+O123+O156</f>
        <v>0</v>
      </c>
      <c r="P60" s="304">
        <f t="shared" si="299"/>
        <v>0</v>
      </c>
      <c r="Q60" s="344" t="e">
        <f t="shared" si="283"/>
        <v>#DIV/0!</v>
      </c>
      <c r="R60" s="348">
        <f>R61+R65+R71+R77+R80</f>
        <v>0</v>
      </c>
      <c r="S60" s="344" t="e">
        <f t="shared" si="284"/>
        <v>#DIV/0!</v>
      </c>
      <c r="T60" s="348"/>
      <c r="U60" s="349"/>
      <c r="V60" s="347"/>
      <c r="W60" s="347"/>
      <c r="X60" s="347"/>
      <c r="Y60" s="347"/>
      <c r="Z60" s="348">
        <f>AB60</f>
        <v>0</v>
      </c>
      <c r="AA60" s="344" t="e">
        <f t="shared" si="286"/>
        <v>#DIV/0!</v>
      </c>
      <c r="AB60" s="348">
        <f>AB61+AB65+AB71+AB77+AB80</f>
        <v>0</v>
      </c>
      <c r="AC60" s="344" t="e">
        <f t="shared" si="287"/>
        <v>#DIV/0!</v>
      </c>
      <c r="AD60" s="348">
        <f>AD61+AD65+AD71+AD77+AD80</f>
        <v>0</v>
      </c>
      <c r="AE60" s="344" t="e">
        <f t="shared" si="288"/>
        <v>#DIV/0!</v>
      </c>
      <c r="AF60" s="347"/>
      <c r="AG60" s="347"/>
      <c r="AH60" s="347"/>
      <c r="AI60" s="347"/>
      <c r="AJ60" s="309">
        <f t="shared" ref="AJ60:AJ88" si="301">AL60</f>
        <v>1946500</v>
      </c>
      <c r="AK60" s="344" t="e">
        <f t="shared" si="280"/>
        <v>#DIV/0!</v>
      </c>
      <c r="AL60" s="348">
        <f>AL61+AL65+AL71+AL77+AL80</f>
        <v>1946500</v>
      </c>
      <c r="AM60" s="344" t="e">
        <f t="shared" si="291"/>
        <v>#DIV/0!</v>
      </c>
      <c r="AN60" s="348">
        <f>AN61+AN65+AN71+AN77+AN80</f>
        <v>-1946500</v>
      </c>
      <c r="AO60" s="338" t="e">
        <f t="shared" si="292"/>
        <v>#DIV/0!</v>
      </c>
      <c r="AP60" s="347"/>
      <c r="AQ60" s="347"/>
      <c r="AR60" s="347"/>
      <c r="AS60" s="347"/>
      <c r="AT60" s="350">
        <f>AT61+AT123</f>
        <v>1000000</v>
      </c>
      <c r="AU60" s="350"/>
      <c r="AV60" s="351"/>
      <c r="AW60" s="350">
        <f>AW61+AW123+AW156</f>
        <v>0</v>
      </c>
      <c r="AX60" s="350">
        <f>AX61+AX123</f>
        <v>0</v>
      </c>
      <c r="AY60" s="350"/>
      <c r="AZ60" s="351"/>
      <c r="BA60" s="350">
        <f>BA61+BA123+BA156</f>
        <v>6292033.2688100003</v>
      </c>
      <c r="BB60" s="350">
        <f>BB61+BB123</f>
        <v>6291375.2911</v>
      </c>
      <c r="BC60" s="350"/>
      <c r="BD60" s="351"/>
      <c r="BE60" s="352">
        <f t="shared" ref="BE60:BE127" si="302">BG60+BI60+BK60</f>
        <v>0</v>
      </c>
      <c r="BF60" s="353" t="e">
        <f>BE60/K60</f>
        <v>#DIV/0!</v>
      </c>
      <c r="BG60" s="352">
        <f>BG61</f>
        <v>0</v>
      </c>
      <c r="BH60" s="353">
        <f t="shared" si="296"/>
        <v>0</v>
      </c>
      <c r="BI60" s="350"/>
      <c r="BJ60" s="350"/>
      <c r="BK60" s="350"/>
      <c r="BL60" s="350"/>
      <c r="BM60" s="41"/>
      <c r="BN60" s="41"/>
    </row>
    <row r="61" spans="2:66" s="42" customFormat="1" ht="145.5" hidden="1" customHeight="1" x14ac:dyDescent="0.25">
      <c r="B61" s="301" t="s">
        <v>60</v>
      </c>
      <c r="C61" s="190" t="s">
        <v>64</v>
      </c>
      <c r="D61" s="303" t="e">
        <f>#REF!</f>
        <v>#REF!</v>
      </c>
      <c r="E61" s="303">
        <f>F61</f>
        <v>0</v>
      </c>
      <c r="F61" s="303">
        <f>F63+F64</f>
        <v>0</v>
      </c>
      <c r="G61" s="303" t="e">
        <f>#REF!</f>
        <v>#REF!</v>
      </c>
      <c r="H61" s="303" t="e">
        <f>I61</f>
        <v>#REF!</v>
      </c>
      <c r="I61" s="303" t="e">
        <f>I63+I64</f>
        <v>#REF!</v>
      </c>
      <c r="J61" s="303" t="e">
        <f>#REF!</f>
        <v>#REF!</v>
      </c>
      <c r="K61" s="229">
        <f t="shared" ref="K61:K121" si="303">L61</f>
        <v>0</v>
      </c>
      <c r="L61" s="229">
        <f>L62+L122</f>
        <v>0</v>
      </c>
      <c r="M61" s="229"/>
      <c r="N61" s="354"/>
      <c r="O61" s="354"/>
      <c r="P61" s="304">
        <f t="shared" si="299"/>
        <v>0</v>
      </c>
      <c r="Q61" s="344" t="e">
        <f t="shared" si="283"/>
        <v>#DIV/0!</v>
      </c>
      <c r="R61" s="921">
        <f>R62+R122</f>
        <v>0</v>
      </c>
      <c r="S61" s="344" t="e">
        <f t="shared" si="284"/>
        <v>#DIV/0!</v>
      </c>
      <c r="T61" s="921"/>
      <c r="U61" s="342"/>
      <c r="V61" s="303"/>
      <c r="W61" s="303"/>
      <c r="X61" s="303"/>
      <c r="Y61" s="303"/>
      <c r="Z61" s="229">
        <f t="shared" ref="Z61:Z64" si="304">AB61</f>
        <v>0</v>
      </c>
      <c r="AA61" s="344" t="e">
        <f t="shared" si="286"/>
        <v>#DIV/0!</v>
      </c>
      <c r="AB61" s="229">
        <f>AB62+AB122</f>
        <v>0</v>
      </c>
      <c r="AC61" s="344" t="e">
        <f t="shared" si="287"/>
        <v>#DIV/0!</v>
      </c>
      <c r="AD61" s="557">
        <f>AD62+AD122</f>
        <v>0</v>
      </c>
      <c r="AE61" s="344" t="e">
        <f t="shared" si="288"/>
        <v>#DIV/0!</v>
      </c>
      <c r="AF61" s="303"/>
      <c r="AG61" s="303"/>
      <c r="AH61" s="303"/>
      <c r="AI61" s="303"/>
      <c r="AJ61" s="309">
        <f t="shared" si="301"/>
        <v>0</v>
      </c>
      <c r="AK61" s="344" t="e">
        <f t="shared" si="280"/>
        <v>#DIV/0!</v>
      </c>
      <c r="AL61" s="921">
        <f>AL62+AL122</f>
        <v>0</v>
      </c>
      <c r="AM61" s="344" t="e">
        <f t="shared" si="291"/>
        <v>#DIV/0!</v>
      </c>
      <c r="AN61" s="921">
        <f>AN62+AN122</f>
        <v>0</v>
      </c>
      <c r="AO61" s="338" t="e">
        <f t="shared" si="292"/>
        <v>#DIV/0!</v>
      </c>
      <c r="AP61" s="303"/>
      <c r="AQ61" s="303"/>
      <c r="AR61" s="303"/>
      <c r="AS61" s="303"/>
      <c r="AT61" s="331">
        <f>AT62+AT122</f>
        <v>1000000</v>
      </c>
      <c r="AU61" s="351"/>
      <c r="AV61" s="351"/>
      <c r="AW61" s="331">
        <f>AX61</f>
        <v>0</v>
      </c>
      <c r="AX61" s="331">
        <f>AX63+AX64</f>
        <v>0</v>
      </c>
      <c r="AY61" s="351"/>
      <c r="AZ61" s="351"/>
      <c r="BA61" s="331">
        <f>BB61</f>
        <v>6291375.2911</v>
      </c>
      <c r="BB61" s="331">
        <f>BB62+BB122</f>
        <v>6291375.2911</v>
      </c>
      <c r="BC61" s="351"/>
      <c r="BD61" s="351"/>
      <c r="BE61" s="230">
        <f t="shared" si="302"/>
        <v>0</v>
      </c>
      <c r="BF61" s="343" t="e">
        <f>BE61/K61</f>
        <v>#DIV/0!</v>
      </c>
      <c r="BG61" s="230">
        <f>BG62+BG122</f>
        <v>0</v>
      </c>
      <c r="BH61" s="343" t="e">
        <f t="shared" si="296"/>
        <v>#DIV/0!</v>
      </c>
      <c r="BI61" s="331"/>
      <c r="BJ61" s="331"/>
      <c r="BK61" s="331"/>
      <c r="BL61" s="331"/>
      <c r="BM61" s="41"/>
      <c r="BN61" s="41"/>
    </row>
    <row r="62" spans="2:66" s="42" customFormat="1" ht="45.75" hidden="1" customHeight="1" x14ac:dyDescent="0.25">
      <c r="B62" s="301"/>
      <c r="C62" s="186" t="s">
        <v>56</v>
      </c>
      <c r="D62" s="303"/>
      <c r="E62" s="303"/>
      <c r="F62" s="303"/>
      <c r="G62" s="303"/>
      <c r="H62" s="303"/>
      <c r="I62" s="303"/>
      <c r="J62" s="303"/>
      <c r="K62" s="229">
        <f t="shared" si="303"/>
        <v>0</v>
      </c>
      <c r="L62" s="229">
        <f>L64</f>
        <v>0</v>
      </c>
      <c r="M62" s="229"/>
      <c r="N62" s="354"/>
      <c r="O62" s="354"/>
      <c r="P62" s="304">
        <f t="shared" si="299"/>
        <v>0</v>
      </c>
      <c r="Q62" s="344" t="e">
        <f t="shared" si="283"/>
        <v>#DIV/0!</v>
      </c>
      <c r="R62" s="921">
        <f>R64</f>
        <v>0</v>
      </c>
      <c r="S62" s="344" t="e">
        <f t="shared" si="284"/>
        <v>#DIV/0!</v>
      </c>
      <c r="T62" s="921"/>
      <c r="U62" s="342"/>
      <c r="V62" s="303"/>
      <c r="W62" s="303"/>
      <c r="X62" s="303"/>
      <c r="Y62" s="303"/>
      <c r="Z62" s="229">
        <f t="shared" si="304"/>
        <v>0</v>
      </c>
      <c r="AA62" s="344" t="e">
        <f t="shared" si="286"/>
        <v>#DIV/0!</v>
      </c>
      <c r="AB62" s="229">
        <f>AB64</f>
        <v>0</v>
      </c>
      <c r="AC62" s="344" t="e">
        <f t="shared" si="287"/>
        <v>#DIV/0!</v>
      </c>
      <c r="AD62" s="557">
        <f>AD64</f>
        <v>0</v>
      </c>
      <c r="AE62" s="344" t="e">
        <f t="shared" si="288"/>
        <v>#DIV/0!</v>
      </c>
      <c r="AF62" s="303"/>
      <c r="AG62" s="303"/>
      <c r="AH62" s="303"/>
      <c r="AI62" s="303"/>
      <c r="AJ62" s="309">
        <f t="shared" si="301"/>
        <v>0</v>
      </c>
      <c r="AK62" s="344" t="e">
        <f t="shared" si="280"/>
        <v>#DIV/0!</v>
      </c>
      <c r="AL62" s="921">
        <f>AL64</f>
        <v>0</v>
      </c>
      <c r="AM62" s="344" t="e">
        <f t="shared" si="291"/>
        <v>#DIV/0!</v>
      </c>
      <c r="AN62" s="921">
        <f>AN64</f>
        <v>0</v>
      </c>
      <c r="AO62" s="338" t="e">
        <f t="shared" si="292"/>
        <v>#DIV/0!</v>
      </c>
      <c r="AP62" s="303"/>
      <c r="AQ62" s="303"/>
      <c r="AR62" s="303"/>
      <c r="AS62" s="303"/>
      <c r="AT62" s="331">
        <f>SUM(AT63:AT121)</f>
        <v>1000000</v>
      </c>
      <c r="AU62" s="351"/>
      <c r="AV62" s="351"/>
      <c r="AW62" s="331"/>
      <c r="AX62" s="331"/>
      <c r="AY62" s="351"/>
      <c r="AZ62" s="351"/>
      <c r="BA62" s="331">
        <f>BB62</f>
        <v>6291375.2911</v>
      </c>
      <c r="BB62" s="331">
        <f>SUM(BB63:BB121)</f>
        <v>6291375.2911</v>
      </c>
      <c r="BC62" s="351"/>
      <c r="BD62" s="351"/>
      <c r="BE62" s="230">
        <f t="shared" si="302"/>
        <v>0</v>
      </c>
      <c r="BF62" s="343" t="e">
        <f t="shared" ref="BF62:BF130" si="305">BE62/K62</f>
        <v>#DIV/0!</v>
      </c>
      <c r="BG62" s="230">
        <f>BG64</f>
        <v>0</v>
      </c>
      <c r="BH62" s="343" t="e">
        <f t="shared" si="296"/>
        <v>#DIV/0!</v>
      </c>
      <c r="BI62" s="331"/>
      <c r="BJ62" s="331"/>
      <c r="BK62" s="331"/>
      <c r="BL62" s="331"/>
      <c r="BM62" s="41"/>
      <c r="BN62" s="41"/>
    </row>
    <row r="63" spans="2:66" s="42" customFormat="1" ht="36" hidden="1" customHeight="1" x14ac:dyDescent="0.25">
      <c r="B63" s="301"/>
      <c r="C63" s="191" t="s">
        <v>65</v>
      </c>
      <c r="D63" s="303"/>
      <c r="E63" s="355">
        <f>F63</f>
        <v>0</v>
      </c>
      <c r="F63" s="355">
        <v>0</v>
      </c>
      <c r="G63" s="303"/>
      <c r="H63" s="355" t="e">
        <f>I63+J63</f>
        <v>#REF!</v>
      </c>
      <c r="I63" s="355" t="e">
        <f>L63-#REF!</f>
        <v>#REF!</v>
      </c>
      <c r="J63" s="303"/>
      <c r="K63" s="354">
        <f t="shared" si="303"/>
        <v>0</v>
      </c>
      <c r="L63" s="354">
        <v>0</v>
      </c>
      <c r="M63" s="354"/>
      <c r="N63" s="354"/>
      <c r="O63" s="354"/>
      <c r="P63" s="304">
        <f t="shared" si="299"/>
        <v>0</v>
      </c>
      <c r="Q63" s="344" t="e">
        <f t="shared" si="283"/>
        <v>#DIV/0!</v>
      </c>
      <c r="R63" s="354">
        <v>0</v>
      </c>
      <c r="S63" s="344" t="e">
        <f t="shared" si="284"/>
        <v>#DIV/0!</v>
      </c>
      <c r="T63" s="354"/>
      <c r="U63" s="342"/>
      <c r="V63" s="303"/>
      <c r="W63" s="303"/>
      <c r="X63" s="303"/>
      <c r="Y63" s="303"/>
      <c r="Z63" s="354">
        <f t="shared" si="304"/>
        <v>0</v>
      </c>
      <c r="AA63" s="344" t="e">
        <f t="shared" si="286"/>
        <v>#DIV/0!</v>
      </c>
      <c r="AB63" s="354">
        <f>AQ63</f>
        <v>0</v>
      </c>
      <c r="AC63" s="344" t="e">
        <f t="shared" si="287"/>
        <v>#DIV/0!</v>
      </c>
      <c r="AD63" s="354">
        <f>AS63</f>
        <v>0</v>
      </c>
      <c r="AE63" s="344" t="e">
        <f t="shared" si="288"/>
        <v>#DIV/0!</v>
      </c>
      <c r="AF63" s="303"/>
      <c r="AG63" s="303"/>
      <c r="AH63" s="303"/>
      <c r="AI63" s="303"/>
      <c r="AJ63" s="309">
        <f t="shared" si="301"/>
        <v>0</v>
      </c>
      <c r="AK63" s="344" t="e">
        <f t="shared" si="280"/>
        <v>#DIV/0!</v>
      </c>
      <c r="AL63" s="354">
        <f>BA63</f>
        <v>0</v>
      </c>
      <c r="AM63" s="344" t="e">
        <f t="shared" si="291"/>
        <v>#DIV/0!</v>
      </c>
      <c r="AN63" s="354">
        <f>BC63</f>
        <v>0</v>
      </c>
      <c r="AO63" s="338" t="e">
        <f t="shared" si="292"/>
        <v>#DIV/0!</v>
      </c>
      <c r="AP63" s="303"/>
      <c r="AQ63" s="303"/>
      <c r="AR63" s="303"/>
      <c r="AS63" s="303"/>
      <c r="AT63" s="351">
        <f>BB63-AF63</f>
        <v>0</v>
      </c>
      <c r="AU63" s="351"/>
      <c r="AV63" s="351"/>
      <c r="AW63" s="351">
        <f>AX63</f>
        <v>0</v>
      </c>
      <c r="AX63" s="351">
        <f>BE63-AJ63</f>
        <v>0</v>
      </c>
      <c r="AY63" s="351"/>
      <c r="AZ63" s="351"/>
      <c r="BA63" s="351">
        <f>BB63</f>
        <v>0</v>
      </c>
      <c r="BB63" s="351">
        <v>0</v>
      </c>
      <c r="BC63" s="351"/>
      <c r="BD63" s="351"/>
      <c r="BE63" s="356">
        <f t="shared" si="302"/>
        <v>0</v>
      </c>
      <c r="BF63" s="343">
        <v>0</v>
      </c>
      <c r="BG63" s="356">
        <f>L63-AB63</f>
        <v>0</v>
      </c>
      <c r="BH63" s="343" t="e">
        <f t="shared" si="296"/>
        <v>#DIV/0!</v>
      </c>
      <c r="BI63" s="331"/>
      <c r="BJ63" s="331"/>
      <c r="BK63" s="331"/>
      <c r="BL63" s="331"/>
      <c r="BM63" s="41"/>
      <c r="BN63" s="41"/>
    </row>
    <row r="64" spans="2:66" s="42" customFormat="1" ht="30" hidden="1" customHeight="1" x14ac:dyDescent="0.25">
      <c r="B64" s="301"/>
      <c r="C64" s="191" t="s">
        <v>66</v>
      </c>
      <c r="D64" s="303"/>
      <c r="E64" s="355">
        <f>F64</f>
        <v>0</v>
      </c>
      <c r="F64" s="355">
        <v>0</v>
      </c>
      <c r="G64" s="303"/>
      <c r="H64" s="355" t="e">
        <f>I64+J64</f>
        <v>#REF!</v>
      </c>
      <c r="I64" s="355" t="e">
        <f>L64-#REF!</f>
        <v>#REF!</v>
      </c>
      <c r="J64" s="303"/>
      <c r="K64" s="354">
        <f t="shared" si="303"/>
        <v>0</v>
      </c>
      <c r="L64" s="354">
        <v>0</v>
      </c>
      <c r="M64" s="354"/>
      <c r="N64" s="354"/>
      <c r="O64" s="354"/>
      <c r="P64" s="304">
        <f t="shared" si="299"/>
        <v>0</v>
      </c>
      <c r="Q64" s="344" t="e">
        <f t="shared" si="283"/>
        <v>#DIV/0!</v>
      </c>
      <c r="R64" s="354">
        <v>0</v>
      </c>
      <c r="S64" s="344" t="e">
        <f t="shared" si="284"/>
        <v>#DIV/0!</v>
      </c>
      <c r="T64" s="354"/>
      <c r="U64" s="338"/>
      <c r="V64" s="303"/>
      <c r="W64" s="303"/>
      <c r="X64" s="303"/>
      <c r="Y64" s="303"/>
      <c r="Z64" s="354">
        <f t="shared" si="304"/>
        <v>0</v>
      </c>
      <c r="AA64" s="344" t="e">
        <f t="shared" si="286"/>
        <v>#DIV/0!</v>
      </c>
      <c r="AB64" s="354">
        <f>L64</f>
        <v>0</v>
      </c>
      <c r="AC64" s="344" t="e">
        <f t="shared" si="287"/>
        <v>#DIV/0!</v>
      </c>
      <c r="AD64" s="354">
        <f>N64</f>
        <v>0</v>
      </c>
      <c r="AE64" s="344" t="e">
        <f t="shared" si="288"/>
        <v>#DIV/0!</v>
      </c>
      <c r="AF64" s="303"/>
      <c r="AG64" s="303"/>
      <c r="AH64" s="303"/>
      <c r="AI64" s="303"/>
      <c r="AJ64" s="309">
        <f t="shared" si="301"/>
        <v>0</v>
      </c>
      <c r="AK64" s="344" t="e">
        <f t="shared" si="280"/>
        <v>#DIV/0!</v>
      </c>
      <c r="AL64" s="354">
        <f>V64</f>
        <v>0</v>
      </c>
      <c r="AM64" s="344" t="e">
        <f t="shared" si="291"/>
        <v>#DIV/0!</v>
      </c>
      <c r="AN64" s="354">
        <f>X64</f>
        <v>0</v>
      </c>
      <c r="AO64" s="338" t="e">
        <f t="shared" si="292"/>
        <v>#DIV/0!</v>
      </c>
      <c r="AP64" s="303"/>
      <c r="AQ64" s="303"/>
      <c r="AR64" s="303"/>
      <c r="AS64" s="303"/>
      <c r="AT64" s="351">
        <f>BB64-AF64</f>
        <v>0</v>
      </c>
      <c r="AU64" s="351"/>
      <c r="AV64" s="351"/>
      <c r="AW64" s="351">
        <f>AX64</f>
        <v>0</v>
      </c>
      <c r="AX64" s="351">
        <f>BE64-AJ64</f>
        <v>0</v>
      </c>
      <c r="AY64" s="351"/>
      <c r="AZ64" s="351"/>
      <c r="BA64" s="351">
        <f>BB64</f>
        <v>0</v>
      </c>
      <c r="BB64" s="351">
        <f>L64</f>
        <v>0</v>
      </c>
      <c r="BC64" s="351"/>
      <c r="BD64" s="351"/>
      <c r="BE64" s="356">
        <f t="shared" si="302"/>
        <v>0</v>
      </c>
      <c r="BF64" s="343" t="e">
        <f t="shared" si="305"/>
        <v>#DIV/0!</v>
      </c>
      <c r="BG64" s="356">
        <f>L64-AB64</f>
        <v>0</v>
      </c>
      <c r="BH64" s="357" t="e">
        <f t="shared" si="296"/>
        <v>#DIV/0!</v>
      </c>
      <c r="BI64" s="331"/>
      <c r="BJ64" s="331"/>
      <c r="BK64" s="331"/>
      <c r="BL64" s="331"/>
      <c r="BM64" s="41"/>
      <c r="BN64" s="41"/>
    </row>
    <row r="65" spans="2:64" s="35" customFormat="1" ht="92.25" hidden="1" customHeight="1" x14ac:dyDescent="0.25">
      <c r="B65" s="301" t="s">
        <v>67</v>
      </c>
      <c r="C65" s="186" t="s">
        <v>68</v>
      </c>
      <c r="D65" s="302"/>
      <c r="E65" s="303">
        <f t="shared" ref="E65" si="306">F65+G65</f>
        <v>743937</v>
      </c>
      <c r="F65" s="302">
        <f>SUM(F67:F69)</f>
        <v>743937</v>
      </c>
      <c r="G65" s="302">
        <f>SUM(G67:G69)</f>
        <v>0</v>
      </c>
      <c r="H65" s="303">
        <f t="shared" ref="H65" si="307">I65+J65</f>
        <v>-743937</v>
      </c>
      <c r="I65" s="302">
        <f>SUM(I67:I69)</f>
        <v>-743937</v>
      </c>
      <c r="J65" s="302"/>
      <c r="K65" s="304">
        <f t="shared" si="303"/>
        <v>0</v>
      </c>
      <c r="L65" s="304">
        <f>L66+L70</f>
        <v>0</v>
      </c>
      <c r="M65" s="304"/>
      <c r="N65" s="304"/>
      <c r="O65" s="304"/>
      <c r="P65" s="304">
        <f t="shared" si="299"/>
        <v>0</v>
      </c>
      <c r="Q65" s="344" t="e">
        <f t="shared" si="283"/>
        <v>#DIV/0!</v>
      </c>
      <c r="R65" s="304">
        <f>R66+R70</f>
        <v>0</v>
      </c>
      <c r="S65" s="344" t="e">
        <f t="shared" si="284"/>
        <v>#DIV/0!</v>
      </c>
      <c r="T65" s="304"/>
      <c r="U65" s="337"/>
      <c r="V65" s="302"/>
      <c r="W65" s="302"/>
      <c r="X65" s="302"/>
      <c r="Y65" s="302"/>
      <c r="Z65" s="304">
        <f t="shared" ref="Z65" si="308">AB65+AH65</f>
        <v>0</v>
      </c>
      <c r="AA65" s="344" t="e">
        <f t="shared" si="286"/>
        <v>#DIV/0!</v>
      </c>
      <c r="AB65" s="304">
        <f>AB66+AB70</f>
        <v>0</v>
      </c>
      <c r="AC65" s="344" t="e">
        <f t="shared" si="287"/>
        <v>#DIV/0!</v>
      </c>
      <c r="AD65" s="304">
        <f>AD66+AD70</f>
        <v>0</v>
      </c>
      <c r="AE65" s="344" t="e">
        <f t="shared" si="288"/>
        <v>#DIV/0!</v>
      </c>
      <c r="AF65" s="304"/>
      <c r="AG65" s="304"/>
      <c r="AH65" s="304"/>
      <c r="AI65" s="304"/>
      <c r="AJ65" s="309">
        <f t="shared" si="301"/>
        <v>955255.25491999998</v>
      </c>
      <c r="AK65" s="344" t="e">
        <f t="shared" si="280"/>
        <v>#DIV/0!</v>
      </c>
      <c r="AL65" s="304">
        <f>AL66+AL70</f>
        <v>955255.25491999998</v>
      </c>
      <c r="AM65" s="344" t="e">
        <f t="shared" si="291"/>
        <v>#DIV/0!</v>
      </c>
      <c r="AN65" s="304">
        <f>AN66+AN70</f>
        <v>-955255.25491999998</v>
      </c>
      <c r="AO65" s="338" t="e">
        <f t="shared" si="292"/>
        <v>#DIV/0!</v>
      </c>
      <c r="AP65" s="304"/>
      <c r="AQ65" s="304"/>
      <c r="AR65" s="304"/>
      <c r="AS65" s="304"/>
      <c r="AT65" s="306">
        <f>AT66+AT70</f>
        <v>0</v>
      </c>
      <c r="AU65" s="306"/>
      <c r="AV65" s="306"/>
      <c r="AW65" s="306">
        <f>AX65</f>
        <v>0</v>
      </c>
      <c r="AX65" s="306">
        <f>AX67</f>
        <v>0</v>
      </c>
      <c r="AY65" s="306"/>
      <c r="AZ65" s="306"/>
      <c r="BA65" s="306">
        <f t="shared" ref="BA65:BA79" si="309">BB65</f>
        <v>955255.25491999998</v>
      </c>
      <c r="BB65" s="306">
        <f>BB66+BB70</f>
        <v>955255.25491999998</v>
      </c>
      <c r="BC65" s="306"/>
      <c r="BD65" s="306"/>
      <c r="BE65" s="306">
        <f t="shared" si="302"/>
        <v>-955255.25491999998</v>
      </c>
      <c r="BF65" s="343" t="e">
        <f t="shared" si="305"/>
        <v>#DIV/0!</v>
      </c>
      <c r="BG65" s="306">
        <f>BG66+BG70</f>
        <v>-955255.25491999998</v>
      </c>
      <c r="BH65" s="341">
        <f t="shared" si="296"/>
        <v>-1</v>
      </c>
      <c r="BI65" s="306"/>
      <c r="BJ65" s="306"/>
      <c r="BK65" s="306"/>
      <c r="BL65" s="306"/>
    </row>
    <row r="66" spans="2:64" s="35" customFormat="1" ht="41.25" hidden="1" customHeight="1" x14ac:dyDescent="0.25">
      <c r="B66" s="301"/>
      <c r="C66" s="186" t="s">
        <v>56</v>
      </c>
      <c r="D66" s="302"/>
      <c r="E66" s="303"/>
      <c r="F66" s="302"/>
      <c r="G66" s="302"/>
      <c r="H66" s="303"/>
      <c r="I66" s="302"/>
      <c r="J66" s="302"/>
      <c r="K66" s="304">
        <f t="shared" si="303"/>
        <v>0</v>
      </c>
      <c r="L66" s="304">
        <f>L67+L69</f>
        <v>0</v>
      </c>
      <c r="M66" s="304"/>
      <c r="N66" s="304"/>
      <c r="O66" s="304"/>
      <c r="P66" s="304">
        <f t="shared" si="299"/>
        <v>0</v>
      </c>
      <c r="Q66" s="344" t="e">
        <f t="shared" si="283"/>
        <v>#DIV/0!</v>
      </c>
      <c r="R66" s="304">
        <f>R67+R69</f>
        <v>0</v>
      </c>
      <c r="S66" s="344" t="e">
        <f t="shared" si="284"/>
        <v>#DIV/0!</v>
      </c>
      <c r="T66" s="304"/>
      <c r="U66" s="337"/>
      <c r="V66" s="302"/>
      <c r="W66" s="302"/>
      <c r="X66" s="302"/>
      <c r="Y66" s="302"/>
      <c r="Z66" s="304">
        <f>AB66</f>
        <v>0</v>
      </c>
      <c r="AA66" s="344" t="e">
        <f t="shared" si="286"/>
        <v>#DIV/0!</v>
      </c>
      <c r="AB66" s="304">
        <f>AB67+AB69</f>
        <v>0</v>
      </c>
      <c r="AC66" s="344" t="e">
        <f t="shared" si="287"/>
        <v>#DIV/0!</v>
      </c>
      <c r="AD66" s="304">
        <f>AD67+AD69</f>
        <v>0</v>
      </c>
      <c r="AE66" s="344" t="e">
        <f t="shared" si="288"/>
        <v>#DIV/0!</v>
      </c>
      <c r="AF66" s="304"/>
      <c r="AG66" s="304"/>
      <c r="AH66" s="304"/>
      <c r="AI66" s="304"/>
      <c r="AJ66" s="309">
        <f t="shared" si="301"/>
        <v>0</v>
      </c>
      <c r="AK66" s="344" t="e">
        <f t="shared" si="280"/>
        <v>#DIV/0!</v>
      </c>
      <c r="AL66" s="304">
        <f>AL67+AL69</f>
        <v>0</v>
      </c>
      <c r="AM66" s="344" t="e">
        <f t="shared" si="291"/>
        <v>#DIV/0!</v>
      </c>
      <c r="AN66" s="304">
        <f>AN67+AN69</f>
        <v>0</v>
      </c>
      <c r="AO66" s="338" t="e">
        <f t="shared" si="292"/>
        <v>#DIV/0!</v>
      </c>
      <c r="AP66" s="304"/>
      <c r="AQ66" s="304"/>
      <c r="AR66" s="304"/>
      <c r="AS66" s="304"/>
      <c r="AT66" s="306">
        <f>AT67+AT69</f>
        <v>0</v>
      </c>
      <c r="AU66" s="306"/>
      <c r="AV66" s="306"/>
      <c r="AW66" s="306"/>
      <c r="AX66" s="306"/>
      <c r="AY66" s="306"/>
      <c r="AZ66" s="306"/>
      <c r="BA66" s="306">
        <f t="shared" si="309"/>
        <v>0</v>
      </c>
      <c r="BB66" s="306">
        <f>BB67+BB69</f>
        <v>0</v>
      </c>
      <c r="BC66" s="306"/>
      <c r="BD66" s="306"/>
      <c r="BE66" s="306">
        <f t="shared" si="302"/>
        <v>0</v>
      </c>
      <c r="BF66" s="343" t="e">
        <f t="shared" si="305"/>
        <v>#DIV/0!</v>
      </c>
      <c r="BG66" s="306">
        <f>BG67+BG69</f>
        <v>0</v>
      </c>
      <c r="BH66" s="341" t="e">
        <f t="shared" si="296"/>
        <v>#DIV/0!</v>
      </c>
      <c r="BI66" s="306"/>
      <c r="BJ66" s="306"/>
      <c r="BK66" s="306"/>
      <c r="BL66" s="306"/>
    </row>
    <row r="67" spans="2:64" s="43" customFormat="1" ht="33" hidden="1" customHeight="1" x14ac:dyDescent="0.25">
      <c r="B67" s="358"/>
      <c r="C67" s="192" t="s">
        <v>69</v>
      </c>
      <c r="D67" s="355"/>
      <c r="E67" s="355">
        <f t="shared" ref="E67" si="310">F67+G67</f>
        <v>743937</v>
      </c>
      <c r="F67" s="355">
        <v>743937</v>
      </c>
      <c r="G67" s="355"/>
      <c r="H67" s="355">
        <f t="shared" ref="H67" si="311">I67+J67</f>
        <v>-743937</v>
      </c>
      <c r="I67" s="355">
        <f>L67-F67</f>
        <v>-743937</v>
      </c>
      <c r="J67" s="355"/>
      <c r="K67" s="354">
        <f t="shared" si="303"/>
        <v>0</v>
      </c>
      <c r="L67" s="354">
        <v>0</v>
      </c>
      <c r="M67" s="354"/>
      <c r="N67" s="354"/>
      <c r="O67" s="354"/>
      <c r="P67" s="304">
        <f t="shared" si="299"/>
        <v>0</v>
      </c>
      <c r="Q67" s="344" t="e">
        <f t="shared" si="283"/>
        <v>#DIV/0!</v>
      </c>
      <c r="R67" s="354">
        <v>0</v>
      </c>
      <c r="S67" s="344" t="e">
        <f t="shared" si="284"/>
        <v>#DIV/0!</v>
      </c>
      <c r="T67" s="354"/>
      <c r="U67" s="337"/>
      <c r="V67" s="355"/>
      <c r="W67" s="355"/>
      <c r="X67" s="355"/>
      <c r="Y67" s="355"/>
      <c r="Z67" s="354">
        <f t="shared" ref="Z67" si="312">AB67+AH67</f>
        <v>0</v>
      </c>
      <c r="AA67" s="344" t="e">
        <f t="shared" si="286"/>
        <v>#DIV/0!</v>
      </c>
      <c r="AB67" s="354">
        <f>AQ67-X67</f>
        <v>0</v>
      </c>
      <c r="AC67" s="344" t="e">
        <f t="shared" si="287"/>
        <v>#DIV/0!</v>
      </c>
      <c r="AD67" s="354">
        <f>AS67-Z67</f>
        <v>0</v>
      </c>
      <c r="AE67" s="344" t="e">
        <f t="shared" si="288"/>
        <v>#DIV/0!</v>
      </c>
      <c r="AF67" s="354"/>
      <c r="AG67" s="354"/>
      <c r="AH67" s="354"/>
      <c r="AI67" s="354"/>
      <c r="AJ67" s="309">
        <f t="shared" si="301"/>
        <v>0</v>
      </c>
      <c r="AK67" s="344" t="e">
        <f t="shared" si="280"/>
        <v>#DIV/0!</v>
      </c>
      <c r="AL67" s="354">
        <f>BA67-AH67</f>
        <v>0</v>
      </c>
      <c r="AM67" s="344" t="e">
        <f t="shared" si="291"/>
        <v>#DIV/0!</v>
      </c>
      <c r="AN67" s="354">
        <f>BC67-AJ67</f>
        <v>0</v>
      </c>
      <c r="AO67" s="338" t="e">
        <f t="shared" si="292"/>
        <v>#DIV/0!</v>
      </c>
      <c r="AP67" s="354"/>
      <c r="AQ67" s="354"/>
      <c r="AR67" s="354"/>
      <c r="AS67" s="354"/>
      <c r="AT67" s="356">
        <f>BB67-AF67</f>
        <v>0</v>
      </c>
      <c r="AU67" s="356"/>
      <c r="AV67" s="356"/>
      <c r="AW67" s="356">
        <f>AX67</f>
        <v>0</v>
      </c>
      <c r="AX67" s="356">
        <f>BE67-AJ67</f>
        <v>0</v>
      </c>
      <c r="AY67" s="356"/>
      <c r="AZ67" s="356"/>
      <c r="BA67" s="356">
        <f t="shared" si="309"/>
        <v>0</v>
      </c>
      <c r="BB67" s="356">
        <v>0</v>
      </c>
      <c r="BC67" s="356"/>
      <c r="BD67" s="356"/>
      <c r="BE67" s="356">
        <f t="shared" si="302"/>
        <v>0</v>
      </c>
      <c r="BF67" s="343" t="e">
        <f t="shared" si="305"/>
        <v>#DIV/0!</v>
      </c>
      <c r="BG67" s="356">
        <f>BQ67-BB67</f>
        <v>0</v>
      </c>
      <c r="BH67" s="341" t="e">
        <f t="shared" si="296"/>
        <v>#DIV/0!</v>
      </c>
      <c r="BI67" s="356"/>
      <c r="BJ67" s="356"/>
      <c r="BK67" s="356"/>
      <c r="BL67" s="356"/>
    </row>
    <row r="68" spans="2:64" s="43" customFormat="1" ht="64.5" hidden="1" customHeight="1" x14ac:dyDescent="0.25">
      <c r="B68" s="358"/>
      <c r="C68" s="192" t="s">
        <v>70</v>
      </c>
      <c r="D68" s="355"/>
      <c r="E68" s="355"/>
      <c r="F68" s="355"/>
      <c r="G68" s="355"/>
      <c r="H68" s="355"/>
      <c r="I68" s="355"/>
      <c r="J68" s="355"/>
      <c r="K68" s="354">
        <f t="shared" si="303"/>
        <v>0</v>
      </c>
      <c r="L68" s="354">
        <v>0</v>
      </c>
      <c r="M68" s="354"/>
      <c r="N68" s="354"/>
      <c r="O68" s="354"/>
      <c r="P68" s="304">
        <f t="shared" si="299"/>
        <v>0</v>
      </c>
      <c r="Q68" s="344" t="e">
        <f t="shared" si="283"/>
        <v>#DIV/0!</v>
      </c>
      <c r="R68" s="354">
        <v>0</v>
      </c>
      <c r="S68" s="344" t="e">
        <f t="shared" si="284"/>
        <v>#DIV/0!</v>
      </c>
      <c r="T68" s="354"/>
      <c r="U68" s="337"/>
      <c r="V68" s="355"/>
      <c r="W68" s="355"/>
      <c r="X68" s="355"/>
      <c r="Y68" s="355"/>
      <c r="Z68" s="354"/>
      <c r="AA68" s="344" t="e">
        <f t="shared" si="286"/>
        <v>#DIV/0!</v>
      </c>
      <c r="AB68" s="354">
        <f>AQ68-X68</f>
        <v>0</v>
      </c>
      <c r="AC68" s="344" t="e">
        <f t="shared" si="287"/>
        <v>#DIV/0!</v>
      </c>
      <c r="AD68" s="354">
        <f>AS68-Z68</f>
        <v>0</v>
      </c>
      <c r="AE68" s="344" t="e">
        <f t="shared" si="288"/>
        <v>#DIV/0!</v>
      </c>
      <c r="AF68" s="354"/>
      <c r="AG68" s="354"/>
      <c r="AH68" s="354"/>
      <c r="AI68" s="354"/>
      <c r="AJ68" s="309">
        <f t="shared" si="301"/>
        <v>0</v>
      </c>
      <c r="AK68" s="344" t="e">
        <f t="shared" si="280"/>
        <v>#DIV/0!</v>
      </c>
      <c r="AL68" s="354">
        <f>BA68-AH68</f>
        <v>0</v>
      </c>
      <c r="AM68" s="344" t="e">
        <f t="shared" si="291"/>
        <v>#DIV/0!</v>
      </c>
      <c r="AN68" s="354">
        <f>BC68-AJ68</f>
        <v>0</v>
      </c>
      <c r="AO68" s="338" t="e">
        <f t="shared" si="292"/>
        <v>#DIV/0!</v>
      </c>
      <c r="AP68" s="354"/>
      <c r="AQ68" s="354"/>
      <c r="AR68" s="354"/>
      <c r="AS68" s="354"/>
      <c r="AT68" s="356"/>
      <c r="AU68" s="356"/>
      <c r="AV68" s="356"/>
      <c r="AW68" s="356"/>
      <c r="AX68" s="356"/>
      <c r="AY68" s="356"/>
      <c r="AZ68" s="356"/>
      <c r="BA68" s="356">
        <f t="shared" si="309"/>
        <v>0</v>
      </c>
      <c r="BB68" s="356">
        <v>0</v>
      </c>
      <c r="BC68" s="356"/>
      <c r="BD68" s="356"/>
      <c r="BE68" s="356">
        <f t="shared" si="302"/>
        <v>0</v>
      </c>
      <c r="BF68" s="343" t="e">
        <f t="shared" si="305"/>
        <v>#DIV/0!</v>
      </c>
      <c r="BG68" s="356">
        <f>BQ68-BB68</f>
        <v>0</v>
      </c>
      <c r="BH68" s="341" t="e">
        <f t="shared" si="296"/>
        <v>#DIV/0!</v>
      </c>
      <c r="BI68" s="356"/>
      <c r="BJ68" s="356"/>
      <c r="BK68" s="356"/>
      <c r="BL68" s="356"/>
    </row>
    <row r="69" spans="2:64" s="43" customFormat="1" ht="31.5" hidden="1" customHeight="1" x14ac:dyDescent="0.25">
      <c r="B69" s="358"/>
      <c r="C69" s="191" t="s">
        <v>66</v>
      </c>
      <c r="D69" s="355"/>
      <c r="E69" s="355">
        <f t="shared" ref="E69" si="313">F69+G69</f>
        <v>0</v>
      </c>
      <c r="F69" s="355">
        <v>0</v>
      </c>
      <c r="G69" s="355"/>
      <c r="H69" s="355">
        <f t="shared" ref="H69" si="314">I69+J69</f>
        <v>0</v>
      </c>
      <c r="I69" s="355">
        <v>0</v>
      </c>
      <c r="J69" s="355"/>
      <c r="K69" s="354">
        <f t="shared" si="303"/>
        <v>0</v>
      </c>
      <c r="L69" s="354">
        <v>0</v>
      </c>
      <c r="M69" s="354"/>
      <c r="N69" s="354"/>
      <c r="O69" s="354"/>
      <c r="P69" s="304">
        <f t="shared" si="299"/>
        <v>0</v>
      </c>
      <c r="Q69" s="344" t="e">
        <f t="shared" si="283"/>
        <v>#DIV/0!</v>
      </c>
      <c r="R69" s="354">
        <v>0</v>
      </c>
      <c r="S69" s="344" t="e">
        <f t="shared" si="284"/>
        <v>#DIV/0!</v>
      </c>
      <c r="T69" s="354"/>
      <c r="U69" s="337"/>
      <c r="V69" s="355"/>
      <c r="W69" s="355"/>
      <c r="X69" s="355"/>
      <c r="Y69" s="355"/>
      <c r="Z69" s="354">
        <f t="shared" ref="Z69:Z70" si="315">AB69+AH69</f>
        <v>0</v>
      </c>
      <c r="AA69" s="344" t="e">
        <f t="shared" si="286"/>
        <v>#DIV/0!</v>
      </c>
      <c r="AB69" s="354">
        <f>AQ69-X69</f>
        <v>0</v>
      </c>
      <c r="AC69" s="344" t="e">
        <f t="shared" si="287"/>
        <v>#DIV/0!</v>
      </c>
      <c r="AD69" s="354">
        <f>AS69-Z69</f>
        <v>0</v>
      </c>
      <c r="AE69" s="344" t="e">
        <f t="shared" si="288"/>
        <v>#DIV/0!</v>
      </c>
      <c r="AF69" s="354"/>
      <c r="AG69" s="354"/>
      <c r="AH69" s="354"/>
      <c r="AI69" s="354"/>
      <c r="AJ69" s="309">
        <f t="shared" si="301"/>
        <v>0</v>
      </c>
      <c r="AK69" s="344" t="e">
        <f t="shared" si="280"/>
        <v>#DIV/0!</v>
      </c>
      <c r="AL69" s="354">
        <f>BA69-AH69</f>
        <v>0</v>
      </c>
      <c r="AM69" s="344" t="e">
        <f t="shared" si="291"/>
        <v>#DIV/0!</v>
      </c>
      <c r="AN69" s="354">
        <f>BC69-AJ69</f>
        <v>0</v>
      </c>
      <c r="AO69" s="338" t="e">
        <f t="shared" si="292"/>
        <v>#DIV/0!</v>
      </c>
      <c r="AP69" s="354"/>
      <c r="AQ69" s="354"/>
      <c r="AR69" s="354"/>
      <c r="AS69" s="354"/>
      <c r="AT69" s="356">
        <v>0</v>
      </c>
      <c r="AU69" s="356"/>
      <c r="AV69" s="356"/>
      <c r="AW69" s="356"/>
      <c r="AX69" s="356"/>
      <c r="AY69" s="356"/>
      <c r="AZ69" s="356"/>
      <c r="BA69" s="356">
        <f t="shared" si="309"/>
        <v>0</v>
      </c>
      <c r="BB69" s="356">
        <f>L69</f>
        <v>0</v>
      </c>
      <c r="BC69" s="356"/>
      <c r="BD69" s="356"/>
      <c r="BE69" s="356">
        <f t="shared" si="302"/>
        <v>0</v>
      </c>
      <c r="BF69" s="343" t="e">
        <f t="shared" si="305"/>
        <v>#DIV/0!</v>
      </c>
      <c r="BG69" s="356">
        <f>BQ69-BB69</f>
        <v>0</v>
      </c>
      <c r="BH69" s="341" t="e">
        <f t="shared" si="296"/>
        <v>#DIV/0!</v>
      </c>
      <c r="BI69" s="356"/>
      <c r="BJ69" s="356"/>
      <c r="BK69" s="356"/>
      <c r="BL69" s="356"/>
    </row>
    <row r="70" spans="2:64" s="36" customFormat="1" ht="46.5" hidden="1" customHeight="1" x14ac:dyDescent="0.25">
      <c r="B70" s="307"/>
      <c r="C70" s="187" t="s">
        <v>57</v>
      </c>
      <c r="D70" s="308"/>
      <c r="E70" s="308"/>
      <c r="F70" s="308"/>
      <c r="G70" s="308"/>
      <c r="H70" s="308"/>
      <c r="I70" s="308"/>
      <c r="J70" s="308"/>
      <c r="K70" s="309">
        <f t="shared" si="303"/>
        <v>0</v>
      </c>
      <c r="L70" s="309">
        <v>0</v>
      </c>
      <c r="M70" s="309"/>
      <c r="N70" s="309"/>
      <c r="O70" s="309"/>
      <c r="P70" s="304">
        <f t="shared" si="299"/>
        <v>0</v>
      </c>
      <c r="Q70" s="344" t="e">
        <f t="shared" si="283"/>
        <v>#DIV/0!</v>
      </c>
      <c r="R70" s="309">
        <v>0</v>
      </c>
      <c r="S70" s="344" t="e">
        <f t="shared" si="284"/>
        <v>#DIV/0!</v>
      </c>
      <c r="T70" s="309"/>
      <c r="U70" s="337"/>
      <c r="V70" s="308"/>
      <c r="W70" s="308"/>
      <c r="X70" s="308"/>
      <c r="Y70" s="308"/>
      <c r="Z70" s="309">
        <f t="shared" si="315"/>
        <v>0</v>
      </c>
      <c r="AA70" s="344" t="e">
        <f t="shared" si="286"/>
        <v>#DIV/0!</v>
      </c>
      <c r="AB70" s="309">
        <f>AQ70-X70</f>
        <v>0</v>
      </c>
      <c r="AC70" s="344" t="e">
        <f t="shared" si="287"/>
        <v>#DIV/0!</v>
      </c>
      <c r="AD70" s="309">
        <f>AS70-Z70</f>
        <v>0</v>
      </c>
      <c r="AE70" s="344" t="e">
        <f t="shared" si="288"/>
        <v>#DIV/0!</v>
      </c>
      <c r="AF70" s="309"/>
      <c r="AG70" s="309"/>
      <c r="AH70" s="309"/>
      <c r="AI70" s="309"/>
      <c r="AJ70" s="309">
        <f t="shared" si="301"/>
        <v>955255.25491999998</v>
      </c>
      <c r="AK70" s="344" t="e">
        <f t="shared" si="280"/>
        <v>#DIV/0!</v>
      </c>
      <c r="AL70" s="309">
        <f>BA70-AH70</f>
        <v>955255.25491999998</v>
      </c>
      <c r="AM70" s="344" t="e">
        <f t="shared" si="291"/>
        <v>#DIV/0!</v>
      </c>
      <c r="AN70" s="309">
        <f>BC70-AJ70</f>
        <v>-955255.25491999998</v>
      </c>
      <c r="AO70" s="338" t="e">
        <f t="shared" si="292"/>
        <v>#DIV/0!</v>
      </c>
      <c r="AP70" s="309"/>
      <c r="AQ70" s="309"/>
      <c r="AR70" s="309"/>
      <c r="AS70" s="309"/>
      <c r="AT70" s="311">
        <v>0</v>
      </c>
      <c r="AU70" s="311"/>
      <c r="AV70" s="311"/>
      <c r="AW70" s="311"/>
      <c r="AX70" s="311"/>
      <c r="AY70" s="311"/>
      <c r="AZ70" s="311"/>
      <c r="BA70" s="311">
        <f t="shared" si="309"/>
        <v>955255.25491999998</v>
      </c>
      <c r="BB70" s="311">
        <v>955255.25491999998</v>
      </c>
      <c r="BC70" s="311"/>
      <c r="BD70" s="311"/>
      <c r="BE70" s="311">
        <f t="shared" si="302"/>
        <v>-955255.25491999998</v>
      </c>
      <c r="BF70" s="343" t="e">
        <f t="shared" si="305"/>
        <v>#DIV/0!</v>
      </c>
      <c r="BG70" s="311">
        <f>BQ70-BB70</f>
        <v>-955255.25491999998</v>
      </c>
      <c r="BH70" s="341">
        <f t="shared" si="296"/>
        <v>-1</v>
      </c>
      <c r="BI70" s="311"/>
      <c r="BJ70" s="311"/>
      <c r="BK70" s="311"/>
      <c r="BL70" s="311"/>
    </row>
    <row r="71" spans="2:64" s="44" customFormat="1" ht="150.75" hidden="1" customHeight="1" x14ac:dyDescent="0.25">
      <c r="B71" s="301" t="s">
        <v>71</v>
      </c>
      <c r="C71" s="190" t="s">
        <v>72</v>
      </c>
      <c r="D71" s="302"/>
      <c r="E71" s="303">
        <f t="shared" ref="E71" si="316">F71+G71</f>
        <v>0</v>
      </c>
      <c r="F71" s="302">
        <f>SUM(F72:F76)</f>
        <v>0</v>
      </c>
      <c r="G71" s="302">
        <f>SUM(G72:G76)</f>
        <v>0</v>
      </c>
      <c r="H71" s="302">
        <f>I71</f>
        <v>0</v>
      </c>
      <c r="I71" s="302">
        <f>I72</f>
        <v>0</v>
      </c>
      <c r="J71" s="302"/>
      <c r="K71" s="304">
        <f t="shared" si="303"/>
        <v>0</v>
      </c>
      <c r="L71" s="304">
        <f>L72+L73</f>
        <v>0</v>
      </c>
      <c r="M71" s="304"/>
      <c r="N71" s="304"/>
      <c r="O71" s="304"/>
      <c r="P71" s="304">
        <f t="shared" si="299"/>
        <v>0</v>
      </c>
      <c r="Q71" s="344" t="e">
        <f t="shared" si="283"/>
        <v>#DIV/0!</v>
      </c>
      <c r="R71" s="304">
        <f>R72+R73</f>
        <v>0</v>
      </c>
      <c r="S71" s="344" t="e">
        <f t="shared" si="284"/>
        <v>#DIV/0!</v>
      </c>
      <c r="T71" s="304"/>
      <c r="U71" s="337"/>
      <c r="V71" s="302"/>
      <c r="W71" s="302"/>
      <c r="X71" s="302">
        <f>SUM(X72:X76)</f>
        <v>0</v>
      </c>
      <c r="Y71" s="302"/>
      <c r="Z71" s="304">
        <f>AB71</f>
        <v>0</v>
      </c>
      <c r="AA71" s="344" t="e">
        <f t="shared" si="286"/>
        <v>#DIV/0!</v>
      </c>
      <c r="AB71" s="304">
        <f>AB72+AB73</f>
        <v>0</v>
      </c>
      <c r="AC71" s="344" t="e">
        <f t="shared" si="287"/>
        <v>#DIV/0!</v>
      </c>
      <c r="AD71" s="304">
        <f>AD72+AD73</f>
        <v>0</v>
      </c>
      <c r="AE71" s="344" t="e">
        <f t="shared" si="288"/>
        <v>#DIV/0!</v>
      </c>
      <c r="AF71" s="304"/>
      <c r="AG71" s="304"/>
      <c r="AH71" s="304">
        <f>SUM(AH72:AH76)</f>
        <v>0</v>
      </c>
      <c r="AI71" s="304"/>
      <c r="AJ71" s="309">
        <f t="shared" si="301"/>
        <v>217000</v>
      </c>
      <c r="AK71" s="344" t="e">
        <f t="shared" si="280"/>
        <v>#DIV/0!</v>
      </c>
      <c r="AL71" s="304">
        <f>AL72+AL73</f>
        <v>217000</v>
      </c>
      <c r="AM71" s="344" t="e">
        <f t="shared" si="291"/>
        <v>#DIV/0!</v>
      </c>
      <c r="AN71" s="304">
        <f>AN72+AN73</f>
        <v>-217000</v>
      </c>
      <c r="AO71" s="338" t="e">
        <f t="shared" si="292"/>
        <v>#DIV/0!</v>
      </c>
      <c r="AP71" s="304"/>
      <c r="AQ71" s="304"/>
      <c r="AR71" s="304">
        <f>SUM(AR72:AR76)</f>
        <v>0</v>
      </c>
      <c r="AS71" s="304"/>
      <c r="AT71" s="306">
        <f>AT72+AT73</f>
        <v>0</v>
      </c>
      <c r="AU71" s="306"/>
      <c r="AV71" s="306"/>
      <c r="AW71" s="306">
        <f>AX71</f>
        <v>0</v>
      </c>
      <c r="AX71" s="306">
        <f>AX72</f>
        <v>0</v>
      </c>
      <c r="AY71" s="306"/>
      <c r="AZ71" s="306"/>
      <c r="BA71" s="306">
        <f t="shared" si="309"/>
        <v>217000</v>
      </c>
      <c r="BB71" s="306">
        <f>BB72+BB73</f>
        <v>217000</v>
      </c>
      <c r="BC71" s="306"/>
      <c r="BD71" s="306"/>
      <c r="BE71" s="306">
        <f t="shared" si="302"/>
        <v>-217000</v>
      </c>
      <c r="BF71" s="343" t="e">
        <f t="shared" si="305"/>
        <v>#DIV/0!</v>
      </c>
      <c r="BG71" s="306">
        <f>BG72+BG73</f>
        <v>-217000</v>
      </c>
      <c r="BH71" s="341">
        <f t="shared" si="296"/>
        <v>-1</v>
      </c>
      <c r="BI71" s="306"/>
      <c r="BJ71" s="306"/>
      <c r="BK71" s="306">
        <f>SUM(BK72:BK76)</f>
        <v>0</v>
      </c>
      <c r="BL71" s="306"/>
    </row>
    <row r="72" spans="2:64" s="36" customFormat="1" ht="46.5" hidden="1" customHeight="1" x14ac:dyDescent="0.25">
      <c r="B72" s="307"/>
      <c r="C72" s="187" t="s">
        <v>57</v>
      </c>
      <c r="D72" s="308"/>
      <c r="E72" s="308"/>
      <c r="F72" s="308"/>
      <c r="G72" s="308"/>
      <c r="H72" s="308"/>
      <c r="I72" s="308"/>
      <c r="J72" s="308"/>
      <c r="K72" s="309">
        <f t="shared" si="303"/>
        <v>0</v>
      </c>
      <c r="L72" s="309">
        <v>0</v>
      </c>
      <c r="M72" s="309"/>
      <c r="N72" s="309"/>
      <c r="O72" s="309"/>
      <c r="P72" s="304">
        <f t="shared" si="299"/>
        <v>0</v>
      </c>
      <c r="Q72" s="344" t="e">
        <f t="shared" si="283"/>
        <v>#DIV/0!</v>
      </c>
      <c r="R72" s="309">
        <v>0</v>
      </c>
      <c r="S72" s="344" t="e">
        <f t="shared" si="284"/>
        <v>#DIV/0!</v>
      </c>
      <c r="T72" s="309"/>
      <c r="U72" s="337"/>
      <c r="V72" s="308"/>
      <c r="W72" s="308"/>
      <c r="X72" s="308"/>
      <c r="Y72" s="308"/>
      <c r="Z72" s="309">
        <f t="shared" ref="Z72" si="317">AB72+AH72</f>
        <v>0</v>
      </c>
      <c r="AA72" s="344" t="e">
        <f t="shared" si="286"/>
        <v>#DIV/0!</v>
      </c>
      <c r="AB72" s="309">
        <f>AQ72-X72</f>
        <v>0</v>
      </c>
      <c r="AC72" s="344" t="e">
        <f t="shared" si="287"/>
        <v>#DIV/0!</v>
      </c>
      <c r="AD72" s="309">
        <f>AS72-Z72</f>
        <v>0</v>
      </c>
      <c r="AE72" s="344" t="e">
        <f t="shared" si="288"/>
        <v>#DIV/0!</v>
      </c>
      <c r="AF72" s="309"/>
      <c r="AG72" s="309"/>
      <c r="AH72" s="309"/>
      <c r="AI72" s="309"/>
      <c r="AJ72" s="309">
        <f t="shared" si="301"/>
        <v>217000</v>
      </c>
      <c r="AK72" s="344" t="e">
        <f t="shared" si="280"/>
        <v>#DIV/0!</v>
      </c>
      <c r="AL72" s="309">
        <f>BA72-AH72</f>
        <v>217000</v>
      </c>
      <c r="AM72" s="344" t="e">
        <f t="shared" si="291"/>
        <v>#DIV/0!</v>
      </c>
      <c r="AN72" s="309">
        <f>BC72-AJ72</f>
        <v>-217000</v>
      </c>
      <c r="AO72" s="338" t="e">
        <f t="shared" si="292"/>
        <v>#DIV/0!</v>
      </c>
      <c r="AP72" s="309"/>
      <c r="AQ72" s="309"/>
      <c r="AR72" s="309"/>
      <c r="AS72" s="309"/>
      <c r="AT72" s="311">
        <v>0</v>
      </c>
      <c r="AU72" s="311"/>
      <c r="AV72" s="311"/>
      <c r="AW72" s="311"/>
      <c r="AX72" s="311"/>
      <c r="AY72" s="311"/>
      <c r="AZ72" s="311"/>
      <c r="BA72" s="311">
        <f t="shared" si="309"/>
        <v>217000</v>
      </c>
      <c r="BB72" s="311">
        <v>217000</v>
      </c>
      <c r="BC72" s="311"/>
      <c r="BD72" s="311"/>
      <c r="BE72" s="311">
        <f t="shared" si="302"/>
        <v>-217000</v>
      </c>
      <c r="BF72" s="343" t="e">
        <f t="shared" si="305"/>
        <v>#DIV/0!</v>
      </c>
      <c r="BG72" s="311">
        <f>BQ72-BB72</f>
        <v>-217000</v>
      </c>
      <c r="BH72" s="341">
        <f t="shared" si="296"/>
        <v>-1</v>
      </c>
      <c r="BI72" s="311"/>
      <c r="BJ72" s="311"/>
      <c r="BK72" s="311"/>
      <c r="BL72" s="311"/>
    </row>
    <row r="73" spans="2:64" s="45" customFormat="1" ht="46.5" hidden="1" customHeight="1" x14ac:dyDescent="0.25">
      <c r="B73" s="301"/>
      <c r="C73" s="186" t="s">
        <v>56</v>
      </c>
      <c r="D73" s="303"/>
      <c r="E73" s="303"/>
      <c r="F73" s="303"/>
      <c r="G73" s="303"/>
      <c r="H73" s="303"/>
      <c r="I73" s="303"/>
      <c r="J73" s="303"/>
      <c r="K73" s="229">
        <f t="shared" si="303"/>
        <v>0</v>
      </c>
      <c r="L73" s="229">
        <f>SUM(L74:L76)</f>
        <v>0</v>
      </c>
      <c r="M73" s="229"/>
      <c r="N73" s="229"/>
      <c r="O73" s="229"/>
      <c r="P73" s="304">
        <f t="shared" si="299"/>
        <v>0</v>
      </c>
      <c r="Q73" s="344" t="e">
        <f t="shared" si="283"/>
        <v>#DIV/0!</v>
      </c>
      <c r="R73" s="921">
        <f>SUM(R74:R76)</f>
        <v>0</v>
      </c>
      <c r="S73" s="344" t="e">
        <f t="shared" si="284"/>
        <v>#DIV/0!</v>
      </c>
      <c r="T73" s="921"/>
      <c r="U73" s="337"/>
      <c r="V73" s="303"/>
      <c r="W73" s="303"/>
      <c r="X73" s="303"/>
      <c r="Y73" s="303"/>
      <c r="Z73" s="229">
        <f>AB73</f>
        <v>0</v>
      </c>
      <c r="AA73" s="344" t="e">
        <f t="shared" si="286"/>
        <v>#DIV/0!</v>
      </c>
      <c r="AB73" s="229">
        <f>SUM(AB74:AB76)</f>
        <v>0</v>
      </c>
      <c r="AC73" s="344" t="e">
        <f t="shared" si="287"/>
        <v>#DIV/0!</v>
      </c>
      <c r="AD73" s="557">
        <f>SUM(AD74:AD76)</f>
        <v>0</v>
      </c>
      <c r="AE73" s="344" t="e">
        <f t="shared" si="288"/>
        <v>#DIV/0!</v>
      </c>
      <c r="AF73" s="229"/>
      <c r="AG73" s="229"/>
      <c r="AH73" s="229"/>
      <c r="AI73" s="229"/>
      <c r="AJ73" s="309">
        <f t="shared" si="301"/>
        <v>0</v>
      </c>
      <c r="AK73" s="344" t="e">
        <f t="shared" si="280"/>
        <v>#DIV/0!</v>
      </c>
      <c r="AL73" s="921">
        <f>SUM(AL74:AL76)</f>
        <v>0</v>
      </c>
      <c r="AM73" s="344" t="e">
        <f t="shared" si="291"/>
        <v>#DIV/0!</v>
      </c>
      <c r="AN73" s="921">
        <f>SUM(AN74:AN76)</f>
        <v>0</v>
      </c>
      <c r="AO73" s="338" t="e">
        <f t="shared" si="292"/>
        <v>#DIV/0!</v>
      </c>
      <c r="AP73" s="229"/>
      <c r="AQ73" s="229"/>
      <c r="AR73" s="229"/>
      <c r="AS73" s="229"/>
      <c r="AT73" s="230">
        <v>0</v>
      </c>
      <c r="AU73" s="230"/>
      <c r="AV73" s="230"/>
      <c r="AW73" s="230"/>
      <c r="AX73" s="230"/>
      <c r="AY73" s="230"/>
      <c r="AZ73" s="230"/>
      <c r="BA73" s="230">
        <f t="shared" si="309"/>
        <v>0</v>
      </c>
      <c r="BB73" s="230">
        <f>BB74+BB75+BB76</f>
        <v>0</v>
      </c>
      <c r="BC73" s="230"/>
      <c r="BD73" s="230"/>
      <c r="BE73" s="230">
        <f t="shared" si="302"/>
        <v>0</v>
      </c>
      <c r="BF73" s="343" t="e">
        <f t="shared" si="305"/>
        <v>#DIV/0!</v>
      </c>
      <c r="BG73" s="230">
        <f>SUM(BG74:BG76)</f>
        <v>0</v>
      </c>
      <c r="BH73" s="341" t="e">
        <f t="shared" si="296"/>
        <v>#DIV/0!</v>
      </c>
      <c r="BI73" s="230"/>
      <c r="BJ73" s="230"/>
      <c r="BK73" s="230"/>
      <c r="BL73" s="230"/>
    </row>
    <row r="74" spans="2:64" s="43" customFormat="1" ht="30.75" hidden="1" customHeight="1" x14ac:dyDescent="0.25">
      <c r="B74" s="358"/>
      <c r="C74" s="191" t="s">
        <v>65</v>
      </c>
      <c r="D74" s="355"/>
      <c r="E74" s="355"/>
      <c r="F74" s="355"/>
      <c r="G74" s="355"/>
      <c r="H74" s="355"/>
      <c r="I74" s="355"/>
      <c r="J74" s="355"/>
      <c r="K74" s="354">
        <f t="shared" si="303"/>
        <v>0</v>
      </c>
      <c r="L74" s="354">
        <v>0</v>
      </c>
      <c r="M74" s="354"/>
      <c r="N74" s="354"/>
      <c r="O74" s="354"/>
      <c r="P74" s="304">
        <f t="shared" si="299"/>
        <v>0</v>
      </c>
      <c r="Q74" s="344" t="e">
        <f t="shared" si="283"/>
        <v>#DIV/0!</v>
      </c>
      <c r="R74" s="354">
        <v>0</v>
      </c>
      <c r="S74" s="344" t="e">
        <f t="shared" si="284"/>
        <v>#DIV/0!</v>
      </c>
      <c r="T74" s="354"/>
      <c r="U74" s="337"/>
      <c r="V74" s="355"/>
      <c r="W74" s="355"/>
      <c r="X74" s="355"/>
      <c r="Y74" s="355"/>
      <c r="Z74" s="354">
        <f>AB74</f>
        <v>0</v>
      </c>
      <c r="AA74" s="344" t="e">
        <f t="shared" si="286"/>
        <v>#DIV/0!</v>
      </c>
      <c r="AB74" s="354">
        <f>AQ74-X74</f>
        <v>0</v>
      </c>
      <c r="AC74" s="344" t="e">
        <f t="shared" si="287"/>
        <v>#DIV/0!</v>
      </c>
      <c r="AD74" s="354">
        <f>AS74-Z74</f>
        <v>0</v>
      </c>
      <c r="AE74" s="344" t="e">
        <f t="shared" si="288"/>
        <v>#DIV/0!</v>
      </c>
      <c r="AF74" s="354"/>
      <c r="AG74" s="354"/>
      <c r="AH74" s="354"/>
      <c r="AI74" s="354"/>
      <c r="AJ74" s="309">
        <f t="shared" si="301"/>
        <v>0</v>
      </c>
      <c r="AK74" s="344" t="e">
        <f t="shared" si="280"/>
        <v>#DIV/0!</v>
      </c>
      <c r="AL74" s="354">
        <f>BA74-AH74</f>
        <v>0</v>
      </c>
      <c r="AM74" s="344" t="e">
        <f t="shared" si="291"/>
        <v>#DIV/0!</v>
      </c>
      <c r="AN74" s="354">
        <f>BC74-AJ74</f>
        <v>0</v>
      </c>
      <c r="AO74" s="338" t="e">
        <f t="shared" si="292"/>
        <v>#DIV/0!</v>
      </c>
      <c r="AP74" s="354"/>
      <c r="AQ74" s="354"/>
      <c r="AR74" s="354"/>
      <c r="AS74" s="354"/>
      <c r="AT74" s="356">
        <f>BB74-AF74</f>
        <v>0</v>
      </c>
      <c r="AU74" s="356"/>
      <c r="AV74" s="356"/>
      <c r="AW74" s="356"/>
      <c r="AX74" s="356"/>
      <c r="AY74" s="356"/>
      <c r="AZ74" s="356"/>
      <c r="BA74" s="356">
        <f t="shared" si="309"/>
        <v>0</v>
      </c>
      <c r="BB74" s="356">
        <f>L74</f>
        <v>0</v>
      </c>
      <c r="BC74" s="356"/>
      <c r="BD74" s="356"/>
      <c r="BE74" s="356">
        <f t="shared" si="302"/>
        <v>0</v>
      </c>
      <c r="BF74" s="343" t="e">
        <f t="shared" si="305"/>
        <v>#DIV/0!</v>
      </c>
      <c r="BG74" s="356">
        <f>BQ74-BB74</f>
        <v>0</v>
      </c>
      <c r="BH74" s="341" t="e">
        <f t="shared" si="296"/>
        <v>#DIV/0!</v>
      </c>
      <c r="BI74" s="356"/>
      <c r="BJ74" s="356"/>
      <c r="BK74" s="356"/>
      <c r="BL74" s="356"/>
    </row>
    <row r="75" spans="2:64" s="43" customFormat="1" ht="47.25" hidden="1" customHeight="1" x14ac:dyDescent="0.25">
      <c r="B75" s="358"/>
      <c r="C75" s="191" t="s">
        <v>73</v>
      </c>
      <c r="D75" s="355"/>
      <c r="E75" s="355"/>
      <c r="F75" s="355"/>
      <c r="G75" s="355"/>
      <c r="H75" s="355"/>
      <c r="I75" s="355"/>
      <c r="J75" s="355"/>
      <c r="K75" s="354">
        <f t="shared" si="303"/>
        <v>0</v>
      </c>
      <c r="L75" s="354">
        <v>0</v>
      </c>
      <c r="M75" s="354"/>
      <c r="N75" s="354"/>
      <c r="O75" s="354"/>
      <c r="P75" s="304">
        <f t="shared" si="299"/>
        <v>0</v>
      </c>
      <c r="Q75" s="344" t="e">
        <f t="shared" si="283"/>
        <v>#DIV/0!</v>
      </c>
      <c r="R75" s="354">
        <v>0</v>
      </c>
      <c r="S75" s="344" t="e">
        <f t="shared" si="284"/>
        <v>#DIV/0!</v>
      </c>
      <c r="T75" s="354"/>
      <c r="U75" s="337"/>
      <c r="V75" s="355"/>
      <c r="W75" s="355"/>
      <c r="X75" s="355"/>
      <c r="Y75" s="355"/>
      <c r="Z75" s="354">
        <f>AB75</f>
        <v>0</v>
      </c>
      <c r="AA75" s="344" t="e">
        <f t="shared" si="286"/>
        <v>#DIV/0!</v>
      </c>
      <c r="AB75" s="354">
        <f>AQ75-X75</f>
        <v>0</v>
      </c>
      <c r="AC75" s="344" t="e">
        <f t="shared" si="287"/>
        <v>#DIV/0!</v>
      </c>
      <c r="AD75" s="354">
        <f>AS75-Z75</f>
        <v>0</v>
      </c>
      <c r="AE75" s="344" t="e">
        <f t="shared" si="288"/>
        <v>#DIV/0!</v>
      </c>
      <c r="AF75" s="354"/>
      <c r="AG75" s="354"/>
      <c r="AH75" s="354"/>
      <c r="AI75" s="354"/>
      <c r="AJ75" s="309">
        <f t="shared" si="301"/>
        <v>0</v>
      </c>
      <c r="AK75" s="344" t="e">
        <f t="shared" si="280"/>
        <v>#DIV/0!</v>
      </c>
      <c r="AL75" s="354">
        <f>BA75-AH75</f>
        <v>0</v>
      </c>
      <c r="AM75" s="344" t="e">
        <f t="shared" si="291"/>
        <v>#DIV/0!</v>
      </c>
      <c r="AN75" s="354">
        <f>BC75-AJ75</f>
        <v>0</v>
      </c>
      <c r="AO75" s="338" t="e">
        <f t="shared" si="292"/>
        <v>#DIV/0!</v>
      </c>
      <c r="AP75" s="354"/>
      <c r="AQ75" s="354"/>
      <c r="AR75" s="354"/>
      <c r="AS75" s="354"/>
      <c r="AT75" s="356">
        <v>0</v>
      </c>
      <c r="AU75" s="356"/>
      <c r="AV75" s="356"/>
      <c r="AW75" s="356"/>
      <c r="AX75" s="356"/>
      <c r="AY75" s="356"/>
      <c r="AZ75" s="356"/>
      <c r="BA75" s="356">
        <f t="shared" si="309"/>
        <v>0</v>
      </c>
      <c r="BB75" s="356">
        <f>AF75</f>
        <v>0</v>
      </c>
      <c r="BC75" s="356"/>
      <c r="BD75" s="356"/>
      <c r="BE75" s="356">
        <f t="shared" si="302"/>
        <v>0</v>
      </c>
      <c r="BF75" s="343" t="e">
        <f t="shared" si="305"/>
        <v>#DIV/0!</v>
      </c>
      <c r="BG75" s="356">
        <f>BQ75-BB75</f>
        <v>0</v>
      </c>
      <c r="BH75" s="341" t="e">
        <f t="shared" si="296"/>
        <v>#DIV/0!</v>
      </c>
      <c r="BI75" s="356"/>
      <c r="BJ75" s="356"/>
      <c r="BK75" s="356"/>
      <c r="BL75" s="356"/>
    </row>
    <row r="76" spans="2:64" s="43" customFormat="1" ht="27.75" hidden="1" customHeight="1" x14ac:dyDescent="0.25">
      <c r="B76" s="358"/>
      <c r="C76" s="191" t="s">
        <v>66</v>
      </c>
      <c r="D76" s="355"/>
      <c r="E76" s="355">
        <f t="shared" ref="E76:E80" si="318">F76+G76</f>
        <v>0</v>
      </c>
      <c r="F76" s="355"/>
      <c r="G76" s="355"/>
      <c r="H76" s="355"/>
      <c r="I76" s="355"/>
      <c r="J76" s="355"/>
      <c r="K76" s="354">
        <f t="shared" si="303"/>
        <v>0</v>
      </c>
      <c r="L76" s="354">
        <v>0</v>
      </c>
      <c r="M76" s="354"/>
      <c r="N76" s="354"/>
      <c r="O76" s="354"/>
      <c r="P76" s="304">
        <f t="shared" si="299"/>
        <v>0</v>
      </c>
      <c r="Q76" s="344" t="e">
        <f t="shared" si="283"/>
        <v>#DIV/0!</v>
      </c>
      <c r="R76" s="354">
        <v>0</v>
      </c>
      <c r="S76" s="344" t="e">
        <f t="shared" si="284"/>
        <v>#DIV/0!</v>
      </c>
      <c r="T76" s="354"/>
      <c r="U76" s="337"/>
      <c r="V76" s="355"/>
      <c r="W76" s="355"/>
      <c r="X76" s="355"/>
      <c r="Y76" s="355"/>
      <c r="Z76" s="354">
        <f>AB76</f>
        <v>0</v>
      </c>
      <c r="AA76" s="344" t="e">
        <f t="shared" si="286"/>
        <v>#DIV/0!</v>
      </c>
      <c r="AB76" s="354">
        <f>AQ76-X76</f>
        <v>0</v>
      </c>
      <c r="AC76" s="344" t="e">
        <f t="shared" si="287"/>
        <v>#DIV/0!</v>
      </c>
      <c r="AD76" s="354">
        <f>AS76-Z76</f>
        <v>0</v>
      </c>
      <c r="AE76" s="344" t="e">
        <f t="shared" si="288"/>
        <v>#DIV/0!</v>
      </c>
      <c r="AF76" s="354"/>
      <c r="AG76" s="354"/>
      <c r="AH76" s="354"/>
      <c r="AI76" s="354"/>
      <c r="AJ76" s="309">
        <f t="shared" si="301"/>
        <v>0</v>
      </c>
      <c r="AK76" s="344" t="e">
        <f t="shared" si="280"/>
        <v>#DIV/0!</v>
      </c>
      <c r="AL76" s="354">
        <f>BA76-AH76</f>
        <v>0</v>
      </c>
      <c r="AM76" s="344" t="e">
        <f t="shared" si="291"/>
        <v>#DIV/0!</v>
      </c>
      <c r="AN76" s="354">
        <f>BC76-AJ76</f>
        <v>0</v>
      </c>
      <c r="AO76" s="338" t="e">
        <f t="shared" si="292"/>
        <v>#DIV/0!</v>
      </c>
      <c r="AP76" s="354"/>
      <c r="AQ76" s="354"/>
      <c r="AR76" s="354"/>
      <c r="AS76" s="354"/>
      <c r="AT76" s="356">
        <f>BB76-AF76</f>
        <v>0</v>
      </c>
      <c r="AU76" s="356"/>
      <c r="AV76" s="356"/>
      <c r="AW76" s="356"/>
      <c r="AX76" s="356"/>
      <c r="AY76" s="356"/>
      <c r="AZ76" s="356"/>
      <c r="BA76" s="356">
        <f t="shared" si="309"/>
        <v>0</v>
      </c>
      <c r="BB76" s="356">
        <f>L76</f>
        <v>0</v>
      </c>
      <c r="BC76" s="356"/>
      <c r="BD76" s="356"/>
      <c r="BE76" s="356">
        <f t="shared" si="302"/>
        <v>0</v>
      </c>
      <c r="BF76" s="343" t="e">
        <f t="shared" si="305"/>
        <v>#DIV/0!</v>
      </c>
      <c r="BG76" s="356">
        <f>BQ76-BB76</f>
        <v>0</v>
      </c>
      <c r="BH76" s="341" t="e">
        <f t="shared" si="296"/>
        <v>#DIV/0!</v>
      </c>
      <c r="BI76" s="356"/>
      <c r="BJ76" s="356"/>
      <c r="BK76" s="356"/>
      <c r="BL76" s="356"/>
    </row>
    <row r="77" spans="2:64" s="44" customFormat="1" ht="92.25" hidden="1" customHeight="1" x14ac:dyDescent="0.25">
      <c r="B77" s="301" t="s">
        <v>31</v>
      </c>
      <c r="C77" s="186" t="s">
        <v>74</v>
      </c>
      <c r="D77" s="302"/>
      <c r="E77" s="303">
        <f t="shared" si="318"/>
        <v>55000</v>
      </c>
      <c r="F77" s="302">
        <f>SUM(F78:F79)</f>
        <v>55000</v>
      </c>
      <c r="G77" s="302">
        <f>SUM(G78:G79)</f>
        <v>0</v>
      </c>
      <c r="H77" s="302">
        <f>I77</f>
        <v>-55000</v>
      </c>
      <c r="I77" s="302">
        <f>I78</f>
        <v>-55000</v>
      </c>
      <c r="J77" s="302"/>
      <c r="K77" s="304">
        <f t="shared" si="303"/>
        <v>0</v>
      </c>
      <c r="L77" s="304">
        <f>L78+L79</f>
        <v>0</v>
      </c>
      <c r="M77" s="304"/>
      <c r="N77" s="304"/>
      <c r="O77" s="304"/>
      <c r="P77" s="304">
        <f t="shared" si="299"/>
        <v>0</v>
      </c>
      <c r="Q77" s="344" t="e">
        <f t="shared" si="283"/>
        <v>#DIV/0!</v>
      </c>
      <c r="R77" s="304">
        <f>R78+R79</f>
        <v>0</v>
      </c>
      <c r="S77" s="344" t="e">
        <f t="shared" si="284"/>
        <v>#DIV/0!</v>
      </c>
      <c r="T77" s="304"/>
      <c r="U77" s="337"/>
      <c r="V77" s="302"/>
      <c r="W77" s="302"/>
      <c r="X77" s="302">
        <f>SUM(X78:X79)</f>
        <v>0</v>
      </c>
      <c r="Y77" s="302"/>
      <c r="Z77" s="304">
        <f t="shared" ref="Z77:Z79" si="319">AB77+AH77</f>
        <v>0</v>
      </c>
      <c r="AA77" s="344" t="e">
        <f t="shared" si="286"/>
        <v>#DIV/0!</v>
      </c>
      <c r="AB77" s="229">
        <f>SUM(AB78:AB79)</f>
        <v>0</v>
      </c>
      <c r="AC77" s="344" t="e">
        <f t="shared" si="287"/>
        <v>#DIV/0!</v>
      </c>
      <c r="AD77" s="557">
        <f>SUM(AD78:AD79)</f>
        <v>0</v>
      </c>
      <c r="AE77" s="344" t="e">
        <f t="shared" si="288"/>
        <v>#DIV/0!</v>
      </c>
      <c r="AF77" s="304"/>
      <c r="AG77" s="304"/>
      <c r="AH77" s="304">
        <f>SUM(AH78:AH79)</f>
        <v>0</v>
      </c>
      <c r="AI77" s="304"/>
      <c r="AJ77" s="309">
        <f t="shared" si="301"/>
        <v>0</v>
      </c>
      <c r="AK77" s="344" t="e">
        <f t="shared" si="280"/>
        <v>#DIV/0!</v>
      </c>
      <c r="AL77" s="921">
        <f>SUM(AL78:AL79)</f>
        <v>0</v>
      </c>
      <c r="AM77" s="344" t="e">
        <f t="shared" si="291"/>
        <v>#DIV/0!</v>
      </c>
      <c r="AN77" s="921">
        <f>SUM(AN78:AN79)</f>
        <v>0</v>
      </c>
      <c r="AO77" s="338" t="e">
        <f t="shared" si="292"/>
        <v>#DIV/0!</v>
      </c>
      <c r="AP77" s="304"/>
      <c r="AQ77" s="304"/>
      <c r="AR77" s="304">
        <f>SUM(AR78:AR79)</f>
        <v>0</v>
      </c>
      <c r="AS77" s="304"/>
      <c r="AT77" s="306">
        <f>AT78</f>
        <v>0</v>
      </c>
      <c r="AU77" s="306"/>
      <c r="AV77" s="306"/>
      <c r="AW77" s="306">
        <f>AX77</f>
        <v>0</v>
      </c>
      <c r="AX77" s="306">
        <f>AX78</f>
        <v>0</v>
      </c>
      <c r="AY77" s="306"/>
      <c r="AZ77" s="306"/>
      <c r="BA77" s="306">
        <f t="shared" si="309"/>
        <v>0</v>
      </c>
      <c r="BB77" s="306">
        <f>BB78+BB79</f>
        <v>0</v>
      </c>
      <c r="BC77" s="306"/>
      <c r="BD77" s="306"/>
      <c r="BE77" s="230">
        <f t="shared" si="302"/>
        <v>0</v>
      </c>
      <c r="BF77" s="343" t="e">
        <f t="shared" si="305"/>
        <v>#DIV/0!</v>
      </c>
      <c r="BG77" s="230">
        <f>SUM(BG78:BG79)</f>
        <v>0</v>
      </c>
      <c r="BH77" s="341" t="e">
        <f t="shared" si="296"/>
        <v>#DIV/0!</v>
      </c>
      <c r="BI77" s="306"/>
      <c r="BJ77" s="306"/>
      <c r="BK77" s="306">
        <f>SUM(BK78:BK79)</f>
        <v>0</v>
      </c>
      <c r="BL77" s="306"/>
    </row>
    <row r="78" spans="2:64" s="43" customFormat="1" ht="30" hidden="1" customHeight="1" x14ac:dyDescent="0.25">
      <c r="B78" s="358"/>
      <c r="C78" s="191" t="s">
        <v>65</v>
      </c>
      <c r="D78" s="355"/>
      <c r="E78" s="355">
        <f t="shared" si="318"/>
        <v>55000</v>
      </c>
      <c r="F78" s="355">
        <v>55000</v>
      </c>
      <c r="G78" s="355"/>
      <c r="H78" s="355">
        <f>I78</f>
        <v>-55000</v>
      </c>
      <c r="I78" s="355">
        <f>L78-E78</f>
        <v>-55000</v>
      </c>
      <c r="J78" s="355"/>
      <c r="K78" s="354">
        <f t="shared" si="303"/>
        <v>0</v>
      </c>
      <c r="L78" s="354">
        <v>0</v>
      </c>
      <c r="M78" s="354"/>
      <c r="N78" s="354"/>
      <c r="O78" s="354"/>
      <c r="P78" s="304">
        <f t="shared" si="299"/>
        <v>0</v>
      </c>
      <c r="Q78" s="344" t="e">
        <f t="shared" si="283"/>
        <v>#DIV/0!</v>
      </c>
      <c r="R78" s="354">
        <v>0</v>
      </c>
      <c r="S78" s="344" t="e">
        <f t="shared" si="284"/>
        <v>#DIV/0!</v>
      </c>
      <c r="T78" s="354"/>
      <c r="U78" s="337"/>
      <c r="V78" s="355"/>
      <c r="W78" s="355"/>
      <c r="X78" s="355"/>
      <c r="Y78" s="355"/>
      <c r="Z78" s="354">
        <f t="shared" si="319"/>
        <v>0</v>
      </c>
      <c r="AA78" s="344" t="e">
        <f t="shared" si="286"/>
        <v>#DIV/0!</v>
      </c>
      <c r="AB78" s="354">
        <f>AQ78-X78</f>
        <v>0</v>
      </c>
      <c r="AC78" s="344" t="e">
        <f t="shared" si="287"/>
        <v>#DIV/0!</v>
      </c>
      <c r="AD78" s="354">
        <f>AS78-Z78</f>
        <v>0</v>
      </c>
      <c r="AE78" s="344" t="e">
        <f t="shared" si="288"/>
        <v>#DIV/0!</v>
      </c>
      <c r="AF78" s="354"/>
      <c r="AG78" s="354"/>
      <c r="AH78" s="354"/>
      <c r="AI78" s="354"/>
      <c r="AJ78" s="309">
        <f t="shared" si="301"/>
        <v>0</v>
      </c>
      <c r="AK78" s="344" t="e">
        <f t="shared" si="280"/>
        <v>#DIV/0!</v>
      </c>
      <c r="AL78" s="354">
        <f>BA78-AH78</f>
        <v>0</v>
      </c>
      <c r="AM78" s="344" t="e">
        <f t="shared" si="291"/>
        <v>#DIV/0!</v>
      </c>
      <c r="AN78" s="354">
        <f>BC78-AJ78</f>
        <v>0</v>
      </c>
      <c r="AO78" s="338" t="e">
        <f t="shared" si="292"/>
        <v>#DIV/0!</v>
      </c>
      <c r="AP78" s="354"/>
      <c r="AQ78" s="354"/>
      <c r="AR78" s="354"/>
      <c r="AS78" s="354"/>
      <c r="AT78" s="356">
        <f>BB78-AF78</f>
        <v>0</v>
      </c>
      <c r="AU78" s="356"/>
      <c r="AV78" s="356"/>
      <c r="AW78" s="356">
        <f>AX78</f>
        <v>0</v>
      </c>
      <c r="AX78" s="356">
        <f>BE78-AJ78</f>
        <v>0</v>
      </c>
      <c r="AY78" s="356"/>
      <c r="AZ78" s="356"/>
      <c r="BA78" s="356">
        <f t="shared" si="309"/>
        <v>0</v>
      </c>
      <c r="BB78" s="356">
        <f>AF78</f>
        <v>0</v>
      </c>
      <c r="BC78" s="356"/>
      <c r="BD78" s="356"/>
      <c r="BE78" s="356">
        <f t="shared" si="302"/>
        <v>0</v>
      </c>
      <c r="BF78" s="343" t="e">
        <f t="shared" si="305"/>
        <v>#DIV/0!</v>
      </c>
      <c r="BG78" s="356">
        <f>BQ78-BB78</f>
        <v>0</v>
      </c>
      <c r="BH78" s="341" t="e">
        <f t="shared" si="296"/>
        <v>#DIV/0!</v>
      </c>
      <c r="BI78" s="356"/>
      <c r="BJ78" s="356"/>
      <c r="BK78" s="356"/>
      <c r="BL78" s="356"/>
    </row>
    <row r="79" spans="2:64" s="43" customFormat="1" ht="31.5" hidden="1" customHeight="1" x14ac:dyDescent="0.25">
      <c r="B79" s="358"/>
      <c r="C79" s="191" t="s">
        <v>75</v>
      </c>
      <c r="D79" s="355"/>
      <c r="E79" s="355">
        <f t="shared" si="318"/>
        <v>0</v>
      </c>
      <c r="F79" s="355">
        <v>0</v>
      </c>
      <c r="G79" s="355"/>
      <c r="H79" s="355"/>
      <c r="I79" s="355"/>
      <c r="J79" s="355"/>
      <c r="K79" s="354">
        <f t="shared" si="303"/>
        <v>0</v>
      </c>
      <c r="L79" s="354">
        <v>0</v>
      </c>
      <c r="M79" s="354"/>
      <c r="N79" s="354"/>
      <c r="O79" s="354"/>
      <c r="P79" s="304">
        <f t="shared" si="299"/>
        <v>0</v>
      </c>
      <c r="Q79" s="344" t="e">
        <f t="shared" si="283"/>
        <v>#DIV/0!</v>
      </c>
      <c r="R79" s="354">
        <v>0</v>
      </c>
      <c r="S79" s="344" t="e">
        <f t="shared" si="284"/>
        <v>#DIV/0!</v>
      </c>
      <c r="T79" s="354"/>
      <c r="U79" s="337"/>
      <c r="V79" s="355"/>
      <c r="W79" s="355"/>
      <c r="X79" s="355"/>
      <c r="Y79" s="355"/>
      <c r="Z79" s="354">
        <f t="shared" si="319"/>
        <v>0</v>
      </c>
      <c r="AA79" s="344" t="e">
        <f t="shared" si="286"/>
        <v>#DIV/0!</v>
      </c>
      <c r="AB79" s="354">
        <f>AQ79-X79</f>
        <v>0</v>
      </c>
      <c r="AC79" s="344" t="e">
        <f t="shared" si="287"/>
        <v>#DIV/0!</v>
      </c>
      <c r="AD79" s="354">
        <f>AS79-Z79</f>
        <v>0</v>
      </c>
      <c r="AE79" s="344" t="e">
        <f t="shared" si="288"/>
        <v>#DIV/0!</v>
      </c>
      <c r="AF79" s="354"/>
      <c r="AG79" s="354"/>
      <c r="AH79" s="354"/>
      <c r="AI79" s="354"/>
      <c r="AJ79" s="309">
        <f t="shared" si="301"/>
        <v>0</v>
      </c>
      <c r="AK79" s="344" t="e">
        <f t="shared" si="280"/>
        <v>#DIV/0!</v>
      </c>
      <c r="AL79" s="354">
        <f>BA79-AH79</f>
        <v>0</v>
      </c>
      <c r="AM79" s="344" t="e">
        <f t="shared" si="291"/>
        <v>#DIV/0!</v>
      </c>
      <c r="AN79" s="354">
        <f>BC79-AJ79</f>
        <v>0</v>
      </c>
      <c r="AO79" s="338" t="e">
        <f t="shared" si="292"/>
        <v>#DIV/0!</v>
      </c>
      <c r="AP79" s="354"/>
      <c r="AQ79" s="354"/>
      <c r="AR79" s="354"/>
      <c r="AS79" s="354"/>
      <c r="AT79" s="356"/>
      <c r="AU79" s="356"/>
      <c r="AV79" s="356"/>
      <c r="AW79" s="356"/>
      <c r="AX79" s="356"/>
      <c r="AY79" s="356"/>
      <c r="AZ79" s="356"/>
      <c r="BA79" s="356">
        <f t="shared" si="309"/>
        <v>0</v>
      </c>
      <c r="BB79" s="356">
        <f>L79</f>
        <v>0</v>
      </c>
      <c r="BC79" s="356"/>
      <c r="BD79" s="356"/>
      <c r="BE79" s="356">
        <f t="shared" si="302"/>
        <v>0</v>
      </c>
      <c r="BF79" s="343" t="e">
        <f t="shared" si="305"/>
        <v>#DIV/0!</v>
      </c>
      <c r="BG79" s="356">
        <f>BQ79-BB79</f>
        <v>0</v>
      </c>
      <c r="BH79" s="341" t="e">
        <f t="shared" si="296"/>
        <v>#DIV/0!</v>
      </c>
      <c r="BI79" s="356"/>
      <c r="BJ79" s="356"/>
      <c r="BK79" s="356"/>
      <c r="BL79" s="356"/>
    </row>
    <row r="80" spans="2:64" s="44" customFormat="1" ht="171.75" hidden="1" customHeight="1" x14ac:dyDescent="0.25">
      <c r="B80" s="301" t="s">
        <v>76</v>
      </c>
      <c r="C80" s="186" t="s">
        <v>77</v>
      </c>
      <c r="D80" s="302"/>
      <c r="E80" s="303">
        <f t="shared" si="318"/>
        <v>20250</v>
      </c>
      <c r="F80" s="302">
        <f>F82+F85</f>
        <v>20250</v>
      </c>
      <c r="G80" s="302">
        <f>SUM(G82:G85)</f>
        <v>0</v>
      </c>
      <c r="H80" s="302"/>
      <c r="I80" s="302"/>
      <c r="J80" s="302"/>
      <c r="K80" s="304">
        <f t="shared" si="303"/>
        <v>0</v>
      </c>
      <c r="L80" s="304">
        <f>SUM(L82:L85)</f>
        <v>0</v>
      </c>
      <c r="M80" s="304"/>
      <c r="N80" s="304"/>
      <c r="O80" s="304"/>
      <c r="P80" s="304">
        <f t="shared" si="299"/>
        <v>0</v>
      </c>
      <c r="Q80" s="344" t="e">
        <f t="shared" si="283"/>
        <v>#DIV/0!</v>
      </c>
      <c r="R80" s="304">
        <f>SUM(R82:R85)</f>
        <v>0</v>
      </c>
      <c r="S80" s="344" t="e">
        <f t="shared" si="284"/>
        <v>#DIV/0!</v>
      </c>
      <c r="T80" s="304"/>
      <c r="U80" s="337"/>
      <c r="V80" s="302"/>
      <c r="W80" s="302"/>
      <c r="X80" s="302">
        <f>SUM(X82:X85)</f>
        <v>0</v>
      </c>
      <c r="Y80" s="302"/>
      <c r="Z80" s="304">
        <f>AB80+AH80</f>
        <v>0</v>
      </c>
      <c r="AA80" s="344" t="e">
        <f t="shared" si="286"/>
        <v>#DIV/0!</v>
      </c>
      <c r="AB80" s="229">
        <f>SUM(AB82:AB85)</f>
        <v>0</v>
      </c>
      <c r="AC80" s="344" t="e">
        <f t="shared" si="287"/>
        <v>#DIV/0!</v>
      </c>
      <c r="AD80" s="557">
        <f>SUM(AD82:AD85)</f>
        <v>0</v>
      </c>
      <c r="AE80" s="344" t="e">
        <f t="shared" si="288"/>
        <v>#DIV/0!</v>
      </c>
      <c r="AF80" s="304"/>
      <c r="AG80" s="304"/>
      <c r="AH80" s="304">
        <f>SUM(AH82:AH85)</f>
        <v>0</v>
      </c>
      <c r="AI80" s="304"/>
      <c r="AJ80" s="309">
        <f t="shared" si="301"/>
        <v>774244.74508000002</v>
      </c>
      <c r="AK80" s="344" t="e">
        <f t="shared" si="280"/>
        <v>#DIV/0!</v>
      </c>
      <c r="AL80" s="921">
        <f>SUM(AL82:AL85)</f>
        <v>774244.74508000002</v>
      </c>
      <c r="AM80" s="344" t="e">
        <f t="shared" si="291"/>
        <v>#DIV/0!</v>
      </c>
      <c r="AN80" s="921">
        <f>SUM(AN82:AN85)</f>
        <v>-774244.74508000002</v>
      </c>
      <c r="AO80" s="338" t="e">
        <f t="shared" si="292"/>
        <v>#DIV/0!</v>
      </c>
      <c r="AP80" s="304"/>
      <c r="AQ80" s="304"/>
      <c r="AR80" s="304">
        <f>SUM(AR82:AR85)</f>
        <v>0</v>
      </c>
      <c r="AS80" s="304"/>
      <c r="AT80" s="306">
        <f>SUM(AT82:AT85)</f>
        <v>0</v>
      </c>
      <c r="AU80" s="306"/>
      <c r="AV80" s="306"/>
      <c r="AW80" s="306">
        <f>AX80</f>
        <v>-1548489.49016</v>
      </c>
      <c r="AX80" s="306">
        <f>BE80-AJ80</f>
        <v>-1548489.49016</v>
      </c>
      <c r="AY80" s="306"/>
      <c r="AZ80" s="306"/>
      <c r="BA80" s="230">
        <f>BB80+BD80</f>
        <v>774244.74508000002</v>
      </c>
      <c r="BB80" s="306">
        <f>SUM(BB82:BB85)</f>
        <v>774244.74508000002</v>
      </c>
      <c r="BC80" s="306"/>
      <c r="BD80" s="306"/>
      <c r="BE80" s="230">
        <f t="shared" si="302"/>
        <v>-774244.74508000002</v>
      </c>
      <c r="BF80" s="343" t="e">
        <f t="shared" si="305"/>
        <v>#DIV/0!</v>
      </c>
      <c r="BG80" s="230">
        <f>SUM(BG82:BG85)</f>
        <v>-774244.74508000002</v>
      </c>
      <c r="BH80" s="341">
        <f t="shared" si="296"/>
        <v>-1</v>
      </c>
      <c r="BI80" s="306"/>
      <c r="BJ80" s="306"/>
      <c r="BK80" s="306">
        <f>SUM(BK82:BK85)</f>
        <v>0</v>
      </c>
      <c r="BL80" s="306"/>
    </row>
    <row r="81" spans="2:66" s="44" customFormat="1" ht="45" hidden="1" customHeight="1" x14ac:dyDescent="0.25">
      <c r="B81" s="301"/>
      <c r="C81" s="186" t="s">
        <v>56</v>
      </c>
      <c r="D81" s="302"/>
      <c r="E81" s="303"/>
      <c r="F81" s="302"/>
      <c r="G81" s="302"/>
      <c r="H81" s="302"/>
      <c r="I81" s="302"/>
      <c r="J81" s="302"/>
      <c r="K81" s="304">
        <f t="shared" si="303"/>
        <v>0</v>
      </c>
      <c r="L81" s="304">
        <f>SUM(L82:L84)</f>
        <v>0</v>
      </c>
      <c r="M81" s="304"/>
      <c r="N81" s="304"/>
      <c r="O81" s="304"/>
      <c r="P81" s="304">
        <f t="shared" si="299"/>
        <v>0</v>
      </c>
      <c r="Q81" s="344" t="e">
        <f t="shared" si="283"/>
        <v>#DIV/0!</v>
      </c>
      <c r="R81" s="304">
        <f>SUM(R82:R84)</f>
        <v>0</v>
      </c>
      <c r="S81" s="344" t="e">
        <f t="shared" si="284"/>
        <v>#DIV/0!</v>
      </c>
      <c r="T81" s="304"/>
      <c r="U81" s="337"/>
      <c r="V81" s="302"/>
      <c r="W81" s="302"/>
      <c r="X81" s="302"/>
      <c r="Y81" s="302"/>
      <c r="Z81" s="304">
        <f>AB81</f>
        <v>0</v>
      </c>
      <c r="AA81" s="344" t="e">
        <f t="shared" si="286"/>
        <v>#DIV/0!</v>
      </c>
      <c r="AB81" s="304">
        <f>AB82+AB84</f>
        <v>0</v>
      </c>
      <c r="AC81" s="344" t="e">
        <f t="shared" si="287"/>
        <v>#DIV/0!</v>
      </c>
      <c r="AD81" s="304">
        <f>AD82+AD84</f>
        <v>0</v>
      </c>
      <c r="AE81" s="344" t="e">
        <f t="shared" si="288"/>
        <v>#DIV/0!</v>
      </c>
      <c r="AF81" s="304"/>
      <c r="AG81" s="304"/>
      <c r="AH81" s="304"/>
      <c r="AI81" s="304"/>
      <c r="AJ81" s="309">
        <f t="shared" si="301"/>
        <v>90000</v>
      </c>
      <c r="AK81" s="344" t="e">
        <f t="shared" si="280"/>
        <v>#DIV/0!</v>
      </c>
      <c r="AL81" s="304">
        <f>AL82+AL84</f>
        <v>90000</v>
      </c>
      <c r="AM81" s="344" t="e">
        <f t="shared" si="291"/>
        <v>#DIV/0!</v>
      </c>
      <c r="AN81" s="304">
        <f>AN82+AN84</f>
        <v>-90000</v>
      </c>
      <c r="AO81" s="338" t="e">
        <f t="shared" si="292"/>
        <v>#DIV/0!</v>
      </c>
      <c r="AP81" s="304"/>
      <c r="AQ81" s="304"/>
      <c r="AR81" s="304"/>
      <c r="AS81" s="304"/>
      <c r="AT81" s="306">
        <f>AT82+AT84</f>
        <v>0</v>
      </c>
      <c r="AU81" s="306"/>
      <c r="AV81" s="306"/>
      <c r="AW81" s="306"/>
      <c r="AX81" s="306"/>
      <c r="AY81" s="306"/>
      <c r="AZ81" s="306"/>
      <c r="BA81" s="306">
        <f>BB81</f>
        <v>90000</v>
      </c>
      <c r="BB81" s="306">
        <f>BB82+BB84</f>
        <v>90000</v>
      </c>
      <c r="BC81" s="306"/>
      <c r="BD81" s="306"/>
      <c r="BE81" s="306">
        <f t="shared" si="302"/>
        <v>-90000</v>
      </c>
      <c r="BF81" s="343" t="e">
        <f t="shared" si="305"/>
        <v>#DIV/0!</v>
      </c>
      <c r="BG81" s="306">
        <f>BG82+BG84</f>
        <v>-90000</v>
      </c>
      <c r="BH81" s="341">
        <f t="shared" si="296"/>
        <v>-1</v>
      </c>
      <c r="BI81" s="306"/>
      <c r="BJ81" s="306"/>
      <c r="BK81" s="306"/>
      <c r="BL81" s="306"/>
    </row>
    <row r="82" spans="2:66" s="43" customFormat="1" ht="24" hidden="1" customHeight="1" x14ac:dyDescent="0.25">
      <c r="B82" s="358"/>
      <c r="C82" s="191" t="s">
        <v>65</v>
      </c>
      <c r="D82" s="355"/>
      <c r="E82" s="355">
        <f t="shared" ref="E82" si="320">F82+G82</f>
        <v>20250</v>
      </c>
      <c r="F82" s="355">
        <v>20250</v>
      </c>
      <c r="G82" s="355">
        <v>0</v>
      </c>
      <c r="H82" s="355"/>
      <c r="I82" s="355"/>
      <c r="J82" s="355"/>
      <c r="K82" s="354">
        <f t="shared" si="303"/>
        <v>0</v>
      </c>
      <c r="L82" s="354">
        <v>0</v>
      </c>
      <c r="M82" s="354"/>
      <c r="N82" s="354"/>
      <c r="O82" s="354"/>
      <c r="P82" s="304">
        <f t="shared" si="299"/>
        <v>0</v>
      </c>
      <c r="Q82" s="344" t="e">
        <f t="shared" si="283"/>
        <v>#DIV/0!</v>
      </c>
      <c r="R82" s="354">
        <v>0</v>
      </c>
      <c r="S82" s="344" t="e">
        <f t="shared" si="284"/>
        <v>#DIV/0!</v>
      </c>
      <c r="T82" s="354"/>
      <c r="U82" s="337"/>
      <c r="V82" s="355"/>
      <c r="W82" s="355"/>
      <c r="X82" s="355"/>
      <c r="Y82" s="355"/>
      <c r="Z82" s="354">
        <f>AB82+AH82</f>
        <v>0</v>
      </c>
      <c r="AA82" s="344" t="e">
        <f t="shared" si="286"/>
        <v>#DIV/0!</v>
      </c>
      <c r="AB82" s="354">
        <f>AQ82-X82</f>
        <v>0</v>
      </c>
      <c r="AC82" s="344" t="e">
        <f t="shared" si="287"/>
        <v>#DIV/0!</v>
      </c>
      <c r="AD82" s="354">
        <f>AS82-Z82</f>
        <v>0</v>
      </c>
      <c r="AE82" s="344" t="e">
        <f t="shared" si="288"/>
        <v>#DIV/0!</v>
      </c>
      <c r="AF82" s="354"/>
      <c r="AG82" s="354"/>
      <c r="AH82" s="354"/>
      <c r="AI82" s="354"/>
      <c r="AJ82" s="309">
        <f t="shared" si="301"/>
        <v>90000</v>
      </c>
      <c r="AK82" s="344" t="e">
        <f t="shared" si="280"/>
        <v>#DIV/0!</v>
      </c>
      <c r="AL82" s="354">
        <f>BA82-AH82</f>
        <v>90000</v>
      </c>
      <c r="AM82" s="344" t="e">
        <f t="shared" si="291"/>
        <v>#DIV/0!</v>
      </c>
      <c r="AN82" s="354">
        <f>BC82-AJ82</f>
        <v>-90000</v>
      </c>
      <c r="AO82" s="338" t="e">
        <f t="shared" si="292"/>
        <v>#DIV/0!</v>
      </c>
      <c r="AP82" s="354"/>
      <c r="AQ82" s="354"/>
      <c r="AR82" s="354"/>
      <c r="AS82" s="354"/>
      <c r="AT82" s="356">
        <v>0</v>
      </c>
      <c r="AU82" s="356"/>
      <c r="AV82" s="356"/>
      <c r="AW82" s="356"/>
      <c r="AX82" s="356"/>
      <c r="AY82" s="356"/>
      <c r="AZ82" s="356"/>
      <c r="BA82" s="356">
        <f>BB82</f>
        <v>90000</v>
      </c>
      <c r="BB82" s="356">
        <v>90000</v>
      </c>
      <c r="BC82" s="356"/>
      <c r="BD82" s="356"/>
      <c r="BE82" s="356">
        <f t="shared" si="302"/>
        <v>-90000</v>
      </c>
      <c r="BF82" s="343" t="e">
        <f t="shared" si="305"/>
        <v>#DIV/0!</v>
      </c>
      <c r="BG82" s="356">
        <f>BQ82-BB82</f>
        <v>-90000</v>
      </c>
      <c r="BH82" s="341">
        <f t="shared" si="296"/>
        <v>-1</v>
      </c>
      <c r="BI82" s="356"/>
      <c r="BJ82" s="356"/>
      <c r="BK82" s="356"/>
      <c r="BL82" s="356"/>
    </row>
    <row r="83" spans="2:66" s="43" customFormat="1" ht="51" hidden="1" customHeight="1" x14ac:dyDescent="0.25">
      <c r="B83" s="358"/>
      <c r="C83" s="191" t="s">
        <v>73</v>
      </c>
      <c r="D83" s="355"/>
      <c r="E83" s="355"/>
      <c r="F83" s="355"/>
      <c r="G83" s="355"/>
      <c r="H83" s="355"/>
      <c r="I83" s="355"/>
      <c r="J83" s="355"/>
      <c r="K83" s="354">
        <f t="shared" si="303"/>
        <v>0</v>
      </c>
      <c r="L83" s="354">
        <v>0</v>
      </c>
      <c r="M83" s="354"/>
      <c r="N83" s="354"/>
      <c r="O83" s="354"/>
      <c r="P83" s="304">
        <f t="shared" si="299"/>
        <v>0</v>
      </c>
      <c r="Q83" s="344" t="e">
        <f t="shared" si="283"/>
        <v>#DIV/0!</v>
      </c>
      <c r="R83" s="354">
        <v>0</v>
      </c>
      <c r="S83" s="344" t="e">
        <f t="shared" si="284"/>
        <v>#DIV/0!</v>
      </c>
      <c r="T83" s="354"/>
      <c r="U83" s="337"/>
      <c r="V83" s="355"/>
      <c r="W83" s="355"/>
      <c r="X83" s="355"/>
      <c r="Y83" s="355"/>
      <c r="Z83" s="354"/>
      <c r="AA83" s="344" t="e">
        <f t="shared" si="286"/>
        <v>#DIV/0!</v>
      </c>
      <c r="AB83" s="354"/>
      <c r="AC83" s="344" t="e">
        <f t="shared" si="287"/>
        <v>#DIV/0!</v>
      </c>
      <c r="AD83" s="354"/>
      <c r="AE83" s="344" t="e">
        <f t="shared" si="288"/>
        <v>#DIV/0!</v>
      </c>
      <c r="AF83" s="354"/>
      <c r="AG83" s="354"/>
      <c r="AH83" s="354"/>
      <c r="AI83" s="354"/>
      <c r="AJ83" s="309">
        <f t="shared" si="301"/>
        <v>0</v>
      </c>
      <c r="AK83" s="344" t="e">
        <f t="shared" si="280"/>
        <v>#DIV/0!</v>
      </c>
      <c r="AL83" s="354"/>
      <c r="AM83" s="344" t="e">
        <f t="shared" si="291"/>
        <v>#DIV/0!</v>
      </c>
      <c r="AN83" s="354"/>
      <c r="AO83" s="338" t="e">
        <f t="shared" si="292"/>
        <v>#DIV/0!</v>
      </c>
      <c r="AP83" s="354"/>
      <c r="AQ83" s="354"/>
      <c r="AR83" s="354"/>
      <c r="AS83" s="354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  <c r="BE83" s="356">
        <f t="shared" si="302"/>
        <v>0</v>
      </c>
      <c r="BF83" s="343" t="e">
        <f t="shared" si="305"/>
        <v>#DIV/0!</v>
      </c>
      <c r="BG83" s="356"/>
      <c r="BH83" s="341" t="e">
        <f t="shared" si="296"/>
        <v>#DIV/0!</v>
      </c>
      <c r="BI83" s="356"/>
      <c r="BJ83" s="356"/>
      <c r="BK83" s="356"/>
      <c r="BL83" s="356"/>
    </row>
    <row r="84" spans="2:66" s="43" customFormat="1" ht="24" hidden="1" customHeight="1" x14ac:dyDescent="0.25">
      <c r="B84" s="358"/>
      <c r="C84" s="191" t="s">
        <v>66</v>
      </c>
      <c r="D84" s="355"/>
      <c r="E84" s="355"/>
      <c r="F84" s="355"/>
      <c r="G84" s="355"/>
      <c r="H84" s="355"/>
      <c r="I84" s="355"/>
      <c r="J84" s="355"/>
      <c r="K84" s="354">
        <f t="shared" si="303"/>
        <v>0</v>
      </c>
      <c r="L84" s="354">
        <v>0</v>
      </c>
      <c r="M84" s="354"/>
      <c r="N84" s="354"/>
      <c r="O84" s="354"/>
      <c r="P84" s="304">
        <f t="shared" si="299"/>
        <v>0</v>
      </c>
      <c r="Q84" s="344" t="e">
        <f t="shared" si="283"/>
        <v>#DIV/0!</v>
      </c>
      <c r="R84" s="354">
        <v>0</v>
      </c>
      <c r="S84" s="344" t="e">
        <f t="shared" si="284"/>
        <v>#DIV/0!</v>
      </c>
      <c r="T84" s="354"/>
      <c r="U84" s="337"/>
      <c r="V84" s="355"/>
      <c r="W84" s="355"/>
      <c r="X84" s="355"/>
      <c r="Y84" s="355"/>
      <c r="Z84" s="354">
        <f>AB84+AH84</f>
        <v>0</v>
      </c>
      <c r="AA84" s="344" t="e">
        <f t="shared" si="286"/>
        <v>#DIV/0!</v>
      </c>
      <c r="AB84" s="354">
        <v>0</v>
      </c>
      <c r="AC84" s="344" t="e">
        <f t="shared" si="287"/>
        <v>#DIV/0!</v>
      </c>
      <c r="AD84" s="354">
        <v>0</v>
      </c>
      <c r="AE84" s="344" t="e">
        <f t="shared" si="288"/>
        <v>#DIV/0!</v>
      </c>
      <c r="AF84" s="354"/>
      <c r="AG84" s="354"/>
      <c r="AH84" s="354"/>
      <c r="AI84" s="354"/>
      <c r="AJ84" s="309">
        <f t="shared" si="301"/>
        <v>0</v>
      </c>
      <c r="AK84" s="344" t="e">
        <f t="shared" si="280"/>
        <v>#DIV/0!</v>
      </c>
      <c r="AL84" s="354">
        <v>0</v>
      </c>
      <c r="AM84" s="344" t="e">
        <f t="shared" si="291"/>
        <v>#DIV/0!</v>
      </c>
      <c r="AN84" s="354">
        <v>0</v>
      </c>
      <c r="AO84" s="338" t="e">
        <f t="shared" si="292"/>
        <v>#DIV/0!</v>
      </c>
      <c r="AP84" s="354"/>
      <c r="AQ84" s="354"/>
      <c r="AR84" s="354"/>
      <c r="AS84" s="354"/>
      <c r="AT84" s="356"/>
      <c r="AU84" s="356"/>
      <c r="AV84" s="356"/>
      <c r="AW84" s="356"/>
      <c r="AX84" s="356"/>
      <c r="AY84" s="356"/>
      <c r="AZ84" s="356"/>
      <c r="BA84" s="356"/>
      <c r="BB84" s="356"/>
      <c r="BC84" s="356"/>
      <c r="BD84" s="356"/>
      <c r="BE84" s="356">
        <f t="shared" si="302"/>
        <v>0</v>
      </c>
      <c r="BF84" s="343" t="e">
        <f t="shared" si="305"/>
        <v>#DIV/0!</v>
      </c>
      <c r="BG84" s="356">
        <v>0</v>
      </c>
      <c r="BH84" s="341" t="e">
        <f t="shared" si="296"/>
        <v>#DIV/0!</v>
      </c>
      <c r="BI84" s="356"/>
      <c r="BJ84" s="356"/>
      <c r="BK84" s="356"/>
      <c r="BL84" s="356"/>
    </row>
    <row r="85" spans="2:66" s="36" customFormat="1" ht="46.5" hidden="1" customHeight="1" x14ac:dyDescent="0.25">
      <c r="B85" s="307"/>
      <c r="C85" s="187" t="s">
        <v>57</v>
      </c>
      <c r="D85" s="308"/>
      <c r="E85" s="308"/>
      <c r="F85" s="308"/>
      <c r="G85" s="308"/>
      <c r="H85" s="308"/>
      <c r="I85" s="308"/>
      <c r="J85" s="308"/>
      <c r="K85" s="309">
        <f t="shared" si="303"/>
        <v>0</v>
      </c>
      <c r="L85" s="309">
        <v>0</v>
      </c>
      <c r="M85" s="309"/>
      <c r="N85" s="309"/>
      <c r="O85" s="309"/>
      <c r="P85" s="304">
        <f t="shared" si="299"/>
        <v>0</v>
      </c>
      <c r="Q85" s="344" t="e">
        <f t="shared" si="283"/>
        <v>#DIV/0!</v>
      </c>
      <c r="R85" s="309">
        <v>0</v>
      </c>
      <c r="S85" s="344" t="e">
        <f t="shared" si="284"/>
        <v>#DIV/0!</v>
      </c>
      <c r="T85" s="309"/>
      <c r="U85" s="337"/>
      <c r="V85" s="308"/>
      <c r="W85" s="308"/>
      <c r="X85" s="308"/>
      <c r="Y85" s="308"/>
      <c r="Z85" s="309">
        <f>AB85+AH85</f>
        <v>0</v>
      </c>
      <c r="AA85" s="344" t="e">
        <f t="shared" si="286"/>
        <v>#DIV/0!</v>
      </c>
      <c r="AB85" s="309">
        <f>AQ85-X85</f>
        <v>0</v>
      </c>
      <c r="AC85" s="344" t="e">
        <f t="shared" si="287"/>
        <v>#DIV/0!</v>
      </c>
      <c r="AD85" s="309">
        <f>AS85-Z85</f>
        <v>0</v>
      </c>
      <c r="AE85" s="344" t="e">
        <f t="shared" si="288"/>
        <v>#DIV/0!</v>
      </c>
      <c r="AF85" s="309"/>
      <c r="AG85" s="309"/>
      <c r="AH85" s="309"/>
      <c r="AI85" s="309"/>
      <c r="AJ85" s="309">
        <f t="shared" si="301"/>
        <v>684244.74508000002</v>
      </c>
      <c r="AK85" s="344" t="e">
        <f t="shared" si="280"/>
        <v>#DIV/0!</v>
      </c>
      <c r="AL85" s="309">
        <f>BA85-AH85</f>
        <v>684244.74508000002</v>
      </c>
      <c r="AM85" s="344" t="e">
        <f t="shared" si="291"/>
        <v>#DIV/0!</v>
      </c>
      <c r="AN85" s="309">
        <f>BC85-AJ85</f>
        <v>-684244.74508000002</v>
      </c>
      <c r="AO85" s="338" t="e">
        <f t="shared" si="292"/>
        <v>#DIV/0!</v>
      </c>
      <c r="AP85" s="309"/>
      <c r="AQ85" s="309"/>
      <c r="AR85" s="309"/>
      <c r="AS85" s="309"/>
      <c r="AT85" s="311"/>
      <c r="AU85" s="311"/>
      <c r="AV85" s="311"/>
      <c r="AW85" s="311"/>
      <c r="AX85" s="311"/>
      <c r="AY85" s="311"/>
      <c r="AZ85" s="311"/>
      <c r="BA85" s="311">
        <f>BB85</f>
        <v>684244.74508000002</v>
      </c>
      <c r="BB85" s="311">
        <v>684244.74508000002</v>
      </c>
      <c r="BC85" s="311"/>
      <c r="BD85" s="311"/>
      <c r="BE85" s="311">
        <f t="shared" si="302"/>
        <v>-684244.74508000002</v>
      </c>
      <c r="BF85" s="343" t="e">
        <f t="shared" si="305"/>
        <v>#DIV/0!</v>
      </c>
      <c r="BG85" s="311">
        <f>BQ85-BB85</f>
        <v>-684244.74508000002</v>
      </c>
      <c r="BH85" s="341">
        <f t="shared" si="296"/>
        <v>-1</v>
      </c>
      <c r="BI85" s="311"/>
      <c r="BJ85" s="311"/>
      <c r="BK85" s="311"/>
      <c r="BL85" s="311"/>
    </row>
    <row r="86" spans="2:66" s="118" customFormat="1" ht="93" hidden="1" customHeight="1" x14ac:dyDescent="0.25">
      <c r="B86" s="313"/>
      <c r="C86" s="193" t="s">
        <v>402</v>
      </c>
      <c r="D86" s="314"/>
      <c r="E86" s="314"/>
      <c r="F86" s="314"/>
      <c r="G86" s="314"/>
      <c r="H86" s="314"/>
      <c r="I86" s="314"/>
      <c r="J86" s="314"/>
      <c r="K86" s="315">
        <v>0</v>
      </c>
      <c r="L86" s="315"/>
      <c r="M86" s="315"/>
      <c r="N86" s="315"/>
      <c r="O86" s="315"/>
      <c r="P86" s="304">
        <f t="shared" si="299"/>
        <v>0</v>
      </c>
      <c r="Q86" s="344" t="e">
        <f t="shared" si="283"/>
        <v>#DIV/0!</v>
      </c>
      <c r="R86" s="315"/>
      <c r="S86" s="344" t="e">
        <f t="shared" si="284"/>
        <v>#DIV/0!</v>
      </c>
      <c r="T86" s="315"/>
      <c r="U86" s="359"/>
      <c r="V86" s="314"/>
      <c r="W86" s="314"/>
      <c r="X86" s="314"/>
      <c r="Y86" s="314"/>
      <c r="Z86" s="315">
        <v>0</v>
      </c>
      <c r="AA86" s="344" t="e">
        <f t="shared" si="286"/>
        <v>#DIV/0!</v>
      </c>
      <c r="AB86" s="315"/>
      <c r="AC86" s="344" t="e">
        <f t="shared" si="287"/>
        <v>#DIV/0!</v>
      </c>
      <c r="AD86" s="315"/>
      <c r="AE86" s="344" t="e">
        <f t="shared" si="288"/>
        <v>#DIV/0!</v>
      </c>
      <c r="AF86" s="315"/>
      <c r="AG86" s="315"/>
      <c r="AH86" s="315"/>
      <c r="AI86" s="315"/>
      <c r="AJ86" s="309">
        <f t="shared" si="301"/>
        <v>0</v>
      </c>
      <c r="AK86" s="344" t="e">
        <f t="shared" si="280"/>
        <v>#DIV/0!</v>
      </c>
      <c r="AL86" s="315"/>
      <c r="AM86" s="344" t="e">
        <f t="shared" si="291"/>
        <v>#DIV/0!</v>
      </c>
      <c r="AN86" s="315"/>
      <c r="AO86" s="338" t="e">
        <f t="shared" si="292"/>
        <v>#DIV/0!</v>
      </c>
      <c r="AP86" s="315"/>
      <c r="AQ86" s="315"/>
      <c r="AR86" s="315"/>
      <c r="AS86" s="315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317"/>
      <c r="BF86" s="360"/>
      <c r="BG86" s="317"/>
      <c r="BH86" s="360"/>
      <c r="BI86" s="317"/>
      <c r="BJ86" s="317"/>
      <c r="BK86" s="317"/>
      <c r="BL86" s="317"/>
    </row>
    <row r="87" spans="2:66" s="73" customFormat="1" ht="48" customHeight="1" x14ac:dyDescent="0.25">
      <c r="B87" s="436"/>
      <c r="C87" s="565" t="s">
        <v>417</v>
      </c>
      <c r="D87" s="416"/>
      <c r="E87" s="416"/>
      <c r="F87" s="416"/>
      <c r="G87" s="416"/>
      <c r="H87" s="416"/>
      <c r="I87" s="416"/>
      <c r="J87" s="416"/>
      <c r="K87" s="417">
        <f>L87</f>
        <v>892779.4</v>
      </c>
      <c r="L87" s="417">
        <f>L115+L179+L185</f>
        <v>892779.4</v>
      </c>
      <c r="M87" s="417"/>
      <c r="N87" s="417"/>
      <c r="O87" s="417"/>
      <c r="P87" s="417">
        <f t="shared" si="299"/>
        <v>811577.1</v>
      </c>
      <c r="Q87" s="438">
        <f t="shared" si="283"/>
        <v>0.90904550441015997</v>
      </c>
      <c r="R87" s="417">
        <f>R115+R179+R185</f>
        <v>811577.1</v>
      </c>
      <c r="S87" s="438">
        <f t="shared" si="284"/>
        <v>0.90904550441015997</v>
      </c>
      <c r="T87" s="417"/>
      <c r="U87" s="438"/>
      <c r="V87" s="416"/>
      <c r="W87" s="416"/>
      <c r="X87" s="416"/>
      <c r="Y87" s="416"/>
      <c r="Z87" s="417">
        <f>AB87</f>
        <v>892779.4</v>
      </c>
      <c r="AA87" s="438">
        <f t="shared" si="286"/>
        <v>1</v>
      </c>
      <c r="AB87" s="417">
        <f>AB115+AB179+AB185</f>
        <v>892779.4</v>
      </c>
      <c r="AC87" s="438">
        <f t="shared" si="287"/>
        <v>1</v>
      </c>
      <c r="AD87" s="417">
        <f>AD115+AD179+AD185</f>
        <v>0</v>
      </c>
      <c r="AE87" s="438">
        <v>0</v>
      </c>
      <c r="AF87" s="417"/>
      <c r="AG87" s="417"/>
      <c r="AH87" s="417"/>
      <c r="AI87" s="417"/>
      <c r="AJ87" s="417">
        <f t="shared" si="301"/>
        <v>892779.4</v>
      </c>
      <c r="AK87" s="438">
        <f t="shared" si="280"/>
        <v>1</v>
      </c>
      <c r="AL87" s="417">
        <f>AL115+AL179+AL185</f>
        <v>892779.4</v>
      </c>
      <c r="AM87" s="438">
        <f t="shared" si="291"/>
        <v>1</v>
      </c>
      <c r="AN87" s="417">
        <f>AN115+AN179+AN185</f>
        <v>0</v>
      </c>
      <c r="AO87" s="566">
        <v>0</v>
      </c>
      <c r="AP87" s="417"/>
      <c r="AQ87" s="417"/>
      <c r="AR87" s="417"/>
      <c r="AS87" s="417"/>
      <c r="AT87" s="419"/>
      <c r="AU87" s="419"/>
      <c r="AV87" s="419"/>
      <c r="AW87" s="419"/>
      <c r="AX87" s="419"/>
      <c r="AY87" s="419"/>
      <c r="AZ87" s="419"/>
      <c r="BA87" s="419"/>
      <c r="BB87" s="419"/>
      <c r="BC87" s="419"/>
      <c r="BD87" s="419"/>
      <c r="BE87" s="419"/>
      <c r="BF87" s="440"/>
      <c r="BG87" s="419"/>
      <c r="BH87" s="440"/>
      <c r="BI87" s="419"/>
      <c r="BJ87" s="419"/>
      <c r="BK87" s="419"/>
      <c r="BL87" s="419"/>
    </row>
    <row r="88" spans="2:66" s="118" customFormat="1" ht="54.75" customHeight="1" x14ac:dyDescent="0.25">
      <c r="B88" s="313"/>
      <c r="C88" s="193" t="s">
        <v>416</v>
      </c>
      <c r="D88" s="928"/>
      <c r="E88" s="928"/>
      <c r="F88" s="928"/>
      <c r="G88" s="928"/>
      <c r="H88" s="928"/>
      <c r="I88" s="928"/>
      <c r="J88" s="928"/>
      <c r="K88" s="315">
        <f>L88</f>
        <v>439727.16739999998</v>
      </c>
      <c r="L88" s="315">
        <f>L116+L180+L186</f>
        <v>439727.16739999998</v>
      </c>
      <c r="M88" s="315"/>
      <c r="N88" s="315"/>
      <c r="O88" s="315"/>
      <c r="P88" s="315">
        <f t="shared" si="299"/>
        <v>399732.00463999994</v>
      </c>
      <c r="Q88" s="359">
        <f t="shared" si="283"/>
        <v>0.90904550429194142</v>
      </c>
      <c r="R88" s="315">
        <f>R116+R180+R186</f>
        <v>399732.00463999994</v>
      </c>
      <c r="S88" s="359">
        <f t="shared" si="284"/>
        <v>0.90904550429194142</v>
      </c>
      <c r="T88" s="315"/>
      <c r="U88" s="359"/>
      <c r="V88" s="928"/>
      <c r="W88" s="928"/>
      <c r="X88" s="928"/>
      <c r="Y88" s="928"/>
      <c r="Z88" s="315">
        <f>AB88</f>
        <v>439727.16739999998</v>
      </c>
      <c r="AA88" s="359">
        <f t="shared" si="286"/>
        <v>1</v>
      </c>
      <c r="AB88" s="315">
        <f>AB116+AB180+AB186</f>
        <v>439727.16739999998</v>
      </c>
      <c r="AC88" s="359">
        <f t="shared" si="287"/>
        <v>1</v>
      </c>
      <c r="AD88" s="315">
        <f>AD116+AD180+AD186</f>
        <v>0</v>
      </c>
      <c r="AE88" s="359">
        <v>0</v>
      </c>
      <c r="AF88" s="315"/>
      <c r="AG88" s="315"/>
      <c r="AH88" s="315"/>
      <c r="AI88" s="315"/>
      <c r="AJ88" s="315">
        <f t="shared" si="301"/>
        <v>439727.16739999998</v>
      </c>
      <c r="AK88" s="359">
        <f t="shared" si="280"/>
        <v>1</v>
      </c>
      <c r="AL88" s="315">
        <f>AL116+AL180+AL186</f>
        <v>439727.16739999998</v>
      </c>
      <c r="AM88" s="359">
        <f t="shared" si="291"/>
        <v>1</v>
      </c>
      <c r="AN88" s="315">
        <f>AN116+AN180+AN186</f>
        <v>0</v>
      </c>
      <c r="AO88" s="576">
        <v>0</v>
      </c>
      <c r="AP88" s="315"/>
      <c r="AQ88" s="315"/>
      <c r="AR88" s="315"/>
      <c r="AS88" s="315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60"/>
      <c r="BG88" s="317"/>
      <c r="BH88" s="360"/>
      <c r="BI88" s="317"/>
      <c r="BJ88" s="317"/>
      <c r="BK88" s="317"/>
      <c r="BL88" s="317"/>
    </row>
    <row r="89" spans="2:66" s="46" customFormat="1" ht="76.5" customHeight="1" x14ac:dyDescent="0.25">
      <c r="B89" s="346" t="s">
        <v>60</v>
      </c>
      <c r="C89" s="194" t="s">
        <v>78</v>
      </c>
      <c r="D89" s="347"/>
      <c r="E89" s="347">
        <f>E93+E96+E99+E102+E119+E108+E111</f>
        <v>1000</v>
      </c>
      <c r="F89" s="347">
        <f>F93+F96+F99+F102+F119+F108+F111</f>
        <v>1000</v>
      </c>
      <c r="G89" s="347">
        <f>G93+G96+G99+G102+G119</f>
        <v>0</v>
      </c>
      <c r="H89" s="347">
        <f>I89</f>
        <v>0</v>
      </c>
      <c r="I89" s="347">
        <f>I93+I96+I99+I102+I119+I108+I111</f>
        <v>0</v>
      </c>
      <c r="J89" s="347">
        <f>J93+J96+J99+J102+J119</f>
        <v>0</v>
      </c>
      <c r="K89" s="348">
        <f>L89</f>
        <v>376097.90500000003</v>
      </c>
      <c r="L89" s="348">
        <f>L90</f>
        <v>376097.90500000003</v>
      </c>
      <c r="M89" s="348"/>
      <c r="N89" s="348"/>
      <c r="O89" s="348">
        <f>O93+O96+O99+O102+O119</f>
        <v>0</v>
      </c>
      <c r="P89" s="348">
        <f t="shared" ref="P89:P127" si="321">R89+V89+X89</f>
        <v>370122.12654999999</v>
      </c>
      <c r="Q89" s="349">
        <f t="shared" si="283"/>
        <v>0.98411110944635538</v>
      </c>
      <c r="R89" s="348">
        <f>R90+R91</f>
        <v>370122.12654999999</v>
      </c>
      <c r="S89" s="349">
        <f t="shared" si="284"/>
        <v>0.98411110944635538</v>
      </c>
      <c r="T89" s="349"/>
      <c r="U89" s="349"/>
      <c r="V89" s="347"/>
      <c r="W89" s="347"/>
      <c r="X89" s="347">
        <f>X93+X96+X99+X102+X119</f>
        <v>0</v>
      </c>
      <c r="Y89" s="347"/>
      <c r="Z89" s="348">
        <f>AB89</f>
        <v>370122.12654999999</v>
      </c>
      <c r="AA89" s="349">
        <f t="shared" si="286"/>
        <v>0.98411110944635538</v>
      </c>
      <c r="AB89" s="348">
        <f>AB90+AB91</f>
        <v>370122.12654999999</v>
      </c>
      <c r="AC89" s="349">
        <f t="shared" si="287"/>
        <v>0.98411110944635538</v>
      </c>
      <c r="AD89" s="348">
        <f>AD90+AD91</f>
        <v>0</v>
      </c>
      <c r="AE89" s="349">
        <v>0</v>
      </c>
      <c r="AF89" s="348"/>
      <c r="AG89" s="348"/>
      <c r="AH89" s="348">
        <f>AH93+AH96+AH99+AH102+AH119</f>
        <v>0</v>
      </c>
      <c r="AI89" s="348"/>
      <c r="AJ89" s="348">
        <f t="shared" ref="AJ89:AJ127" si="322">AL89+AP89+AR89</f>
        <v>376097.90500000003</v>
      </c>
      <c r="AK89" s="349">
        <f t="shared" ref="AK89:AK130" si="323">AJ89/K89</f>
        <v>1</v>
      </c>
      <c r="AL89" s="348">
        <f>AL90+AL91</f>
        <v>376097.90500000003</v>
      </c>
      <c r="AM89" s="338">
        <f t="shared" si="291"/>
        <v>1</v>
      </c>
      <c r="AN89" s="338"/>
      <c r="AO89" s="338"/>
      <c r="AP89" s="348"/>
      <c r="AQ89" s="348"/>
      <c r="AR89" s="348"/>
      <c r="AS89" s="348"/>
      <c r="AT89" s="352">
        <f>AT90+AT91</f>
        <v>0</v>
      </c>
      <c r="AU89" s="352"/>
      <c r="AV89" s="352">
        <f>AV93+AV96+AV99+AV102+AV119</f>
        <v>0</v>
      </c>
      <c r="AW89" s="352" t="e">
        <f>AX89</f>
        <v>#REF!</v>
      </c>
      <c r="AX89" s="352" t="e">
        <f>AX90+AX91</f>
        <v>#REF!</v>
      </c>
      <c r="AY89" s="352"/>
      <c r="AZ89" s="352">
        <f>AZ93+AZ96+AZ99+AZ102+AZ119</f>
        <v>0</v>
      </c>
      <c r="BA89" s="352">
        <f>BB89</f>
        <v>561675.05822000001</v>
      </c>
      <c r="BB89" s="352">
        <f>BB90+BB91</f>
        <v>561675.05822000001</v>
      </c>
      <c r="BC89" s="352"/>
      <c r="BD89" s="352">
        <f>BD93+BD96+BD99+BD102+BD119</f>
        <v>0</v>
      </c>
      <c r="BE89" s="352">
        <f t="shared" si="302"/>
        <v>5975.7784500000416</v>
      </c>
      <c r="BF89" s="353">
        <f t="shared" si="305"/>
        <v>1.5888890553644647E-2</v>
      </c>
      <c r="BG89" s="352">
        <f>BG90+BG91</f>
        <v>5975.7784500000416</v>
      </c>
      <c r="BH89" s="353">
        <f t="shared" si="296"/>
        <v>1.5888890553644647E-2</v>
      </c>
      <c r="BI89" s="352"/>
      <c r="BJ89" s="352"/>
      <c r="BK89" s="352">
        <f>BK93+BK96+BK99+BK102+BK119</f>
        <v>0</v>
      </c>
      <c r="BL89" s="352"/>
    </row>
    <row r="90" spans="2:66" s="35" customFormat="1" ht="41.25" hidden="1" customHeight="1" x14ac:dyDescent="0.25">
      <c r="B90" s="301"/>
      <c r="C90" s="186" t="s">
        <v>56</v>
      </c>
      <c r="D90" s="302"/>
      <c r="E90" s="303"/>
      <c r="F90" s="302"/>
      <c r="G90" s="302"/>
      <c r="H90" s="303"/>
      <c r="I90" s="302"/>
      <c r="J90" s="302"/>
      <c r="K90" s="304">
        <f>L90</f>
        <v>376097.90500000003</v>
      </c>
      <c r="L90" s="304">
        <f>L93</f>
        <v>376097.90500000003</v>
      </c>
      <c r="M90" s="304"/>
      <c r="N90" s="304"/>
      <c r="O90" s="304"/>
      <c r="P90" s="304">
        <f t="shared" si="321"/>
        <v>370122.12654999999</v>
      </c>
      <c r="Q90" s="337">
        <f t="shared" si="283"/>
        <v>0.98411110944635538</v>
      </c>
      <c r="R90" s="304">
        <f>R93</f>
        <v>370122.12654999999</v>
      </c>
      <c r="S90" s="337">
        <f t="shared" si="284"/>
        <v>0.98411110944635538</v>
      </c>
      <c r="T90" s="337"/>
      <c r="U90" s="337"/>
      <c r="V90" s="302"/>
      <c r="W90" s="302"/>
      <c r="X90" s="302"/>
      <c r="Y90" s="302"/>
      <c r="Z90" s="304">
        <f>AB90</f>
        <v>370122.12654999999</v>
      </c>
      <c r="AA90" s="337">
        <f t="shared" si="286"/>
        <v>0.98411110944635538</v>
      </c>
      <c r="AB90" s="304">
        <f>AB93</f>
        <v>370122.12654999999</v>
      </c>
      <c r="AC90" s="337">
        <f t="shared" si="287"/>
        <v>0.98411110944635538</v>
      </c>
      <c r="AD90" s="337"/>
      <c r="AE90" s="337"/>
      <c r="AF90" s="304"/>
      <c r="AG90" s="304"/>
      <c r="AH90" s="304"/>
      <c r="AI90" s="304"/>
      <c r="AJ90" s="304">
        <f t="shared" si="322"/>
        <v>376097.90500000003</v>
      </c>
      <c r="AK90" s="337">
        <f t="shared" si="323"/>
        <v>1</v>
      </c>
      <c r="AL90" s="304">
        <f>AL93</f>
        <v>376097.90500000003</v>
      </c>
      <c r="AM90" s="338">
        <f t="shared" si="291"/>
        <v>1</v>
      </c>
      <c r="AN90" s="338"/>
      <c r="AO90" s="338"/>
      <c r="AP90" s="304"/>
      <c r="AQ90" s="304"/>
      <c r="AR90" s="304"/>
      <c r="AS90" s="304"/>
      <c r="AT90" s="306">
        <f>AT96+AT103+AT111+AT114+AT119</f>
        <v>0</v>
      </c>
      <c r="AU90" s="306"/>
      <c r="AV90" s="306"/>
      <c r="AW90" s="306" t="e">
        <f>AX90</f>
        <v>#REF!</v>
      </c>
      <c r="AX90" s="306" t="e">
        <f>AX93+AX96+AX103+AX111+AX114+AX119</f>
        <v>#REF!</v>
      </c>
      <c r="AY90" s="306"/>
      <c r="AZ90" s="306"/>
      <c r="BA90" s="306">
        <f>BB90</f>
        <v>561675.05822000001</v>
      </c>
      <c r="BB90" s="306">
        <f>BB93+BB96+BB103+BB111+BB114+BB119</f>
        <v>561675.05822000001</v>
      </c>
      <c r="BC90" s="306"/>
      <c r="BD90" s="306"/>
      <c r="BE90" s="306">
        <f t="shared" si="302"/>
        <v>5975.7784500000416</v>
      </c>
      <c r="BF90" s="343">
        <f t="shared" si="305"/>
        <v>1.5888890553644647E-2</v>
      </c>
      <c r="BG90" s="306">
        <f>BG93</f>
        <v>5975.7784500000416</v>
      </c>
      <c r="BH90" s="341">
        <f t="shared" si="296"/>
        <v>1.5888890553644647E-2</v>
      </c>
      <c r="BI90" s="306"/>
      <c r="BJ90" s="306"/>
      <c r="BK90" s="306"/>
      <c r="BL90" s="306"/>
    </row>
    <row r="91" spans="2:66" s="36" customFormat="1" ht="46.5" hidden="1" customHeight="1" x14ac:dyDescent="0.25">
      <c r="B91" s="307"/>
      <c r="C91" s="187" t="s">
        <v>57</v>
      </c>
      <c r="D91" s="308"/>
      <c r="E91" s="308"/>
      <c r="F91" s="308"/>
      <c r="G91" s="308"/>
      <c r="H91" s="308"/>
      <c r="I91" s="308"/>
      <c r="J91" s="308"/>
      <c r="K91" s="309">
        <f>L91</f>
        <v>0</v>
      </c>
      <c r="L91" s="309">
        <f>L107</f>
        <v>0</v>
      </c>
      <c r="M91" s="309"/>
      <c r="N91" s="309"/>
      <c r="O91" s="309"/>
      <c r="P91" s="309">
        <f t="shared" si="321"/>
        <v>0</v>
      </c>
      <c r="Q91" s="337" t="e">
        <f t="shared" si="283"/>
        <v>#DIV/0!</v>
      </c>
      <c r="R91" s="309">
        <f>R107</f>
        <v>0</v>
      </c>
      <c r="S91" s="337" t="e">
        <f t="shared" si="284"/>
        <v>#DIV/0!</v>
      </c>
      <c r="T91" s="337"/>
      <c r="U91" s="337"/>
      <c r="V91" s="308"/>
      <c r="W91" s="308"/>
      <c r="X91" s="308"/>
      <c r="Y91" s="308"/>
      <c r="Z91" s="309">
        <f>AB91</f>
        <v>0</v>
      </c>
      <c r="AA91" s="337" t="e">
        <f t="shared" si="286"/>
        <v>#DIV/0!</v>
      </c>
      <c r="AB91" s="309">
        <f>AB107</f>
        <v>0</v>
      </c>
      <c r="AC91" s="337" t="e">
        <f t="shared" si="287"/>
        <v>#DIV/0!</v>
      </c>
      <c r="AD91" s="337"/>
      <c r="AE91" s="337"/>
      <c r="AF91" s="309"/>
      <c r="AG91" s="309"/>
      <c r="AH91" s="309"/>
      <c r="AI91" s="309"/>
      <c r="AJ91" s="309">
        <f t="shared" si="322"/>
        <v>0</v>
      </c>
      <c r="AK91" s="337" t="e">
        <f t="shared" si="323"/>
        <v>#DIV/0!</v>
      </c>
      <c r="AL91" s="309">
        <f>AL107</f>
        <v>0</v>
      </c>
      <c r="AM91" s="338" t="e">
        <f t="shared" si="291"/>
        <v>#DIV/0!</v>
      </c>
      <c r="AN91" s="338"/>
      <c r="AO91" s="338"/>
      <c r="AP91" s="309"/>
      <c r="AQ91" s="309"/>
      <c r="AR91" s="309"/>
      <c r="AS91" s="309"/>
      <c r="AT91" s="311">
        <f>AT107</f>
        <v>0</v>
      </c>
      <c r="AU91" s="311"/>
      <c r="AV91" s="311"/>
      <c r="AW91" s="306">
        <f>AX91</f>
        <v>0</v>
      </c>
      <c r="AX91" s="311">
        <f>AX107</f>
        <v>0</v>
      </c>
      <c r="AY91" s="311"/>
      <c r="AZ91" s="311"/>
      <c r="BA91" s="311">
        <f>BB91</f>
        <v>0</v>
      </c>
      <c r="BB91" s="311">
        <f>BB107</f>
        <v>0</v>
      </c>
      <c r="BC91" s="311"/>
      <c r="BD91" s="311"/>
      <c r="BE91" s="311">
        <f t="shared" si="302"/>
        <v>0</v>
      </c>
      <c r="BF91" s="343" t="e">
        <f t="shared" si="305"/>
        <v>#DIV/0!</v>
      </c>
      <c r="BG91" s="311">
        <f>BG107</f>
        <v>0</v>
      </c>
      <c r="BH91" s="341" t="e">
        <f t="shared" si="296"/>
        <v>#DIV/0!</v>
      </c>
      <c r="BI91" s="311"/>
      <c r="BJ91" s="311"/>
      <c r="BK91" s="311"/>
      <c r="BL91" s="311"/>
    </row>
    <row r="92" spans="2:66" s="47" customFormat="1" ht="24.75" customHeight="1" x14ac:dyDescent="0.25">
      <c r="B92" s="301"/>
      <c r="C92" s="186" t="s">
        <v>79</v>
      </c>
      <c r="D92" s="303"/>
      <c r="E92" s="355"/>
      <c r="F92" s="303"/>
      <c r="G92" s="303"/>
      <c r="H92" s="303"/>
      <c r="I92" s="303"/>
      <c r="J92" s="303"/>
      <c r="K92" s="229"/>
      <c r="L92" s="229"/>
      <c r="M92" s="229"/>
      <c r="N92" s="229"/>
      <c r="O92" s="229"/>
      <c r="P92" s="229"/>
      <c r="Q92" s="337"/>
      <c r="R92" s="354"/>
      <c r="S92" s="337"/>
      <c r="T92" s="337"/>
      <c r="U92" s="337"/>
      <c r="V92" s="303"/>
      <c r="W92" s="303"/>
      <c r="X92" s="303"/>
      <c r="Y92" s="303"/>
      <c r="Z92" s="229"/>
      <c r="AA92" s="337"/>
      <c r="AB92" s="354"/>
      <c r="AC92" s="337"/>
      <c r="AD92" s="337"/>
      <c r="AE92" s="337"/>
      <c r="AF92" s="229"/>
      <c r="AG92" s="229"/>
      <c r="AH92" s="229"/>
      <c r="AI92" s="229"/>
      <c r="AJ92" s="229"/>
      <c r="AK92" s="337"/>
      <c r="AL92" s="354"/>
      <c r="AM92" s="338"/>
      <c r="AN92" s="338"/>
      <c r="AO92" s="338"/>
      <c r="AP92" s="229"/>
      <c r="AQ92" s="229"/>
      <c r="AR92" s="229"/>
      <c r="AS92" s="229"/>
      <c r="AT92" s="230"/>
      <c r="AU92" s="230"/>
      <c r="AV92" s="230"/>
      <c r="AW92" s="230"/>
      <c r="AX92" s="230"/>
      <c r="AY92" s="230"/>
      <c r="AZ92" s="230"/>
      <c r="BA92" s="230"/>
      <c r="BB92" s="230"/>
      <c r="BC92" s="230"/>
      <c r="BD92" s="230"/>
      <c r="BE92" s="356"/>
      <c r="BF92" s="343"/>
      <c r="BG92" s="356"/>
      <c r="BH92" s="341"/>
      <c r="BI92" s="230"/>
      <c r="BJ92" s="230"/>
      <c r="BK92" s="230"/>
      <c r="BL92" s="230"/>
      <c r="BM92" s="38"/>
      <c r="BN92" s="38"/>
    </row>
    <row r="93" spans="2:66" s="45" customFormat="1" ht="90" customHeight="1" x14ac:dyDescent="0.25">
      <c r="B93" s="301" t="s">
        <v>60</v>
      </c>
      <c r="C93" s="186" t="s">
        <v>287</v>
      </c>
      <c r="D93" s="302"/>
      <c r="E93" s="303">
        <f t="shared" ref="E93" si="324">F93+G93</f>
        <v>1000</v>
      </c>
      <c r="F93" s="302">
        <f>SUM(F95:F96)</f>
        <v>1000</v>
      </c>
      <c r="G93" s="302">
        <f>SUM(G95:G96)</f>
        <v>0</v>
      </c>
      <c r="H93" s="302"/>
      <c r="I93" s="302"/>
      <c r="J93" s="302"/>
      <c r="K93" s="304">
        <f t="shared" ref="K93:K98" si="325">L93</f>
        <v>376097.90500000003</v>
      </c>
      <c r="L93" s="304">
        <f>L94+L98</f>
        <v>376097.90500000003</v>
      </c>
      <c r="M93" s="304"/>
      <c r="N93" s="304"/>
      <c r="O93" s="304"/>
      <c r="P93" s="304">
        <f t="shared" si="321"/>
        <v>370122.12654999999</v>
      </c>
      <c r="Q93" s="342">
        <f t="shared" si="283"/>
        <v>0.98411110944635538</v>
      </c>
      <c r="R93" s="304">
        <f>R94+R98</f>
        <v>370122.12654999999</v>
      </c>
      <c r="S93" s="342">
        <f t="shared" si="284"/>
        <v>0.98411110944635538</v>
      </c>
      <c r="T93" s="342"/>
      <c r="U93" s="342"/>
      <c r="V93" s="302"/>
      <c r="W93" s="302"/>
      <c r="X93" s="302"/>
      <c r="Y93" s="302"/>
      <c r="Z93" s="304">
        <f>AB93</f>
        <v>370122.12654999999</v>
      </c>
      <c r="AA93" s="342">
        <f t="shared" si="286"/>
        <v>0.98411110944635538</v>
      </c>
      <c r="AB93" s="304">
        <f>AB94+AB98</f>
        <v>370122.12654999999</v>
      </c>
      <c r="AC93" s="342">
        <f t="shared" si="287"/>
        <v>0.98411110944635538</v>
      </c>
      <c r="AD93" s="342"/>
      <c r="AE93" s="342"/>
      <c r="AF93" s="304"/>
      <c r="AG93" s="304"/>
      <c r="AH93" s="304"/>
      <c r="AI93" s="304"/>
      <c r="AJ93" s="304">
        <f t="shared" si="322"/>
        <v>376097.90500000003</v>
      </c>
      <c r="AK93" s="342">
        <f t="shared" si="323"/>
        <v>1</v>
      </c>
      <c r="AL93" s="304">
        <f>AL94+AL98</f>
        <v>376097.90500000003</v>
      </c>
      <c r="AM93" s="338">
        <f t="shared" si="291"/>
        <v>1</v>
      </c>
      <c r="AN93" s="338"/>
      <c r="AO93" s="338"/>
      <c r="AP93" s="304"/>
      <c r="AQ93" s="304"/>
      <c r="AR93" s="304"/>
      <c r="AS93" s="304"/>
      <c r="AT93" s="306">
        <f>AT94+AT98</f>
        <v>500000</v>
      </c>
      <c r="AU93" s="306"/>
      <c r="AV93" s="306"/>
      <c r="AW93" s="306" t="e">
        <f>AX93</f>
        <v>#REF!</v>
      </c>
      <c r="AX93" s="306" t="e">
        <f>AX94</f>
        <v>#REF!</v>
      </c>
      <c r="AY93" s="306"/>
      <c r="AZ93" s="306"/>
      <c r="BA93" s="306">
        <f t="shared" ref="BA93:BA96" si="326">BB93</f>
        <v>561675.05822000001</v>
      </c>
      <c r="BB93" s="306">
        <f>BB94+BB98</f>
        <v>561675.05822000001</v>
      </c>
      <c r="BC93" s="306"/>
      <c r="BD93" s="306"/>
      <c r="BE93" s="306">
        <f t="shared" si="302"/>
        <v>5975.7784500000416</v>
      </c>
      <c r="BF93" s="343">
        <f t="shared" si="305"/>
        <v>1.5888890553644647E-2</v>
      </c>
      <c r="BG93" s="306">
        <f>BG94</f>
        <v>5975.7784500000416</v>
      </c>
      <c r="BH93" s="343">
        <f t="shared" si="296"/>
        <v>1.5888890553644647E-2</v>
      </c>
      <c r="BI93" s="306"/>
      <c r="BJ93" s="306"/>
      <c r="BK93" s="306"/>
      <c r="BL93" s="306"/>
    </row>
    <row r="94" spans="2:66" s="41" customFormat="1" ht="45.75" customHeight="1" x14ac:dyDescent="0.25">
      <c r="B94" s="301"/>
      <c r="C94" s="186" t="s">
        <v>56</v>
      </c>
      <c r="D94" s="303"/>
      <c r="E94" s="303"/>
      <c r="F94" s="303"/>
      <c r="G94" s="303"/>
      <c r="H94" s="303"/>
      <c r="I94" s="303"/>
      <c r="J94" s="303"/>
      <c r="K94" s="229">
        <f t="shared" si="325"/>
        <v>376097.90500000003</v>
      </c>
      <c r="L94" s="229">
        <f>SUM(L95:L97)</f>
        <v>376097.90500000003</v>
      </c>
      <c r="M94" s="229"/>
      <c r="N94" s="354"/>
      <c r="O94" s="354"/>
      <c r="P94" s="229">
        <f t="shared" si="321"/>
        <v>370122.12654999999</v>
      </c>
      <c r="Q94" s="342">
        <f t="shared" si="283"/>
        <v>0.98411110944635538</v>
      </c>
      <c r="R94" s="229">
        <f>R95+R96+R97</f>
        <v>370122.12654999999</v>
      </c>
      <c r="S94" s="342">
        <f t="shared" si="284"/>
        <v>0.98411110944635538</v>
      </c>
      <c r="T94" s="342"/>
      <c r="U94" s="342"/>
      <c r="V94" s="303"/>
      <c r="W94" s="303"/>
      <c r="X94" s="303"/>
      <c r="Y94" s="303"/>
      <c r="Z94" s="229">
        <f>AB94</f>
        <v>370122.12654999999</v>
      </c>
      <c r="AA94" s="342">
        <f t="shared" si="286"/>
        <v>0.98411110944635538</v>
      </c>
      <c r="AB94" s="229">
        <f>AB95+AB96+AB97</f>
        <v>370122.12654999999</v>
      </c>
      <c r="AC94" s="342">
        <f t="shared" si="287"/>
        <v>0.98411110944635538</v>
      </c>
      <c r="AD94" s="342"/>
      <c r="AE94" s="342"/>
      <c r="AF94" s="229"/>
      <c r="AG94" s="229"/>
      <c r="AH94" s="229"/>
      <c r="AI94" s="229"/>
      <c r="AJ94" s="229">
        <f t="shared" si="322"/>
        <v>376097.90500000003</v>
      </c>
      <c r="AK94" s="342">
        <f t="shared" si="323"/>
        <v>1</v>
      </c>
      <c r="AL94" s="229">
        <f>AL95+AL96</f>
        <v>376097.90500000003</v>
      </c>
      <c r="AM94" s="338">
        <f t="shared" si="291"/>
        <v>1</v>
      </c>
      <c r="AN94" s="338"/>
      <c r="AO94" s="338"/>
      <c r="AP94" s="229"/>
      <c r="AQ94" s="229"/>
      <c r="AR94" s="229"/>
      <c r="AS94" s="229"/>
      <c r="AT94" s="230">
        <f>SUM(AT95:AT97)</f>
        <v>0</v>
      </c>
      <c r="AU94" s="356"/>
      <c r="AV94" s="356"/>
      <c r="AW94" s="230" t="e">
        <f>AX94</f>
        <v>#REF!</v>
      </c>
      <c r="AX94" s="230" t="e">
        <f>SUM(AX95:AX97)</f>
        <v>#REF!</v>
      </c>
      <c r="AY94" s="356"/>
      <c r="AZ94" s="356"/>
      <c r="BA94" s="230">
        <f t="shared" si="326"/>
        <v>61675.058219999999</v>
      </c>
      <c r="BB94" s="230">
        <f>SUM(BB95:BB97)</f>
        <v>61675.058219999999</v>
      </c>
      <c r="BC94" s="356"/>
      <c r="BD94" s="356"/>
      <c r="BE94" s="230">
        <f t="shared" si="302"/>
        <v>5975.7784500000416</v>
      </c>
      <c r="BF94" s="343">
        <f t="shared" si="305"/>
        <v>1.5888890553644647E-2</v>
      </c>
      <c r="BG94" s="230">
        <f>BG95+BG96</f>
        <v>5975.7784500000416</v>
      </c>
      <c r="BH94" s="343">
        <f t="shared" si="296"/>
        <v>1.5888890553644647E-2</v>
      </c>
      <c r="BI94" s="230"/>
      <c r="BJ94" s="230"/>
      <c r="BK94" s="230"/>
      <c r="BL94" s="230"/>
    </row>
    <row r="95" spans="2:66" s="43" customFormat="1" ht="27" hidden="1" customHeight="1" x14ac:dyDescent="0.25">
      <c r="B95" s="358"/>
      <c r="C95" s="191" t="s">
        <v>65</v>
      </c>
      <c r="D95" s="355"/>
      <c r="E95" s="355">
        <f t="shared" ref="E95:E96" si="327">F95+G95</f>
        <v>1000</v>
      </c>
      <c r="F95" s="355">
        <v>1000</v>
      </c>
      <c r="G95" s="355"/>
      <c r="H95" s="355"/>
      <c r="I95" s="355"/>
      <c r="J95" s="355"/>
      <c r="K95" s="354">
        <f t="shared" si="325"/>
        <v>366497.16934000002</v>
      </c>
      <c r="L95" s="354">
        <v>366497.16934000002</v>
      </c>
      <c r="M95" s="354"/>
      <c r="N95" s="354"/>
      <c r="O95" s="354"/>
      <c r="P95" s="354">
        <f t="shared" si="321"/>
        <v>360521.39088999998</v>
      </c>
      <c r="Q95" s="338">
        <f t="shared" si="283"/>
        <v>0.98369488511804493</v>
      </c>
      <c r="R95" s="354">
        <v>360521.39088999998</v>
      </c>
      <c r="S95" s="338">
        <f t="shared" si="284"/>
        <v>0.98369488511804493</v>
      </c>
      <c r="T95" s="338"/>
      <c r="U95" s="338"/>
      <c r="V95" s="355"/>
      <c r="W95" s="355"/>
      <c r="X95" s="355"/>
      <c r="Y95" s="355"/>
      <c r="Z95" s="354">
        <f t="shared" ref="Z95:Z98" si="328">AB95+AH95</f>
        <v>360521.39088999998</v>
      </c>
      <c r="AA95" s="338">
        <f t="shared" si="286"/>
        <v>0.98369488511804493</v>
      </c>
      <c r="AB95" s="354">
        <v>360521.39088999998</v>
      </c>
      <c r="AC95" s="338">
        <f t="shared" si="287"/>
        <v>0.98369488511804493</v>
      </c>
      <c r="AD95" s="338"/>
      <c r="AE95" s="338"/>
      <c r="AF95" s="354"/>
      <c r="AG95" s="354"/>
      <c r="AH95" s="354"/>
      <c r="AI95" s="354"/>
      <c r="AJ95" s="354">
        <f t="shared" si="322"/>
        <v>366497.16934000002</v>
      </c>
      <c r="AK95" s="342">
        <f t="shared" si="323"/>
        <v>1</v>
      </c>
      <c r="AL95" s="354">
        <v>366497.16934000002</v>
      </c>
      <c r="AM95" s="338">
        <f t="shared" si="291"/>
        <v>1</v>
      </c>
      <c r="AN95" s="338"/>
      <c r="AO95" s="338"/>
      <c r="AP95" s="354"/>
      <c r="AQ95" s="354"/>
      <c r="AR95" s="354"/>
      <c r="AS95" s="354"/>
      <c r="AT95" s="356">
        <f>BB95-AF95</f>
        <v>0</v>
      </c>
      <c r="AU95" s="356"/>
      <c r="AV95" s="356"/>
      <c r="AW95" s="356">
        <f>AX95</f>
        <v>-360521.39088999998</v>
      </c>
      <c r="AX95" s="356">
        <f>BE95-AJ95</f>
        <v>-360521.39088999998</v>
      </c>
      <c r="AY95" s="356"/>
      <c r="AZ95" s="356"/>
      <c r="BA95" s="356">
        <f t="shared" si="326"/>
        <v>0</v>
      </c>
      <c r="BB95" s="356">
        <f>AF95</f>
        <v>0</v>
      </c>
      <c r="BC95" s="356"/>
      <c r="BD95" s="356"/>
      <c r="BE95" s="356">
        <f t="shared" si="302"/>
        <v>5975.7784500000416</v>
      </c>
      <c r="BF95" s="357">
        <f t="shared" si="305"/>
        <v>1.630511488195507E-2</v>
      </c>
      <c r="BG95" s="356">
        <f>L95-AB95</f>
        <v>5975.7784500000416</v>
      </c>
      <c r="BH95" s="357">
        <f t="shared" si="296"/>
        <v>1.630511488195507E-2</v>
      </c>
      <c r="BI95" s="356"/>
      <c r="BJ95" s="356"/>
      <c r="BK95" s="356"/>
      <c r="BL95" s="356"/>
    </row>
    <row r="96" spans="2:66" s="43" customFormat="1" ht="22.5" hidden="1" customHeight="1" x14ac:dyDescent="0.25">
      <c r="B96" s="358"/>
      <c r="C96" s="191" t="s">
        <v>66</v>
      </c>
      <c r="D96" s="355"/>
      <c r="E96" s="355">
        <f t="shared" si="327"/>
        <v>0</v>
      </c>
      <c r="F96" s="355"/>
      <c r="G96" s="355"/>
      <c r="H96" s="355"/>
      <c r="I96" s="355"/>
      <c r="J96" s="355"/>
      <c r="K96" s="354">
        <f t="shared" si="325"/>
        <v>9600.7356600000003</v>
      </c>
      <c r="L96" s="354">
        <v>9600.7356600000003</v>
      </c>
      <c r="M96" s="354"/>
      <c r="N96" s="354"/>
      <c r="O96" s="354"/>
      <c r="P96" s="354">
        <f t="shared" si="321"/>
        <v>9600.7356600000003</v>
      </c>
      <c r="Q96" s="338">
        <f t="shared" si="283"/>
        <v>1</v>
      </c>
      <c r="R96" s="354">
        <v>9600.7356600000003</v>
      </c>
      <c r="S96" s="338">
        <f t="shared" si="284"/>
        <v>1</v>
      </c>
      <c r="T96" s="338"/>
      <c r="U96" s="338"/>
      <c r="V96" s="355"/>
      <c r="W96" s="355"/>
      <c r="X96" s="355"/>
      <c r="Y96" s="355"/>
      <c r="Z96" s="354">
        <f t="shared" si="328"/>
        <v>9600.7356600000003</v>
      </c>
      <c r="AA96" s="338">
        <f t="shared" si="286"/>
        <v>1</v>
      </c>
      <c r="AB96" s="354">
        <v>9600.7356600000003</v>
      </c>
      <c r="AC96" s="338">
        <f t="shared" si="287"/>
        <v>1</v>
      </c>
      <c r="AD96" s="338"/>
      <c r="AE96" s="338"/>
      <c r="AF96" s="354"/>
      <c r="AG96" s="354"/>
      <c r="AH96" s="354"/>
      <c r="AI96" s="354"/>
      <c r="AJ96" s="354">
        <f t="shared" si="322"/>
        <v>9600.7356600000003</v>
      </c>
      <c r="AK96" s="342">
        <f t="shared" si="323"/>
        <v>1</v>
      </c>
      <c r="AL96" s="354">
        <v>9600.7356600000003</v>
      </c>
      <c r="AM96" s="338">
        <f t="shared" si="291"/>
        <v>1</v>
      </c>
      <c r="AN96" s="338"/>
      <c r="AO96" s="338"/>
      <c r="AP96" s="354"/>
      <c r="AQ96" s="354"/>
      <c r="AR96" s="354"/>
      <c r="AS96" s="354"/>
      <c r="AT96" s="356"/>
      <c r="AU96" s="356"/>
      <c r="AV96" s="356"/>
      <c r="AW96" s="356">
        <f>AX96</f>
        <v>0</v>
      </c>
      <c r="AX96" s="356"/>
      <c r="AY96" s="356"/>
      <c r="AZ96" s="356"/>
      <c r="BA96" s="356">
        <f t="shared" si="326"/>
        <v>0</v>
      </c>
      <c r="BB96" s="356">
        <f>AF96</f>
        <v>0</v>
      </c>
      <c r="BC96" s="356"/>
      <c r="BD96" s="356"/>
      <c r="BE96" s="356">
        <f t="shared" si="302"/>
        <v>0</v>
      </c>
      <c r="BF96" s="357">
        <f t="shared" si="305"/>
        <v>0</v>
      </c>
      <c r="BG96" s="356">
        <f>L96-AB96</f>
        <v>0</v>
      </c>
      <c r="BH96" s="357">
        <v>0</v>
      </c>
      <c r="BI96" s="356"/>
      <c r="BJ96" s="356"/>
      <c r="BK96" s="356"/>
      <c r="BL96" s="356"/>
    </row>
    <row r="97" spans="2:66" s="43" customFormat="1" ht="62.25" hidden="1" customHeight="1" x14ac:dyDescent="0.25">
      <c r="B97" s="358"/>
      <c r="C97" s="191" t="s">
        <v>73</v>
      </c>
      <c r="D97" s="355"/>
      <c r="E97" s="355"/>
      <c r="F97" s="355"/>
      <c r="G97" s="355"/>
      <c r="H97" s="355"/>
      <c r="I97" s="355"/>
      <c r="J97" s="355"/>
      <c r="K97" s="354">
        <f t="shared" si="325"/>
        <v>0</v>
      </c>
      <c r="L97" s="354">
        <v>0</v>
      </c>
      <c r="M97" s="354"/>
      <c r="N97" s="354"/>
      <c r="O97" s="354"/>
      <c r="P97" s="354">
        <f t="shared" si="321"/>
        <v>0</v>
      </c>
      <c r="Q97" s="337" t="e">
        <f t="shared" si="283"/>
        <v>#DIV/0!</v>
      </c>
      <c r="R97" s="354">
        <f>AF97-L97</f>
        <v>0</v>
      </c>
      <c r="S97" s="337" t="e">
        <f t="shared" si="284"/>
        <v>#DIV/0!</v>
      </c>
      <c r="T97" s="337"/>
      <c r="U97" s="337"/>
      <c r="V97" s="355"/>
      <c r="W97" s="355"/>
      <c r="X97" s="355"/>
      <c r="Y97" s="355"/>
      <c r="Z97" s="354">
        <f t="shared" si="328"/>
        <v>0</v>
      </c>
      <c r="AA97" s="337" t="e">
        <f t="shared" si="286"/>
        <v>#DIV/0!</v>
      </c>
      <c r="AB97" s="354">
        <f t="shared" ref="AB97:AB109" si="329">L97</f>
        <v>0</v>
      </c>
      <c r="AC97" s="337" t="e">
        <f t="shared" si="287"/>
        <v>#DIV/0!</v>
      </c>
      <c r="AD97" s="337"/>
      <c r="AE97" s="337"/>
      <c r="AF97" s="354"/>
      <c r="AG97" s="354"/>
      <c r="AH97" s="354"/>
      <c r="AI97" s="354"/>
      <c r="AJ97" s="354">
        <f t="shared" si="322"/>
        <v>0</v>
      </c>
      <c r="AK97" s="337" t="e">
        <f t="shared" si="323"/>
        <v>#DIV/0!</v>
      </c>
      <c r="AL97" s="354">
        <v>0</v>
      </c>
      <c r="AM97" s="338" t="e">
        <f t="shared" si="291"/>
        <v>#DIV/0!</v>
      </c>
      <c r="AN97" s="338"/>
      <c r="AO97" s="338"/>
      <c r="AP97" s="354"/>
      <c r="AQ97" s="354"/>
      <c r="AR97" s="354"/>
      <c r="AS97" s="354"/>
      <c r="AT97" s="356"/>
      <c r="AU97" s="356"/>
      <c r="AV97" s="356"/>
      <c r="AW97" s="356" t="e">
        <f>AX97</f>
        <v>#REF!</v>
      </c>
      <c r="AX97" s="356" t="e">
        <f>AF97-#REF!</f>
        <v>#REF!</v>
      </c>
      <c r="AY97" s="356"/>
      <c r="AZ97" s="356"/>
      <c r="BA97" s="356">
        <f>AF97</f>
        <v>0</v>
      </c>
      <c r="BB97" s="356">
        <f>AF97+61675.05822</f>
        <v>61675.058219999999</v>
      </c>
      <c r="BC97" s="356"/>
      <c r="BD97" s="356"/>
      <c r="BE97" s="356">
        <f t="shared" si="302"/>
        <v>-61675.058219999999</v>
      </c>
      <c r="BF97" s="343" t="e">
        <f t="shared" si="305"/>
        <v>#DIV/0!</v>
      </c>
      <c r="BG97" s="356">
        <f>BQ97-BB97</f>
        <v>-61675.058219999999</v>
      </c>
      <c r="BH97" s="341" t="e">
        <f t="shared" si="296"/>
        <v>#DIV/0!</v>
      </c>
      <c r="BI97" s="356"/>
      <c r="BJ97" s="356"/>
      <c r="BK97" s="356"/>
      <c r="BL97" s="356"/>
    </row>
    <row r="98" spans="2:66" s="36" customFormat="1" ht="46.5" customHeight="1" x14ac:dyDescent="0.25">
      <c r="B98" s="307"/>
      <c r="C98" s="187" t="s">
        <v>57</v>
      </c>
      <c r="D98" s="308"/>
      <c r="E98" s="308"/>
      <c r="F98" s="308"/>
      <c r="G98" s="308"/>
      <c r="H98" s="308"/>
      <c r="I98" s="308"/>
      <c r="J98" s="308"/>
      <c r="K98" s="309">
        <f t="shared" si="325"/>
        <v>0</v>
      </c>
      <c r="L98" s="309">
        <v>0</v>
      </c>
      <c r="M98" s="309"/>
      <c r="N98" s="309"/>
      <c r="O98" s="309"/>
      <c r="P98" s="309">
        <f t="shared" si="321"/>
        <v>0</v>
      </c>
      <c r="Q98" s="337">
        <v>0</v>
      </c>
      <c r="R98" s="309">
        <v>0</v>
      </c>
      <c r="S98" s="337">
        <v>0</v>
      </c>
      <c r="T98" s="337"/>
      <c r="U98" s="337"/>
      <c r="V98" s="308"/>
      <c r="W98" s="308"/>
      <c r="X98" s="308"/>
      <c r="Y98" s="308"/>
      <c r="Z98" s="309">
        <f t="shared" si="328"/>
        <v>0</v>
      </c>
      <c r="AA98" s="337">
        <v>0</v>
      </c>
      <c r="AB98" s="354">
        <f t="shared" si="329"/>
        <v>0</v>
      </c>
      <c r="AC98" s="337">
        <v>0</v>
      </c>
      <c r="AD98" s="337"/>
      <c r="AE98" s="337"/>
      <c r="AF98" s="309"/>
      <c r="AG98" s="309"/>
      <c r="AH98" s="309"/>
      <c r="AI98" s="309"/>
      <c r="AJ98" s="309">
        <f t="shared" si="322"/>
        <v>0</v>
      </c>
      <c r="AK98" s="337">
        <v>0</v>
      </c>
      <c r="AL98" s="309">
        <f>AX98-AG98</f>
        <v>0</v>
      </c>
      <c r="AM98" s="338">
        <v>0</v>
      </c>
      <c r="AN98" s="338"/>
      <c r="AO98" s="338"/>
      <c r="AP98" s="309"/>
      <c r="AQ98" s="309"/>
      <c r="AR98" s="309"/>
      <c r="AS98" s="309"/>
      <c r="AT98" s="311">
        <f>BB98-AF98</f>
        <v>500000</v>
      </c>
      <c r="AU98" s="311"/>
      <c r="AV98" s="311"/>
      <c r="AW98" s="311"/>
      <c r="AX98" s="311"/>
      <c r="AY98" s="311"/>
      <c r="AZ98" s="311"/>
      <c r="BA98" s="311">
        <f t="shared" ref="BA98" si="330">BB98</f>
        <v>500000</v>
      </c>
      <c r="BB98" s="311">
        <v>500000</v>
      </c>
      <c r="BC98" s="311"/>
      <c r="BD98" s="311"/>
      <c r="BE98" s="311">
        <f t="shared" si="302"/>
        <v>-500000</v>
      </c>
      <c r="BF98" s="343" t="e">
        <f t="shared" si="305"/>
        <v>#DIV/0!</v>
      </c>
      <c r="BG98" s="311">
        <f>BQ98-BB98</f>
        <v>-500000</v>
      </c>
      <c r="BH98" s="341" t="e">
        <f t="shared" si="296"/>
        <v>#DIV/0!</v>
      </c>
      <c r="BI98" s="311"/>
      <c r="BJ98" s="311"/>
      <c r="BK98" s="311"/>
      <c r="BL98" s="311"/>
    </row>
    <row r="99" spans="2:66" s="42" customFormat="1" ht="30" hidden="1" customHeight="1" x14ac:dyDescent="0.25">
      <c r="B99" s="301"/>
      <c r="C99" s="191"/>
      <c r="D99" s="303"/>
      <c r="E99" s="355"/>
      <c r="F99" s="355"/>
      <c r="G99" s="303"/>
      <c r="H99" s="355"/>
      <c r="I99" s="355"/>
      <c r="J99" s="303"/>
      <c r="K99" s="354"/>
      <c r="L99" s="354"/>
      <c r="M99" s="354"/>
      <c r="N99" s="354"/>
      <c r="O99" s="354"/>
      <c r="P99" s="354">
        <f t="shared" si="321"/>
        <v>0</v>
      </c>
      <c r="Q99" s="337" t="e">
        <f t="shared" si="283"/>
        <v>#DIV/0!</v>
      </c>
      <c r="R99" s="354"/>
      <c r="S99" s="337" t="e">
        <f t="shared" si="284"/>
        <v>#DIV/0!</v>
      </c>
      <c r="T99" s="337"/>
      <c r="U99" s="337"/>
      <c r="V99" s="303"/>
      <c r="W99" s="303"/>
      <c r="X99" s="303"/>
      <c r="Y99" s="303"/>
      <c r="Z99" s="354"/>
      <c r="AA99" s="337" t="e">
        <f t="shared" si="286"/>
        <v>#DIV/0!</v>
      </c>
      <c r="AB99" s="354">
        <f t="shared" si="329"/>
        <v>0</v>
      </c>
      <c r="AC99" s="337" t="e">
        <f t="shared" si="287"/>
        <v>#DIV/0!</v>
      </c>
      <c r="AD99" s="337"/>
      <c r="AE99" s="337"/>
      <c r="AF99" s="303"/>
      <c r="AG99" s="303"/>
      <c r="AH99" s="303"/>
      <c r="AI99" s="303"/>
      <c r="AJ99" s="354">
        <f t="shared" si="322"/>
        <v>0</v>
      </c>
      <c r="AK99" s="337" t="e">
        <f t="shared" si="323"/>
        <v>#DIV/0!</v>
      </c>
      <c r="AL99" s="354"/>
      <c r="AM99" s="338" t="e">
        <f t="shared" si="291"/>
        <v>#DIV/0!</v>
      </c>
      <c r="AN99" s="338"/>
      <c r="AO99" s="338"/>
      <c r="AP99" s="303"/>
      <c r="AQ99" s="303"/>
      <c r="AR99" s="303"/>
      <c r="AS99" s="303"/>
      <c r="AT99" s="351"/>
      <c r="AU99" s="351"/>
      <c r="AV99" s="351"/>
      <c r="AW99" s="351"/>
      <c r="AX99" s="351"/>
      <c r="AY99" s="351"/>
      <c r="AZ99" s="351"/>
      <c r="BA99" s="351"/>
      <c r="BB99" s="351"/>
      <c r="BC99" s="351"/>
      <c r="BD99" s="351"/>
      <c r="BE99" s="356">
        <f t="shared" si="302"/>
        <v>0</v>
      </c>
      <c r="BF99" s="343" t="e">
        <f t="shared" si="305"/>
        <v>#DIV/0!</v>
      </c>
      <c r="BG99" s="356"/>
      <c r="BH99" s="341" t="e">
        <f t="shared" si="296"/>
        <v>#DIV/0!</v>
      </c>
      <c r="BI99" s="331"/>
      <c r="BJ99" s="331"/>
      <c r="BK99" s="331"/>
      <c r="BL99" s="331"/>
      <c r="BM99" s="41"/>
      <c r="BN99" s="41"/>
    </row>
    <row r="100" spans="2:66" s="42" customFormat="1" ht="30" hidden="1" customHeight="1" x14ac:dyDescent="0.25">
      <c r="B100" s="301"/>
      <c r="C100" s="191"/>
      <c r="D100" s="303"/>
      <c r="E100" s="355"/>
      <c r="F100" s="355"/>
      <c r="G100" s="303"/>
      <c r="H100" s="355"/>
      <c r="I100" s="355"/>
      <c r="J100" s="303"/>
      <c r="K100" s="354"/>
      <c r="L100" s="354"/>
      <c r="M100" s="354"/>
      <c r="N100" s="354"/>
      <c r="O100" s="354"/>
      <c r="P100" s="354">
        <f t="shared" si="321"/>
        <v>0</v>
      </c>
      <c r="Q100" s="337" t="e">
        <f t="shared" si="283"/>
        <v>#DIV/0!</v>
      </c>
      <c r="R100" s="354"/>
      <c r="S100" s="337" t="e">
        <f t="shared" si="284"/>
        <v>#DIV/0!</v>
      </c>
      <c r="T100" s="337"/>
      <c r="U100" s="337"/>
      <c r="V100" s="303"/>
      <c r="W100" s="303"/>
      <c r="X100" s="303"/>
      <c r="Y100" s="303"/>
      <c r="Z100" s="354"/>
      <c r="AA100" s="337" t="e">
        <f t="shared" si="286"/>
        <v>#DIV/0!</v>
      </c>
      <c r="AB100" s="354">
        <f t="shared" si="329"/>
        <v>0</v>
      </c>
      <c r="AC100" s="337" t="e">
        <f t="shared" si="287"/>
        <v>#DIV/0!</v>
      </c>
      <c r="AD100" s="337"/>
      <c r="AE100" s="337"/>
      <c r="AF100" s="303"/>
      <c r="AG100" s="303"/>
      <c r="AH100" s="303"/>
      <c r="AI100" s="303"/>
      <c r="AJ100" s="354">
        <f t="shared" si="322"/>
        <v>0</v>
      </c>
      <c r="AK100" s="337" t="e">
        <f t="shared" si="323"/>
        <v>#DIV/0!</v>
      </c>
      <c r="AL100" s="354"/>
      <c r="AM100" s="338" t="e">
        <f t="shared" si="291"/>
        <v>#DIV/0!</v>
      </c>
      <c r="AN100" s="338"/>
      <c r="AO100" s="338"/>
      <c r="AP100" s="303"/>
      <c r="AQ100" s="303"/>
      <c r="AR100" s="303"/>
      <c r="AS100" s="303"/>
      <c r="AT100" s="351"/>
      <c r="AU100" s="351"/>
      <c r="AV100" s="351"/>
      <c r="AW100" s="351"/>
      <c r="AX100" s="351"/>
      <c r="AY100" s="351"/>
      <c r="AZ100" s="351"/>
      <c r="BA100" s="351"/>
      <c r="BB100" s="351"/>
      <c r="BC100" s="351"/>
      <c r="BD100" s="351"/>
      <c r="BE100" s="356">
        <f t="shared" si="302"/>
        <v>0</v>
      </c>
      <c r="BF100" s="343" t="e">
        <f t="shared" si="305"/>
        <v>#DIV/0!</v>
      </c>
      <c r="BG100" s="356"/>
      <c r="BH100" s="341" t="e">
        <f t="shared" si="296"/>
        <v>#DIV/0!</v>
      </c>
      <c r="BI100" s="331"/>
      <c r="BJ100" s="331"/>
      <c r="BK100" s="331"/>
      <c r="BL100" s="331"/>
      <c r="BM100" s="41"/>
      <c r="BN100" s="41"/>
    </row>
    <row r="101" spans="2:66" s="42" customFormat="1" ht="30" hidden="1" customHeight="1" x14ac:dyDescent="0.25">
      <c r="B101" s="301"/>
      <c r="C101" s="191"/>
      <c r="D101" s="303"/>
      <c r="E101" s="355"/>
      <c r="F101" s="355"/>
      <c r="G101" s="303"/>
      <c r="H101" s="355"/>
      <c r="I101" s="355"/>
      <c r="J101" s="303"/>
      <c r="K101" s="354"/>
      <c r="L101" s="354"/>
      <c r="M101" s="354"/>
      <c r="N101" s="354"/>
      <c r="O101" s="354"/>
      <c r="P101" s="354">
        <f t="shared" si="321"/>
        <v>0</v>
      </c>
      <c r="Q101" s="337" t="e">
        <f t="shared" si="283"/>
        <v>#DIV/0!</v>
      </c>
      <c r="R101" s="354"/>
      <c r="S101" s="337" t="e">
        <f t="shared" si="284"/>
        <v>#DIV/0!</v>
      </c>
      <c r="T101" s="337"/>
      <c r="U101" s="337"/>
      <c r="V101" s="303"/>
      <c r="W101" s="303"/>
      <c r="X101" s="303"/>
      <c r="Y101" s="303"/>
      <c r="Z101" s="354"/>
      <c r="AA101" s="337" t="e">
        <f t="shared" si="286"/>
        <v>#DIV/0!</v>
      </c>
      <c r="AB101" s="354">
        <f t="shared" si="329"/>
        <v>0</v>
      </c>
      <c r="AC101" s="337" t="e">
        <f t="shared" si="287"/>
        <v>#DIV/0!</v>
      </c>
      <c r="AD101" s="337"/>
      <c r="AE101" s="337"/>
      <c r="AF101" s="303"/>
      <c r="AG101" s="303"/>
      <c r="AH101" s="303"/>
      <c r="AI101" s="303"/>
      <c r="AJ101" s="354">
        <f t="shared" si="322"/>
        <v>0</v>
      </c>
      <c r="AK101" s="337" t="e">
        <f t="shared" si="323"/>
        <v>#DIV/0!</v>
      </c>
      <c r="AL101" s="354"/>
      <c r="AM101" s="338" t="e">
        <f t="shared" si="291"/>
        <v>#DIV/0!</v>
      </c>
      <c r="AN101" s="338"/>
      <c r="AO101" s="338"/>
      <c r="AP101" s="303"/>
      <c r="AQ101" s="303"/>
      <c r="AR101" s="303"/>
      <c r="AS101" s="303"/>
      <c r="AT101" s="351"/>
      <c r="AU101" s="351"/>
      <c r="AV101" s="351"/>
      <c r="AW101" s="351"/>
      <c r="AX101" s="351"/>
      <c r="AY101" s="351"/>
      <c r="AZ101" s="351"/>
      <c r="BA101" s="351"/>
      <c r="BB101" s="351"/>
      <c r="BC101" s="351"/>
      <c r="BD101" s="351"/>
      <c r="BE101" s="356">
        <f t="shared" si="302"/>
        <v>0</v>
      </c>
      <c r="BF101" s="343" t="e">
        <f t="shared" si="305"/>
        <v>#DIV/0!</v>
      </c>
      <c r="BG101" s="356"/>
      <c r="BH101" s="341" t="e">
        <f t="shared" si="296"/>
        <v>#DIV/0!</v>
      </c>
      <c r="BI101" s="331"/>
      <c r="BJ101" s="331"/>
      <c r="BK101" s="331"/>
      <c r="BL101" s="331"/>
      <c r="BM101" s="41"/>
      <c r="BN101" s="41"/>
    </row>
    <row r="102" spans="2:66" s="42" customFormat="1" ht="30" hidden="1" customHeight="1" x14ac:dyDescent="0.25">
      <c r="B102" s="301"/>
      <c r="C102" s="191"/>
      <c r="D102" s="303"/>
      <c r="E102" s="355"/>
      <c r="F102" s="355"/>
      <c r="G102" s="303"/>
      <c r="H102" s="355"/>
      <c r="I102" s="355"/>
      <c r="J102" s="303"/>
      <c r="K102" s="354"/>
      <c r="L102" s="354"/>
      <c r="M102" s="354"/>
      <c r="N102" s="354"/>
      <c r="O102" s="354"/>
      <c r="P102" s="354">
        <f t="shared" si="321"/>
        <v>0</v>
      </c>
      <c r="Q102" s="337" t="e">
        <f t="shared" si="283"/>
        <v>#DIV/0!</v>
      </c>
      <c r="R102" s="354"/>
      <c r="S102" s="337" t="e">
        <f t="shared" si="284"/>
        <v>#DIV/0!</v>
      </c>
      <c r="T102" s="337"/>
      <c r="U102" s="337"/>
      <c r="V102" s="303"/>
      <c r="W102" s="303"/>
      <c r="X102" s="303"/>
      <c r="Y102" s="303"/>
      <c r="Z102" s="354"/>
      <c r="AA102" s="337" t="e">
        <f t="shared" si="286"/>
        <v>#DIV/0!</v>
      </c>
      <c r="AB102" s="354">
        <f t="shared" si="329"/>
        <v>0</v>
      </c>
      <c r="AC102" s="337" t="e">
        <f t="shared" si="287"/>
        <v>#DIV/0!</v>
      </c>
      <c r="AD102" s="337"/>
      <c r="AE102" s="337"/>
      <c r="AF102" s="303"/>
      <c r="AG102" s="303"/>
      <c r="AH102" s="303"/>
      <c r="AI102" s="303"/>
      <c r="AJ102" s="354">
        <f t="shared" si="322"/>
        <v>0</v>
      </c>
      <c r="AK102" s="337" t="e">
        <f t="shared" si="323"/>
        <v>#DIV/0!</v>
      </c>
      <c r="AL102" s="354"/>
      <c r="AM102" s="338" t="e">
        <f t="shared" si="291"/>
        <v>#DIV/0!</v>
      </c>
      <c r="AN102" s="338"/>
      <c r="AO102" s="338"/>
      <c r="AP102" s="303"/>
      <c r="AQ102" s="303"/>
      <c r="AR102" s="303"/>
      <c r="AS102" s="303"/>
      <c r="AT102" s="351"/>
      <c r="AU102" s="351"/>
      <c r="AV102" s="351"/>
      <c r="AW102" s="351"/>
      <c r="AX102" s="351"/>
      <c r="AY102" s="351"/>
      <c r="AZ102" s="351"/>
      <c r="BA102" s="351"/>
      <c r="BB102" s="351"/>
      <c r="BC102" s="351"/>
      <c r="BD102" s="351"/>
      <c r="BE102" s="356">
        <f t="shared" si="302"/>
        <v>0</v>
      </c>
      <c r="BF102" s="343" t="e">
        <f t="shared" si="305"/>
        <v>#DIV/0!</v>
      </c>
      <c r="BG102" s="356"/>
      <c r="BH102" s="341" t="e">
        <f t="shared" si="296"/>
        <v>#DIV/0!</v>
      </c>
      <c r="BI102" s="331"/>
      <c r="BJ102" s="331"/>
      <c r="BK102" s="331"/>
      <c r="BL102" s="331"/>
      <c r="BM102" s="41"/>
      <c r="BN102" s="41"/>
    </row>
    <row r="103" spans="2:66" s="42" customFormat="1" ht="30" hidden="1" customHeight="1" x14ac:dyDescent="0.25">
      <c r="B103" s="301"/>
      <c r="C103" s="191"/>
      <c r="D103" s="303"/>
      <c r="E103" s="355"/>
      <c r="F103" s="355"/>
      <c r="G103" s="303"/>
      <c r="H103" s="355"/>
      <c r="I103" s="355"/>
      <c r="J103" s="303"/>
      <c r="K103" s="354"/>
      <c r="L103" s="354"/>
      <c r="M103" s="354"/>
      <c r="N103" s="354"/>
      <c r="O103" s="354"/>
      <c r="P103" s="354">
        <f t="shared" si="321"/>
        <v>0</v>
      </c>
      <c r="Q103" s="337" t="e">
        <f t="shared" si="283"/>
        <v>#DIV/0!</v>
      </c>
      <c r="R103" s="354"/>
      <c r="S103" s="337" t="e">
        <f t="shared" si="284"/>
        <v>#DIV/0!</v>
      </c>
      <c r="T103" s="337"/>
      <c r="U103" s="337"/>
      <c r="V103" s="303"/>
      <c r="W103" s="303"/>
      <c r="X103" s="303"/>
      <c r="Y103" s="303"/>
      <c r="Z103" s="354"/>
      <c r="AA103" s="337" t="e">
        <f t="shared" si="286"/>
        <v>#DIV/0!</v>
      </c>
      <c r="AB103" s="354">
        <f t="shared" si="329"/>
        <v>0</v>
      </c>
      <c r="AC103" s="337" t="e">
        <f t="shared" si="287"/>
        <v>#DIV/0!</v>
      </c>
      <c r="AD103" s="337"/>
      <c r="AE103" s="337"/>
      <c r="AF103" s="303"/>
      <c r="AG103" s="303"/>
      <c r="AH103" s="303"/>
      <c r="AI103" s="303"/>
      <c r="AJ103" s="354">
        <f t="shared" si="322"/>
        <v>0</v>
      </c>
      <c r="AK103" s="337" t="e">
        <f t="shared" si="323"/>
        <v>#DIV/0!</v>
      </c>
      <c r="AL103" s="354"/>
      <c r="AM103" s="338" t="e">
        <f t="shared" si="291"/>
        <v>#DIV/0!</v>
      </c>
      <c r="AN103" s="338"/>
      <c r="AO103" s="338"/>
      <c r="AP103" s="303"/>
      <c r="AQ103" s="303"/>
      <c r="AR103" s="303"/>
      <c r="AS103" s="303"/>
      <c r="AT103" s="351"/>
      <c r="AU103" s="351"/>
      <c r="AV103" s="351"/>
      <c r="AW103" s="351"/>
      <c r="AX103" s="351"/>
      <c r="AY103" s="351"/>
      <c r="AZ103" s="351"/>
      <c r="BA103" s="351"/>
      <c r="BB103" s="351"/>
      <c r="BC103" s="351"/>
      <c r="BD103" s="351"/>
      <c r="BE103" s="356">
        <f t="shared" si="302"/>
        <v>0</v>
      </c>
      <c r="BF103" s="343" t="e">
        <f t="shared" si="305"/>
        <v>#DIV/0!</v>
      </c>
      <c r="BG103" s="356"/>
      <c r="BH103" s="341" t="e">
        <f t="shared" si="296"/>
        <v>#DIV/0!</v>
      </c>
      <c r="BI103" s="331"/>
      <c r="BJ103" s="331"/>
      <c r="BK103" s="331"/>
      <c r="BL103" s="331"/>
      <c r="BM103" s="41"/>
      <c r="BN103" s="41"/>
    </row>
    <row r="104" spans="2:66" s="42" customFormat="1" ht="30" hidden="1" customHeight="1" x14ac:dyDescent="0.25">
      <c r="B104" s="301"/>
      <c r="C104" s="191"/>
      <c r="D104" s="303"/>
      <c r="E104" s="355"/>
      <c r="F104" s="355"/>
      <c r="G104" s="303"/>
      <c r="H104" s="355"/>
      <c r="I104" s="355"/>
      <c r="J104" s="303"/>
      <c r="K104" s="354"/>
      <c r="L104" s="354"/>
      <c r="M104" s="354"/>
      <c r="N104" s="354"/>
      <c r="O104" s="354"/>
      <c r="P104" s="354">
        <f t="shared" si="321"/>
        <v>0</v>
      </c>
      <c r="Q104" s="337" t="e">
        <f t="shared" si="283"/>
        <v>#DIV/0!</v>
      </c>
      <c r="R104" s="354"/>
      <c r="S104" s="337" t="e">
        <f t="shared" si="284"/>
        <v>#DIV/0!</v>
      </c>
      <c r="T104" s="337"/>
      <c r="U104" s="337"/>
      <c r="V104" s="303"/>
      <c r="W104" s="303"/>
      <c r="X104" s="303"/>
      <c r="Y104" s="303"/>
      <c r="Z104" s="354"/>
      <c r="AA104" s="337" t="e">
        <f t="shared" si="286"/>
        <v>#DIV/0!</v>
      </c>
      <c r="AB104" s="354">
        <f t="shared" si="329"/>
        <v>0</v>
      </c>
      <c r="AC104" s="337" t="e">
        <f t="shared" si="287"/>
        <v>#DIV/0!</v>
      </c>
      <c r="AD104" s="337"/>
      <c r="AE104" s="337"/>
      <c r="AF104" s="303"/>
      <c r="AG104" s="303"/>
      <c r="AH104" s="303"/>
      <c r="AI104" s="303"/>
      <c r="AJ104" s="354">
        <f t="shared" si="322"/>
        <v>0</v>
      </c>
      <c r="AK104" s="337" t="e">
        <f t="shared" si="323"/>
        <v>#DIV/0!</v>
      </c>
      <c r="AL104" s="354"/>
      <c r="AM104" s="338" t="e">
        <f t="shared" si="291"/>
        <v>#DIV/0!</v>
      </c>
      <c r="AN104" s="338"/>
      <c r="AO104" s="338"/>
      <c r="AP104" s="303"/>
      <c r="AQ104" s="303"/>
      <c r="AR104" s="303"/>
      <c r="AS104" s="303"/>
      <c r="AT104" s="351"/>
      <c r="AU104" s="351"/>
      <c r="AV104" s="351"/>
      <c r="AW104" s="351"/>
      <c r="AX104" s="351"/>
      <c r="AY104" s="351"/>
      <c r="AZ104" s="351"/>
      <c r="BA104" s="351"/>
      <c r="BB104" s="351"/>
      <c r="BC104" s="351"/>
      <c r="BD104" s="351"/>
      <c r="BE104" s="356">
        <f t="shared" si="302"/>
        <v>0</v>
      </c>
      <c r="BF104" s="343" t="e">
        <f t="shared" si="305"/>
        <v>#DIV/0!</v>
      </c>
      <c r="BG104" s="356"/>
      <c r="BH104" s="341" t="e">
        <f t="shared" si="296"/>
        <v>#DIV/0!</v>
      </c>
      <c r="BI104" s="331"/>
      <c r="BJ104" s="331"/>
      <c r="BK104" s="331"/>
      <c r="BL104" s="331"/>
      <c r="BM104" s="41"/>
      <c r="BN104" s="41"/>
    </row>
    <row r="105" spans="2:66" s="42" customFormat="1" ht="30" hidden="1" customHeight="1" x14ac:dyDescent="0.25">
      <c r="B105" s="301"/>
      <c r="C105" s="191"/>
      <c r="D105" s="303"/>
      <c r="E105" s="355"/>
      <c r="F105" s="355"/>
      <c r="G105" s="303"/>
      <c r="H105" s="355"/>
      <c r="I105" s="355"/>
      <c r="J105" s="303"/>
      <c r="K105" s="354"/>
      <c r="L105" s="354"/>
      <c r="M105" s="354"/>
      <c r="N105" s="354"/>
      <c r="O105" s="354"/>
      <c r="P105" s="354">
        <f t="shared" si="321"/>
        <v>0</v>
      </c>
      <c r="Q105" s="337" t="e">
        <f t="shared" si="283"/>
        <v>#DIV/0!</v>
      </c>
      <c r="R105" s="354"/>
      <c r="S105" s="337" t="e">
        <f t="shared" si="284"/>
        <v>#DIV/0!</v>
      </c>
      <c r="T105" s="337"/>
      <c r="U105" s="337"/>
      <c r="V105" s="303"/>
      <c r="W105" s="303"/>
      <c r="X105" s="303"/>
      <c r="Y105" s="303"/>
      <c r="Z105" s="354"/>
      <c r="AA105" s="337" t="e">
        <f t="shared" si="286"/>
        <v>#DIV/0!</v>
      </c>
      <c r="AB105" s="354">
        <f t="shared" si="329"/>
        <v>0</v>
      </c>
      <c r="AC105" s="337" t="e">
        <f t="shared" si="287"/>
        <v>#DIV/0!</v>
      </c>
      <c r="AD105" s="337"/>
      <c r="AE105" s="337"/>
      <c r="AF105" s="303"/>
      <c r="AG105" s="303"/>
      <c r="AH105" s="303"/>
      <c r="AI105" s="303"/>
      <c r="AJ105" s="354">
        <f t="shared" si="322"/>
        <v>0</v>
      </c>
      <c r="AK105" s="337" t="e">
        <f t="shared" si="323"/>
        <v>#DIV/0!</v>
      </c>
      <c r="AL105" s="354"/>
      <c r="AM105" s="338" t="e">
        <f t="shared" si="291"/>
        <v>#DIV/0!</v>
      </c>
      <c r="AN105" s="338"/>
      <c r="AO105" s="338"/>
      <c r="AP105" s="303"/>
      <c r="AQ105" s="303"/>
      <c r="AR105" s="303"/>
      <c r="AS105" s="303"/>
      <c r="AT105" s="351"/>
      <c r="AU105" s="351"/>
      <c r="AV105" s="351"/>
      <c r="AW105" s="351"/>
      <c r="AX105" s="351"/>
      <c r="AY105" s="351"/>
      <c r="AZ105" s="351"/>
      <c r="BA105" s="351"/>
      <c r="BB105" s="351"/>
      <c r="BC105" s="351"/>
      <c r="BD105" s="351"/>
      <c r="BE105" s="356">
        <f t="shared" si="302"/>
        <v>0</v>
      </c>
      <c r="BF105" s="343" t="e">
        <f t="shared" si="305"/>
        <v>#DIV/0!</v>
      </c>
      <c r="BG105" s="356"/>
      <c r="BH105" s="341" t="e">
        <f t="shared" si="296"/>
        <v>#DIV/0!</v>
      </c>
      <c r="BI105" s="331"/>
      <c r="BJ105" s="331"/>
      <c r="BK105" s="331"/>
      <c r="BL105" s="331"/>
      <c r="BM105" s="41"/>
      <c r="BN105" s="41"/>
    </row>
    <row r="106" spans="2:66" s="42" customFormat="1" ht="30" hidden="1" customHeight="1" x14ac:dyDescent="0.25">
      <c r="B106" s="301"/>
      <c r="C106" s="191"/>
      <c r="D106" s="303"/>
      <c r="E106" s="355"/>
      <c r="F106" s="355"/>
      <c r="G106" s="303"/>
      <c r="H106" s="355"/>
      <c r="I106" s="355"/>
      <c r="J106" s="303"/>
      <c r="K106" s="354"/>
      <c r="L106" s="354"/>
      <c r="M106" s="354"/>
      <c r="N106" s="354"/>
      <c r="O106" s="354"/>
      <c r="P106" s="354">
        <f t="shared" si="321"/>
        <v>0</v>
      </c>
      <c r="Q106" s="337" t="e">
        <f t="shared" si="283"/>
        <v>#DIV/0!</v>
      </c>
      <c r="R106" s="354"/>
      <c r="S106" s="337" t="e">
        <f t="shared" si="284"/>
        <v>#DIV/0!</v>
      </c>
      <c r="T106" s="337"/>
      <c r="U106" s="337"/>
      <c r="V106" s="303"/>
      <c r="W106" s="303"/>
      <c r="X106" s="303"/>
      <c r="Y106" s="303"/>
      <c r="Z106" s="354"/>
      <c r="AA106" s="337" t="e">
        <f t="shared" si="286"/>
        <v>#DIV/0!</v>
      </c>
      <c r="AB106" s="354">
        <f t="shared" si="329"/>
        <v>0</v>
      </c>
      <c r="AC106" s="337" t="e">
        <f t="shared" si="287"/>
        <v>#DIV/0!</v>
      </c>
      <c r="AD106" s="337"/>
      <c r="AE106" s="337"/>
      <c r="AF106" s="303"/>
      <c r="AG106" s="303"/>
      <c r="AH106" s="303"/>
      <c r="AI106" s="303"/>
      <c r="AJ106" s="354">
        <f t="shared" si="322"/>
        <v>0</v>
      </c>
      <c r="AK106" s="337" t="e">
        <f t="shared" si="323"/>
        <v>#DIV/0!</v>
      </c>
      <c r="AL106" s="354"/>
      <c r="AM106" s="338" t="e">
        <f t="shared" si="291"/>
        <v>#DIV/0!</v>
      </c>
      <c r="AN106" s="338"/>
      <c r="AO106" s="338"/>
      <c r="AP106" s="303"/>
      <c r="AQ106" s="303"/>
      <c r="AR106" s="303"/>
      <c r="AS106" s="303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6">
        <f t="shared" si="302"/>
        <v>0</v>
      </c>
      <c r="BF106" s="343" t="e">
        <f t="shared" si="305"/>
        <v>#DIV/0!</v>
      </c>
      <c r="BG106" s="356"/>
      <c r="BH106" s="341" t="e">
        <f t="shared" si="296"/>
        <v>#DIV/0!</v>
      </c>
      <c r="BI106" s="331"/>
      <c r="BJ106" s="331"/>
      <c r="BK106" s="331"/>
      <c r="BL106" s="331"/>
      <c r="BM106" s="41"/>
      <c r="BN106" s="41"/>
    </row>
    <row r="107" spans="2:66" s="42" customFormat="1" ht="30" hidden="1" customHeight="1" x14ac:dyDescent="0.25">
      <c r="B107" s="301"/>
      <c r="C107" s="191"/>
      <c r="D107" s="303"/>
      <c r="E107" s="355"/>
      <c r="F107" s="355"/>
      <c r="G107" s="303"/>
      <c r="H107" s="355"/>
      <c r="I107" s="355"/>
      <c r="J107" s="303"/>
      <c r="K107" s="354"/>
      <c r="L107" s="354"/>
      <c r="M107" s="354"/>
      <c r="N107" s="354"/>
      <c r="O107" s="354"/>
      <c r="P107" s="354">
        <f t="shared" si="321"/>
        <v>0</v>
      </c>
      <c r="Q107" s="337" t="e">
        <f t="shared" si="283"/>
        <v>#DIV/0!</v>
      </c>
      <c r="R107" s="354"/>
      <c r="S107" s="337" t="e">
        <f t="shared" si="284"/>
        <v>#DIV/0!</v>
      </c>
      <c r="T107" s="337"/>
      <c r="U107" s="337"/>
      <c r="V107" s="303"/>
      <c r="W107" s="303"/>
      <c r="X107" s="303"/>
      <c r="Y107" s="303"/>
      <c r="Z107" s="354"/>
      <c r="AA107" s="337" t="e">
        <f t="shared" si="286"/>
        <v>#DIV/0!</v>
      </c>
      <c r="AB107" s="354">
        <f t="shared" si="329"/>
        <v>0</v>
      </c>
      <c r="AC107" s="337" t="e">
        <f t="shared" si="287"/>
        <v>#DIV/0!</v>
      </c>
      <c r="AD107" s="337"/>
      <c r="AE107" s="337"/>
      <c r="AF107" s="303"/>
      <c r="AG107" s="303"/>
      <c r="AH107" s="303"/>
      <c r="AI107" s="303"/>
      <c r="AJ107" s="354">
        <f t="shared" si="322"/>
        <v>0</v>
      </c>
      <c r="AK107" s="337" t="e">
        <f t="shared" si="323"/>
        <v>#DIV/0!</v>
      </c>
      <c r="AL107" s="354"/>
      <c r="AM107" s="338" t="e">
        <f t="shared" si="291"/>
        <v>#DIV/0!</v>
      </c>
      <c r="AN107" s="338"/>
      <c r="AO107" s="338"/>
      <c r="AP107" s="303"/>
      <c r="AQ107" s="303"/>
      <c r="AR107" s="303"/>
      <c r="AS107" s="303"/>
      <c r="AT107" s="351"/>
      <c r="AU107" s="351"/>
      <c r="AV107" s="351"/>
      <c r="AW107" s="351"/>
      <c r="AX107" s="351"/>
      <c r="AY107" s="351"/>
      <c r="AZ107" s="351"/>
      <c r="BA107" s="351"/>
      <c r="BB107" s="351"/>
      <c r="BC107" s="351"/>
      <c r="BD107" s="351"/>
      <c r="BE107" s="356">
        <f t="shared" si="302"/>
        <v>0</v>
      </c>
      <c r="BF107" s="343" t="e">
        <f t="shared" si="305"/>
        <v>#DIV/0!</v>
      </c>
      <c r="BG107" s="356"/>
      <c r="BH107" s="341" t="e">
        <f t="shared" si="296"/>
        <v>#DIV/0!</v>
      </c>
      <c r="BI107" s="331"/>
      <c r="BJ107" s="331"/>
      <c r="BK107" s="331"/>
      <c r="BL107" s="331"/>
      <c r="BM107" s="41"/>
      <c r="BN107" s="41"/>
    </row>
    <row r="108" spans="2:66" s="42" customFormat="1" ht="30" hidden="1" customHeight="1" x14ac:dyDescent="0.25">
      <c r="B108" s="301"/>
      <c r="C108" s="191"/>
      <c r="D108" s="303"/>
      <c r="E108" s="355"/>
      <c r="F108" s="355"/>
      <c r="G108" s="303"/>
      <c r="H108" s="355"/>
      <c r="I108" s="355"/>
      <c r="J108" s="303"/>
      <c r="K108" s="354"/>
      <c r="L108" s="354"/>
      <c r="M108" s="354"/>
      <c r="N108" s="354"/>
      <c r="O108" s="354"/>
      <c r="P108" s="354">
        <f t="shared" si="321"/>
        <v>0</v>
      </c>
      <c r="Q108" s="337" t="e">
        <f t="shared" si="283"/>
        <v>#DIV/0!</v>
      </c>
      <c r="R108" s="354"/>
      <c r="S108" s="337" t="e">
        <f t="shared" si="284"/>
        <v>#DIV/0!</v>
      </c>
      <c r="T108" s="337"/>
      <c r="U108" s="337"/>
      <c r="V108" s="303"/>
      <c r="W108" s="303"/>
      <c r="X108" s="303"/>
      <c r="Y108" s="303"/>
      <c r="Z108" s="354"/>
      <c r="AA108" s="337" t="e">
        <f t="shared" si="286"/>
        <v>#DIV/0!</v>
      </c>
      <c r="AB108" s="354">
        <f t="shared" si="329"/>
        <v>0</v>
      </c>
      <c r="AC108" s="337" t="e">
        <f t="shared" si="287"/>
        <v>#DIV/0!</v>
      </c>
      <c r="AD108" s="337"/>
      <c r="AE108" s="337"/>
      <c r="AF108" s="303"/>
      <c r="AG108" s="303"/>
      <c r="AH108" s="303"/>
      <c r="AI108" s="303"/>
      <c r="AJ108" s="354">
        <f t="shared" si="322"/>
        <v>0</v>
      </c>
      <c r="AK108" s="337" t="e">
        <f t="shared" si="323"/>
        <v>#DIV/0!</v>
      </c>
      <c r="AL108" s="354"/>
      <c r="AM108" s="338" t="e">
        <f t="shared" si="291"/>
        <v>#DIV/0!</v>
      </c>
      <c r="AN108" s="338"/>
      <c r="AO108" s="338"/>
      <c r="AP108" s="303"/>
      <c r="AQ108" s="303"/>
      <c r="AR108" s="303"/>
      <c r="AS108" s="303"/>
      <c r="AT108" s="351"/>
      <c r="AU108" s="351"/>
      <c r="AV108" s="351"/>
      <c r="AW108" s="351"/>
      <c r="AX108" s="351"/>
      <c r="AY108" s="351"/>
      <c r="AZ108" s="351"/>
      <c r="BA108" s="351"/>
      <c r="BB108" s="351"/>
      <c r="BC108" s="351"/>
      <c r="BD108" s="351"/>
      <c r="BE108" s="356">
        <f t="shared" si="302"/>
        <v>0</v>
      </c>
      <c r="BF108" s="343" t="e">
        <f t="shared" si="305"/>
        <v>#DIV/0!</v>
      </c>
      <c r="BG108" s="356"/>
      <c r="BH108" s="341" t="e">
        <f t="shared" si="296"/>
        <v>#DIV/0!</v>
      </c>
      <c r="BI108" s="331"/>
      <c r="BJ108" s="331"/>
      <c r="BK108" s="331"/>
      <c r="BL108" s="331"/>
      <c r="BM108" s="41"/>
      <c r="BN108" s="41"/>
    </row>
    <row r="109" spans="2:66" s="42" customFormat="1" ht="30" hidden="1" customHeight="1" x14ac:dyDescent="0.25">
      <c r="B109" s="301"/>
      <c r="C109" s="191"/>
      <c r="D109" s="303"/>
      <c r="E109" s="355"/>
      <c r="F109" s="355"/>
      <c r="G109" s="303"/>
      <c r="H109" s="355"/>
      <c r="I109" s="355"/>
      <c r="J109" s="303"/>
      <c r="K109" s="354"/>
      <c r="L109" s="354"/>
      <c r="M109" s="354"/>
      <c r="N109" s="354"/>
      <c r="O109" s="354"/>
      <c r="P109" s="354">
        <f t="shared" si="321"/>
        <v>0</v>
      </c>
      <c r="Q109" s="337" t="e">
        <f t="shared" si="283"/>
        <v>#DIV/0!</v>
      </c>
      <c r="R109" s="354"/>
      <c r="S109" s="337" t="e">
        <f t="shared" si="284"/>
        <v>#DIV/0!</v>
      </c>
      <c r="T109" s="337"/>
      <c r="U109" s="337"/>
      <c r="V109" s="303"/>
      <c r="W109" s="303"/>
      <c r="X109" s="303"/>
      <c r="Y109" s="303"/>
      <c r="Z109" s="354"/>
      <c r="AA109" s="337" t="e">
        <f t="shared" si="286"/>
        <v>#DIV/0!</v>
      </c>
      <c r="AB109" s="354">
        <f t="shared" si="329"/>
        <v>0</v>
      </c>
      <c r="AC109" s="337" t="e">
        <f t="shared" si="287"/>
        <v>#DIV/0!</v>
      </c>
      <c r="AD109" s="337"/>
      <c r="AE109" s="337"/>
      <c r="AF109" s="303"/>
      <c r="AG109" s="303"/>
      <c r="AH109" s="303"/>
      <c r="AI109" s="303"/>
      <c r="AJ109" s="354">
        <f t="shared" si="322"/>
        <v>0</v>
      </c>
      <c r="AK109" s="337" t="e">
        <f t="shared" si="323"/>
        <v>#DIV/0!</v>
      </c>
      <c r="AL109" s="354"/>
      <c r="AM109" s="338" t="e">
        <f t="shared" si="291"/>
        <v>#DIV/0!</v>
      </c>
      <c r="AN109" s="338"/>
      <c r="AO109" s="338"/>
      <c r="AP109" s="303"/>
      <c r="AQ109" s="303"/>
      <c r="AR109" s="303"/>
      <c r="AS109" s="303"/>
      <c r="AT109" s="351"/>
      <c r="AU109" s="351"/>
      <c r="AV109" s="351"/>
      <c r="AW109" s="351"/>
      <c r="AX109" s="351"/>
      <c r="AY109" s="351"/>
      <c r="AZ109" s="351"/>
      <c r="BA109" s="351"/>
      <c r="BB109" s="351"/>
      <c r="BC109" s="351"/>
      <c r="BD109" s="351"/>
      <c r="BE109" s="356">
        <f t="shared" si="302"/>
        <v>0</v>
      </c>
      <c r="BF109" s="343" t="e">
        <f t="shared" si="305"/>
        <v>#DIV/0!</v>
      </c>
      <c r="BG109" s="356"/>
      <c r="BH109" s="341" t="e">
        <f t="shared" si="296"/>
        <v>#DIV/0!</v>
      </c>
      <c r="BI109" s="331"/>
      <c r="BJ109" s="331"/>
      <c r="BK109" s="331"/>
      <c r="BL109" s="331"/>
      <c r="BM109" s="41"/>
      <c r="BN109" s="41"/>
    </row>
    <row r="110" spans="2:66" s="49" customFormat="1" ht="51" customHeight="1" x14ac:dyDescent="0.25">
      <c r="B110" s="346" t="s">
        <v>67</v>
      </c>
      <c r="C110" s="189" t="s">
        <v>82</v>
      </c>
      <c r="D110" s="347"/>
      <c r="E110" s="347"/>
      <c r="F110" s="347"/>
      <c r="G110" s="347"/>
      <c r="H110" s="347"/>
      <c r="I110" s="347"/>
      <c r="J110" s="347"/>
      <c r="K110" s="348">
        <f>L110+N110+O110</f>
        <v>1289941.30754</v>
      </c>
      <c r="L110" s="348">
        <f>L112+L116+L115</f>
        <v>1289941.30754</v>
      </c>
      <c r="M110" s="348"/>
      <c r="N110" s="348"/>
      <c r="O110" s="348"/>
      <c r="P110" s="348">
        <f t="shared" si="321"/>
        <v>1298727.60825</v>
      </c>
      <c r="Q110" s="349">
        <f t="shared" si="283"/>
        <v>1.0068113957267995</v>
      </c>
      <c r="R110" s="348">
        <f>R112+R116+R115</f>
        <v>1298727.60825</v>
      </c>
      <c r="S110" s="349">
        <f t="shared" si="284"/>
        <v>1.0068113957267995</v>
      </c>
      <c r="T110" s="349"/>
      <c r="U110" s="349"/>
      <c r="V110" s="347"/>
      <c r="W110" s="347"/>
      <c r="X110" s="347"/>
      <c r="Y110" s="347"/>
      <c r="Z110" s="348">
        <f>AB110+AF110+AH110</f>
        <v>1289941.30754</v>
      </c>
      <c r="AA110" s="349">
        <f t="shared" si="286"/>
        <v>1</v>
      </c>
      <c r="AB110" s="348">
        <f>AB112+AB116+AB115</f>
        <v>1289941.30754</v>
      </c>
      <c r="AC110" s="349">
        <f t="shared" si="287"/>
        <v>1</v>
      </c>
      <c r="AD110" s="349"/>
      <c r="AE110" s="349"/>
      <c r="AF110" s="347"/>
      <c r="AG110" s="347"/>
      <c r="AH110" s="347"/>
      <c r="AI110" s="347"/>
      <c r="AJ110" s="348">
        <f t="shared" si="322"/>
        <v>1289941.30754</v>
      </c>
      <c r="AK110" s="349">
        <f t="shared" si="323"/>
        <v>1</v>
      </c>
      <c r="AL110" s="348">
        <f>AL112+AL116+AL115</f>
        <v>1289941.30754</v>
      </c>
      <c r="AM110" s="338">
        <f t="shared" si="291"/>
        <v>1</v>
      </c>
      <c r="AN110" s="338"/>
      <c r="AO110" s="338"/>
      <c r="AP110" s="347"/>
      <c r="AQ110" s="347"/>
      <c r="AR110" s="347"/>
      <c r="AS110" s="347"/>
      <c r="AT110" s="350"/>
      <c r="AU110" s="350"/>
      <c r="AV110" s="350"/>
      <c r="AW110" s="350"/>
      <c r="AX110" s="350"/>
      <c r="AY110" s="350"/>
      <c r="AZ110" s="350"/>
      <c r="BA110" s="350"/>
      <c r="BB110" s="350"/>
      <c r="BC110" s="350"/>
      <c r="BD110" s="350"/>
      <c r="BE110" s="352" t="e">
        <f t="shared" si="302"/>
        <v>#REF!</v>
      </c>
      <c r="BF110" s="343" t="e">
        <f t="shared" si="305"/>
        <v>#REF!</v>
      </c>
      <c r="BG110" s="352" t="e">
        <f>BG111+BG112</f>
        <v>#REF!</v>
      </c>
      <c r="BH110" s="341" t="e">
        <f t="shared" si="296"/>
        <v>#REF!</v>
      </c>
      <c r="BI110" s="350"/>
      <c r="BJ110" s="350"/>
      <c r="BK110" s="350"/>
      <c r="BL110" s="350"/>
      <c r="BM110" s="48"/>
      <c r="BN110" s="48"/>
    </row>
    <row r="111" spans="2:66" s="35" customFormat="1" ht="41.25" hidden="1" customHeight="1" x14ac:dyDescent="0.25">
      <c r="B111" s="301"/>
      <c r="C111" s="186" t="s">
        <v>56</v>
      </c>
      <c r="D111" s="302" t="e">
        <f t="shared" ref="D111" si="331">D642</f>
        <v>#REF!</v>
      </c>
      <c r="E111" s="303"/>
      <c r="F111" s="302"/>
      <c r="G111" s="302"/>
      <c r="H111" s="303"/>
      <c r="I111" s="302"/>
      <c r="J111" s="302"/>
      <c r="K111" s="304" t="e">
        <f>L111+N111+O111</f>
        <v>#REF!</v>
      </c>
      <c r="L111" s="304" t="e">
        <f>#REF!+L130</f>
        <v>#REF!</v>
      </c>
      <c r="M111" s="304"/>
      <c r="N111" s="304">
        <f t="shared" ref="N111:BD111" si="332">N642</f>
        <v>0</v>
      </c>
      <c r="O111" s="304">
        <f t="shared" si="332"/>
        <v>0</v>
      </c>
      <c r="P111" s="304" t="e">
        <f t="shared" si="321"/>
        <v>#REF!</v>
      </c>
      <c r="Q111" s="337" t="e">
        <f t="shared" si="283"/>
        <v>#REF!</v>
      </c>
      <c r="R111" s="304" t="e">
        <f>#REF!+R130</f>
        <v>#REF!</v>
      </c>
      <c r="S111" s="337" t="e">
        <f t="shared" si="284"/>
        <v>#REF!</v>
      </c>
      <c r="T111" s="337"/>
      <c r="U111" s="337"/>
      <c r="V111" s="302">
        <f t="shared" si="332"/>
        <v>0</v>
      </c>
      <c r="W111" s="302"/>
      <c r="X111" s="302">
        <f t="shared" si="332"/>
        <v>0</v>
      </c>
      <c r="Y111" s="302"/>
      <c r="Z111" s="304" t="e">
        <f>AB111+AF111+AH111</f>
        <v>#REF!</v>
      </c>
      <c r="AA111" s="337" t="e">
        <f t="shared" si="286"/>
        <v>#REF!</v>
      </c>
      <c r="AB111" s="304" t="e">
        <f>#REF!+AB130</f>
        <v>#REF!</v>
      </c>
      <c r="AC111" s="337" t="e">
        <f t="shared" si="287"/>
        <v>#REF!</v>
      </c>
      <c r="AD111" s="337"/>
      <c r="AE111" s="337"/>
      <c r="AF111" s="302">
        <f t="shared" ref="AF111" si="333">AF642</f>
        <v>0</v>
      </c>
      <c r="AG111" s="302"/>
      <c r="AH111" s="302">
        <f t="shared" ref="AH111" si="334">AH642</f>
        <v>0</v>
      </c>
      <c r="AI111" s="302"/>
      <c r="AJ111" s="304" t="e">
        <f t="shared" si="322"/>
        <v>#REF!</v>
      </c>
      <c r="AK111" s="337" t="e">
        <f t="shared" si="323"/>
        <v>#REF!</v>
      </c>
      <c r="AL111" s="304" t="e">
        <f>#REF!+AL130</f>
        <v>#REF!</v>
      </c>
      <c r="AM111" s="338" t="e">
        <f t="shared" si="291"/>
        <v>#REF!</v>
      </c>
      <c r="AN111" s="338"/>
      <c r="AO111" s="338"/>
      <c r="AP111" s="302">
        <f t="shared" ref="AP111" si="335">AP642</f>
        <v>0</v>
      </c>
      <c r="AQ111" s="302"/>
      <c r="AR111" s="302">
        <f t="shared" ref="AR111" si="336">AR642</f>
        <v>0</v>
      </c>
      <c r="AS111" s="302"/>
      <c r="AT111" s="305">
        <f t="shared" si="332"/>
        <v>0</v>
      </c>
      <c r="AU111" s="305">
        <f t="shared" si="332"/>
        <v>0</v>
      </c>
      <c r="AV111" s="305">
        <f t="shared" si="332"/>
        <v>0</v>
      </c>
      <c r="AW111" s="305">
        <f t="shared" si="332"/>
        <v>0</v>
      </c>
      <c r="AX111" s="305">
        <f t="shared" si="332"/>
        <v>0</v>
      </c>
      <c r="AY111" s="305">
        <f t="shared" si="332"/>
        <v>0</v>
      </c>
      <c r="AZ111" s="305">
        <f t="shared" si="332"/>
        <v>0</v>
      </c>
      <c r="BA111" s="305">
        <f t="shared" si="332"/>
        <v>0</v>
      </c>
      <c r="BB111" s="305">
        <f t="shared" si="332"/>
        <v>0</v>
      </c>
      <c r="BC111" s="305">
        <f t="shared" si="332"/>
        <v>0</v>
      </c>
      <c r="BD111" s="305">
        <f t="shared" si="332"/>
        <v>0</v>
      </c>
      <c r="BE111" s="306" t="e">
        <f t="shared" si="302"/>
        <v>#REF!</v>
      </c>
      <c r="BF111" s="343" t="e">
        <f t="shared" si="305"/>
        <v>#REF!</v>
      </c>
      <c r="BG111" s="306" t="e">
        <f>#REF!+BG130</f>
        <v>#REF!</v>
      </c>
      <c r="BH111" s="341" t="e">
        <f t="shared" si="296"/>
        <v>#REF!</v>
      </c>
      <c r="BI111" s="305">
        <f t="shared" ref="BI111" si="337">BI642</f>
        <v>0</v>
      </c>
      <c r="BJ111" s="305"/>
      <c r="BK111" s="305">
        <f t="shared" ref="BK111" si="338">BK642</f>
        <v>0</v>
      </c>
      <c r="BL111" s="305"/>
    </row>
    <row r="112" spans="2:66" s="51" customFormat="1" ht="51.75" customHeight="1" x14ac:dyDescent="0.25">
      <c r="B112" s="307"/>
      <c r="C112" s="187" t="s">
        <v>57</v>
      </c>
      <c r="D112" s="308"/>
      <c r="E112" s="308"/>
      <c r="F112" s="308"/>
      <c r="G112" s="308"/>
      <c r="H112" s="308"/>
      <c r="I112" s="308"/>
      <c r="J112" s="308"/>
      <c r="K112" s="309">
        <f>L112+N112+O112</f>
        <v>1156472.8</v>
      </c>
      <c r="L112" s="309">
        <f>L114+L118+L120+L126+L128+L132</f>
        <v>1156472.8</v>
      </c>
      <c r="M112" s="309"/>
      <c r="N112" s="309"/>
      <c r="O112" s="309"/>
      <c r="P112" s="309">
        <f t="shared" si="321"/>
        <v>1286456.5634699999</v>
      </c>
      <c r="Q112" s="344">
        <f t="shared" si="283"/>
        <v>1.1123967320891592</v>
      </c>
      <c r="R112" s="309">
        <f>R114+R118+R120+R126+R128+R132</f>
        <v>1286456.5634699999</v>
      </c>
      <c r="S112" s="344">
        <f t="shared" si="284"/>
        <v>1.1123967320891592</v>
      </c>
      <c r="T112" s="344"/>
      <c r="U112" s="344"/>
      <c r="V112" s="308"/>
      <c r="W112" s="308"/>
      <c r="X112" s="308"/>
      <c r="Y112" s="308"/>
      <c r="Z112" s="309">
        <f>AB112+AF112+AH112</f>
        <v>1156472.8</v>
      </c>
      <c r="AA112" s="344">
        <f t="shared" si="286"/>
        <v>1</v>
      </c>
      <c r="AB112" s="309">
        <f>AB114+AB118+AB120+AB126+AB128+AB132</f>
        <v>1156472.8</v>
      </c>
      <c r="AC112" s="344">
        <f t="shared" si="287"/>
        <v>1</v>
      </c>
      <c r="AD112" s="344"/>
      <c r="AE112" s="344"/>
      <c r="AF112" s="308"/>
      <c r="AG112" s="308"/>
      <c r="AH112" s="308"/>
      <c r="AI112" s="308"/>
      <c r="AJ112" s="309">
        <f t="shared" si="322"/>
        <v>1156472.8</v>
      </c>
      <c r="AK112" s="344">
        <f t="shared" si="323"/>
        <v>1</v>
      </c>
      <c r="AL112" s="309">
        <f>AL114+AL118+AL120+AL126+AL128+AL132</f>
        <v>1156472.8</v>
      </c>
      <c r="AM112" s="344">
        <f t="shared" si="291"/>
        <v>1</v>
      </c>
      <c r="AN112" s="338"/>
      <c r="AO112" s="338"/>
      <c r="AP112" s="308"/>
      <c r="AQ112" s="308"/>
      <c r="AR112" s="308"/>
      <c r="AS112" s="308"/>
      <c r="AT112" s="310"/>
      <c r="AU112" s="310"/>
      <c r="AV112" s="310"/>
      <c r="AW112" s="310"/>
      <c r="AX112" s="310"/>
      <c r="AY112" s="310"/>
      <c r="AZ112" s="310"/>
      <c r="BA112" s="310"/>
      <c r="BB112" s="310"/>
      <c r="BC112" s="310"/>
      <c r="BD112" s="310"/>
      <c r="BE112" s="311">
        <f t="shared" si="302"/>
        <v>0</v>
      </c>
      <c r="BF112" s="343">
        <f t="shared" si="305"/>
        <v>0</v>
      </c>
      <c r="BG112" s="311">
        <f>BG114+BG118+BG120+BG126+BG128+BG132</f>
        <v>0</v>
      </c>
      <c r="BH112" s="341">
        <f t="shared" si="296"/>
        <v>0</v>
      </c>
      <c r="BI112" s="310"/>
      <c r="BJ112" s="310"/>
      <c r="BK112" s="310"/>
      <c r="BL112" s="310"/>
      <c r="BM112" s="50"/>
      <c r="BN112" s="50"/>
    </row>
    <row r="113" spans="2:76" s="42" customFormat="1" ht="140.25" hidden="1" customHeight="1" x14ac:dyDescent="0.25">
      <c r="B113" s="301" t="s">
        <v>60</v>
      </c>
      <c r="C113" s="190" t="s">
        <v>72</v>
      </c>
      <c r="D113" s="303"/>
      <c r="E113" s="355"/>
      <c r="F113" s="355"/>
      <c r="G113" s="303"/>
      <c r="H113" s="355"/>
      <c r="I113" s="355"/>
      <c r="J113" s="303"/>
      <c r="K113" s="229">
        <f t="shared" si="303"/>
        <v>0</v>
      </c>
      <c r="L113" s="229">
        <f>L114</f>
        <v>0</v>
      </c>
      <c r="M113" s="229"/>
      <c r="N113" s="361"/>
      <c r="O113" s="361"/>
      <c r="P113" s="229">
        <f t="shared" si="321"/>
        <v>0</v>
      </c>
      <c r="Q113" s="342" t="e">
        <f t="shared" si="283"/>
        <v>#DIV/0!</v>
      </c>
      <c r="R113" s="921">
        <f>R114</f>
        <v>0</v>
      </c>
      <c r="S113" s="342" t="e">
        <f t="shared" si="284"/>
        <v>#DIV/0!</v>
      </c>
      <c r="T113" s="342"/>
      <c r="U113" s="342"/>
      <c r="V113" s="362"/>
      <c r="W113" s="362"/>
      <c r="X113" s="362"/>
      <c r="Y113" s="362"/>
      <c r="Z113" s="229">
        <f>AB113</f>
        <v>0</v>
      </c>
      <c r="AA113" s="344" t="e">
        <f t="shared" si="286"/>
        <v>#DIV/0!</v>
      </c>
      <c r="AB113" s="229">
        <f>AB114</f>
        <v>0</v>
      </c>
      <c r="AC113" s="344" t="e">
        <f t="shared" si="287"/>
        <v>#DIV/0!</v>
      </c>
      <c r="AD113" s="342"/>
      <c r="AE113" s="342"/>
      <c r="AF113" s="362"/>
      <c r="AG113" s="362"/>
      <c r="AH113" s="362"/>
      <c r="AI113" s="362"/>
      <c r="AJ113" s="229">
        <f t="shared" si="322"/>
        <v>0</v>
      </c>
      <c r="AK113" s="338" t="e">
        <f t="shared" si="323"/>
        <v>#DIV/0!</v>
      </c>
      <c r="AL113" s="229">
        <f>AL114</f>
        <v>0</v>
      </c>
      <c r="AM113" s="338" t="e">
        <f t="shared" si="291"/>
        <v>#DIV/0!</v>
      </c>
      <c r="AN113" s="338"/>
      <c r="AO113" s="338"/>
      <c r="AP113" s="362"/>
      <c r="AQ113" s="362"/>
      <c r="AR113" s="362"/>
      <c r="AS113" s="362"/>
      <c r="AT113" s="363"/>
      <c r="AU113" s="363"/>
      <c r="AV113" s="363"/>
      <c r="AW113" s="363"/>
      <c r="AX113" s="363"/>
      <c r="AY113" s="363"/>
      <c r="AZ113" s="363"/>
      <c r="BA113" s="363"/>
      <c r="BB113" s="363"/>
      <c r="BC113" s="363"/>
      <c r="BD113" s="363"/>
      <c r="BE113" s="230">
        <f t="shared" si="302"/>
        <v>0</v>
      </c>
      <c r="BF113" s="343" t="e">
        <f t="shared" si="305"/>
        <v>#DIV/0!</v>
      </c>
      <c r="BG113" s="230">
        <f>BG114</f>
        <v>0</v>
      </c>
      <c r="BH113" s="341" t="e">
        <f t="shared" si="296"/>
        <v>#DIV/0!</v>
      </c>
      <c r="BI113" s="363"/>
      <c r="BJ113" s="363"/>
      <c r="BK113" s="363"/>
      <c r="BL113" s="363"/>
      <c r="BM113" s="41"/>
      <c r="BN113" s="41"/>
    </row>
    <row r="114" spans="2:76" s="51" customFormat="1" ht="45" hidden="1" customHeight="1" x14ac:dyDescent="0.25">
      <c r="B114" s="307"/>
      <c r="C114" s="187" t="s">
        <v>57</v>
      </c>
      <c r="D114" s="308"/>
      <c r="E114" s="308"/>
      <c r="F114" s="308"/>
      <c r="G114" s="308"/>
      <c r="H114" s="308"/>
      <c r="I114" s="308"/>
      <c r="J114" s="308"/>
      <c r="K114" s="309">
        <f t="shared" si="303"/>
        <v>0</v>
      </c>
      <c r="L114" s="309">
        <v>0</v>
      </c>
      <c r="M114" s="309"/>
      <c r="N114" s="309"/>
      <c r="O114" s="309"/>
      <c r="P114" s="309">
        <f t="shared" si="321"/>
        <v>0</v>
      </c>
      <c r="Q114" s="344" t="e">
        <f t="shared" si="283"/>
        <v>#DIV/0!</v>
      </c>
      <c r="R114" s="309">
        <v>0</v>
      </c>
      <c r="S114" s="344" t="e">
        <f t="shared" si="284"/>
        <v>#DIV/0!</v>
      </c>
      <c r="T114" s="344"/>
      <c r="U114" s="344"/>
      <c r="V114" s="308"/>
      <c r="W114" s="308"/>
      <c r="X114" s="308"/>
      <c r="Y114" s="308"/>
      <c r="Z114" s="309">
        <f>AQ114-X114</f>
        <v>0</v>
      </c>
      <c r="AA114" s="344" t="e">
        <f t="shared" si="286"/>
        <v>#DIV/0!</v>
      </c>
      <c r="AB114" s="309">
        <f>AQ114-X114</f>
        <v>0</v>
      </c>
      <c r="AC114" s="344" t="e">
        <f t="shared" si="287"/>
        <v>#DIV/0!</v>
      </c>
      <c r="AD114" s="344"/>
      <c r="AE114" s="344"/>
      <c r="AF114" s="308"/>
      <c r="AG114" s="308"/>
      <c r="AH114" s="308"/>
      <c r="AI114" s="308"/>
      <c r="AJ114" s="309">
        <f t="shared" si="322"/>
        <v>0</v>
      </c>
      <c r="AK114" s="338" t="e">
        <f t="shared" si="323"/>
        <v>#DIV/0!</v>
      </c>
      <c r="AL114" s="309">
        <v>0</v>
      </c>
      <c r="AM114" s="338">
        <v>0</v>
      </c>
      <c r="AN114" s="338"/>
      <c r="AO114" s="338"/>
      <c r="AP114" s="308"/>
      <c r="AQ114" s="308"/>
      <c r="AR114" s="308"/>
      <c r="AS114" s="308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1">
        <f t="shared" si="302"/>
        <v>0</v>
      </c>
      <c r="BF114" s="343" t="e">
        <f t="shared" si="305"/>
        <v>#DIV/0!</v>
      </c>
      <c r="BG114" s="311">
        <v>0</v>
      </c>
      <c r="BH114" s="345">
        <v>0</v>
      </c>
      <c r="BI114" s="310"/>
      <c r="BJ114" s="310"/>
      <c r="BK114" s="310"/>
      <c r="BL114" s="310"/>
      <c r="BM114" s="50"/>
      <c r="BN114" s="50"/>
    </row>
    <row r="115" spans="2:76" s="564" customFormat="1" ht="45" customHeight="1" x14ac:dyDescent="0.25">
      <c r="B115" s="436"/>
      <c r="C115" s="565" t="s">
        <v>417</v>
      </c>
      <c r="D115" s="416"/>
      <c r="E115" s="416"/>
      <c r="F115" s="416"/>
      <c r="G115" s="416"/>
      <c r="H115" s="416"/>
      <c r="I115" s="416"/>
      <c r="J115" s="416"/>
      <c r="K115" s="417">
        <f>L115</f>
        <v>89423.900000000009</v>
      </c>
      <c r="L115" s="417">
        <f>L129+L136+L139</f>
        <v>89423.900000000009</v>
      </c>
      <c r="M115" s="417"/>
      <c r="N115" s="417"/>
      <c r="O115" s="417"/>
      <c r="P115" s="417">
        <f>R115</f>
        <v>8221.6</v>
      </c>
      <c r="Q115" s="438">
        <f>P115/K115</f>
        <v>9.1939626878273034E-2</v>
      </c>
      <c r="R115" s="417">
        <f>R129+R136+R139</f>
        <v>8221.6</v>
      </c>
      <c r="S115" s="438">
        <f>R115/L115</f>
        <v>9.1939626878273034E-2</v>
      </c>
      <c r="T115" s="438"/>
      <c r="U115" s="438"/>
      <c r="V115" s="416"/>
      <c r="W115" s="416"/>
      <c r="X115" s="416"/>
      <c r="Y115" s="416"/>
      <c r="Z115" s="417">
        <f t="shared" ref="Z115:Z120" si="339">AB115</f>
        <v>89423.900000000009</v>
      </c>
      <c r="AA115" s="438">
        <f t="shared" ref="AA115" si="340">Z115/K115</f>
        <v>1</v>
      </c>
      <c r="AB115" s="417">
        <f>AB129+AB136+AB139</f>
        <v>89423.900000000009</v>
      </c>
      <c r="AC115" s="438">
        <f t="shared" ref="AC115" si="341">AB115/L115</f>
        <v>1</v>
      </c>
      <c r="AD115" s="438"/>
      <c r="AE115" s="438"/>
      <c r="AF115" s="416"/>
      <c r="AG115" s="416"/>
      <c r="AH115" s="416"/>
      <c r="AI115" s="416"/>
      <c r="AJ115" s="417">
        <f>AL115</f>
        <v>89423.900000000009</v>
      </c>
      <c r="AK115" s="438">
        <f t="shared" si="323"/>
        <v>1</v>
      </c>
      <c r="AL115" s="417">
        <f>AL129+AL136+AL139</f>
        <v>89423.900000000009</v>
      </c>
      <c r="AM115" s="438">
        <f>AL115/L115</f>
        <v>1</v>
      </c>
      <c r="AN115" s="566"/>
      <c r="AO115" s="566"/>
      <c r="AP115" s="416"/>
      <c r="AQ115" s="416"/>
      <c r="AR115" s="416"/>
      <c r="AS115" s="416"/>
      <c r="AT115" s="418"/>
      <c r="AU115" s="418"/>
      <c r="AV115" s="418"/>
      <c r="AW115" s="418"/>
      <c r="AX115" s="418"/>
      <c r="AY115" s="418"/>
      <c r="AZ115" s="418"/>
      <c r="BA115" s="418"/>
      <c r="BB115" s="418"/>
      <c r="BC115" s="418"/>
      <c r="BD115" s="418"/>
      <c r="BE115" s="419"/>
      <c r="BF115" s="440"/>
      <c r="BG115" s="419"/>
      <c r="BH115" s="440"/>
      <c r="BI115" s="418"/>
      <c r="BJ115" s="418"/>
      <c r="BK115" s="418"/>
      <c r="BL115" s="418"/>
      <c r="BM115" s="116"/>
      <c r="BN115" s="116"/>
    </row>
    <row r="116" spans="2:76" s="559" customFormat="1" ht="45" customHeight="1" x14ac:dyDescent="0.25">
      <c r="B116" s="318"/>
      <c r="C116" s="204" t="s">
        <v>416</v>
      </c>
      <c r="D116" s="551"/>
      <c r="E116" s="551"/>
      <c r="F116" s="551"/>
      <c r="G116" s="551"/>
      <c r="H116" s="551"/>
      <c r="I116" s="551"/>
      <c r="J116" s="551"/>
      <c r="K116" s="320">
        <f>L116</f>
        <v>44044.607539999997</v>
      </c>
      <c r="L116" s="320">
        <f>L130+L137+L140</f>
        <v>44044.607539999997</v>
      </c>
      <c r="M116" s="320"/>
      <c r="N116" s="320"/>
      <c r="O116" s="320"/>
      <c r="P116" s="320">
        <f>R116</f>
        <v>4049.4447799999998</v>
      </c>
      <c r="Q116" s="477">
        <f>P116/K116</f>
        <v>9.1939626804993443E-2</v>
      </c>
      <c r="R116" s="320">
        <f>R130+R137+R140</f>
        <v>4049.4447799999998</v>
      </c>
      <c r="S116" s="477">
        <f>R116/L116</f>
        <v>9.1939626804993443E-2</v>
      </c>
      <c r="T116" s="477"/>
      <c r="U116" s="477"/>
      <c r="V116" s="551"/>
      <c r="W116" s="551"/>
      <c r="X116" s="551"/>
      <c r="Y116" s="551"/>
      <c r="Z116" s="320">
        <f t="shared" si="339"/>
        <v>44044.607539999997</v>
      </c>
      <c r="AA116" s="477">
        <f t="shared" si="286"/>
        <v>1</v>
      </c>
      <c r="AB116" s="320">
        <f>AB130+AB137+AB140</f>
        <v>44044.607539999997</v>
      </c>
      <c r="AC116" s="477">
        <f t="shared" si="287"/>
        <v>1</v>
      </c>
      <c r="AD116" s="477"/>
      <c r="AE116" s="477"/>
      <c r="AF116" s="551"/>
      <c r="AG116" s="551"/>
      <c r="AH116" s="551"/>
      <c r="AI116" s="551"/>
      <c r="AJ116" s="320">
        <f>AL116</f>
        <v>44044.607539999997</v>
      </c>
      <c r="AK116" s="477">
        <f t="shared" si="323"/>
        <v>1</v>
      </c>
      <c r="AL116" s="320">
        <f>AL130+AL137+AL140</f>
        <v>44044.607539999997</v>
      </c>
      <c r="AM116" s="477">
        <f>AL116/L116</f>
        <v>1</v>
      </c>
      <c r="AN116" s="562"/>
      <c r="AO116" s="562"/>
      <c r="AP116" s="551"/>
      <c r="AQ116" s="551"/>
      <c r="AR116" s="551"/>
      <c r="AS116" s="551"/>
      <c r="AT116" s="321"/>
      <c r="AU116" s="321"/>
      <c r="AV116" s="321"/>
      <c r="AW116" s="321"/>
      <c r="AX116" s="321"/>
      <c r="AY116" s="321"/>
      <c r="AZ116" s="321"/>
      <c r="BA116" s="321"/>
      <c r="BB116" s="321"/>
      <c r="BC116" s="321"/>
      <c r="BD116" s="321"/>
      <c r="BE116" s="322"/>
      <c r="BF116" s="493"/>
      <c r="BG116" s="322"/>
      <c r="BH116" s="493"/>
      <c r="BI116" s="321"/>
      <c r="BJ116" s="321"/>
      <c r="BK116" s="321"/>
      <c r="BL116" s="321"/>
      <c r="BM116" s="563"/>
      <c r="BN116" s="563"/>
    </row>
    <row r="117" spans="2:76" s="42" customFormat="1" ht="63.75" customHeight="1" x14ac:dyDescent="0.25">
      <c r="B117" s="301" t="s">
        <v>60</v>
      </c>
      <c r="C117" s="186" t="s">
        <v>81</v>
      </c>
      <c r="D117" s="303"/>
      <c r="E117" s="355"/>
      <c r="F117" s="355"/>
      <c r="G117" s="303"/>
      <c r="H117" s="355"/>
      <c r="I117" s="355"/>
      <c r="J117" s="303"/>
      <c r="K117" s="229">
        <f t="shared" si="303"/>
        <v>172886.88448000001</v>
      </c>
      <c r="L117" s="229">
        <f>L118</f>
        <v>172886.88448000001</v>
      </c>
      <c r="M117" s="229"/>
      <c r="N117" s="361"/>
      <c r="O117" s="361"/>
      <c r="P117" s="229">
        <f t="shared" si="321"/>
        <v>258460.46436000001</v>
      </c>
      <c r="Q117" s="342">
        <f t="shared" si="283"/>
        <v>1.4949686041100438</v>
      </c>
      <c r="R117" s="229">
        <f>R118</f>
        <v>258460.46436000001</v>
      </c>
      <c r="S117" s="342">
        <f t="shared" si="284"/>
        <v>1.4949686041100438</v>
      </c>
      <c r="T117" s="342"/>
      <c r="U117" s="342"/>
      <c r="V117" s="362"/>
      <c r="W117" s="362"/>
      <c r="X117" s="362"/>
      <c r="Y117" s="362"/>
      <c r="Z117" s="229">
        <f t="shared" si="339"/>
        <v>172886.88448000001</v>
      </c>
      <c r="AA117" s="342">
        <f t="shared" si="286"/>
        <v>1</v>
      </c>
      <c r="AB117" s="229">
        <f>AB118</f>
        <v>172886.88448000001</v>
      </c>
      <c r="AC117" s="342">
        <f t="shared" si="287"/>
        <v>1</v>
      </c>
      <c r="AD117" s="342"/>
      <c r="AE117" s="342"/>
      <c r="AF117" s="362"/>
      <c r="AG117" s="362"/>
      <c r="AH117" s="362"/>
      <c r="AI117" s="362"/>
      <c r="AJ117" s="229">
        <f t="shared" si="322"/>
        <v>172886.88448000001</v>
      </c>
      <c r="AK117" s="342">
        <f t="shared" si="323"/>
        <v>1</v>
      </c>
      <c r="AL117" s="229">
        <f>AL118</f>
        <v>172886.88448000001</v>
      </c>
      <c r="AM117" s="338">
        <f t="shared" si="291"/>
        <v>1</v>
      </c>
      <c r="AN117" s="338"/>
      <c r="AO117" s="338"/>
      <c r="AP117" s="362"/>
      <c r="AQ117" s="362"/>
      <c r="AR117" s="362"/>
      <c r="AS117" s="362"/>
      <c r="AT117" s="363"/>
      <c r="AU117" s="363"/>
      <c r="AV117" s="363"/>
      <c r="AW117" s="363"/>
      <c r="AX117" s="363"/>
      <c r="AY117" s="363"/>
      <c r="AZ117" s="363"/>
      <c r="BA117" s="363"/>
      <c r="BB117" s="363"/>
      <c r="BC117" s="363"/>
      <c r="BD117" s="363"/>
      <c r="BE117" s="230">
        <f t="shared" si="302"/>
        <v>0</v>
      </c>
      <c r="BF117" s="343">
        <f t="shared" si="305"/>
        <v>0</v>
      </c>
      <c r="BG117" s="230">
        <f>BG118</f>
        <v>0</v>
      </c>
      <c r="BH117" s="343">
        <f t="shared" ref="BH117:BH146" si="342">BG117/AJ117</f>
        <v>0</v>
      </c>
      <c r="BI117" s="363"/>
      <c r="BJ117" s="363"/>
      <c r="BK117" s="363"/>
      <c r="BL117" s="363"/>
      <c r="BM117" s="41"/>
      <c r="BN117" s="41"/>
    </row>
    <row r="118" spans="2:76" s="42" customFormat="1" ht="54" customHeight="1" x14ac:dyDescent="0.25">
      <c r="B118" s="301"/>
      <c r="C118" s="187" t="s">
        <v>57</v>
      </c>
      <c r="D118" s="303"/>
      <c r="E118" s="355"/>
      <c r="F118" s="355"/>
      <c r="G118" s="303"/>
      <c r="H118" s="355"/>
      <c r="I118" s="355"/>
      <c r="J118" s="303"/>
      <c r="K118" s="309">
        <f t="shared" si="303"/>
        <v>172886.88448000001</v>
      </c>
      <c r="L118" s="309">
        <v>172886.88448000001</v>
      </c>
      <c r="M118" s="309"/>
      <c r="N118" s="354"/>
      <c r="O118" s="354"/>
      <c r="P118" s="309">
        <f t="shared" si="321"/>
        <v>258460.46436000001</v>
      </c>
      <c r="Q118" s="344">
        <f t="shared" si="283"/>
        <v>1.4949686041100438</v>
      </c>
      <c r="R118" s="309">
        <v>258460.46436000001</v>
      </c>
      <c r="S118" s="344">
        <f t="shared" si="284"/>
        <v>1.4949686041100438</v>
      </c>
      <c r="T118" s="344"/>
      <c r="U118" s="344"/>
      <c r="V118" s="303"/>
      <c r="W118" s="303"/>
      <c r="X118" s="303"/>
      <c r="Y118" s="303"/>
      <c r="Z118" s="309">
        <f t="shared" si="339"/>
        <v>172886.88448000001</v>
      </c>
      <c r="AA118" s="344">
        <f t="shared" si="286"/>
        <v>1</v>
      </c>
      <c r="AB118" s="309">
        <f>L118</f>
        <v>172886.88448000001</v>
      </c>
      <c r="AC118" s="344">
        <f t="shared" si="287"/>
        <v>1</v>
      </c>
      <c r="AD118" s="344"/>
      <c r="AE118" s="344"/>
      <c r="AF118" s="303"/>
      <c r="AG118" s="303"/>
      <c r="AH118" s="303"/>
      <c r="AI118" s="303"/>
      <c r="AJ118" s="309">
        <f t="shared" si="322"/>
        <v>172886.88448000001</v>
      </c>
      <c r="AK118" s="344">
        <f t="shared" si="323"/>
        <v>1</v>
      </c>
      <c r="AL118" s="309">
        <v>172886.88448000001</v>
      </c>
      <c r="AM118" s="338">
        <f t="shared" si="291"/>
        <v>1</v>
      </c>
      <c r="AN118" s="338"/>
      <c r="AO118" s="338"/>
      <c r="AP118" s="303"/>
      <c r="AQ118" s="303"/>
      <c r="AR118" s="303"/>
      <c r="AS118" s="303"/>
      <c r="AT118" s="351"/>
      <c r="AU118" s="351"/>
      <c r="AV118" s="351"/>
      <c r="AW118" s="351"/>
      <c r="AX118" s="351"/>
      <c r="AY118" s="351"/>
      <c r="AZ118" s="351"/>
      <c r="BA118" s="351"/>
      <c r="BB118" s="351"/>
      <c r="BC118" s="351"/>
      <c r="BD118" s="351"/>
      <c r="BE118" s="311">
        <f t="shared" si="302"/>
        <v>0</v>
      </c>
      <c r="BF118" s="343">
        <f t="shared" si="305"/>
        <v>0</v>
      </c>
      <c r="BG118" s="311">
        <f>L118-AB118</f>
        <v>0</v>
      </c>
      <c r="BH118" s="345">
        <f t="shared" si="342"/>
        <v>0</v>
      </c>
      <c r="BI118" s="331"/>
      <c r="BJ118" s="331"/>
      <c r="BK118" s="331"/>
      <c r="BL118" s="331"/>
      <c r="BM118" s="41"/>
      <c r="BN118" s="41"/>
    </row>
    <row r="119" spans="2:76" s="42" customFormat="1" ht="65.25" customHeight="1" x14ac:dyDescent="0.25">
      <c r="B119" s="301" t="s">
        <v>67</v>
      </c>
      <c r="C119" s="186" t="s">
        <v>68</v>
      </c>
      <c r="D119" s="303"/>
      <c r="E119" s="355"/>
      <c r="F119" s="355"/>
      <c r="G119" s="303"/>
      <c r="H119" s="355"/>
      <c r="I119" s="355"/>
      <c r="J119" s="303"/>
      <c r="K119" s="229">
        <f t="shared" si="303"/>
        <v>292806.65896999999</v>
      </c>
      <c r="L119" s="229">
        <f>L120</f>
        <v>292806.65896999999</v>
      </c>
      <c r="M119" s="229"/>
      <c r="N119" s="361"/>
      <c r="O119" s="361"/>
      <c r="P119" s="229">
        <f t="shared" si="321"/>
        <v>597441.80020000006</v>
      </c>
      <c r="Q119" s="342">
        <f t="shared" si="283"/>
        <v>2.0403969032043494</v>
      </c>
      <c r="R119" s="229">
        <f>R120</f>
        <v>597441.80020000006</v>
      </c>
      <c r="S119" s="342">
        <f t="shared" si="284"/>
        <v>2.0403969032043494</v>
      </c>
      <c r="T119" s="342"/>
      <c r="U119" s="342"/>
      <c r="V119" s="362"/>
      <c r="W119" s="362"/>
      <c r="X119" s="362"/>
      <c r="Y119" s="362"/>
      <c r="Z119" s="229">
        <f t="shared" si="339"/>
        <v>292806.65896999999</v>
      </c>
      <c r="AA119" s="342">
        <f t="shared" si="286"/>
        <v>1</v>
      </c>
      <c r="AB119" s="229">
        <f>AB120</f>
        <v>292806.65896999999</v>
      </c>
      <c r="AC119" s="342">
        <f t="shared" si="287"/>
        <v>1</v>
      </c>
      <c r="AD119" s="342"/>
      <c r="AE119" s="342"/>
      <c r="AF119" s="362"/>
      <c r="AG119" s="362"/>
      <c r="AH119" s="362"/>
      <c r="AI119" s="362"/>
      <c r="AJ119" s="229">
        <f t="shared" si="322"/>
        <v>292806.65896999999</v>
      </c>
      <c r="AK119" s="342">
        <f t="shared" si="323"/>
        <v>1</v>
      </c>
      <c r="AL119" s="229">
        <f>AL120</f>
        <v>292806.65896999999</v>
      </c>
      <c r="AM119" s="338">
        <f t="shared" si="291"/>
        <v>1</v>
      </c>
      <c r="AN119" s="338"/>
      <c r="AO119" s="338"/>
      <c r="AP119" s="362"/>
      <c r="AQ119" s="362"/>
      <c r="AR119" s="362"/>
      <c r="AS119" s="362"/>
      <c r="AT119" s="363"/>
      <c r="AU119" s="363"/>
      <c r="AV119" s="363"/>
      <c r="AW119" s="363"/>
      <c r="AX119" s="363"/>
      <c r="AY119" s="363"/>
      <c r="AZ119" s="363"/>
      <c r="BA119" s="363"/>
      <c r="BB119" s="363"/>
      <c r="BC119" s="363"/>
      <c r="BD119" s="363"/>
      <c r="BE119" s="230">
        <f t="shared" si="302"/>
        <v>0</v>
      </c>
      <c r="BF119" s="343">
        <f t="shared" si="305"/>
        <v>0</v>
      </c>
      <c r="BG119" s="230">
        <f>BG120</f>
        <v>0</v>
      </c>
      <c r="BH119" s="343">
        <f t="shared" si="342"/>
        <v>0</v>
      </c>
      <c r="BI119" s="363"/>
      <c r="BJ119" s="363"/>
      <c r="BK119" s="363"/>
      <c r="BL119" s="363"/>
      <c r="BM119" s="41"/>
      <c r="BN119" s="41"/>
      <c r="BX119" s="553"/>
    </row>
    <row r="120" spans="2:76" s="42" customFormat="1" ht="45" customHeight="1" x14ac:dyDescent="0.25">
      <c r="B120" s="301"/>
      <c r="C120" s="187" t="s">
        <v>57</v>
      </c>
      <c r="D120" s="303"/>
      <c r="E120" s="355"/>
      <c r="F120" s="355"/>
      <c r="G120" s="303"/>
      <c r="H120" s="303"/>
      <c r="I120" s="303"/>
      <c r="J120" s="303"/>
      <c r="K120" s="309">
        <f t="shared" si="303"/>
        <v>292806.65896999999</v>
      </c>
      <c r="L120" s="309">
        <v>292806.65896999999</v>
      </c>
      <c r="M120" s="309"/>
      <c r="N120" s="354"/>
      <c r="O120" s="354"/>
      <c r="P120" s="309">
        <f t="shared" si="321"/>
        <v>597441.80020000006</v>
      </c>
      <c r="Q120" s="344">
        <f t="shared" si="283"/>
        <v>2.0403969032043494</v>
      </c>
      <c r="R120" s="309">
        <v>597441.80020000006</v>
      </c>
      <c r="S120" s="344">
        <f t="shared" si="284"/>
        <v>2.0403969032043494</v>
      </c>
      <c r="T120" s="344"/>
      <c r="U120" s="344"/>
      <c r="V120" s="303"/>
      <c r="W120" s="303"/>
      <c r="X120" s="303"/>
      <c r="Y120" s="303"/>
      <c r="Z120" s="309">
        <f t="shared" si="339"/>
        <v>292806.65896999999</v>
      </c>
      <c r="AA120" s="344">
        <f t="shared" si="286"/>
        <v>1</v>
      </c>
      <c r="AB120" s="309">
        <f>L120</f>
        <v>292806.65896999999</v>
      </c>
      <c r="AC120" s="344">
        <f t="shared" si="287"/>
        <v>1</v>
      </c>
      <c r="AD120" s="344"/>
      <c r="AE120" s="344"/>
      <c r="AF120" s="303"/>
      <c r="AG120" s="303"/>
      <c r="AH120" s="303"/>
      <c r="AI120" s="303"/>
      <c r="AJ120" s="309">
        <f t="shared" si="322"/>
        <v>292806.65896999999</v>
      </c>
      <c r="AK120" s="344">
        <f t="shared" si="323"/>
        <v>1</v>
      </c>
      <c r="AL120" s="309">
        <v>292806.65896999999</v>
      </c>
      <c r="AM120" s="338">
        <f t="shared" si="291"/>
        <v>1</v>
      </c>
      <c r="AN120" s="338"/>
      <c r="AO120" s="338"/>
      <c r="AP120" s="303"/>
      <c r="AQ120" s="303"/>
      <c r="AR120" s="303"/>
      <c r="AS120" s="303"/>
      <c r="AT120" s="351"/>
      <c r="AU120" s="351"/>
      <c r="AV120" s="351"/>
      <c r="AW120" s="331"/>
      <c r="AX120" s="351"/>
      <c r="AY120" s="351"/>
      <c r="AZ120" s="351"/>
      <c r="BA120" s="351"/>
      <c r="BB120" s="351"/>
      <c r="BC120" s="351"/>
      <c r="BD120" s="351"/>
      <c r="BE120" s="311">
        <f t="shared" si="302"/>
        <v>0</v>
      </c>
      <c r="BF120" s="343">
        <f t="shared" si="305"/>
        <v>0</v>
      </c>
      <c r="BG120" s="311">
        <f>L120-AB120</f>
        <v>0</v>
      </c>
      <c r="BH120" s="345">
        <f t="shared" si="342"/>
        <v>0</v>
      </c>
      <c r="BI120" s="331"/>
      <c r="BJ120" s="331"/>
      <c r="BK120" s="331"/>
      <c r="BL120" s="331"/>
      <c r="BM120" s="41"/>
      <c r="BN120" s="41"/>
    </row>
    <row r="121" spans="2:76" s="42" customFormat="1" ht="56.25" hidden="1" customHeight="1" x14ac:dyDescent="0.25">
      <c r="B121" s="301" t="s">
        <v>71</v>
      </c>
      <c r="C121" s="190" t="s">
        <v>64</v>
      </c>
      <c r="D121" s="303"/>
      <c r="E121" s="355"/>
      <c r="F121" s="355"/>
      <c r="G121" s="303"/>
      <c r="H121" s="303"/>
      <c r="I121" s="303"/>
      <c r="J121" s="303"/>
      <c r="K121" s="229">
        <f t="shared" si="303"/>
        <v>0</v>
      </c>
      <c r="L121" s="229">
        <f>L126</f>
        <v>0</v>
      </c>
      <c r="M121" s="229"/>
      <c r="N121" s="361"/>
      <c r="O121" s="361"/>
      <c r="P121" s="229">
        <f t="shared" si="321"/>
        <v>0</v>
      </c>
      <c r="Q121" s="342" t="e">
        <f t="shared" si="283"/>
        <v>#DIV/0!</v>
      </c>
      <c r="R121" s="229">
        <f>R126</f>
        <v>0</v>
      </c>
      <c r="S121" s="342" t="e">
        <f t="shared" si="284"/>
        <v>#DIV/0!</v>
      </c>
      <c r="T121" s="342"/>
      <c r="U121" s="342"/>
      <c r="V121" s="362"/>
      <c r="W121" s="362"/>
      <c r="X121" s="362"/>
      <c r="Y121" s="362"/>
      <c r="Z121" s="229">
        <f>Z126</f>
        <v>0</v>
      </c>
      <c r="AA121" s="342" t="e">
        <f t="shared" si="286"/>
        <v>#DIV/0!</v>
      </c>
      <c r="AB121" s="229">
        <f>AB126</f>
        <v>0</v>
      </c>
      <c r="AC121" s="342" t="e">
        <f t="shared" si="287"/>
        <v>#DIV/0!</v>
      </c>
      <c r="AD121" s="342"/>
      <c r="AE121" s="342"/>
      <c r="AF121" s="362"/>
      <c r="AG121" s="362"/>
      <c r="AH121" s="362"/>
      <c r="AI121" s="362"/>
      <c r="AJ121" s="229">
        <v>0</v>
      </c>
      <c r="AK121" s="342" t="e">
        <f t="shared" si="323"/>
        <v>#DIV/0!</v>
      </c>
      <c r="AL121" s="229"/>
      <c r="AM121" s="338" t="e">
        <f t="shared" si="291"/>
        <v>#DIV/0!</v>
      </c>
      <c r="AN121" s="338"/>
      <c r="AO121" s="338"/>
      <c r="AP121" s="362"/>
      <c r="AQ121" s="362"/>
      <c r="AR121" s="362"/>
      <c r="AS121" s="362"/>
      <c r="AT121" s="363"/>
      <c r="AU121" s="363"/>
      <c r="AV121" s="363"/>
      <c r="AW121" s="363"/>
      <c r="AX121" s="363"/>
      <c r="AY121" s="363"/>
      <c r="AZ121" s="363"/>
      <c r="BA121" s="363"/>
      <c r="BB121" s="363"/>
      <c r="BC121" s="363"/>
      <c r="BD121" s="363"/>
      <c r="BE121" s="230">
        <f t="shared" si="302"/>
        <v>0</v>
      </c>
      <c r="BF121" s="343" t="e">
        <f t="shared" si="305"/>
        <v>#DIV/0!</v>
      </c>
      <c r="BG121" s="230">
        <f>BG126</f>
        <v>0</v>
      </c>
      <c r="BH121" s="343" t="e">
        <f t="shared" si="342"/>
        <v>#DIV/0!</v>
      </c>
      <c r="BI121" s="363"/>
      <c r="BJ121" s="363"/>
      <c r="BK121" s="363"/>
      <c r="BL121" s="363"/>
      <c r="BM121" s="41"/>
      <c r="BN121" s="41"/>
    </row>
    <row r="122" spans="2:76" s="52" customFormat="1" ht="112.5" hidden="1" customHeight="1" x14ac:dyDescent="0.25">
      <c r="B122" s="346"/>
      <c r="C122" s="195"/>
      <c r="D122" s="362"/>
      <c r="E122" s="362"/>
      <c r="F122" s="362"/>
      <c r="G122" s="362"/>
      <c r="H122" s="362"/>
      <c r="I122" s="362"/>
      <c r="J122" s="362"/>
      <c r="K122" s="361"/>
      <c r="L122" s="361"/>
      <c r="M122" s="361"/>
      <c r="N122" s="361"/>
      <c r="O122" s="361"/>
      <c r="P122" s="361">
        <f t="shared" si="321"/>
        <v>0</v>
      </c>
      <c r="Q122" s="337" t="e">
        <f t="shared" si="283"/>
        <v>#DIV/0!</v>
      </c>
      <c r="R122" s="361"/>
      <c r="S122" s="337" t="e">
        <f t="shared" si="284"/>
        <v>#DIV/0!</v>
      </c>
      <c r="T122" s="337"/>
      <c r="U122" s="337"/>
      <c r="V122" s="362"/>
      <c r="W122" s="362"/>
      <c r="X122" s="362"/>
      <c r="Y122" s="362"/>
      <c r="Z122" s="361"/>
      <c r="AA122" s="337" t="e">
        <f t="shared" si="286"/>
        <v>#DIV/0!</v>
      </c>
      <c r="AB122" s="361"/>
      <c r="AC122" s="337" t="e">
        <f t="shared" si="287"/>
        <v>#DIV/0!</v>
      </c>
      <c r="AD122" s="337"/>
      <c r="AE122" s="337"/>
      <c r="AF122" s="362"/>
      <c r="AG122" s="362"/>
      <c r="AH122" s="362"/>
      <c r="AI122" s="362"/>
      <c r="AJ122" s="361">
        <f t="shared" si="322"/>
        <v>0</v>
      </c>
      <c r="AK122" s="337" t="e">
        <f t="shared" si="323"/>
        <v>#DIV/0!</v>
      </c>
      <c r="AL122" s="361"/>
      <c r="AM122" s="338" t="e">
        <f t="shared" si="291"/>
        <v>#DIV/0!</v>
      </c>
      <c r="AN122" s="338"/>
      <c r="AO122" s="338"/>
      <c r="AP122" s="362"/>
      <c r="AQ122" s="362"/>
      <c r="AR122" s="362"/>
      <c r="AS122" s="362"/>
      <c r="AT122" s="363"/>
      <c r="AU122" s="363"/>
      <c r="AV122" s="363"/>
      <c r="AW122" s="363"/>
      <c r="AX122" s="363"/>
      <c r="AY122" s="363"/>
      <c r="AZ122" s="363"/>
      <c r="BA122" s="363"/>
      <c r="BB122" s="363"/>
      <c r="BC122" s="363"/>
      <c r="BD122" s="363"/>
      <c r="BE122" s="364">
        <f t="shared" si="302"/>
        <v>0</v>
      </c>
      <c r="BF122" s="343" t="e">
        <f t="shared" si="305"/>
        <v>#DIV/0!</v>
      </c>
      <c r="BG122" s="364"/>
      <c r="BH122" s="341" t="e">
        <f t="shared" si="342"/>
        <v>#DIV/0!</v>
      </c>
      <c r="BI122" s="363"/>
      <c r="BJ122" s="363"/>
      <c r="BK122" s="363"/>
      <c r="BL122" s="363"/>
    </row>
    <row r="123" spans="2:76" s="52" customFormat="1" ht="112.5" hidden="1" customHeight="1" x14ac:dyDescent="0.25">
      <c r="B123" s="346"/>
      <c r="C123" s="195"/>
      <c r="D123" s="362"/>
      <c r="E123" s="362"/>
      <c r="F123" s="362"/>
      <c r="G123" s="362"/>
      <c r="H123" s="362"/>
      <c r="I123" s="362"/>
      <c r="J123" s="362"/>
      <c r="K123" s="361"/>
      <c r="L123" s="361"/>
      <c r="M123" s="361"/>
      <c r="N123" s="361"/>
      <c r="O123" s="361"/>
      <c r="P123" s="361">
        <f t="shared" si="321"/>
        <v>0</v>
      </c>
      <c r="Q123" s="337" t="e">
        <f t="shared" si="283"/>
        <v>#DIV/0!</v>
      </c>
      <c r="R123" s="361"/>
      <c r="S123" s="337" t="e">
        <f t="shared" si="284"/>
        <v>#DIV/0!</v>
      </c>
      <c r="T123" s="337"/>
      <c r="U123" s="337"/>
      <c r="V123" s="362"/>
      <c r="W123" s="362"/>
      <c r="X123" s="362"/>
      <c r="Y123" s="362"/>
      <c r="Z123" s="361"/>
      <c r="AA123" s="337" t="e">
        <f t="shared" si="286"/>
        <v>#DIV/0!</v>
      </c>
      <c r="AB123" s="361"/>
      <c r="AC123" s="337" t="e">
        <f t="shared" si="287"/>
        <v>#DIV/0!</v>
      </c>
      <c r="AD123" s="337"/>
      <c r="AE123" s="337"/>
      <c r="AF123" s="362"/>
      <c r="AG123" s="362"/>
      <c r="AH123" s="362"/>
      <c r="AI123" s="362"/>
      <c r="AJ123" s="361">
        <f t="shared" si="322"/>
        <v>0</v>
      </c>
      <c r="AK123" s="337" t="e">
        <f t="shared" si="323"/>
        <v>#DIV/0!</v>
      </c>
      <c r="AL123" s="361"/>
      <c r="AM123" s="338" t="e">
        <f t="shared" si="291"/>
        <v>#DIV/0!</v>
      </c>
      <c r="AN123" s="338"/>
      <c r="AO123" s="338"/>
      <c r="AP123" s="362"/>
      <c r="AQ123" s="362"/>
      <c r="AR123" s="362"/>
      <c r="AS123" s="362"/>
      <c r="AT123" s="363"/>
      <c r="AU123" s="363"/>
      <c r="AV123" s="363"/>
      <c r="AW123" s="363"/>
      <c r="AX123" s="363"/>
      <c r="AY123" s="363"/>
      <c r="AZ123" s="363"/>
      <c r="BA123" s="363"/>
      <c r="BB123" s="363"/>
      <c r="BC123" s="363"/>
      <c r="BD123" s="363"/>
      <c r="BE123" s="364">
        <f t="shared" si="302"/>
        <v>0</v>
      </c>
      <c r="BF123" s="343" t="e">
        <f t="shared" si="305"/>
        <v>#DIV/0!</v>
      </c>
      <c r="BG123" s="364"/>
      <c r="BH123" s="341" t="e">
        <f t="shared" si="342"/>
        <v>#DIV/0!</v>
      </c>
      <c r="BI123" s="363"/>
      <c r="BJ123" s="363"/>
      <c r="BK123" s="363"/>
      <c r="BL123" s="363"/>
    </row>
    <row r="124" spans="2:76" s="52" customFormat="1" ht="112.5" hidden="1" customHeight="1" x14ac:dyDescent="0.25">
      <c r="B124" s="346"/>
      <c r="C124" s="195"/>
      <c r="D124" s="362"/>
      <c r="E124" s="362"/>
      <c r="F124" s="362"/>
      <c r="G124" s="362"/>
      <c r="H124" s="362"/>
      <c r="I124" s="362"/>
      <c r="J124" s="362"/>
      <c r="K124" s="361"/>
      <c r="L124" s="361"/>
      <c r="M124" s="361"/>
      <c r="N124" s="361"/>
      <c r="O124" s="361"/>
      <c r="P124" s="361">
        <f t="shared" si="321"/>
        <v>0</v>
      </c>
      <c r="Q124" s="337" t="e">
        <f t="shared" si="283"/>
        <v>#DIV/0!</v>
      </c>
      <c r="R124" s="361"/>
      <c r="S124" s="337" t="e">
        <f t="shared" si="284"/>
        <v>#DIV/0!</v>
      </c>
      <c r="T124" s="337"/>
      <c r="U124" s="337"/>
      <c r="V124" s="362"/>
      <c r="W124" s="362"/>
      <c r="X124" s="362"/>
      <c r="Y124" s="362"/>
      <c r="Z124" s="361"/>
      <c r="AA124" s="337" t="e">
        <f t="shared" si="286"/>
        <v>#DIV/0!</v>
      </c>
      <c r="AB124" s="361"/>
      <c r="AC124" s="337" t="e">
        <f t="shared" si="287"/>
        <v>#DIV/0!</v>
      </c>
      <c r="AD124" s="337"/>
      <c r="AE124" s="337"/>
      <c r="AF124" s="362"/>
      <c r="AG124" s="362"/>
      <c r="AH124" s="362"/>
      <c r="AI124" s="362"/>
      <c r="AJ124" s="361">
        <f t="shared" si="322"/>
        <v>0</v>
      </c>
      <c r="AK124" s="337" t="e">
        <f t="shared" si="323"/>
        <v>#DIV/0!</v>
      </c>
      <c r="AL124" s="361"/>
      <c r="AM124" s="338" t="e">
        <f t="shared" si="291"/>
        <v>#DIV/0!</v>
      </c>
      <c r="AN124" s="338"/>
      <c r="AO124" s="338"/>
      <c r="AP124" s="362"/>
      <c r="AQ124" s="362"/>
      <c r="AR124" s="362"/>
      <c r="AS124" s="362"/>
      <c r="AT124" s="363"/>
      <c r="AU124" s="363"/>
      <c r="AV124" s="363"/>
      <c r="AW124" s="363"/>
      <c r="AX124" s="363"/>
      <c r="AY124" s="363"/>
      <c r="AZ124" s="363"/>
      <c r="BA124" s="363"/>
      <c r="BB124" s="363"/>
      <c r="BC124" s="363"/>
      <c r="BD124" s="363"/>
      <c r="BE124" s="364">
        <f t="shared" si="302"/>
        <v>0</v>
      </c>
      <c r="BF124" s="343" t="e">
        <f t="shared" si="305"/>
        <v>#DIV/0!</v>
      </c>
      <c r="BG124" s="364"/>
      <c r="BH124" s="341" t="e">
        <f t="shared" si="342"/>
        <v>#DIV/0!</v>
      </c>
      <c r="BI124" s="363"/>
      <c r="BJ124" s="363"/>
      <c r="BK124" s="363"/>
      <c r="BL124" s="363"/>
    </row>
    <row r="125" spans="2:76" s="52" customFormat="1" ht="112.5" hidden="1" customHeight="1" x14ac:dyDescent="0.25">
      <c r="B125" s="346"/>
      <c r="C125" s="195"/>
      <c r="D125" s="362"/>
      <c r="E125" s="362"/>
      <c r="F125" s="362"/>
      <c r="G125" s="362"/>
      <c r="H125" s="362"/>
      <c r="I125" s="362"/>
      <c r="J125" s="362"/>
      <c r="K125" s="361"/>
      <c r="L125" s="361"/>
      <c r="M125" s="361"/>
      <c r="N125" s="361"/>
      <c r="O125" s="361"/>
      <c r="P125" s="361">
        <f t="shared" si="321"/>
        <v>0</v>
      </c>
      <c r="Q125" s="337" t="e">
        <f t="shared" si="283"/>
        <v>#DIV/0!</v>
      </c>
      <c r="R125" s="361"/>
      <c r="S125" s="337" t="e">
        <f t="shared" si="284"/>
        <v>#DIV/0!</v>
      </c>
      <c r="T125" s="337"/>
      <c r="U125" s="337"/>
      <c r="V125" s="362"/>
      <c r="W125" s="362"/>
      <c r="X125" s="362"/>
      <c r="Y125" s="362"/>
      <c r="Z125" s="361"/>
      <c r="AA125" s="337" t="e">
        <f t="shared" si="286"/>
        <v>#DIV/0!</v>
      </c>
      <c r="AB125" s="361"/>
      <c r="AC125" s="337" t="e">
        <f t="shared" si="287"/>
        <v>#DIV/0!</v>
      </c>
      <c r="AD125" s="337"/>
      <c r="AE125" s="337"/>
      <c r="AF125" s="362"/>
      <c r="AG125" s="362"/>
      <c r="AH125" s="362"/>
      <c r="AI125" s="362"/>
      <c r="AJ125" s="361">
        <f t="shared" si="322"/>
        <v>0</v>
      </c>
      <c r="AK125" s="337" t="e">
        <f t="shared" si="323"/>
        <v>#DIV/0!</v>
      </c>
      <c r="AL125" s="361"/>
      <c r="AM125" s="338" t="e">
        <f t="shared" si="291"/>
        <v>#DIV/0!</v>
      </c>
      <c r="AN125" s="338"/>
      <c r="AO125" s="338"/>
      <c r="AP125" s="362"/>
      <c r="AQ125" s="362"/>
      <c r="AR125" s="362"/>
      <c r="AS125" s="362"/>
      <c r="AT125" s="363"/>
      <c r="AU125" s="363"/>
      <c r="AV125" s="363"/>
      <c r="AW125" s="363"/>
      <c r="AX125" s="363"/>
      <c r="AY125" s="363"/>
      <c r="AZ125" s="363"/>
      <c r="BA125" s="363"/>
      <c r="BB125" s="363"/>
      <c r="BC125" s="363"/>
      <c r="BD125" s="363"/>
      <c r="BE125" s="364">
        <f t="shared" si="302"/>
        <v>0</v>
      </c>
      <c r="BF125" s="343" t="e">
        <f t="shared" si="305"/>
        <v>#DIV/0!</v>
      </c>
      <c r="BG125" s="364"/>
      <c r="BH125" s="341" t="e">
        <f t="shared" si="342"/>
        <v>#DIV/0!</v>
      </c>
      <c r="BI125" s="363"/>
      <c r="BJ125" s="363"/>
      <c r="BK125" s="363"/>
      <c r="BL125" s="363"/>
    </row>
    <row r="126" spans="2:76" s="52" customFormat="1" ht="46.5" hidden="1" customHeight="1" x14ac:dyDescent="0.25">
      <c r="B126" s="346"/>
      <c r="C126" s="187" t="s">
        <v>57</v>
      </c>
      <c r="D126" s="362"/>
      <c r="E126" s="362"/>
      <c r="F126" s="362"/>
      <c r="G126" s="362"/>
      <c r="H126" s="362"/>
      <c r="I126" s="362"/>
      <c r="J126" s="362"/>
      <c r="K126" s="309">
        <f t="shared" ref="K126:K132" si="343">L126</f>
        <v>0</v>
      </c>
      <c r="L126" s="309"/>
      <c r="M126" s="309"/>
      <c r="N126" s="361"/>
      <c r="O126" s="361"/>
      <c r="P126" s="309">
        <f t="shared" si="321"/>
        <v>0</v>
      </c>
      <c r="Q126" s="344" t="e">
        <f t="shared" ref="Q126:Q215" si="344">P126/K126</f>
        <v>#DIV/0!</v>
      </c>
      <c r="R126" s="309">
        <f>L126</f>
        <v>0</v>
      </c>
      <c r="S126" s="344" t="e">
        <f t="shared" ref="S126:S215" si="345">R126/L126</f>
        <v>#DIV/0!</v>
      </c>
      <c r="T126" s="344"/>
      <c r="U126" s="344"/>
      <c r="V126" s="362"/>
      <c r="W126" s="362"/>
      <c r="X126" s="362"/>
      <c r="Y126" s="362"/>
      <c r="Z126" s="309">
        <f t="shared" ref="Z126:Z132" si="346">AB126</f>
        <v>0</v>
      </c>
      <c r="AA126" s="344" t="e">
        <f t="shared" si="286"/>
        <v>#DIV/0!</v>
      </c>
      <c r="AB126" s="309">
        <f>L126</f>
        <v>0</v>
      </c>
      <c r="AC126" s="344" t="e">
        <f t="shared" ref="AC126:AC215" si="347">AB126/L126</f>
        <v>#DIV/0!</v>
      </c>
      <c r="AD126" s="344"/>
      <c r="AE126" s="344"/>
      <c r="AF126" s="362"/>
      <c r="AG126" s="362"/>
      <c r="AH126" s="362"/>
      <c r="AI126" s="362"/>
      <c r="AJ126" s="309"/>
      <c r="AK126" s="344" t="e">
        <f t="shared" si="323"/>
        <v>#DIV/0!</v>
      </c>
      <c r="AL126" s="309"/>
      <c r="AM126" s="338" t="e">
        <f t="shared" ref="AM126:AM215" si="348">AL126/L126</f>
        <v>#DIV/0!</v>
      </c>
      <c r="AN126" s="338"/>
      <c r="AO126" s="338"/>
      <c r="AP126" s="362"/>
      <c r="AQ126" s="362"/>
      <c r="AR126" s="362"/>
      <c r="AS126" s="362"/>
      <c r="AT126" s="363"/>
      <c r="AU126" s="363"/>
      <c r="AV126" s="363"/>
      <c r="AW126" s="363"/>
      <c r="AX126" s="363"/>
      <c r="AY126" s="363"/>
      <c r="AZ126" s="363"/>
      <c r="BA126" s="363"/>
      <c r="BB126" s="363"/>
      <c r="BC126" s="363"/>
      <c r="BD126" s="363"/>
      <c r="BE126" s="311">
        <f t="shared" si="302"/>
        <v>0</v>
      </c>
      <c r="BF126" s="343" t="e">
        <f t="shared" si="305"/>
        <v>#DIV/0!</v>
      </c>
      <c r="BG126" s="311">
        <f>L126-AB126</f>
        <v>0</v>
      </c>
      <c r="BH126" s="345" t="e">
        <f t="shared" si="342"/>
        <v>#DIV/0!</v>
      </c>
      <c r="BI126" s="363"/>
      <c r="BJ126" s="363"/>
      <c r="BK126" s="363"/>
      <c r="BL126" s="363"/>
    </row>
    <row r="127" spans="2:76" s="52" customFormat="1" ht="132" customHeight="1" x14ac:dyDescent="0.25">
      <c r="B127" s="301" t="s">
        <v>71</v>
      </c>
      <c r="C127" s="186" t="s">
        <v>77</v>
      </c>
      <c r="D127" s="362"/>
      <c r="E127" s="362"/>
      <c r="F127" s="362"/>
      <c r="G127" s="362"/>
      <c r="H127" s="362"/>
      <c r="I127" s="362"/>
      <c r="J127" s="362"/>
      <c r="K127" s="229">
        <f t="shared" si="343"/>
        <v>446545.71007999999</v>
      </c>
      <c r="L127" s="549">
        <f>L128+L129+L130</f>
        <v>446545.71007999999</v>
      </c>
      <c r="M127" s="229"/>
      <c r="N127" s="361"/>
      <c r="O127" s="361"/>
      <c r="P127" s="229">
        <f t="shared" si="321"/>
        <v>140767.06104999999</v>
      </c>
      <c r="Q127" s="337">
        <f t="shared" si="344"/>
        <v>0.3152355019260652</v>
      </c>
      <c r="R127" s="620">
        <f>R128+R129+R130</f>
        <v>140767.06104999999</v>
      </c>
      <c r="S127" s="337">
        <f t="shared" si="345"/>
        <v>0.3152355019260652</v>
      </c>
      <c r="T127" s="337"/>
      <c r="U127" s="337"/>
      <c r="V127" s="362"/>
      <c r="W127" s="362"/>
      <c r="X127" s="362"/>
      <c r="Y127" s="362"/>
      <c r="Z127" s="229">
        <f t="shared" si="346"/>
        <v>446545.71007999999</v>
      </c>
      <c r="AA127" s="337">
        <f t="shared" ref="AA127:AA216" si="349">Z127/K127</f>
        <v>1</v>
      </c>
      <c r="AB127" s="549">
        <f>AB128+AB129+AB130</f>
        <v>446545.71007999999</v>
      </c>
      <c r="AC127" s="337">
        <f t="shared" si="347"/>
        <v>1</v>
      </c>
      <c r="AD127" s="337"/>
      <c r="AE127" s="337"/>
      <c r="AF127" s="362"/>
      <c r="AG127" s="362"/>
      <c r="AH127" s="362"/>
      <c r="AI127" s="362"/>
      <c r="AJ127" s="229">
        <f t="shared" si="322"/>
        <v>446545.71007999999</v>
      </c>
      <c r="AK127" s="337">
        <f t="shared" si="323"/>
        <v>1</v>
      </c>
      <c r="AL127" s="620">
        <f>AL128+AL129+AL130</f>
        <v>446545.71007999999</v>
      </c>
      <c r="AM127" s="338">
        <f t="shared" si="348"/>
        <v>1</v>
      </c>
      <c r="AN127" s="338"/>
      <c r="AO127" s="338"/>
      <c r="AP127" s="362"/>
      <c r="AQ127" s="362"/>
      <c r="AR127" s="362"/>
      <c r="AS127" s="362"/>
      <c r="AT127" s="363"/>
      <c r="AU127" s="363"/>
      <c r="AV127" s="363"/>
      <c r="AW127" s="363"/>
      <c r="AX127" s="363"/>
      <c r="AY127" s="363"/>
      <c r="AZ127" s="363"/>
      <c r="BA127" s="363"/>
      <c r="BB127" s="363"/>
      <c r="BC127" s="363"/>
      <c r="BD127" s="363"/>
      <c r="BE127" s="230">
        <f t="shared" si="302"/>
        <v>0</v>
      </c>
      <c r="BF127" s="343">
        <f t="shared" si="305"/>
        <v>0</v>
      </c>
      <c r="BG127" s="230">
        <f>BG128</f>
        <v>0</v>
      </c>
      <c r="BH127" s="341">
        <f t="shared" si="342"/>
        <v>0</v>
      </c>
      <c r="BI127" s="363"/>
      <c r="BJ127" s="363"/>
      <c r="BK127" s="363"/>
      <c r="BL127" s="363"/>
    </row>
    <row r="128" spans="2:76" s="52" customFormat="1" ht="52.5" customHeight="1" x14ac:dyDescent="0.25">
      <c r="B128" s="346"/>
      <c r="C128" s="187" t="s">
        <v>57</v>
      </c>
      <c r="D128" s="362"/>
      <c r="E128" s="362"/>
      <c r="F128" s="362"/>
      <c r="G128" s="362"/>
      <c r="H128" s="362"/>
      <c r="I128" s="362"/>
      <c r="J128" s="362"/>
      <c r="K128" s="309">
        <f t="shared" si="343"/>
        <v>434274.66529999999</v>
      </c>
      <c r="L128" s="309">
        <v>434274.66529999999</v>
      </c>
      <c r="M128" s="309"/>
      <c r="N128" s="361"/>
      <c r="O128" s="361"/>
      <c r="P128" s="309">
        <f t="shared" ref="P128:P217" si="350">R128+V128+X128</f>
        <v>128496.01626999999</v>
      </c>
      <c r="Q128" s="337">
        <f t="shared" si="344"/>
        <v>0.29588651270097471</v>
      </c>
      <c r="R128" s="309">
        <v>128496.01626999999</v>
      </c>
      <c r="S128" s="337">
        <f t="shared" si="345"/>
        <v>0.29588651270097471</v>
      </c>
      <c r="T128" s="337"/>
      <c r="U128" s="337"/>
      <c r="V128" s="362"/>
      <c r="W128" s="362"/>
      <c r="X128" s="362"/>
      <c r="Y128" s="362"/>
      <c r="Z128" s="309">
        <f t="shared" si="346"/>
        <v>434274.66529999999</v>
      </c>
      <c r="AA128" s="337">
        <f t="shared" si="349"/>
        <v>1</v>
      </c>
      <c r="AB128" s="309">
        <v>434274.66529999999</v>
      </c>
      <c r="AC128" s="337">
        <f t="shared" si="347"/>
        <v>1</v>
      </c>
      <c r="AD128" s="337"/>
      <c r="AE128" s="337"/>
      <c r="AF128" s="362"/>
      <c r="AG128" s="362"/>
      <c r="AH128" s="362"/>
      <c r="AI128" s="362"/>
      <c r="AJ128" s="309">
        <f t="shared" ref="AJ128:AJ193" si="351">AL128+AP128+AR128</f>
        <v>434274.66529999999</v>
      </c>
      <c r="AK128" s="337">
        <f t="shared" si="323"/>
        <v>1</v>
      </c>
      <c r="AL128" s="309">
        <v>434274.66529999999</v>
      </c>
      <c r="AM128" s="338">
        <f t="shared" si="348"/>
        <v>1</v>
      </c>
      <c r="AN128" s="338"/>
      <c r="AO128" s="338"/>
      <c r="AP128" s="362"/>
      <c r="AQ128" s="362"/>
      <c r="AR128" s="362"/>
      <c r="AS128" s="362"/>
      <c r="AT128" s="363"/>
      <c r="AU128" s="363"/>
      <c r="AV128" s="363"/>
      <c r="AW128" s="363"/>
      <c r="AX128" s="363"/>
      <c r="AY128" s="363"/>
      <c r="AZ128" s="363"/>
      <c r="BA128" s="363"/>
      <c r="BB128" s="363"/>
      <c r="BC128" s="363"/>
      <c r="BD128" s="363"/>
      <c r="BE128" s="311">
        <f t="shared" ref="BE128:BE142" si="352">BG128+BI128+BK128</f>
        <v>0</v>
      </c>
      <c r="BF128" s="343">
        <f t="shared" si="305"/>
        <v>0</v>
      </c>
      <c r="BG128" s="311">
        <v>0</v>
      </c>
      <c r="BH128" s="341">
        <f t="shared" si="342"/>
        <v>0</v>
      </c>
      <c r="BI128" s="363"/>
      <c r="BJ128" s="363"/>
      <c r="BK128" s="363"/>
      <c r="BL128" s="363"/>
    </row>
    <row r="129" spans="2:66" s="564" customFormat="1" ht="45" customHeight="1" x14ac:dyDescent="0.25">
      <c r="B129" s="436"/>
      <c r="C129" s="565" t="s">
        <v>417</v>
      </c>
      <c r="D129" s="416"/>
      <c r="E129" s="416"/>
      <c r="F129" s="416"/>
      <c r="G129" s="416"/>
      <c r="H129" s="416"/>
      <c r="I129" s="416"/>
      <c r="J129" s="416"/>
      <c r="K129" s="417">
        <f>L129</f>
        <v>8221.6</v>
      </c>
      <c r="L129" s="417">
        <v>8221.6</v>
      </c>
      <c r="M129" s="417"/>
      <c r="N129" s="417"/>
      <c r="O129" s="417"/>
      <c r="P129" s="417">
        <f>R129</f>
        <v>8221.6</v>
      </c>
      <c r="Q129" s="438">
        <f t="shared" si="344"/>
        <v>1</v>
      </c>
      <c r="R129" s="417">
        <f>L129</f>
        <v>8221.6</v>
      </c>
      <c r="S129" s="438">
        <f t="shared" si="345"/>
        <v>1</v>
      </c>
      <c r="T129" s="438"/>
      <c r="U129" s="438"/>
      <c r="V129" s="416"/>
      <c r="W129" s="416"/>
      <c r="X129" s="416"/>
      <c r="Y129" s="416"/>
      <c r="Z129" s="417">
        <f t="shared" si="346"/>
        <v>8221.6</v>
      </c>
      <c r="AA129" s="438">
        <f t="shared" si="349"/>
        <v>1</v>
      </c>
      <c r="AB129" s="417">
        <f>L129</f>
        <v>8221.6</v>
      </c>
      <c r="AC129" s="438">
        <f t="shared" si="347"/>
        <v>1</v>
      </c>
      <c r="AD129" s="438"/>
      <c r="AE129" s="438"/>
      <c r="AF129" s="416"/>
      <c r="AG129" s="416"/>
      <c r="AH129" s="416"/>
      <c r="AI129" s="416"/>
      <c r="AJ129" s="417">
        <f>AL129</f>
        <v>8221.6</v>
      </c>
      <c r="AK129" s="438">
        <f t="shared" si="323"/>
        <v>1</v>
      </c>
      <c r="AL129" s="417">
        <f>AB129</f>
        <v>8221.6</v>
      </c>
      <c r="AM129" s="566">
        <f t="shared" si="348"/>
        <v>1</v>
      </c>
      <c r="AN129" s="566"/>
      <c r="AO129" s="566"/>
      <c r="AP129" s="416"/>
      <c r="AQ129" s="416"/>
      <c r="AR129" s="416"/>
      <c r="AS129" s="416"/>
      <c r="AT129" s="418"/>
      <c r="AU129" s="418"/>
      <c r="AV129" s="418"/>
      <c r="AW129" s="418"/>
      <c r="AX129" s="418"/>
      <c r="AY129" s="418"/>
      <c r="AZ129" s="418"/>
      <c r="BA129" s="418"/>
      <c r="BB129" s="418"/>
      <c r="BC129" s="418"/>
      <c r="BD129" s="418"/>
      <c r="BE129" s="419"/>
      <c r="BF129" s="440"/>
      <c r="BG129" s="419"/>
      <c r="BH129" s="440"/>
      <c r="BI129" s="418"/>
      <c r="BJ129" s="418"/>
      <c r="BK129" s="418"/>
      <c r="BL129" s="418"/>
      <c r="BM129" s="116"/>
      <c r="BN129" s="116"/>
    </row>
    <row r="130" spans="2:66" s="559" customFormat="1" ht="54" customHeight="1" x14ac:dyDescent="0.25">
      <c r="B130" s="318"/>
      <c r="C130" s="204" t="s">
        <v>416</v>
      </c>
      <c r="D130" s="551"/>
      <c r="E130" s="560"/>
      <c r="F130" s="560"/>
      <c r="G130" s="551"/>
      <c r="H130" s="560"/>
      <c r="I130" s="560"/>
      <c r="J130" s="551"/>
      <c r="K130" s="320">
        <f t="shared" si="343"/>
        <v>4049.4447799999998</v>
      </c>
      <c r="L130" s="320">
        <v>4049.4447799999998</v>
      </c>
      <c r="M130" s="320"/>
      <c r="N130" s="561"/>
      <c r="O130" s="561"/>
      <c r="P130" s="320">
        <f t="shared" si="350"/>
        <v>4049.4447799999998</v>
      </c>
      <c r="Q130" s="477">
        <f t="shared" si="344"/>
        <v>1</v>
      </c>
      <c r="R130" s="320">
        <f>L130</f>
        <v>4049.4447799999998</v>
      </c>
      <c r="S130" s="477">
        <f t="shared" si="345"/>
        <v>1</v>
      </c>
      <c r="T130" s="477"/>
      <c r="U130" s="477"/>
      <c r="V130" s="551"/>
      <c r="W130" s="551"/>
      <c r="X130" s="551"/>
      <c r="Y130" s="551"/>
      <c r="Z130" s="320">
        <f t="shared" si="346"/>
        <v>4049.4447799999998</v>
      </c>
      <c r="AA130" s="477">
        <f t="shared" si="349"/>
        <v>1</v>
      </c>
      <c r="AB130" s="320">
        <f>L130</f>
        <v>4049.4447799999998</v>
      </c>
      <c r="AC130" s="477">
        <f t="shared" si="347"/>
        <v>1</v>
      </c>
      <c r="AD130" s="477"/>
      <c r="AE130" s="477"/>
      <c r="AF130" s="551"/>
      <c r="AG130" s="551"/>
      <c r="AH130" s="551"/>
      <c r="AI130" s="551"/>
      <c r="AJ130" s="320">
        <f t="shared" si="351"/>
        <v>4049.4447799999998</v>
      </c>
      <c r="AK130" s="477">
        <f t="shared" si="323"/>
        <v>1</v>
      </c>
      <c r="AL130" s="320">
        <f>AB130</f>
        <v>4049.4447799999998</v>
      </c>
      <c r="AM130" s="338">
        <f t="shared" si="348"/>
        <v>1</v>
      </c>
      <c r="AN130" s="562"/>
      <c r="AO130" s="562"/>
      <c r="AP130" s="551"/>
      <c r="AQ130" s="551"/>
      <c r="AR130" s="551"/>
      <c r="AS130" s="551"/>
      <c r="AT130" s="424"/>
      <c r="AU130" s="424"/>
      <c r="AV130" s="424"/>
      <c r="AW130" s="424"/>
      <c r="AX130" s="424"/>
      <c r="AY130" s="424"/>
      <c r="AZ130" s="424"/>
      <c r="BA130" s="424"/>
      <c r="BB130" s="424"/>
      <c r="BC130" s="424"/>
      <c r="BD130" s="424"/>
      <c r="BE130" s="322">
        <f t="shared" si="352"/>
        <v>0</v>
      </c>
      <c r="BF130" s="493">
        <f t="shared" si="305"/>
        <v>0</v>
      </c>
      <c r="BG130" s="322"/>
      <c r="BH130" s="493">
        <f t="shared" si="342"/>
        <v>0</v>
      </c>
      <c r="BI130" s="321"/>
      <c r="BJ130" s="321"/>
      <c r="BK130" s="321"/>
      <c r="BL130" s="321"/>
      <c r="BM130" s="563"/>
      <c r="BN130" s="563"/>
    </row>
    <row r="131" spans="2:66" s="42" customFormat="1" ht="54" customHeight="1" x14ac:dyDescent="0.25">
      <c r="B131" s="301" t="s">
        <v>31</v>
      </c>
      <c r="C131" s="186" t="s">
        <v>74</v>
      </c>
      <c r="D131" s="303"/>
      <c r="E131" s="355"/>
      <c r="F131" s="355"/>
      <c r="G131" s="303"/>
      <c r="H131" s="355"/>
      <c r="I131" s="355"/>
      <c r="J131" s="303"/>
      <c r="K131" s="229">
        <f t="shared" si="343"/>
        <v>256504.59125</v>
      </c>
      <c r="L131" s="229">
        <f>L132</f>
        <v>256504.59125</v>
      </c>
      <c r="M131" s="229"/>
      <c r="N131" s="354"/>
      <c r="O131" s="354"/>
      <c r="P131" s="229">
        <f t="shared" si="350"/>
        <v>302058.28263999999</v>
      </c>
      <c r="Q131" s="342">
        <f t="shared" si="344"/>
        <v>1.1775940585235041</v>
      </c>
      <c r="R131" s="229">
        <f>R132</f>
        <v>302058.28263999999</v>
      </c>
      <c r="S131" s="342">
        <f t="shared" si="345"/>
        <v>1.1775940585235041</v>
      </c>
      <c r="T131" s="342"/>
      <c r="U131" s="342"/>
      <c r="V131" s="303"/>
      <c r="W131" s="303"/>
      <c r="X131" s="303"/>
      <c r="Y131" s="303"/>
      <c r="Z131" s="229">
        <f t="shared" si="346"/>
        <v>256504.59125</v>
      </c>
      <c r="AA131" s="342">
        <f t="shared" si="349"/>
        <v>1</v>
      </c>
      <c r="AB131" s="229">
        <f>AB132</f>
        <v>256504.59125</v>
      </c>
      <c r="AC131" s="342">
        <f t="shared" si="347"/>
        <v>1</v>
      </c>
      <c r="AD131" s="342"/>
      <c r="AE131" s="342"/>
      <c r="AF131" s="303"/>
      <c r="AG131" s="303"/>
      <c r="AH131" s="303"/>
      <c r="AI131" s="303"/>
      <c r="AJ131" s="229">
        <f t="shared" si="351"/>
        <v>256504.59125</v>
      </c>
      <c r="AK131" s="342">
        <f t="shared" ref="AK131:AK219" si="353">AJ131/K131</f>
        <v>1</v>
      </c>
      <c r="AL131" s="229">
        <f>AL132</f>
        <v>256504.59125</v>
      </c>
      <c r="AM131" s="338">
        <f t="shared" si="348"/>
        <v>1</v>
      </c>
      <c r="AN131" s="338"/>
      <c r="AO131" s="338"/>
      <c r="AP131" s="303"/>
      <c r="AQ131" s="303"/>
      <c r="AR131" s="303"/>
      <c r="AS131" s="303"/>
      <c r="AT131" s="351"/>
      <c r="AU131" s="351"/>
      <c r="AV131" s="351"/>
      <c r="AW131" s="351"/>
      <c r="AX131" s="351"/>
      <c r="AY131" s="351"/>
      <c r="AZ131" s="351"/>
      <c r="BA131" s="351"/>
      <c r="BB131" s="351"/>
      <c r="BC131" s="351"/>
      <c r="BD131" s="351"/>
      <c r="BE131" s="230">
        <f t="shared" si="352"/>
        <v>0</v>
      </c>
      <c r="BF131" s="343">
        <f t="shared" ref="BF131:BF177" si="354">BE131/K131</f>
        <v>0</v>
      </c>
      <c r="BG131" s="230">
        <f>BG132</f>
        <v>0</v>
      </c>
      <c r="BH131" s="343">
        <f t="shared" si="342"/>
        <v>0</v>
      </c>
      <c r="BI131" s="331"/>
      <c r="BJ131" s="331"/>
      <c r="BK131" s="331"/>
      <c r="BL131" s="331"/>
      <c r="BM131" s="41"/>
      <c r="BN131" s="41"/>
    </row>
    <row r="132" spans="2:66" s="51" customFormat="1" ht="54" customHeight="1" x14ac:dyDescent="0.25">
      <c r="B132" s="307"/>
      <c r="C132" s="187" t="s">
        <v>57</v>
      </c>
      <c r="D132" s="308"/>
      <c r="E132" s="365"/>
      <c r="F132" s="365"/>
      <c r="G132" s="308"/>
      <c r="H132" s="365"/>
      <c r="I132" s="365"/>
      <c r="J132" s="308"/>
      <c r="K132" s="309">
        <f t="shared" si="343"/>
        <v>256504.59125</v>
      </c>
      <c r="L132" s="309">
        <v>256504.59125</v>
      </c>
      <c r="M132" s="309"/>
      <c r="N132" s="366"/>
      <c r="O132" s="366"/>
      <c r="P132" s="309">
        <f t="shared" si="350"/>
        <v>302058.28263999999</v>
      </c>
      <c r="Q132" s="337">
        <f t="shared" si="344"/>
        <v>1.1775940585235041</v>
      </c>
      <c r="R132" s="309">
        <v>302058.28263999999</v>
      </c>
      <c r="S132" s="337">
        <f t="shared" si="345"/>
        <v>1.1775940585235041</v>
      </c>
      <c r="T132" s="337"/>
      <c r="U132" s="337"/>
      <c r="V132" s="308"/>
      <c r="W132" s="308"/>
      <c r="X132" s="308"/>
      <c r="Y132" s="308"/>
      <c r="Z132" s="309">
        <f t="shared" si="346"/>
        <v>256504.59125</v>
      </c>
      <c r="AA132" s="337">
        <f t="shared" si="349"/>
        <v>1</v>
      </c>
      <c r="AB132" s="309">
        <v>256504.59125</v>
      </c>
      <c r="AC132" s="337">
        <f t="shared" si="347"/>
        <v>1</v>
      </c>
      <c r="AD132" s="337"/>
      <c r="AE132" s="337"/>
      <c r="AF132" s="308"/>
      <c r="AG132" s="308"/>
      <c r="AH132" s="308"/>
      <c r="AI132" s="308"/>
      <c r="AJ132" s="309">
        <f>AL132</f>
        <v>256504.59125</v>
      </c>
      <c r="AK132" s="337">
        <f t="shared" si="353"/>
        <v>1</v>
      </c>
      <c r="AL132" s="309">
        <v>256504.59125</v>
      </c>
      <c r="AM132" s="338">
        <f t="shared" si="348"/>
        <v>1</v>
      </c>
      <c r="AN132" s="338"/>
      <c r="AO132" s="338"/>
      <c r="AP132" s="308"/>
      <c r="AQ132" s="308"/>
      <c r="AR132" s="308"/>
      <c r="AS132" s="308"/>
      <c r="AT132" s="367"/>
      <c r="AU132" s="367"/>
      <c r="AV132" s="367"/>
      <c r="AW132" s="367"/>
      <c r="AX132" s="367"/>
      <c r="AY132" s="367"/>
      <c r="AZ132" s="367"/>
      <c r="BA132" s="367"/>
      <c r="BB132" s="367"/>
      <c r="BC132" s="367"/>
      <c r="BD132" s="367"/>
      <c r="BE132" s="311">
        <f t="shared" si="352"/>
        <v>0</v>
      </c>
      <c r="BF132" s="343">
        <f t="shared" si="354"/>
        <v>0</v>
      </c>
      <c r="BG132" s="311">
        <f>L132-AB132</f>
        <v>0</v>
      </c>
      <c r="BH132" s="341">
        <f t="shared" si="342"/>
        <v>0</v>
      </c>
      <c r="BI132" s="310"/>
      <c r="BJ132" s="310"/>
      <c r="BK132" s="310"/>
      <c r="BL132" s="310"/>
      <c r="BM132" s="50"/>
      <c r="BN132" s="50"/>
    </row>
    <row r="133" spans="2:66" s="42" customFormat="1" ht="54" hidden="1" customHeight="1" x14ac:dyDescent="0.25">
      <c r="B133" s="301"/>
      <c r="C133" s="186"/>
      <c r="D133" s="303"/>
      <c r="E133" s="355"/>
      <c r="F133" s="355"/>
      <c r="G133" s="303"/>
      <c r="H133" s="355"/>
      <c r="I133" s="355"/>
      <c r="J133" s="303"/>
      <c r="K133" s="229"/>
      <c r="L133" s="229"/>
      <c r="M133" s="229"/>
      <c r="N133" s="354"/>
      <c r="O133" s="354"/>
      <c r="P133" s="309">
        <f t="shared" si="350"/>
        <v>302058.28263999999</v>
      </c>
      <c r="Q133" s="337" t="e">
        <f t="shared" si="344"/>
        <v>#DIV/0!</v>
      </c>
      <c r="R133" s="309">
        <v>302058.28263999999</v>
      </c>
      <c r="S133" s="337" t="e">
        <f t="shared" si="345"/>
        <v>#DIV/0!</v>
      </c>
      <c r="T133" s="337"/>
      <c r="U133" s="337"/>
      <c r="V133" s="303"/>
      <c r="W133" s="303"/>
      <c r="X133" s="303"/>
      <c r="Y133" s="303"/>
      <c r="Z133" s="229"/>
      <c r="AA133" s="337" t="e">
        <f t="shared" si="349"/>
        <v>#DIV/0!</v>
      </c>
      <c r="AB133" s="229"/>
      <c r="AC133" s="337" t="e">
        <f t="shared" si="347"/>
        <v>#DIV/0!</v>
      </c>
      <c r="AD133" s="337"/>
      <c r="AE133" s="337"/>
      <c r="AF133" s="303"/>
      <c r="AG133" s="303"/>
      <c r="AH133" s="303"/>
      <c r="AI133" s="303"/>
      <c r="AJ133" s="229">
        <f t="shared" si="351"/>
        <v>0</v>
      </c>
      <c r="AK133" s="337" t="e">
        <f t="shared" si="353"/>
        <v>#DIV/0!</v>
      </c>
      <c r="AL133" s="229"/>
      <c r="AM133" s="338" t="e">
        <f t="shared" si="348"/>
        <v>#DIV/0!</v>
      </c>
      <c r="AN133" s="338"/>
      <c r="AO133" s="338"/>
      <c r="AP133" s="303"/>
      <c r="AQ133" s="303"/>
      <c r="AR133" s="303"/>
      <c r="AS133" s="303"/>
      <c r="AT133" s="351"/>
      <c r="AU133" s="351"/>
      <c r="AV133" s="351"/>
      <c r="AW133" s="351"/>
      <c r="AX133" s="351"/>
      <c r="AY133" s="351"/>
      <c r="AZ133" s="351"/>
      <c r="BA133" s="351"/>
      <c r="BB133" s="351"/>
      <c r="BC133" s="351"/>
      <c r="BD133" s="351"/>
      <c r="BE133" s="230">
        <f t="shared" si="352"/>
        <v>0</v>
      </c>
      <c r="BF133" s="343" t="e">
        <f t="shared" si="354"/>
        <v>#DIV/0!</v>
      </c>
      <c r="BG133" s="230"/>
      <c r="BH133" s="341" t="e">
        <f t="shared" si="342"/>
        <v>#DIV/0!</v>
      </c>
      <c r="BI133" s="331"/>
      <c r="BJ133" s="331"/>
      <c r="BK133" s="331"/>
      <c r="BL133" s="331"/>
      <c r="BM133" s="41"/>
      <c r="BN133" s="41"/>
    </row>
    <row r="134" spans="2:66" s="42" customFormat="1" ht="54" hidden="1" customHeight="1" x14ac:dyDescent="0.25">
      <c r="B134" s="301"/>
      <c r="C134" s="186"/>
      <c r="D134" s="303"/>
      <c r="E134" s="355"/>
      <c r="F134" s="355"/>
      <c r="G134" s="303"/>
      <c r="H134" s="355"/>
      <c r="I134" s="355"/>
      <c r="J134" s="303"/>
      <c r="K134" s="229"/>
      <c r="L134" s="229"/>
      <c r="M134" s="229"/>
      <c r="N134" s="354"/>
      <c r="O134" s="354"/>
      <c r="P134" s="309">
        <f t="shared" si="350"/>
        <v>302058.28263999999</v>
      </c>
      <c r="Q134" s="337" t="e">
        <f t="shared" si="344"/>
        <v>#DIV/0!</v>
      </c>
      <c r="R134" s="309">
        <v>302058.28263999999</v>
      </c>
      <c r="S134" s="337" t="e">
        <f t="shared" si="345"/>
        <v>#DIV/0!</v>
      </c>
      <c r="T134" s="337"/>
      <c r="U134" s="337"/>
      <c r="V134" s="303"/>
      <c r="W134" s="303"/>
      <c r="X134" s="303"/>
      <c r="Y134" s="303"/>
      <c r="Z134" s="229"/>
      <c r="AA134" s="337" t="e">
        <f t="shared" si="349"/>
        <v>#DIV/0!</v>
      </c>
      <c r="AB134" s="229"/>
      <c r="AC134" s="337" t="e">
        <f t="shared" si="347"/>
        <v>#DIV/0!</v>
      </c>
      <c r="AD134" s="337"/>
      <c r="AE134" s="337"/>
      <c r="AF134" s="303"/>
      <c r="AG134" s="303"/>
      <c r="AH134" s="303"/>
      <c r="AI134" s="303"/>
      <c r="AJ134" s="229">
        <f t="shared" si="351"/>
        <v>0</v>
      </c>
      <c r="AK134" s="337" t="e">
        <f t="shared" si="353"/>
        <v>#DIV/0!</v>
      </c>
      <c r="AL134" s="229"/>
      <c r="AM134" s="338" t="e">
        <f t="shared" si="348"/>
        <v>#DIV/0!</v>
      </c>
      <c r="AN134" s="338"/>
      <c r="AO134" s="338"/>
      <c r="AP134" s="303"/>
      <c r="AQ134" s="303"/>
      <c r="AR134" s="303"/>
      <c r="AS134" s="303"/>
      <c r="AT134" s="351"/>
      <c r="AU134" s="351"/>
      <c r="AV134" s="351"/>
      <c r="AW134" s="351"/>
      <c r="AX134" s="351"/>
      <c r="AY134" s="351"/>
      <c r="AZ134" s="351"/>
      <c r="BA134" s="351"/>
      <c r="BB134" s="351"/>
      <c r="BC134" s="351"/>
      <c r="BD134" s="351"/>
      <c r="BE134" s="230">
        <f t="shared" si="352"/>
        <v>0</v>
      </c>
      <c r="BF134" s="343" t="e">
        <f t="shared" si="354"/>
        <v>#DIV/0!</v>
      </c>
      <c r="BG134" s="230"/>
      <c r="BH134" s="341" t="e">
        <f t="shared" si="342"/>
        <v>#DIV/0!</v>
      </c>
      <c r="BI134" s="331"/>
      <c r="BJ134" s="331"/>
      <c r="BK134" s="331"/>
      <c r="BL134" s="331"/>
      <c r="BM134" s="41"/>
      <c r="BN134" s="41"/>
    </row>
    <row r="135" spans="2:66" s="42" customFormat="1" ht="54" customHeight="1" x14ac:dyDescent="0.25">
      <c r="B135" s="301" t="s">
        <v>76</v>
      </c>
      <c r="C135" s="190" t="s">
        <v>72</v>
      </c>
      <c r="D135" s="924"/>
      <c r="E135" s="355"/>
      <c r="F135" s="355"/>
      <c r="G135" s="924"/>
      <c r="H135" s="355"/>
      <c r="I135" s="355"/>
      <c r="J135" s="924"/>
      <c r="K135" s="929">
        <f>L135</f>
        <v>19673.432850000001</v>
      </c>
      <c r="L135" s="929">
        <f>L136+L137</f>
        <v>19673.432850000001</v>
      </c>
      <c r="M135" s="929"/>
      <c r="N135" s="354"/>
      <c r="O135" s="354"/>
      <c r="P135" s="929">
        <f t="shared" si="350"/>
        <v>0</v>
      </c>
      <c r="Q135" s="342">
        <f t="shared" si="344"/>
        <v>0</v>
      </c>
      <c r="R135" s="929">
        <f>R136+R137</f>
        <v>0</v>
      </c>
      <c r="S135" s="342">
        <f t="shared" si="345"/>
        <v>0</v>
      </c>
      <c r="T135" s="342"/>
      <c r="U135" s="342"/>
      <c r="V135" s="924"/>
      <c r="W135" s="924"/>
      <c r="X135" s="924"/>
      <c r="Y135" s="924"/>
      <c r="Z135" s="929">
        <f t="shared" ref="Z135:Z140" si="355">AB135</f>
        <v>19673.432850000001</v>
      </c>
      <c r="AA135" s="342">
        <f t="shared" si="349"/>
        <v>1</v>
      </c>
      <c r="AB135" s="929">
        <f>AB136+AB137</f>
        <v>19673.432850000001</v>
      </c>
      <c r="AC135" s="342">
        <f t="shared" si="347"/>
        <v>1</v>
      </c>
      <c r="AD135" s="342"/>
      <c r="AE135" s="342"/>
      <c r="AF135" s="924"/>
      <c r="AG135" s="924"/>
      <c r="AH135" s="924"/>
      <c r="AI135" s="924"/>
      <c r="AJ135" s="929">
        <f t="shared" si="351"/>
        <v>19673.432850000001</v>
      </c>
      <c r="AK135" s="342">
        <f t="shared" si="353"/>
        <v>1</v>
      </c>
      <c r="AL135" s="929">
        <f>AL136+AL137</f>
        <v>19673.432850000001</v>
      </c>
      <c r="AM135" s="338">
        <f t="shared" si="348"/>
        <v>1</v>
      </c>
      <c r="AN135" s="338"/>
      <c r="AO135" s="338"/>
      <c r="AP135" s="924"/>
      <c r="AQ135" s="924"/>
      <c r="AR135" s="924"/>
      <c r="AS135" s="924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930"/>
      <c r="BF135" s="343"/>
      <c r="BG135" s="930"/>
      <c r="BH135" s="343"/>
      <c r="BI135" s="331"/>
      <c r="BJ135" s="331"/>
      <c r="BK135" s="331"/>
      <c r="BL135" s="331"/>
      <c r="BM135" s="41"/>
      <c r="BN135" s="41"/>
    </row>
    <row r="136" spans="2:66" s="564" customFormat="1" ht="45" customHeight="1" x14ac:dyDescent="0.25">
      <c r="B136" s="436"/>
      <c r="C136" s="565" t="s">
        <v>417</v>
      </c>
      <c r="D136" s="416"/>
      <c r="E136" s="416"/>
      <c r="F136" s="416"/>
      <c r="G136" s="416"/>
      <c r="H136" s="416"/>
      <c r="I136" s="416"/>
      <c r="J136" s="416"/>
      <c r="K136" s="417">
        <f>L136</f>
        <v>13181.2</v>
      </c>
      <c r="L136" s="417">
        <v>13181.2</v>
      </c>
      <c r="M136" s="417"/>
      <c r="N136" s="417"/>
      <c r="O136" s="417"/>
      <c r="P136" s="417">
        <f t="shared" si="350"/>
        <v>0</v>
      </c>
      <c r="Q136" s="438">
        <f t="shared" si="344"/>
        <v>0</v>
      </c>
      <c r="R136" s="417">
        <v>0</v>
      </c>
      <c r="S136" s="438">
        <f t="shared" si="345"/>
        <v>0</v>
      </c>
      <c r="T136" s="438"/>
      <c r="U136" s="438"/>
      <c r="V136" s="416"/>
      <c r="W136" s="416"/>
      <c r="X136" s="416"/>
      <c r="Y136" s="416"/>
      <c r="Z136" s="417">
        <f t="shared" si="355"/>
        <v>13181.2</v>
      </c>
      <c r="AA136" s="438">
        <f t="shared" ref="AA136" si="356">Z136/K136</f>
        <v>1</v>
      </c>
      <c r="AB136" s="417">
        <f>L136</f>
        <v>13181.2</v>
      </c>
      <c r="AC136" s="438">
        <f t="shared" ref="AC136" si="357">AB136/L136</f>
        <v>1</v>
      </c>
      <c r="AD136" s="438"/>
      <c r="AE136" s="438"/>
      <c r="AF136" s="416"/>
      <c r="AG136" s="416"/>
      <c r="AH136" s="416"/>
      <c r="AI136" s="416"/>
      <c r="AJ136" s="417">
        <f>AL136</f>
        <v>13181.2</v>
      </c>
      <c r="AK136" s="438">
        <f t="shared" si="353"/>
        <v>1</v>
      </c>
      <c r="AL136" s="417">
        <f>AB136</f>
        <v>13181.2</v>
      </c>
      <c r="AM136" s="566">
        <f t="shared" si="348"/>
        <v>1</v>
      </c>
      <c r="AN136" s="566"/>
      <c r="AO136" s="566"/>
      <c r="AP136" s="416"/>
      <c r="AQ136" s="416"/>
      <c r="AR136" s="416"/>
      <c r="AS136" s="416"/>
      <c r="AT136" s="418"/>
      <c r="AU136" s="418"/>
      <c r="AV136" s="418"/>
      <c r="AW136" s="418"/>
      <c r="AX136" s="418"/>
      <c r="AY136" s="418"/>
      <c r="AZ136" s="418"/>
      <c r="BA136" s="418"/>
      <c r="BB136" s="418"/>
      <c r="BC136" s="418"/>
      <c r="BD136" s="418"/>
      <c r="BE136" s="419"/>
      <c r="BF136" s="440"/>
      <c r="BG136" s="419"/>
      <c r="BH136" s="440"/>
      <c r="BI136" s="418"/>
      <c r="BJ136" s="418"/>
      <c r="BK136" s="418"/>
      <c r="BL136" s="418"/>
      <c r="BM136" s="116"/>
      <c r="BN136" s="116"/>
    </row>
    <row r="137" spans="2:66" s="559" customFormat="1" ht="54" customHeight="1" x14ac:dyDescent="0.25">
      <c r="B137" s="318"/>
      <c r="C137" s="204" t="s">
        <v>416</v>
      </c>
      <c r="D137" s="925"/>
      <c r="E137" s="560"/>
      <c r="F137" s="560"/>
      <c r="G137" s="925"/>
      <c r="H137" s="560"/>
      <c r="I137" s="560"/>
      <c r="J137" s="925"/>
      <c r="K137" s="320">
        <f>L137</f>
        <v>6492.2328500000003</v>
      </c>
      <c r="L137" s="320">
        <v>6492.2328500000003</v>
      </c>
      <c r="M137" s="320"/>
      <c r="N137" s="561"/>
      <c r="O137" s="561"/>
      <c r="P137" s="320">
        <f t="shared" si="350"/>
        <v>0</v>
      </c>
      <c r="Q137" s="477">
        <f t="shared" si="344"/>
        <v>0</v>
      </c>
      <c r="R137" s="320">
        <v>0</v>
      </c>
      <c r="S137" s="477">
        <f t="shared" si="345"/>
        <v>0</v>
      </c>
      <c r="T137" s="477"/>
      <c r="U137" s="477"/>
      <c r="V137" s="925"/>
      <c r="W137" s="925"/>
      <c r="X137" s="925"/>
      <c r="Y137" s="925"/>
      <c r="Z137" s="320">
        <f t="shared" si="355"/>
        <v>6492.2328500000003</v>
      </c>
      <c r="AA137" s="477">
        <f t="shared" ref="AA137:AA140" si="358">Z137/K137</f>
        <v>1</v>
      </c>
      <c r="AB137" s="320">
        <f>L137</f>
        <v>6492.2328500000003</v>
      </c>
      <c r="AC137" s="477">
        <f t="shared" ref="AC137:AC140" si="359">AB137/L137</f>
        <v>1</v>
      </c>
      <c r="AD137" s="477"/>
      <c r="AE137" s="477"/>
      <c r="AF137" s="925"/>
      <c r="AG137" s="925"/>
      <c r="AH137" s="925"/>
      <c r="AI137" s="925"/>
      <c r="AJ137" s="320">
        <f t="shared" ref="AJ137" si="360">AL137+AP137+AR137</f>
        <v>6492.2328500000003</v>
      </c>
      <c r="AK137" s="477">
        <f t="shared" si="353"/>
        <v>1</v>
      </c>
      <c r="AL137" s="320">
        <f>AB137</f>
        <v>6492.2328500000003</v>
      </c>
      <c r="AM137" s="562">
        <f t="shared" si="348"/>
        <v>1</v>
      </c>
      <c r="AN137" s="562"/>
      <c r="AO137" s="562"/>
      <c r="AP137" s="925"/>
      <c r="AQ137" s="925"/>
      <c r="AR137" s="925"/>
      <c r="AS137" s="925"/>
      <c r="AT137" s="424"/>
      <c r="AU137" s="424"/>
      <c r="AV137" s="424"/>
      <c r="AW137" s="424"/>
      <c r="AX137" s="424"/>
      <c r="AY137" s="424"/>
      <c r="AZ137" s="424"/>
      <c r="BA137" s="424"/>
      <c r="BB137" s="424"/>
      <c r="BC137" s="424"/>
      <c r="BD137" s="424"/>
      <c r="BE137" s="322"/>
      <c r="BF137" s="493"/>
      <c r="BG137" s="322"/>
      <c r="BH137" s="493"/>
      <c r="BI137" s="321"/>
      <c r="BJ137" s="321"/>
      <c r="BK137" s="321"/>
      <c r="BL137" s="321"/>
      <c r="BM137" s="563"/>
      <c r="BN137" s="563"/>
    </row>
    <row r="138" spans="2:66" s="42" customFormat="1" ht="63.75" customHeight="1" x14ac:dyDescent="0.25">
      <c r="B138" s="301" t="s">
        <v>22</v>
      </c>
      <c r="C138" s="186" t="s">
        <v>132</v>
      </c>
      <c r="D138" s="548"/>
      <c r="E138" s="355"/>
      <c r="F138" s="355"/>
      <c r="G138" s="548"/>
      <c r="H138" s="355"/>
      <c r="I138" s="355"/>
      <c r="J138" s="548"/>
      <c r="K138" s="549">
        <f t="shared" ref="K138" si="361">L138</f>
        <v>101524.02991000001</v>
      </c>
      <c r="L138" s="549">
        <f>L139+L140</f>
        <v>101524.02991000001</v>
      </c>
      <c r="M138" s="549"/>
      <c r="N138" s="361"/>
      <c r="O138" s="361"/>
      <c r="P138" s="921">
        <f t="shared" ref="P138:P140" si="362">R138+V138+X138</f>
        <v>0</v>
      </c>
      <c r="Q138" s="337">
        <f t="shared" ref="Q138:Q140" si="363">P138/K138</f>
        <v>0</v>
      </c>
      <c r="R138" s="921">
        <f>R139+R140</f>
        <v>0</v>
      </c>
      <c r="S138" s="337">
        <f t="shared" ref="S138:S140" si="364">R138/L138</f>
        <v>0</v>
      </c>
      <c r="T138" s="342"/>
      <c r="U138" s="342"/>
      <c r="V138" s="550"/>
      <c r="W138" s="550"/>
      <c r="X138" s="550"/>
      <c r="Y138" s="550"/>
      <c r="Z138" s="549">
        <f t="shared" si="355"/>
        <v>101524.02991000001</v>
      </c>
      <c r="AA138" s="342">
        <f t="shared" si="358"/>
        <v>1</v>
      </c>
      <c r="AB138" s="549">
        <f>AB139+AB140</f>
        <v>101524.02991000001</v>
      </c>
      <c r="AC138" s="342">
        <f t="shared" si="359"/>
        <v>1</v>
      </c>
      <c r="AD138" s="342"/>
      <c r="AE138" s="342"/>
      <c r="AF138" s="550"/>
      <c r="AG138" s="550"/>
      <c r="AH138" s="550"/>
      <c r="AI138" s="550"/>
      <c r="AJ138" s="549">
        <f t="shared" ref="AJ138" si="365">AL138+AP138+AR138</f>
        <v>101524.02991000001</v>
      </c>
      <c r="AK138" s="342">
        <f t="shared" ref="AK138:AK139" si="366">AJ138/K138</f>
        <v>1</v>
      </c>
      <c r="AL138" s="549">
        <f>AL139+AL140</f>
        <v>101524.02991000001</v>
      </c>
      <c r="AM138" s="338">
        <f t="shared" ref="AM138:AM139" si="367">AL138/L138</f>
        <v>1</v>
      </c>
      <c r="AN138" s="338"/>
      <c r="AO138" s="338"/>
      <c r="AP138" s="550"/>
      <c r="AQ138" s="550"/>
      <c r="AR138" s="550"/>
      <c r="AS138" s="550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552" t="e">
        <f t="shared" ref="BE138" si="368">BG138+BI138+BK138</f>
        <v>#REF!</v>
      </c>
      <c r="BF138" s="343" t="e">
        <f t="shared" ref="BF138" si="369">BE138/K138</f>
        <v>#REF!</v>
      </c>
      <c r="BG138" s="552" t="e">
        <f>#REF!</f>
        <v>#REF!</v>
      </c>
      <c r="BH138" s="343" t="e">
        <f t="shared" ref="BH138" si="370">BG138/AJ138</f>
        <v>#REF!</v>
      </c>
      <c r="BI138" s="363"/>
      <c r="BJ138" s="363"/>
      <c r="BK138" s="363"/>
      <c r="BL138" s="363"/>
      <c r="BM138" s="41"/>
      <c r="BN138" s="41"/>
    </row>
    <row r="139" spans="2:66" s="564" customFormat="1" ht="45" customHeight="1" x14ac:dyDescent="0.25">
      <c r="B139" s="436"/>
      <c r="C139" s="565" t="s">
        <v>417</v>
      </c>
      <c r="D139" s="416"/>
      <c r="E139" s="416"/>
      <c r="F139" s="416"/>
      <c r="G139" s="416"/>
      <c r="H139" s="416"/>
      <c r="I139" s="416"/>
      <c r="J139" s="416"/>
      <c r="K139" s="417">
        <f>L139</f>
        <v>68021.100000000006</v>
      </c>
      <c r="L139" s="417">
        <v>68021.100000000006</v>
      </c>
      <c r="M139" s="417"/>
      <c r="N139" s="417"/>
      <c r="O139" s="417"/>
      <c r="P139" s="417">
        <f t="shared" si="362"/>
        <v>0</v>
      </c>
      <c r="Q139" s="438">
        <f t="shared" si="363"/>
        <v>0</v>
      </c>
      <c r="R139" s="417">
        <v>0</v>
      </c>
      <c r="S139" s="438">
        <f t="shared" si="364"/>
        <v>0</v>
      </c>
      <c r="T139" s="438"/>
      <c r="U139" s="438"/>
      <c r="V139" s="416"/>
      <c r="W139" s="416"/>
      <c r="X139" s="416"/>
      <c r="Y139" s="416"/>
      <c r="Z139" s="417">
        <f t="shared" si="355"/>
        <v>68021.100000000006</v>
      </c>
      <c r="AA139" s="438">
        <f t="shared" si="358"/>
        <v>1</v>
      </c>
      <c r="AB139" s="417">
        <f>L139</f>
        <v>68021.100000000006</v>
      </c>
      <c r="AC139" s="438">
        <f t="shared" si="359"/>
        <v>1</v>
      </c>
      <c r="AD139" s="438"/>
      <c r="AE139" s="438"/>
      <c r="AF139" s="416"/>
      <c r="AG139" s="416"/>
      <c r="AH139" s="416"/>
      <c r="AI139" s="416"/>
      <c r="AJ139" s="417">
        <f>AL139</f>
        <v>68021.100000000006</v>
      </c>
      <c r="AK139" s="438">
        <f t="shared" si="366"/>
        <v>1</v>
      </c>
      <c r="AL139" s="417">
        <v>68021.100000000006</v>
      </c>
      <c r="AM139" s="566">
        <f t="shared" si="367"/>
        <v>1</v>
      </c>
      <c r="AN139" s="566"/>
      <c r="AO139" s="566"/>
      <c r="AP139" s="416"/>
      <c r="AQ139" s="416"/>
      <c r="AR139" s="416"/>
      <c r="AS139" s="416"/>
      <c r="AT139" s="418"/>
      <c r="AU139" s="418"/>
      <c r="AV139" s="418"/>
      <c r="AW139" s="418"/>
      <c r="AX139" s="418"/>
      <c r="AY139" s="418"/>
      <c r="AZ139" s="418"/>
      <c r="BA139" s="418"/>
      <c r="BB139" s="418"/>
      <c r="BC139" s="418"/>
      <c r="BD139" s="418"/>
      <c r="BE139" s="419"/>
      <c r="BF139" s="440"/>
      <c r="BG139" s="419"/>
      <c r="BH139" s="440"/>
      <c r="BI139" s="418"/>
      <c r="BJ139" s="418"/>
      <c r="BK139" s="418"/>
      <c r="BL139" s="418"/>
      <c r="BM139" s="116"/>
      <c r="BN139" s="116"/>
    </row>
    <row r="140" spans="2:66" s="559" customFormat="1" ht="54" customHeight="1" x14ac:dyDescent="0.25">
      <c r="B140" s="318"/>
      <c r="C140" s="204" t="s">
        <v>416</v>
      </c>
      <c r="D140" s="925"/>
      <c r="E140" s="560"/>
      <c r="F140" s="560"/>
      <c r="G140" s="925"/>
      <c r="H140" s="560"/>
      <c r="I140" s="560"/>
      <c r="J140" s="925"/>
      <c r="K140" s="320">
        <f t="shared" ref="K140" si="371">L140</f>
        <v>33502.929909999999</v>
      </c>
      <c r="L140" s="320">
        <v>33502.929909999999</v>
      </c>
      <c r="M140" s="320"/>
      <c r="N140" s="561"/>
      <c r="O140" s="561"/>
      <c r="P140" s="320">
        <f t="shared" si="362"/>
        <v>0</v>
      </c>
      <c r="Q140" s="477">
        <f t="shared" si="363"/>
        <v>0</v>
      </c>
      <c r="R140" s="320">
        <v>0</v>
      </c>
      <c r="S140" s="477">
        <f t="shared" si="364"/>
        <v>0</v>
      </c>
      <c r="T140" s="477"/>
      <c r="U140" s="477"/>
      <c r="V140" s="925"/>
      <c r="W140" s="925"/>
      <c r="X140" s="925"/>
      <c r="Y140" s="925"/>
      <c r="Z140" s="320">
        <f t="shared" si="355"/>
        <v>33502.929909999999</v>
      </c>
      <c r="AA140" s="477">
        <f t="shared" si="358"/>
        <v>1</v>
      </c>
      <c r="AB140" s="320">
        <f>L140</f>
        <v>33502.929909999999</v>
      </c>
      <c r="AC140" s="477">
        <f t="shared" si="359"/>
        <v>1</v>
      </c>
      <c r="AD140" s="477"/>
      <c r="AE140" s="477"/>
      <c r="AF140" s="925"/>
      <c r="AG140" s="925"/>
      <c r="AH140" s="925"/>
      <c r="AI140" s="925"/>
      <c r="AJ140" s="320">
        <f t="shared" ref="AJ140" si="372">AL140+AP140+AR140</f>
        <v>33502.929909999999</v>
      </c>
      <c r="AK140" s="477">
        <f t="shared" ref="AK140" si="373">AJ140/K140</f>
        <v>1</v>
      </c>
      <c r="AL140" s="320">
        <v>33502.929909999999</v>
      </c>
      <c r="AM140" s="562">
        <f t="shared" ref="AM140" si="374">AL140/L140</f>
        <v>1</v>
      </c>
      <c r="AN140" s="562"/>
      <c r="AO140" s="562"/>
      <c r="AP140" s="925"/>
      <c r="AQ140" s="925"/>
      <c r="AR140" s="925"/>
      <c r="AS140" s="925"/>
      <c r="AT140" s="424"/>
      <c r="AU140" s="424"/>
      <c r="AV140" s="424"/>
      <c r="AW140" s="424"/>
      <c r="AX140" s="424"/>
      <c r="AY140" s="424"/>
      <c r="AZ140" s="424"/>
      <c r="BA140" s="424"/>
      <c r="BB140" s="424"/>
      <c r="BC140" s="424"/>
      <c r="BD140" s="424"/>
      <c r="BE140" s="322">
        <f t="shared" ref="BE140" si="375">BG140+BI140+BK140</f>
        <v>0</v>
      </c>
      <c r="BF140" s="493">
        <f t="shared" ref="BF140" si="376">BE140/K140</f>
        <v>0</v>
      </c>
      <c r="BG140" s="322"/>
      <c r="BH140" s="493">
        <f t="shared" ref="BH140" si="377">BG140/AJ140</f>
        <v>0</v>
      </c>
      <c r="BI140" s="321"/>
      <c r="BJ140" s="321"/>
      <c r="BK140" s="321"/>
      <c r="BL140" s="321"/>
      <c r="BM140" s="563"/>
      <c r="BN140" s="563"/>
    </row>
    <row r="141" spans="2:66" s="49" customFormat="1" ht="75.75" customHeight="1" x14ac:dyDescent="0.25">
      <c r="B141" s="346" t="s">
        <v>71</v>
      </c>
      <c r="C141" s="189" t="s">
        <v>418</v>
      </c>
      <c r="D141" s="347"/>
      <c r="E141" s="347"/>
      <c r="F141" s="347"/>
      <c r="G141" s="347"/>
      <c r="H141" s="347"/>
      <c r="I141" s="347"/>
      <c r="J141" s="347"/>
      <c r="K141" s="348">
        <f t="shared" ref="K141:K146" si="378">L141</f>
        <v>212556.4</v>
      </c>
      <c r="L141" s="348">
        <f>L142</f>
        <v>212556.4</v>
      </c>
      <c r="M141" s="348"/>
      <c r="N141" s="348"/>
      <c r="O141" s="348"/>
      <c r="P141" s="348">
        <f t="shared" ref="P141:P146" si="379">R141</f>
        <v>406220.73973000003</v>
      </c>
      <c r="Q141" s="349">
        <f t="shared" si="344"/>
        <v>1.9111197768215873</v>
      </c>
      <c r="R141" s="348">
        <f>R142</f>
        <v>406220.73973000003</v>
      </c>
      <c r="S141" s="349">
        <f t="shared" si="345"/>
        <v>1.9111197768215873</v>
      </c>
      <c r="T141" s="349"/>
      <c r="U141" s="349"/>
      <c r="V141" s="347"/>
      <c r="W141" s="347"/>
      <c r="X141" s="347"/>
      <c r="Y141" s="347"/>
      <c r="Z141" s="348">
        <f t="shared" ref="Z141:Z146" si="380">AB141</f>
        <v>212556.4</v>
      </c>
      <c r="AA141" s="349">
        <f t="shared" ref="AA141:AA146" si="381">Z141/K141</f>
        <v>1</v>
      </c>
      <c r="AB141" s="348">
        <f>AB142</f>
        <v>212556.4</v>
      </c>
      <c r="AC141" s="349">
        <f t="shared" ref="AC141:AC150" si="382">AB141/L141</f>
        <v>1</v>
      </c>
      <c r="AD141" s="349"/>
      <c r="AE141" s="349"/>
      <c r="AF141" s="347"/>
      <c r="AG141" s="347"/>
      <c r="AH141" s="347"/>
      <c r="AI141" s="347"/>
      <c r="AJ141" s="348">
        <f t="shared" ref="AJ141" si="383">AL141+AP141+AR141</f>
        <v>212556.4</v>
      </c>
      <c r="AK141" s="349">
        <f t="shared" ref="AK141:AK144" si="384">AJ141/K141</f>
        <v>1</v>
      </c>
      <c r="AL141" s="348">
        <f>AL142</f>
        <v>212556.4</v>
      </c>
      <c r="AM141" s="338">
        <f t="shared" ref="AM141:AM144" si="385">AL141/L141</f>
        <v>1</v>
      </c>
      <c r="AN141" s="338"/>
      <c r="AO141" s="338"/>
      <c r="AP141" s="347"/>
      <c r="AQ141" s="347"/>
      <c r="AR141" s="347"/>
      <c r="AS141" s="347"/>
      <c r="AT141" s="350"/>
      <c r="AU141" s="350"/>
      <c r="AV141" s="350"/>
      <c r="AW141" s="350"/>
      <c r="AX141" s="350"/>
      <c r="AY141" s="350"/>
      <c r="AZ141" s="350"/>
      <c r="BA141" s="350"/>
      <c r="BB141" s="350"/>
      <c r="BC141" s="350"/>
      <c r="BD141" s="350"/>
      <c r="BE141" s="352">
        <f t="shared" si="352"/>
        <v>0</v>
      </c>
      <c r="BF141" s="343">
        <f t="shared" si="354"/>
        <v>0</v>
      </c>
      <c r="BG141" s="352">
        <f>BG142</f>
        <v>0</v>
      </c>
      <c r="BH141" s="341">
        <f t="shared" si="342"/>
        <v>0</v>
      </c>
      <c r="BI141" s="350"/>
      <c r="BJ141" s="350"/>
      <c r="BK141" s="350"/>
      <c r="BL141" s="350"/>
      <c r="BM141" s="48"/>
      <c r="BN141" s="48"/>
    </row>
    <row r="142" spans="2:66" s="50" customFormat="1" ht="54" customHeight="1" x14ac:dyDescent="0.25">
      <c r="B142" s="307"/>
      <c r="C142" s="187" t="s">
        <v>289</v>
      </c>
      <c r="D142" s="308"/>
      <c r="E142" s="365"/>
      <c r="F142" s="365"/>
      <c r="G142" s="308"/>
      <c r="H142" s="365"/>
      <c r="I142" s="365"/>
      <c r="J142" s="308"/>
      <c r="K142" s="309">
        <f t="shared" si="378"/>
        <v>212556.4</v>
      </c>
      <c r="L142" s="309">
        <f>L144+L152</f>
        <v>212556.4</v>
      </c>
      <c r="M142" s="309"/>
      <c r="N142" s="366"/>
      <c r="O142" s="366"/>
      <c r="P142" s="309">
        <f t="shared" si="379"/>
        <v>406220.73973000003</v>
      </c>
      <c r="Q142" s="344">
        <f t="shared" si="344"/>
        <v>1.9111197768215873</v>
      </c>
      <c r="R142" s="309">
        <f>R144+R152</f>
        <v>406220.73973000003</v>
      </c>
      <c r="S142" s="344">
        <f t="shared" si="345"/>
        <v>1.9111197768215873</v>
      </c>
      <c r="T142" s="344"/>
      <c r="U142" s="344"/>
      <c r="V142" s="308"/>
      <c r="W142" s="308"/>
      <c r="X142" s="308"/>
      <c r="Y142" s="308"/>
      <c r="Z142" s="309">
        <f t="shared" si="380"/>
        <v>212556.4</v>
      </c>
      <c r="AA142" s="344">
        <f t="shared" si="381"/>
        <v>1</v>
      </c>
      <c r="AB142" s="309">
        <f>AB144+AB146+AB148+AB150</f>
        <v>212556.4</v>
      </c>
      <c r="AC142" s="344">
        <f t="shared" si="382"/>
        <v>1</v>
      </c>
      <c r="AD142" s="344"/>
      <c r="AE142" s="344"/>
      <c r="AF142" s="308"/>
      <c r="AG142" s="308"/>
      <c r="AH142" s="308"/>
      <c r="AI142" s="308"/>
      <c r="AJ142" s="309">
        <f>AL142</f>
        <v>212556.4</v>
      </c>
      <c r="AK142" s="344">
        <f t="shared" si="384"/>
        <v>1</v>
      </c>
      <c r="AL142" s="309">
        <f>212556.4</f>
        <v>212556.4</v>
      </c>
      <c r="AM142" s="338">
        <f t="shared" si="385"/>
        <v>1</v>
      </c>
      <c r="AN142" s="338"/>
      <c r="AO142" s="338"/>
      <c r="AP142" s="308"/>
      <c r="AQ142" s="308"/>
      <c r="AR142" s="308"/>
      <c r="AS142" s="308"/>
      <c r="AT142" s="367"/>
      <c r="AU142" s="367"/>
      <c r="AV142" s="367"/>
      <c r="AW142" s="367"/>
      <c r="AX142" s="367"/>
      <c r="AY142" s="367"/>
      <c r="AZ142" s="367"/>
      <c r="BA142" s="367"/>
      <c r="BB142" s="367"/>
      <c r="BC142" s="367"/>
      <c r="BD142" s="367"/>
      <c r="BE142" s="311">
        <f t="shared" si="352"/>
        <v>0</v>
      </c>
      <c r="BF142" s="343">
        <f t="shared" si="354"/>
        <v>0</v>
      </c>
      <c r="BG142" s="311">
        <f>L142-AB142</f>
        <v>0</v>
      </c>
      <c r="BH142" s="345">
        <f t="shared" si="342"/>
        <v>0</v>
      </c>
      <c r="BI142" s="310"/>
      <c r="BJ142" s="310"/>
      <c r="BK142" s="310"/>
      <c r="BL142" s="310"/>
    </row>
    <row r="143" spans="2:66" s="42" customFormat="1" ht="54" customHeight="1" x14ac:dyDescent="0.25">
      <c r="B143" s="301" t="s">
        <v>60</v>
      </c>
      <c r="C143" s="186" t="s">
        <v>81</v>
      </c>
      <c r="D143" s="303"/>
      <c r="E143" s="355"/>
      <c r="F143" s="355"/>
      <c r="G143" s="303"/>
      <c r="H143" s="355"/>
      <c r="I143" s="355"/>
      <c r="J143" s="303"/>
      <c r="K143" s="229">
        <f t="shared" si="378"/>
        <v>212556.4</v>
      </c>
      <c r="L143" s="229">
        <f>L144</f>
        <v>212556.4</v>
      </c>
      <c r="M143" s="229"/>
      <c r="N143" s="354"/>
      <c r="O143" s="354"/>
      <c r="P143" s="229">
        <f t="shared" si="379"/>
        <v>212556.4</v>
      </c>
      <c r="Q143" s="342">
        <f t="shared" si="344"/>
        <v>1</v>
      </c>
      <c r="R143" s="229">
        <f>R144</f>
        <v>212556.4</v>
      </c>
      <c r="S143" s="342">
        <f t="shared" si="345"/>
        <v>1</v>
      </c>
      <c r="T143" s="342"/>
      <c r="U143" s="342"/>
      <c r="V143" s="303"/>
      <c r="W143" s="303"/>
      <c r="X143" s="303"/>
      <c r="Y143" s="303"/>
      <c r="Z143" s="229">
        <f t="shared" si="380"/>
        <v>212556.4</v>
      </c>
      <c r="AA143" s="342">
        <f t="shared" si="381"/>
        <v>1</v>
      </c>
      <c r="AB143" s="229">
        <f>AB144</f>
        <v>212556.4</v>
      </c>
      <c r="AC143" s="342">
        <f t="shared" si="382"/>
        <v>1</v>
      </c>
      <c r="AD143" s="342"/>
      <c r="AE143" s="342"/>
      <c r="AF143" s="303"/>
      <c r="AG143" s="303"/>
      <c r="AH143" s="303"/>
      <c r="AI143" s="303"/>
      <c r="AJ143" s="229">
        <f>AL143</f>
        <v>212556.4</v>
      </c>
      <c r="AK143" s="342">
        <f t="shared" si="384"/>
        <v>1</v>
      </c>
      <c r="AL143" s="229">
        <f>AL144</f>
        <v>212556.4</v>
      </c>
      <c r="AM143" s="338">
        <f t="shared" si="385"/>
        <v>1</v>
      </c>
      <c r="AN143" s="338"/>
      <c r="AO143" s="338"/>
      <c r="AP143" s="303"/>
      <c r="AQ143" s="303"/>
      <c r="AR143" s="303"/>
      <c r="AS143" s="303"/>
      <c r="AT143" s="351"/>
      <c r="AU143" s="351"/>
      <c r="AV143" s="351"/>
      <c r="AW143" s="351"/>
      <c r="AX143" s="351"/>
      <c r="AY143" s="351"/>
      <c r="AZ143" s="351"/>
      <c r="BA143" s="351"/>
      <c r="BB143" s="351"/>
      <c r="BC143" s="351"/>
      <c r="BD143" s="351"/>
      <c r="BE143" s="230">
        <f>BG143</f>
        <v>0</v>
      </c>
      <c r="BF143" s="343">
        <f t="shared" si="354"/>
        <v>0</v>
      </c>
      <c r="BG143" s="230">
        <f>BG144</f>
        <v>0</v>
      </c>
      <c r="BH143" s="343">
        <f t="shared" si="342"/>
        <v>0</v>
      </c>
      <c r="BI143" s="331"/>
      <c r="BJ143" s="331"/>
      <c r="BK143" s="331"/>
      <c r="BL143" s="331"/>
      <c r="BM143" s="41"/>
      <c r="BN143" s="41"/>
    </row>
    <row r="144" spans="2:66" s="51" customFormat="1" ht="54" customHeight="1" x14ac:dyDescent="0.25">
      <c r="B144" s="307"/>
      <c r="C144" s="187" t="s">
        <v>288</v>
      </c>
      <c r="D144" s="308"/>
      <c r="E144" s="365"/>
      <c r="F144" s="365"/>
      <c r="G144" s="308"/>
      <c r="H144" s="365"/>
      <c r="I144" s="365"/>
      <c r="J144" s="308"/>
      <c r="K144" s="309">
        <f t="shared" si="378"/>
        <v>212556.4</v>
      </c>
      <c r="L144" s="309">
        <v>212556.4</v>
      </c>
      <c r="M144" s="309"/>
      <c r="N144" s="366"/>
      <c r="O144" s="366"/>
      <c r="P144" s="309">
        <f t="shared" si="379"/>
        <v>212556.4</v>
      </c>
      <c r="Q144" s="344">
        <f t="shared" si="344"/>
        <v>1</v>
      </c>
      <c r="R144" s="309">
        <f>L144</f>
        <v>212556.4</v>
      </c>
      <c r="S144" s="344">
        <f t="shared" si="345"/>
        <v>1</v>
      </c>
      <c r="T144" s="344"/>
      <c r="U144" s="344"/>
      <c r="V144" s="308"/>
      <c r="W144" s="308"/>
      <c r="X144" s="308"/>
      <c r="Y144" s="308"/>
      <c r="Z144" s="309">
        <f t="shared" si="380"/>
        <v>212556.4</v>
      </c>
      <c r="AA144" s="344">
        <f t="shared" si="381"/>
        <v>1</v>
      </c>
      <c r="AB144" s="309">
        <f>L144</f>
        <v>212556.4</v>
      </c>
      <c r="AC144" s="344">
        <f t="shared" si="382"/>
        <v>1</v>
      </c>
      <c r="AD144" s="344"/>
      <c r="AE144" s="344"/>
      <c r="AF144" s="308"/>
      <c r="AG144" s="308"/>
      <c r="AH144" s="308"/>
      <c r="AI144" s="308"/>
      <c r="AJ144" s="309">
        <f>AL144</f>
        <v>212556.4</v>
      </c>
      <c r="AK144" s="344">
        <f t="shared" si="384"/>
        <v>1</v>
      </c>
      <c r="AL144" s="309">
        <f>AL142</f>
        <v>212556.4</v>
      </c>
      <c r="AM144" s="338">
        <f t="shared" si="385"/>
        <v>1</v>
      </c>
      <c r="AN144" s="338"/>
      <c r="AO144" s="338"/>
      <c r="AP144" s="308"/>
      <c r="AQ144" s="308"/>
      <c r="AR144" s="308"/>
      <c r="AS144" s="308"/>
      <c r="AT144" s="367"/>
      <c r="AU144" s="367"/>
      <c r="AV144" s="367"/>
      <c r="AW144" s="367"/>
      <c r="AX144" s="367"/>
      <c r="AY144" s="367"/>
      <c r="AZ144" s="367"/>
      <c r="BA144" s="367"/>
      <c r="BB144" s="367"/>
      <c r="BC144" s="367"/>
      <c r="BD144" s="367"/>
      <c r="BE144" s="311">
        <f>BG144</f>
        <v>0</v>
      </c>
      <c r="BF144" s="343">
        <f t="shared" si="354"/>
        <v>0</v>
      </c>
      <c r="BG144" s="311">
        <f>L144-AB144</f>
        <v>0</v>
      </c>
      <c r="BH144" s="345">
        <f t="shared" si="342"/>
        <v>0</v>
      </c>
      <c r="BI144" s="310"/>
      <c r="BJ144" s="310"/>
      <c r="BK144" s="310"/>
      <c r="BL144" s="310"/>
      <c r="BM144" s="50"/>
      <c r="BN144" s="50"/>
    </row>
    <row r="145" spans="2:88" s="42" customFormat="1" ht="54" hidden="1" customHeight="1" x14ac:dyDescent="0.25">
      <c r="B145" s="301" t="s">
        <v>67</v>
      </c>
      <c r="C145" s="186" t="s">
        <v>74</v>
      </c>
      <c r="D145" s="303"/>
      <c r="E145" s="355"/>
      <c r="F145" s="355"/>
      <c r="G145" s="303"/>
      <c r="H145" s="355"/>
      <c r="I145" s="355"/>
      <c r="J145" s="303"/>
      <c r="K145" s="229">
        <f t="shared" si="378"/>
        <v>0</v>
      </c>
      <c r="L145" s="229">
        <f>L146</f>
        <v>0</v>
      </c>
      <c r="M145" s="229"/>
      <c r="N145" s="354"/>
      <c r="O145" s="354"/>
      <c r="P145" s="229">
        <f t="shared" si="379"/>
        <v>0</v>
      </c>
      <c r="Q145" s="342" t="e">
        <f t="shared" si="344"/>
        <v>#DIV/0!</v>
      </c>
      <c r="R145" s="229">
        <f>R146</f>
        <v>0</v>
      </c>
      <c r="S145" s="342" t="e">
        <f t="shared" si="345"/>
        <v>#DIV/0!</v>
      </c>
      <c r="T145" s="342"/>
      <c r="U145" s="342"/>
      <c r="V145" s="303"/>
      <c r="W145" s="303"/>
      <c r="X145" s="303"/>
      <c r="Y145" s="303"/>
      <c r="Z145" s="229">
        <f t="shared" si="380"/>
        <v>0</v>
      </c>
      <c r="AA145" s="342" t="e">
        <f t="shared" si="381"/>
        <v>#DIV/0!</v>
      </c>
      <c r="AB145" s="229">
        <f>AB146</f>
        <v>0</v>
      </c>
      <c r="AC145" s="342" t="e">
        <f t="shared" si="382"/>
        <v>#DIV/0!</v>
      </c>
      <c r="AD145" s="342"/>
      <c r="AE145" s="342"/>
      <c r="AF145" s="303"/>
      <c r="AG145" s="303"/>
      <c r="AH145" s="303"/>
      <c r="AI145" s="303"/>
      <c r="AJ145" s="229">
        <f t="shared" ref="AJ145:AJ150" si="386">AL145+AP145+AR145</f>
        <v>0</v>
      </c>
      <c r="AK145" s="342" t="e">
        <f t="shared" ref="AK145:AK150" si="387">AJ145/K145</f>
        <v>#DIV/0!</v>
      </c>
      <c r="AL145" s="229">
        <f>AL146</f>
        <v>0</v>
      </c>
      <c r="AM145" s="338" t="e">
        <f t="shared" ref="AM145:AM150" si="388">AL145/L145</f>
        <v>#DIV/0!</v>
      </c>
      <c r="AN145" s="338"/>
      <c r="AO145" s="338"/>
      <c r="AP145" s="303"/>
      <c r="AQ145" s="303"/>
      <c r="AR145" s="303"/>
      <c r="AS145" s="303"/>
      <c r="AT145" s="351"/>
      <c r="AU145" s="351"/>
      <c r="AV145" s="351"/>
      <c r="AW145" s="351"/>
      <c r="AX145" s="351"/>
      <c r="AY145" s="351"/>
      <c r="AZ145" s="351"/>
      <c r="BA145" s="351"/>
      <c r="BB145" s="351"/>
      <c r="BC145" s="351"/>
      <c r="BD145" s="351"/>
      <c r="BE145" s="230">
        <f t="shared" ref="BE145:BE150" si="389">BG145+BI145+BK145</f>
        <v>0</v>
      </c>
      <c r="BF145" s="343" t="e">
        <f t="shared" si="354"/>
        <v>#DIV/0!</v>
      </c>
      <c r="BG145" s="230">
        <f>BG146</f>
        <v>0</v>
      </c>
      <c r="BH145" s="343" t="e">
        <f t="shared" si="342"/>
        <v>#DIV/0!</v>
      </c>
      <c r="BI145" s="331"/>
      <c r="BJ145" s="331"/>
      <c r="BK145" s="331"/>
      <c r="BL145" s="331"/>
      <c r="BM145" s="41"/>
      <c r="BN145" s="41"/>
    </row>
    <row r="146" spans="2:88" s="51" customFormat="1" ht="54" hidden="1" customHeight="1" x14ac:dyDescent="0.25">
      <c r="B146" s="307"/>
      <c r="C146" s="187" t="s">
        <v>288</v>
      </c>
      <c r="D146" s="308"/>
      <c r="E146" s="365"/>
      <c r="F146" s="365"/>
      <c r="G146" s="308"/>
      <c r="H146" s="365"/>
      <c r="I146" s="365"/>
      <c r="J146" s="308"/>
      <c r="K146" s="309">
        <f t="shared" si="378"/>
        <v>0</v>
      </c>
      <c r="L146" s="309">
        <v>0</v>
      </c>
      <c r="M146" s="309"/>
      <c r="N146" s="366"/>
      <c r="O146" s="366"/>
      <c r="P146" s="309">
        <f t="shared" si="379"/>
        <v>0</v>
      </c>
      <c r="Q146" s="344" t="e">
        <f t="shared" si="344"/>
        <v>#DIV/0!</v>
      </c>
      <c r="R146" s="309">
        <v>0</v>
      </c>
      <c r="S146" s="344" t="e">
        <f t="shared" si="345"/>
        <v>#DIV/0!</v>
      </c>
      <c r="T146" s="344"/>
      <c r="U146" s="344"/>
      <c r="V146" s="308"/>
      <c r="W146" s="308"/>
      <c r="X146" s="308"/>
      <c r="Y146" s="308"/>
      <c r="Z146" s="309">
        <f t="shared" si="380"/>
        <v>0</v>
      </c>
      <c r="AA146" s="344" t="e">
        <f t="shared" si="381"/>
        <v>#DIV/0!</v>
      </c>
      <c r="AB146" s="309">
        <f>L146</f>
        <v>0</v>
      </c>
      <c r="AC146" s="344" t="e">
        <f t="shared" si="382"/>
        <v>#DIV/0!</v>
      </c>
      <c r="AD146" s="344"/>
      <c r="AE146" s="344"/>
      <c r="AF146" s="308"/>
      <c r="AG146" s="308"/>
      <c r="AH146" s="308"/>
      <c r="AI146" s="308"/>
      <c r="AJ146" s="309">
        <f t="shared" si="386"/>
        <v>0</v>
      </c>
      <c r="AK146" s="344" t="e">
        <f t="shared" si="387"/>
        <v>#DIV/0!</v>
      </c>
      <c r="AL146" s="309">
        <f>L146</f>
        <v>0</v>
      </c>
      <c r="AM146" s="338" t="e">
        <f t="shared" si="388"/>
        <v>#DIV/0!</v>
      </c>
      <c r="AN146" s="338"/>
      <c r="AO146" s="338"/>
      <c r="AP146" s="308"/>
      <c r="AQ146" s="308"/>
      <c r="AR146" s="308"/>
      <c r="AS146" s="308"/>
      <c r="AT146" s="367"/>
      <c r="AU146" s="367"/>
      <c r="AV146" s="367"/>
      <c r="AW146" s="367"/>
      <c r="AX146" s="367"/>
      <c r="AY146" s="367"/>
      <c r="AZ146" s="367"/>
      <c r="BA146" s="367"/>
      <c r="BB146" s="367"/>
      <c r="BC146" s="367"/>
      <c r="BD146" s="367"/>
      <c r="BE146" s="311">
        <f t="shared" si="389"/>
        <v>0</v>
      </c>
      <c r="BF146" s="343" t="e">
        <f t="shared" si="354"/>
        <v>#DIV/0!</v>
      </c>
      <c r="BG146" s="311">
        <f>L146-AB146</f>
        <v>0</v>
      </c>
      <c r="BH146" s="345" t="e">
        <f t="shared" si="342"/>
        <v>#DIV/0!</v>
      </c>
      <c r="BI146" s="310"/>
      <c r="BJ146" s="310"/>
      <c r="BK146" s="310"/>
      <c r="BL146" s="310"/>
      <c r="BM146" s="50"/>
      <c r="BN146" s="50"/>
    </row>
    <row r="147" spans="2:88" s="42" customFormat="1" ht="54" hidden="1" customHeight="1" x14ac:dyDescent="0.25">
      <c r="B147" s="301" t="s">
        <v>71</v>
      </c>
      <c r="C147" s="186" t="s">
        <v>68</v>
      </c>
      <c r="D147" s="308"/>
      <c r="E147" s="365"/>
      <c r="F147" s="365"/>
      <c r="G147" s="308"/>
      <c r="H147" s="365"/>
      <c r="I147" s="365"/>
      <c r="J147" s="308"/>
      <c r="K147" s="229">
        <f>L147</f>
        <v>0</v>
      </c>
      <c r="L147" s="229">
        <f>L148</f>
        <v>0</v>
      </c>
      <c r="M147" s="229"/>
      <c r="N147" s="354"/>
      <c r="O147" s="354"/>
      <c r="P147" s="229">
        <f>R147</f>
        <v>0</v>
      </c>
      <c r="Q147" s="342" t="e">
        <f t="shared" si="344"/>
        <v>#DIV/0!</v>
      </c>
      <c r="R147" s="229">
        <f>R148</f>
        <v>0</v>
      </c>
      <c r="S147" s="342" t="e">
        <f t="shared" si="345"/>
        <v>#DIV/0!</v>
      </c>
      <c r="T147" s="342"/>
      <c r="U147" s="342"/>
      <c r="V147" s="303"/>
      <c r="W147" s="303"/>
      <c r="X147" s="308"/>
      <c r="Y147" s="308"/>
      <c r="Z147" s="229">
        <f>AB147</f>
        <v>0</v>
      </c>
      <c r="AA147" s="342" t="e">
        <f>Z147/K147</f>
        <v>#DIV/0!</v>
      </c>
      <c r="AB147" s="229">
        <f>AB148</f>
        <v>0</v>
      </c>
      <c r="AC147" s="342" t="e">
        <f t="shared" si="382"/>
        <v>#DIV/0!</v>
      </c>
      <c r="AD147" s="342"/>
      <c r="AE147" s="342"/>
      <c r="AF147" s="355"/>
      <c r="AG147" s="355"/>
      <c r="AH147" s="355"/>
      <c r="AI147" s="355"/>
      <c r="AJ147" s="229">
        <f t="shared" si="386"/>
        <v>0</v>
      </c>
      <c r="AK147" s="342" t="e">
        <f t="shared" si="387"/>
        <v>#DIV/0!</v>
      </c>
      <c r="AL147" s="229">
        <f>AL148</f>
        <v>0</v>
      </c>
      <c r="AM147" s="338" t="e">
        <f t="shared" si="388"/>
        <v>#DIV/0!</v>
      </c>
      <c r="AN147" s="338"/>
      <c r="AO147" s="338"/>
      <c r="AP147" s="355"/>
      <c r="AQ147" s="355"/>
      <c r="AR147" s="355"/>
      <c r="AS147" s="355"/>
      <c r="AT147" s="351"/>
      <c r="AU147" s="351"/>
      <c r="AV147" s="351"/>
      <c r="AW147" s="351"/>
      <c r="AX147" s="351"/>
      <c r="AY147" s="351"/>
      <c r="AZ147" s="351"/>
      <c r="BA147" s="351"/>
      <c r="BB147" s="331"/>
      <c r="BC147" s="331"/>
      <c r="BD147" s="351"/>
      <c r="BE147" s="230">
        <f t="shared" si="389"/>
        <v>0</v>
      </c>
      <c r="BF147" s="343" t="e">
        <f t="shared" si="354"/>
        <v>#DIV/0!</v>
      </c>
      <c r="BG147" s="230">
        <f>BG148</f>
        <v>0</v>
      </c>
      <c r="BH147" s="343" t="e">
        <f>BG147/L147</f>
        <v>#DIV/0!</v>
      </c>
      <c r="BI147" s="351"/>
      <c r="BJ147" s="331"/>
      <c r="BK147" s="331"/>
      <c r="BL147" s="351"/>
      <c r="BM147" s="124"/>
      <c r="BN147" s="125"/>
      <c r="BO147" s="125"/>
      <c r="BP147" s="124"/>
      <c r="BQ147" s="124"/>
      <c r="BR147" s="125"/>
      <c r="BS147" s="125"/>
      <c r="BT147" s="126"/>
      <c r="BU147" s="126"/>
      <c r="BV147" s="125"/>
      <c r="BW147" s="127"/>
      <c r="BX147" s="128"/>
      <c r="BY147" s="128"/>
      <c r="BZ147" s="129"/>
      <c r="CA147" s="40"/>
      <c r="CB147" s="40"/>
      <c r="CC147" s="40"/>
      <c r="CD147" s="130"/>
      <c r="CE147" s="41"/>
      <c r="CF147" s="41"/>
      <c r="CG147" s="41"/>
      <c r="CH147" s="41"/>
      <c r="CI147" s="41"/>
      <c r="CJ147" s="41"/>
    </row>
    <row r="148" spans="2:88" s="42" customFormat="1" ht="54" hidden="1" customHeight="1" x14ac:dyDescent="0.25">
      <c r="B148" s="307"/>
      <c r="C148" s="187" t="s">
        <v>288</v>
      </c>
      <c r="D148" s="308"/>
      <c r="E148" s="365"/>
      <c r="F148" s="365"/>
      <c r="G148" s="308"/>
      <c r="H148" s="365"/>
      <c r="I148" s="365"/>
      <c r="J148" s="308"/>
      <c r="K148" s="309">
        <f>L148</f>
        <v>0</v>
      </c>
      <c r="L148" s="309">
        <v>0</v>
      </c>
      <c r="M148" s="309"/>
      <c r="N148" s="354"/>
      <c r="O148" s="354"/>
      <c r="P148" s="309">
        <f>R148</f>
        <v>0</v>
      </c>
      <c r="Q148" s="344" t="e">
        <f t="shared" si="344"/>
        <v>#DIV/0!</v>
      </c>
      <c r="R148" s="309">
        <v>0</v>
      </c>
      <c r="S148" s="344" t="e">
        <f t="shared" si="345"/>
        <v>#DIV/0!</v>
      </c>
      <c r="T148" s="344"/>
      <c r="U148" s="344"/>
      <c r="V148" s="308"/>
      <c r="W148" s="308"/>
      <c r="X148" s="308"/>
      <c r="Y148" s="308"/>
      <c r="Z148" s="309">
        <f>AB148</f>
        <v>0</v>
      </c>
      <c r="AA148" s="344" t="e">
        <f t="shared" ref="AA148:AA150" si="390">Z148/K148</f>
        <v>#DIV/0!</v>
      </c>
      <c r="AB148" s="309">
        <f>L148</f>
        <v>0</v>
      </c>
      <c r="AC148" s="344" t="e">
        <f t="shared" si="382"/>
        <v>#DIV/0!</v>
      </c>
      <c r="AD148" s="344"/>
      <c r="AE148" s="344"/>
      <c r="AF148" s="355"/>
      <c r="AG148" s="355"/>
      <c r="AH148" s="355"/>
      <c r="AI148" s="355"/>
      <c r="AJ148" s="309">
        <f t="shared" si="386"/>
        <v>0</v>
      </c>
      <c r="AK148" s="344" t="e">
        <f t="shared" si="387"/>
        <v>#DIV/0!</v>
      </c>
      <c r="AL148" s="309">
        <f>AB148</f>
        <v>0</v>
      </c>
      <c r="AM148" s="338" t="e">
        <f t="shared" si="388"/>
        <v>#DIV/0!</v>
      </c>
      <c r="AN148" s="338"/>
      <c r="AO148" s="338"/>
      <c r="AP148" s="355"/>
      <c r="AQ148" s="355"/>
      <c r="AR148" s="355"/>
      <c r="AS148" s="355"/>
      <c r="AT148" s="351"/>
      <c r="AU148" s="351"/>
      <c r="AV148" s="351"/>
      <c r="AW148" s="351"/>
      <c r="AX148" s="351"/>
      <c r="AY148" s="351"/>
      <c r="AZ148" s="351"/>
      <c r="BA148" s="351"/>
      <c r="BB148" s="331"/>
      <c r="BC148" s="331"/>
      <c r="BD148" s="351"/>
      <c r="BE148" s="311">
        <f t="shared" si="389"/>
        <v>0</v>
      </c>
      <c r="BF148" s="343" t="e">
        <f t="shared" si="354"/>
        <v>#DIV/0!</v>
      </c>
      <c r="BG148" s="311">
        <f>L148-AB148</f>
        <v>0</v>
      </c>
      <c r="BH148" s="345" t="e">
        <f t="shared" ref="BH148:BH150" si="391">BG148/L148</f>
        <v>#DIV/0!</v>
      </c>
      <c r="BI148" s="351"/>
      <c r="BJ148" s="331"/>
      <c r="BK148" s="331"/>
      <c r="BL148" s="351"/>
      <c r="BM148" s="124"/>
      <c r="BN148" s="125"/>
      <c r="BO148" s="125"/>
      <c r="BP148" s="124"/>
      <c r="BQ148" s="124"/>
      <c r="BR148" s="125"/>
      <c r="BS148" s="125"/>
      <c r="BT148" s="126"/>
      <c r="BU148" s="126"/>
      <c r="BV148" s="125"/>
      <c r="BW148" s="127"/>
      <c r="BX148" s="128"/>
      <c r="BY148" s="128"/>
      <c r="BZ148" s="129"/>
      <c r="CA148" s="40"/>
      <c r="CB148" s="40"/>
      <c r="CC148" s="40"/>
      <c r="CD148" s="130"/>
      <c r="CE148" s="41"/>
      <c r="CF148" s="41"/>
      <c r="CG148" s="41"/>
      <c r="CH148" s="41"/>
      <c r="CI148" s="41"/>
      <c r="CJ148" s="41"/>
    </row>
    <row r="149" spans="2:88" s="42" customFormat="1" ht="54" hidden="1" customHeight="1" x14ac:dyDescent="0.25">
      <c r="B149" s="301" t="s">
        <v>31</v>
      </c>
      <c r="C149" s="186" t="s">
        <v>64</v>
      </c>
      <c r="D149" s="308"/>
      <c r="E149" s="365"/>
      <c r="F149" s="365"/>
      <c r="G149" s="308"/>
      <c r="H149" s="365"/>
      <c r="I149" s="365"/>
      <c r="J149" s="308"/>
      <c r="K149" s="229">
        <f>L149</f>
        <v>0</v>
      </c>
      <c r="L149" s="229">
        <f>L150</f>
        <v>0</v>
      </c>
      <c r="M149" s="229"/>
      <c r="N149" s="354"/>
      <c r="O149" s="354"/>
      <c r="P149" s="229">
        <f>R149</f>
        <v>0</v>
      </c>
      <c r="Q149" s="342" t="e">
        <f t="shared" si="344"/>
        <v>#DIV/0!</v>
      </c>
      <c r="R149" s="229">
        <f>R150</f>
        <v>0</v>
      </c>
      <c r="S149" s="342" t="e">
        <f t="shared" si="345"/>
        <v>#DIV/0!</v>
      </c>
      <c r="T149" s="342"/>
      <c r="U149" s="342"/>
      <c r="V149" s="303"/>
      <c r="W149" s="303"/>
      <c r="X149" s="308"/>
      <c r="Y149" s="308"/>
      <c r="Z149" s="229">
        <f>AB149</f>
        <v>0</v>
      </c>
      <c r="AA149" s="342" t="e">
        <f t="shared" si="390"/>
        <v>#DIV/0!</v>
      </c>
      <c r="AB149" s="229">
        <f>AB150</f>
        <v>0</v>
      </c>
      <c r="AC149" s="342" t="e">
        <f t="shared" si="382"/>
        <v>#DIV/0!</v>
      </c>
      <c r="AD149" s="342"/>
      <c r="AE149" s="342"/>
      <c r="AF149" s="355"/>
      <c r="AG149" s="355"/>
      <c r="AH149" s="355"/>
      <c r="AI149" s="355"/>
      <c r="AJ149" s="229">
        <f t="shared" si="386"/>
        <v>0</v>
      </c>
      <c r="AK149" s="342" t="e">
        <f t="shared" si="387"/>
        <v>#DIV/0!</v>
      </c>
      <c r="AL149" s="229">
        <f>AL150</f>
        <v>0</v>
      </c>
      <c r="AM149" s="338" t="e">
        <f t="shared" si="388"/>
        <v>#DIV/0!</v>
      </c>
      <c r="AN149" s="338"/>
      <c r="AO149" s="338"/>
      <c r="AP149" s="355"/>
      <c r="AQ149" s="355"/>
      <c r="AR149" s="355"/>
      <c r="AS149" s="355"/>
      <c r="AT149" s="351"/>
      <c r="AU149" s="351"/>
      <c r="AV149" s="351"/>
      <c r="AW149" s="351"/>
      <c r="AX149" s="351"/>
      <c r="AY149" s="351"/>
      <c r="AZ149" s="351"/>
      <c r="BA149" s="351"/>
      <c r="BB149" s="331"/>
      <c r="BC149" s="331"/>
      <c r="BD149" s="351"/>
      <c r="BE149" s="230">
        <f t="shared" si="389"/>
        <v>0</v>
      </c>
      <c r="BF149" s="343" t="e">
        <f t="shared" si="354"/>
        <v>#DIV/0!</v>
      </c>
      <c r="BG149" s="230">
        <f>BG150</f>
        <v>0</v>
      </c>
      <c r="BH149" s="343" t="e">
        <f t="shared" si="391"/>
        <v>#DIV/0!</v>
      </c>
      <c r="BI149" s="351"/>
      <c r="BJ149" s="331"/>
      <c r="BK149" s="331"/>
      <c r="BL149" s="351"/>
      <c r="BM149" s="124"/>
      <c r="BN149" s="125"/>
      <c r="BO149" s="125"/>
      <c r="BP149" s="124"/>
      <c r="BQ149" s="124"/>
      <c r="BR149" s="125"/>
      <c r="BS149" s="125"/>
      <c r="BT149" s="126"/>
      <c r="BU149" s="126"/>
      <c r="BV149" s="125"/>
      <c r="BW149" s="127"/>
      <c r="BX149" s="128"/>
      <c r="BY149" s="128"/>
      <c r="BZ149" s="129"/>
      <c r="CA149" s="40"/>
      <c r="CB149" s="40"/>
      <c r="CC149" s="40"/>
      <c r="CD149" s="130"/>
      <c r="CE149" s="41"/>
      <c r="CF149" s="41"/>
      <c r="CG149" s="41"/>
      <c r="CH149" s="41"/>
      <c r="CI149" s="41"/>
      <c r="CJ149" s="41"/>
    </row>
    <row r="150" spans="2:88" s="42" customFormat="1" ht="54" hidden="1" customHeight="1" x14ac:dyDescent="0.25">
      <c r="B150" s="307"/>
      <c r="C150" s="187" t="s">
        <v>288</v>
      </c>
      <c r="D150" s="308"/>
      <c r="E150" s="365"/>
      <c r="F150" s="365"/>
      <c r="G150" s="308"/>
      <c r="H150" s="365"/>
      <c r="I150" s="365"/>
      <c r="J150" s="308"/>
      <c r="K150" s="309">
        <f>L150</f>
        <v>0</v>
      </c>
      <c r="L150" s="309">
        <v>0</v>
      </c>
      <c r="M150" s="309"/>
      <c r="N150" s="354"/>
      <c r="O150" s="354"/>
      <c r="P150" s="309">
        <f>R150</f>
        <v>0</v>
      </c>
      <c r="Q150" s="344" t="e">
        <f t="shared" si="344"/>
        <v>#DIV/0!</v>
      </c>
      <c r="R150" s="309">
        <f>L150</f>
        <v>0</v>
      </c>
      <c r="S150" s="344" t="e">
        <f t="shared" si="345"/>
        <v>#DIV/0!</v>
      </c>
      <c r="T150" s="344"/>
      <c r="U150" s="344"/>
      <c r="V150" s="308"/>
      <c r="W150" s="308"/>
      <c r="X150" s="308"/>
      <c r="Y150" s="308"/>
      <c r="Z150" s="309">
        <f>AB150</f>
        <v>0</v>
      </c>
      <c r="AA150" s="344" t="e">
        <f t="shared" si="390"/>
        <v>#DIV/0!</v>
      </c>
      <c r="AB150" s="309">
        <f>L150</f>
        <v>0</v>
      </c>
      <c r="AC150" s="344" t="e">
        <f t="shared" si="382"/>
        <v>#DIV/0!</v>
      </c>
      <c r="AD150" s="344"/>
      <c r="AE150" s="344"/>
      <c r="AF150" s="355"/>
      <c r="AG150" s="355"/>
      <c r="AH150" s="355"/>
      <c r="AI150" s="355"/>
      <c r="AJ150" s="309">
        <f t="shared" si="386"/>
        <v>0</v>
      </c>
      <c r="AK150" s="344" t="e">
        <f t="shared" si="387"/>
        <v>#DIV/0!</v>
      </c>
      <c r="AL150" s="309">
        <f>AB150</f>
        <v>0</v>
      </c>
      <c r="AM150" s="338" t="e">
        <f t="shared" si="388"/>
        <v>#DIV/0!</v>
      </c>
      <c r="AN150" s="338"/>
      <c r="AO150" s="338"/>
      <c r="AP150" s="355"/>
      <c r="AQ150" s="355"/>
      <c r="AR150" s="355"/>
      <c r="AS150" s="355"/>
      <c r="AT150" s="351"/>
      <c r="AU150" s="351"/>
      <c r="AV150" s="351"/>
      <c r="AW150" s="351"/>
      <c r="AX150" s="351"/>
      <c r="AY150" s="351"/>
      <c r="AZ150" s="351"/>
      <c r="BA150" s="351"/>
      <c r="BB150" s="331"/>
      <c r="BC150" s="331"/>
      <c r="BD150" s="351"/>
      <c r="BE150" s="311">
        <f t="shared" si="389"/>
        <v>0</v>
      </c>
      <c r="BF150" s="343" t="e">
        <f t="shared" si="354"/>
        <v>#DIV/0!</v>
      </c>
      <c r="BG150" s="311">
        <f>L150-AB150</f>
        <v>0</v>
      </c>
      <c r="BH150" s="345" t="e">
        <f t="shared" si="391"/>
        <v>#DIV/0!</v>
      </c>
      <c r="BI150" s="351"/>
      <c r="BJ150" s="331"/>
      <c r="BK150" s="331"/>
      <c r="BL150" s="351"/>
      <c r="BM150" s="124"/>
      <c r="BN150" s="125"/>
      <c r="BO150" s="125"/>
      <c r="BP150" s="124"/>
      <c r="BQ150" s="124"/>
      <c r="BR150" s="125"/>
      <c r="BS150" s="125"/>
      <c r="BT150" s="126"/>
      <c r="BU150" s="126"/>
      <c r="BV150" s="125"/>
      <c r="BW150" s="127"/>
      <c r="BX150" s="128"/>
      <c r="BY150" s="128"/>
      <c r="BZ150" s="129"/>
      <c r="CA150" s="40"/>
      <c r="CB150" s="40"/>
      <c r="CC150" s="40"/>
      <c r="CD150" s="130"/>
      <c r="CE150" s="41"/>
      <c r="CF150" s="41"/>
      <c r="CG150" s="41"/>
      <c r="CH150" s="41"/>
      <c r="CI150" s="41"/>
      <c r="CJ150" s="41"/>
    </row>
    <row r="151" spans="2:88" s="42" customFormat="1" ht="54" customHeight="1" x14ac:dyDescent="0.25">
      <c r="B151" s="301" t="s">
        <v>67</v>
      </c>
      <c r="C151" s="186" t="s">
        <v>287</v>
      </c>
      <c r="D151" s="303"/>
      <c r="E151" s="355"/>
      <c r="F151" s="355"/>
      <c r="G151" s="303"/>
      <c r="H151" s="355"/>
      <c r="I151" s="355"/>
      <c r="J151" s="303"/>
      <c r="K151" s="229">
        <f t="shared" ref="K151:K152" si="392">L151</f>
        <v>0</v>
      </c>
      <c r="L151" s="229">
        <f>L152</f>
        <v>0</v>
      </c>
      <c r="M151" s="229"/>
      <c r="N151" s="354"/>
      <c r="O151" s="354"/>
      <c r="P151" s="229">
        <f t="shared" ref="P151:P152" si="393">R151</f>
        <v>193664.33973000001</v>
      </c>
      <c r="Q151" s="342">
        <v>0</v>
      </c>
      <c r="R151" s="229">
        <f>R152</f>
        <v>193664.33973000001</v>
      </c>
      <c r="S151" s="342">
        <v>0</v>
      </c>
      <c r="T151" s="342"/>
      <c r="U151" s="342"/>
      <c r="V151" s="303"/>
      <c r="W151" s="303"/>
      <c r="X151" s="303"/>
      <c r="Y151" s="303"/>
      <c r="Z151" s="229">
        <f t="shared" ref="Z151:Z152" si="394">AB151</f>
        <v>0</v>
      </c>
      <c r="AA151" s="342">
        <v>0</v>
      </c>
      <c r="AB151" s="229">
        <f>AB152</f>
        <v>0</v>
      </c>
      <c r="AC151" s="342">
        <v>0</v>
      </c>
      <c r="AD151" s="342"/>
      <c r="AE151" s="342"/>
      <c r="AF151" s="303"/>
      <c r="AG151" s="303"/>
      <c r="AH151" s="303"/>
      <c r="AI151" s="303"/>
      <c r="AJ151" s="229">
        <f>AL151</f>
        <v>0</v>
      </c>
      <c r="AK151" s="342">
        <v>0</v>
      </c>
      <c r="AL151" s="229">
        <f>AL152</f>
        <v>0</v>
      </c>
      <c r="AM151" s="338">
        <v>0</v>
      </c>
      <c r="AN151" s="338"/>
      <c r="AO151" s="338"/>
      <c r="AP151" s="303"/>
      <c r="AQ151" s="303"/>
      <c r="AR151" s="303"/>
      <c r="AS151" s="303"/>
      <c r="AT151" s="351"/>
      <c r="AU151" s="351"/>
      <c r="AV151" s="351"/>
      <c r="AW151" s="351"/>
      <c r="AX151" s="351"/>
      <c r="AY151" s="351"/>
      <c r="AZ151" s="351"/>
      <c r="BA151" s="351"/>
      <c r="BB151" s="351"/>
      <c r="BC151" s="351"/>
      <c r="BD151" s="351"/>
      <c r="BE151" s="230">
        <f>BG151</f>
        <v>0</v>
      </c>
      <c r="BF151" s="343" t="e">
        <f t="shared" ref="BF151:BF152" si="395">BE151/K151</f>
        <v>#DIV/0!</v>
      </c>
      <c r="BG151" s="230">
        <f>BG152</f>
        <v>0</v>
      </c>
      <c r="BH151" s="343" t="e">
        <f t="shared" ref="BH151:BH152" si="396">BG151/AJ151</f>
        <v>#DIV/0!</v>
      </c>
      <c r="BI151" s="331"/>
      <c r="BJ151" s="331"/>
      <c r="BK151" s="331"/>
      <c r="BL151" s="331"/>
      <c r="BM151" s="41"/>
      <c r="BN151" s="41"/>
    </row>
    <row r="152" spans="2:88" s="144" customFormat="1" ht="51.75" customHeight="1" x14ac:dyDescent="0.25">
      <c r="B152" s="313"/>
      <c r="C152" s="193" t="s">
        <v>401</v>
      </c>
      <c r="D152" s="314"/>
      <c r="E152" s="368"/>
      <c r="F152" s="368"/>
      <c r="G152" s="314"/>
      <c r="H152" s="368"/>
      <c r="I152" s="368"/>
      <c r="J152" s="314"/>
      <c r="K152" s="315">
        <f t="shared" si="392"/>
        <v>0</v>
      </c>
      <c r="L152" s="315">
        <v>0</v>
      </c>
      <c r="M152" s="315"/>
      <c r="N152" s="369"/>
      <c r="O152" s="369"/>
      <c r="P152" s="315">
        <f t="shared" si="393"/>
        <v>193664.33973000001</v>
      </c>
      <c r="Q152" s="359">
        <v>0</v>
      </c>
      <c r="R152" s="315">
        <v>193664.33973000001</v>
      </c>
      <c r="S152" s="359">
        <v>0</v>
      </c>
      <c r="T152" s="359"/>
      <c r="U152" s="359"/>
      <c r="V152" s="314"/>
      <c r="W152" s="314"/>
      <c r="X152" s="314"/>
      <c r="Y152" s="314"/>
      <c r="Z152" s="315">
        <f t="shared" si="394"/>
        <v>0</v>
      </c>
      <c r="AA152" s="359">
        <v>0</v>
      </c>
      <c r="AB152" s="315">
        <v>0</v>
      </c>
      <c r="AC152" s="359">
        <v>0</v>
      </c>
      <c r="AD152" s="359"/>
      <c r="AE152" s="359"/>
      <c r="AF152" s="314"/>
      <c r="AG152" s="314"/>
      <c r="AH152" s="314"/>
      <c r="AI152" s="314"/>
      <c r="AJ152" s="315">
        <v>0</v>
      </c>
      <c r="AK152" s="359">
        <v>0</v>
      </c>
      <c r="AL152" s="315">
        <v>0</v>
      </c>
      <c r="AM152" s="338">
        <v>0</v>
      </c>
      <c r="AN152" s="338"/>
      <c r="AO152" s="338"/>
      <c r="AP152" s="314"/>
      <c r="AQ152" s="314"/>
      <c r="AR152" s="314"/>
      <c r="AS152" s="314"/>
      <c r="AT152" s="370"/>
      <c r="AU152" s="370"/>
      <c r="AV152" s="370"/>
      <c r="AW152" s="370"/>
      <c r="AX152" s="370"/>
      <c r="AY152" s="370"/>
      <c r="AZ152" s="370"/>
      <c r="BA152" s="370"/>
      <c r="BB152" s="370"/>
      <c r="BC152" s="370"/>
      <c r="BD152" s="370"/>
      <c r="BE152" s="317">
        <f>BG152</f>
        <v>0</v>
      </c>
      <c r="BF152" s="360" t="e">
        <f t="shared" si="395"/>
        <v>#DIV/0!</v>
      </c>
      <c r="BG152" s="317">
        <f>L152-AB152</f>
        <v>0</v>
      </c>
      <c r="BH152" s="360" t="e">
        <f t="shared" si="396"/>
        <v>#DIV/0!</v>
      </c>
      <c r="BI152" s="316"/>
      <c r="BJ152" s="316"/>
      <c r="BK152" s="316"/>
      <c r="BL152" s="316"/>
      <c r="BM152" s="145"/>
      <c r="BN152" s="145"/>
    </row>
    <row r="153" spans="2:88" s="42" customFormat="1" ht="111" customHeight="1" x14ac:dyDescent="0.25">
      <c r="B153" s="346" t="s">
        <v>31</v>
      </c>
      <c r="C153" s="189" t="s">
        <v>84</v>
      </c>
      <c r="D153" s="347"/>
      <c r="E153" s="347"/>
      <c r="F153" s="347"/>
      <c r="G153" s="347"/>
      <c r="H153" s="347"/>
      <c r="I153" s="347"/>
      <c r="J153" s="347"/>
      <c r="K153" s="348">
        <f>L153+M153+N153+O153</f>
        <v>147675.14757999999</v>
      </c>
      <c r="L153" s="348">
        <f>L154+L157</f>
        <v>147372.77116999999</v>
      </c>
      <c r="M153" s="348">
        <f>M154</f>
        <v>302.37641000000002</v>
      </c>
      <c r="N153" s="348">
        <f t="shared" ref="N153:O153" si="397">N154+N157</f>
        <v>0</v>
      </c>
      <c r="O153" s="348">
        <f t="shared" si="397"/>
        <v>0</v>
      </c>
      <c r="P153" s="348">
        <f>R153+T153</f>
        <v>147675.14757999999</v>
      </c>
      <c r="Q153" s="349">
        <f t="shared" si="344"/>
        <v>1</v>
      </c>
      <c r="R153" s="348">
        <f>R154+R157</f>
        <v>147372.77116999999</v>
      </c>
      <c r="S153" s="349">
        <f t="shared" si="345"/>
        <v>1</v>
      </c>
      <c r="T153" s="348">
        <f>T154</f>
        <v>302.37641000000002</v>
      </c>
      <c r="U153" s="349">
        <f>T153/M153</f>
        <v>1</v>
      </c>
      <c r="V153" s="347"/>
      <c r="W153" s="347"/>
      <c r="X153" s="347"/>
      <c r="Y153" s="347"/>
      <c r="Z153" s="348">
        <f>AB153+AD153</f>
        <v>147675.14757999999</v>
      </c>
      <c r="AA153" s="349">
        <f t="shared" si="349"/>
        <v>1</v>
      </c>
      <c r="AB153" s="348">
        <f>AB154</f>
        <v>147372.77116999999</v>
      </c>
      <c r="AC153" s="349">
        <f t="shared" si="347"/>
        <v>1</v>
      </c>
      <c r="AD153" s="348">
        <f>AD154</f>
        <v>302.37641000000002</v>
      </c>
      <c r="AE153" s="349">
        <f>AD153/M153</f>
        <v>1</v>
      </c>
      <c r="AF153" s="347"/>
      <c r="AG153" s="347"/>
      <c r="AH153" s="347"/>
      <c r="AI153" s="347"/>
      <c r="AJ153" s="348">
        <f>AJ154</f>
        <v>147675.14757999999</v>
      </c>
      <c r="AK153" s="349">
        <f t="shared" si="353"/>
        <v>1</v>
      </c>
      <c r="AL153" s="348">
        <f>AL154</f>
        <v>147372.77116999999</v>
      </c>
      <c r="AM153" s="338">
        <f t="shared" si="348"/>
        <v>1</v>
      </c>
      <c r="AN153" s="348">
        <f>AN154</f>
        <v>302.37641000000002</v>
      </c>
      <c r="AO153" s="338">
        <f>AN153/M153</f>
        <v>1</v>
      </c>
      <c r="AP153" s="347"/>
      <c r="AQ153" s="347"/>
      <c r="AR153" s="347"/>
      <c r="AS153" s="347"/>
      <c r="AT153" s="350"/>
      <c r="AU153" s="350"/>
      <c r="AV153" s="331"/>
      <c r="AW153" s="350"/>
      <c r="AX153" s="350"/>
      <c r="AY153" s="350"/>
      <c r="AZ153" s="331"/>
      <c r="BA153" s="350">
        <f>BB153</f>
        <v>139957.97771000001</v>
      </c>
      <c r="BB153" s="350">
        <f>BB154</f>
        <v>139957.97771000001</v>
      </c>
      <c r="BC153" s="350"/>
      <c r="BD153" s="331"/>
      <c r="BE153" s="352">
        <f t="shared" ref="BE153:BE193" si="398">BG153+BI153+BK153</f>
        <v>0</v>
      </c>
      <c r="BF153" s="343">
        <f t="shared" si="354"/>
        <v>0</v>
      </c>
      <c r="BG153" s="352">
        <f>BG154</f>
        <v>0</v>
      </c>
      <c r="BH153" s="353">
        <f t="shared" ref="BH153:BH189" si="399">BG153/AJ153</f>
        <v>0</v>
      </c>
      <c r="BI153" s="350"/>
      <c r="BJ153" s="350"/>
      <c r="BK153" s="350"/>
      <c r="BL153" s="350"/>
      <c r="BM153" s="41"/>
      <c r="BN153" s="41"/>
    </row>
    <row r="154" spans="2:88" s="43" customFormat="1" ht="65.25" customHeight="1" x14ac:dyDescent="0.25">
      <c r="B154" s="358" t="s">
        <v>62</v>
      </c>
      <c r="C154" s="196" t="s">
        <v>85</v>
      </c>
      <c r="D154" s="355"/>
      <c r="E154" s="355"/>
      <c r="F154" s="355"/>
      <c r="G154" s="355"/>
      <c r="H154" s="355"/>
      <c r="I154" s="355"/>
      <c r="J154" s="355"/>
      <c r="K154" s="354">
        <f>L154+M154</f>
        <v>147675.14757999999</v>
      </c>
      <c r="L154" s="354">
        <f>L155+L156</f>
        <v>147372.77116999999</v>
      </c>
      <c r="M154" s="354">
        <f>M157</f>
        <v>302.37641000000002</v>
      </c>
      <c r="N154" s="354"/>
      <c r="O154" s="354"/>
      <c r="P154" s="354">
        <f>R154+T154</f>
        <v>147675.14757999999</v>
      </c>
      <c r="Q154" s="338">
        <f t="shared" si="344"/>
        <v>1</v>
      </c>
      <c r="R154" s="354">
        <f>R155+R156</f>
        <v>147372.77116999999</v>
      </c>
      <c r="S154" s="338">
        <f t="shared" si="345"/>
        <v>1</v>
      </c>
      <c r="T154" s="354">
        <f>T157</f>
        <v>302.37641000000002</v>
      </c>
      <c r="U154" s="338"/>
      <c r="V154" s="355"/>
      <c r="W154" s="355"/>
      <c r="X154" s="355"/>
      <c r="Y154" s="355"/>
      <c r="Z154" s="354">
        <f>AB154+AD154</f>
        <v>147675.14757999999</v>
      </c>
      <c r="AA154" s="338">
        <f t="shared" si="349"/>
        <v>1</v>
      </c>
      <c r="AB154" s="354">
        <f>AB155+AB156</f>
        <v>147372.77116999999</v>
      </c>
      <c r="AC154" s="338">
        <f t="shared" si="347"/>
        <v>1</v>
      </c>
      <c r="AD154" s="354">
        <f>AD157</f>
        <v>302.37641000000002</v>
      </c>
      <c r="AE154" s="338"/>
      <c r="AF154" s="355"/>
      <c r="AG154" s="355"/>
      <c r="AH154" s="355"/>
      <c r="AI154" s="355"/>
      <c r="AJ154" s="354">
        <f>AL154+AN154</f>
        <v>147675.14757999999</v>
      </c>
      <c r="AK154" s="342">
        <f t="shared" si="353"/>
        <v>1</v>
      </c>
      <c r="AL154" s="354">
        <f>AL155+AL156</f>
        <v>147372.77116999999</v>
      </c>
      <c r="AM154" s="338">
        <f t="shared" si="348"/>
        <v>1</v>
      </c>
      <c r="AN154" s="354">
        <f>AN157</f>
        <v>302.37641000000002</v>
      </c>
      <c r="AO154" s="338">
        <f>AN154/M154</f>
        <v>1</v>
      </c>
      <c r="AP154" s="355"/>
      <c r="AQ154" s="355"/>
      <c r="AR154" s="355"/>
      <c r="AS154" s="355"/>
      <c r="AT154" s="351">
        <f>AT155+AT156</f>
        <v>139957.97771000001</v>
      </c>
      <c r="AU154" s="351"/>
      <c r="AV154" s="351"/>
      <c r="AW154" s="351"/>
      <c r="AX154" s="351"/>
      <c r="AY154" s="351"/>
      <c r="AZ154" s="351"/>
      <c r="BA154" s="351">
        <f>BB154</f>
        <v>139957.97771000001</v>
      </c>
      <c r="BB154" s="351">
        <f>BB155+BB156</f>
        <v>139957.97771000001</v>
      </c>
      <c r="BC154" s="351"/>
      <c r="BD154" s="351"/>
      <c r="BE154" s="356">
        <f t="shared" si="398"/>
        <v>0</v>
      </c>
      <c r="BF154" s="343">
        <f t="shared" si="354"/>
        <v>0</v>
      </c>
      <c r="BG154" s="356">
        <f>BG155+BG156</f>
        <v>0</v>
      </c>
      <c r="BH154" s="357">
        <f t="shared" si="399"/>
        <v>0</v>
      </c>
      <c r="BI154" s="351"/>
      <c r="BJ154" s="351"/>
      <c r="BK154" s="351"/>
      <c r="BL154" s="351"/>
    </row>
    <row r="155" spans="2:88" s="43" customFormat="1" ht="35.25" hidden="1" customHeight="1" x14ac:dyDescent="0.25">
      <c r="B155" s="355"/>
      <c r="C155" s="196" t="s">
        <v>86</v>
      </c>
      <c r="D155" s="355"/>
      <c r="E155" s="355"/>
      <c r="F155" s="355"/>
      <c r="G155" s="355"/>
      <c r="H155" s="355"/>
      <c r="I155" s="355"/>
      <c r="J155" s="355"/>
      <c r="K155" s="354">
        <f t="shared" ref="K155:K156" si="400">L155</f>
        <v>146714.79345999999</v>
      </c>
      <c r="L155" s="354">
        <v>146714.79345999999</v>
      </c>
      <c r="M155" s="354"/>
      <c r="N155" s="354"/>
      <c r="O155" s="354"/>
      <c r="P155" s="354">
        <f t="shared" si="350"/>
        <v>146714.79345999999</v>
      </c>
      <c r="Q155" s="338">
        <f t="shared" si="344"/>
        <v>1</v>
      </c>
      <c r="R155" s="354">
        <f>L155</f>
        <v>146714.79345999999</v>
      </c>
      <c r="S155" s="338">
        <f t="shared" si="345"/>
        <v>1</v>
      </c>
      <c r="T155" s="338"/>
      <c r="U155" s="338"/>
      <c r="V155" s="355"/>
      <c r="W155" s="355"/>
      <c r="X155" s="355"/>
      <c r="Y155" s="355"/>
      <c r="Z155" s="354">
        <f>AB155</f>
        <v>146714.79345999999</v>
      </c>
      <c r="AA155" s="338">
        <f t="shared" si="349"/>
        <v>1</v>
      </c>
      <c r="AB155" s="354">
        <v>146714.79345999999</v>
      </c>
      <c r="AC155" s="338">
        <f t="shared" si="347"/>
        <v>1</v>
      </c>
      <c r="AD155" s="338"/>
      <c r="AE155" s="338"/>
      <c r="AF155" s="355"/>
      <c r="AG155" s="355"/>
      <c r="AH155" s="355"/>
      <c r="AI155" s="355"/>
      <c r="AJ155" s="354">
        <f t="shared" si="351"/>
        <v>146714.79345999999</v>
      </c>
      <c r="AK155" s="342">
        <f t="shared" si="353"/>
        <v>1</v>
      </c>
      <c r="AL155" s="354">
        <v>146714.79345999999</v>
      </c>
      <c r="AM155" s="338">
        <f t="shared" si="348"/>
        <v>1</v>
      </c>
      <c r="AN155" s="338"/>
      <c r="AO155" s="338"/>
      <c r="AP155" s="355"/>
      <c r="AQ155" s="355"/>
      <c r="AR155" s="355"/>
      <c r="AS155" s="355"/>
      <c r="AT155" s="351">
        <f>BB155-AF155</f>
        <v>139300</v>
      </c>
      <c r="AU155" s="351"/>
      <c r="AV155" s="351"/>
      <c r="AW155" s="351"/>
      <c r="AX155" s="351"/>
      <c r="AY155" s="351"/>
      <c r="AZ155" s="351"/>
      <c r="BA155" s="351">
        <f>BB155</f>
        <v>139300</v>
      </c>
      <c r="BB155" s="351">
        <v>139300</v>
      </c>
      <c r="BC155" s="351"/>
      <c r="BD155" s="351"/>
      <c r="BE155" s="356">
        <f t="shared" si="398"/>
        <v>0</v>
      </c>
      <c r="BF155" s="343">
        <f t="shared" si="354"/>
        <v>0</v>
      </c>
      <c r="BG155" s="356">
        <f>L155-AB155</f>
        <v>0</v>
      </c>
      <c r="BH155" s="357">
        <f t="shared" si="399"/>
        <v>0</v>
      </c>
      <c r="BI155" s="351"/>
      <c r="BJ155" s="351"/>
      <c r="BK155" s="351"/>
      <c r="BL155" s="351"/>
    </row>
    <row r="156" spans="2:88" s="43" customFormat="1" ht="40.5" hidden="1" customHeight="1" x14ac:dyDescent="0.25">
      <c r="B156" s="355"/>
      <c r="C156" s="197" t="s">
        <v>87</v>
      </c>
      <c r="D156" s="355"/>
      <c r="E156" s="355"/>
      <c r="F156" s="355"/>
      <c r="G156" s="355"/>
      <c r="H156" s="355"/>
      <c r="I156" s="355"/>
      <c r="J156" s="355"/>
      <c r="K156" s="354">
        <f t="shared" si="400"/>
        <v>657.97771</v>
      </c>
      <c r="L156" s="354">
        <v>657.97771</v>
      </c>
      <c r="M156" s="354"/>
      <c r="N156" s="354"/>
      <c r="O156" s="354"/>
      <c r="P156" s="354">
        <f t="shared" si="350"/>
        <v>657.97771</v>
      </c>
      <c r="Q156" s="338">
        <f t="shared" si="344"/>
        <v>1</v>
      </c>
      <c r="R156" s="354">
        <f>L156</f>
        <v>657.97771</v>
      </c>
      <c r="S156" s="338">
        <f t="shared" si="345"/>
        <v>1</v>
      </c>
      <c r="T156" s="338"/>
      <c r="U156" s="338"/>
      <c r="V156" s="355"/>
      <c r="W156" s="355"/>
      <c r="X156" s="355"/>
      <c r="Y156" s="355"/>
      <c r="Z156" s="354">
        <f>AB156</f>
        <v>657.97771</v>
      </c>
      <c r="AA156" s="338">
        <f t="shared" si="349"/>
        <v>1</v>
      </c>
      <c r="AB156" s="354">
        <v>657.97771</v>
      </c>
      <c r="AC156" s="338">
        <f t="shared" si="347"/>
        <v>1</v>
      </c>
      <c r="AD156" s="338"/>
      <c r="AE156" s="338"/>
      <c r="AF156" s="355"/>
      <c r="AG156" s="355"/>
      <c r="AH156" s="355"/>
      <c r="AI156" s="355"/>
      <c r="AJ156" s="354">
        <f t="shared" si="351"/>
        <v>657.97771</v>
      </c>
      <c r="AK156" s="342">
        <f t="shared" si="353"/>
        <v>1</v>
      </c>
      <c r="AL156" s="354">
        <v>657.97771</v>
      </c>
      <c r="AM156" s="338">
        <f t="shared" si="348"/>
        <v>1</v>
      </c>
      <c r="AN156" s="338"/>
      <c r="AO156" s="338"/>
      <c r="AP156" s="355"/>
      <c r="AQ156" s="355"/>
      <c r="AR156" s="355"/>
      <c r="AS156" s="355"/>
      <c r="AT156" s="351">
        <f>BB156-AF156</f>
        <v>657.97771</v>
      </c>
      <c r="AU156" s="351"/>
      <c r="AV156" s="351"/>
      <c r="AW156" s="351"/>
      <c r="AX156" s="351"/>
      <c r="AY156" s="351"/>
      <c r="AZ156" s="351"/>
      <c r="BA156" s="351">
        <f>BB156</f>
        <v>657.97771</v>
      </c>
      <c r="BB156" s="351">
        <f>L156</f>
        <v>657.97771</v>
      </c>
      <c r="BC156" s="351"/>
      <c r="BD156" s="351"/>
      <c r="BE156" s="356">
        <f t="shared" si="398"/>
        <v>0</v>
      </c>
      <c r="BF156" s="343">
        <f t="shared" si="354"/>
        <v>0</v>
      </c>
      <c r="BG156" s="356">
        <f>L156-AB156</f>
        <v>0</v>
      </c>
      <c r="BH156" s="357">
        <f t="shared" si="399"/>
        <v>0</v>
      </c>
      <c r="BI156" s="351"/>
      <c r="BJ156" s="351"/>
      <c r="BK156" s="351"/>
      <c r="BL156" s="351"/>
    </row>
    <row r="157" spans="2:88" s="43" customFormat="1" ht="40.5" hidden="1" customHeight="1" x14ac:dyDescent="0.25">
      <c r="B157" s="355"/>
      <c r="C157" s="197" t="s">
        <v>87</v>
      </c>
      <c r="D157" s="355"/>
      <c r="E157" s="355"/>
      <c r="F157" s="355"/>
      <c r="G157" s="355"/>
      <c r="H157" s="355"/>
      <c r="I157" s="355"/>
      <c r="J157" s="355"/>
      <c r="K157" s="354">
        <f>L157+M157+N157+O157</f>
        <v>302.37641000000002</v>
      </c>
      <c r="L157" s="354"/>
      <c r="M157" s="354">
        <v>302.37641000000002</v>
      </c>
      <c r="N157" s="354"/>
      <c r="O157" s="354"/>
      <c r="P157" s="354">
        <f>T157</f>
        <v>302.37641000000002</v>
      </c>
      <c r="Q157" s="338">
        <f t="shared" si="344"/>
        <v>1</v>
      </c>
      <c r="R157" s="354">
        <v>0</v>
      </c>
      <c r="S157" s="338">
        <v>0</v>
      </c>
      <c r="T157" s="354">
        <f>M157</f>
        <v>302.37641000000002</v>
      </c>
      <c r="U157" s="338">
        <f>T157/M157</f>
        <v>1</v>
      </c>
      <c r="V157" s="355"/>
      <c r="W157" s="355"/>
      <c r="X157" s="355"/>
      <c r="Y157" s="355"/>
      <c r="Z157" s="354">
        <f>AD157</f>
        <v>302.37641000000002</v>
      </c>
      <c r="AA157" s="338">
        <f t="shared" si="349"/>
        <v>1</v>
      </c>
      <c r="AB157" s="354">
        <v>0</v>
      </c>
      <c r="AC157" s="338">
        <v>0</v>
      </c>
      <c r="AD157" s="354">
        <v>302.37641000000002</v>
      </c>
      <c r="AE157" s="338">
        <f>AD157/M157</f>
        <v>1</v>
      </c>
      <c r="AF157" s="355"/>
      <c r="AG157" s="355"/>
      <c r="AH157" s="355"/>
      <c r="AI157" s="355"/>
      <c r="AJ157" s="354">
        <f>AN157</f>
        <v>302.37641000000002</v>
      </c>
      <c r="AK157" s="342">
        <f t="shared" si="353"/>
        <v>1</v>
      </c>
      <c r="AL157" s="354"/>
      <c r="AM157" s="338"/>
      <c r="AN157" s="354">
        <v>302.37641000000002</v>
      </c>
      <c r="AO157" s="338">
        <f>AN157/M157</f>
        <v>1</v>
      </c>
      <c r="AP157" s="355"/>
      <c r="AQ157" s="355"/>
      <c r="AR157" s="355"/>
      <c r="AS157" s="355"/>
      <c r="AT157" s="351"/>
      <c r="AU157" s="351"/>
      <c r="AV157" s="351"/>
      <c r="AW157" s="351"/>
      <c r="AX157" s="351"/>
      <c r="AY157" s="351"/>
      <c r="AZ157" s="351"/>
      <c r="BA157" s="351"/>
      <c r="BB157" s="351"/>
      <c r="BC157" s="351"/>
      <c r="BD157" s="351"/>
      <c r="BE157" s="356"/>
      <c r="BF157" s="343"/>
      <c r="BG157" s="356"/>
      <c r="BH157" s="357"/>
      <c r="BI157" s="351"/>
      <c r="BJ157" s="351"/>
      <c r="BK157" s="351"/>
      <c r="BL157" s="351"/>
    </row>
    <row r="158" spans="2:88" s="53" customFormat="1" ht="76.5" customHeight="1" x14ac:dyDescent="0.25">
      <c r="B158" s="346" t="s">
        <v>76</v>
      </c>
      <c r="C158" s="198" t="s">
        <v>89</v>
      </c>
      <c r="D158" s="347"/>
      <c r="E158" s="347">
        <f>F158</f>
        <v>0</v>
      </c>
      <c r="F158" s="347">
        <f>F159</f>
        <v>0</v>
      </c>
      <c r="G158" s="347">
        <f>G159</f>
        <v>0</v>
      </c>
      <c r="H158" s="347" t="e">
        <f t="shared" ref="H158:H159" si="401">I158</f>
        <v>#REF!</v>
      </c>
      <c r="I158" s="347" t="e">
        <f>I159+#REF!</f>
        <v>#REF!</v>
      </c>
      <c r="J158" s="347"/>
      <c r="K158" s="348">
        <f>L158+N158+O158</f>
        <v>1020860.0617800001</v>
      </c>
      <c r="L158" s="348">
        <f>L160</f>
        <v>1020860.0617800001</v>
      </c>
      <c r="M158" s="348"/>
      <c r="N158" s="348">
        <f>G158+J158</f>
        <v>0</v>
      </c>
      <c r="O158" s="348">
        <v>0</v>
      </c>
      <c r="P158" s="348">
        <f t="shared" si="350"/>
        <v>1020860.0617800001</v>
      </c>
      <c r="Q158" s="349">
        <f t="shared" si="344"/>
        <v>1</v>
      </c>
      <c r="R158" s="348">
        <f>R160</f>
        <v>1020860.0617800001</v>
      </c>
      <c r="S158" s="349">
        <f t="shared" si="345"/>
        <v>1</v>
      </c>
      <c r="T158" s="349"/>
      <c r="U158" s="349"/>
      <c r="V158" s="347"/>
      <c r="W158" s="347"/>
      <c r="X158" s="347"/>
      <c r="Y158" s="347"/>
      <c r="Z158" s="348">
        <f>AB158+AF158+AH158</f>
        <v>1020860.0617800001</v>
      </c>
      <c r="AA158" s="349">
        <f t="shared" si="349"/>
        <v>1</v>
      </c>
      <c r="AB158" s="348">
        <f>AB160</f>
        <v>1020860.0617800001</v>
      </c>
      <c r="AC158" s="349">
        <f t="shared" si="347"/>
        <v>1</v>
      </c>
      <c r="AD158" s="349"/>
      <c r="AE158" s="349"/>
      <c r="AF158" s="347"/>
      <c r="AG158" s="347"/>
      <c r="AH158" s="347"/>
      <c r="AI158" s="347"/>
      <c r="AJ158" s="348">
        <f t="shared" si="351"/>
        <v>1020860.0617800001</v>
      </c>
      <c r="AK158" s="349">
        <f t="shared" si="353"/>
        <v>1</v>
      </c>
      <c r="AL158" s="348">
        <f>AL160</f>
        <v>1020860.0617800001</v>
      </c>
      <c r="AM158" s="338">
        <f t="shared" si="348"/>
        <v>1</v>
      </c>
      <c r="AN158" s="338"/>
      <c r="AO158" s="338"/>
      <c r="AP158" s="347"/>
      <c r="AQ158" s="347"/>
      <c r="AR158" s="347"/>
      <c r="AS158" s="347"/>
      <c r="AT158" s="350">
        <f>AT159+AT160</f>
        <v>0</v>
      </c>
      <c r="AU158" s="350"/>
      <c r="AV158" s="350"/>
      <c r="AW158" s="350" t="e">
        <f t="shared" ref="AW158:AW159" si="402">AX158</f>
        <v>#REF!</v>
      </c>
      <c r="AX158" s="350" t="e">
        <f>AX159+#REF!</f>
        <v>#REF!</v>
      </c>
      <c r="AY158" s="350"/>
      <c r="AZ158" s="350"/>
      <c r="BA158" s="350">
        <f t="shared" ref="BA158:BA159" si="403">BB158</f>
        <v>185088.16058</v>
      </c>
      <c r="BB158" s="350">
        <f>BB159+BB160</f>
        <v>185088.16058</v>
      </c>
      <c r="BC158" s="350"/>
      <c r="BD158" s="350"/>
      <c r="BE158" s="352">
        <f t="shared" si="398"/>
        <v>0</v>
      </c>
      <c r="BF158" s="343">
        <f t="shared" si="354"/>
        <v>0</v>
      </c>
      <c r="BG158" s="352">
        <f>BG160</f>
        <v>0</v>
      </c>
      <c r="BH158" s="353">
        <f t="shared" si="399"/>
        <v>0</v>
      </c>
      <c r="BI158" s="350"/>
      <c r="BJ158" s="350"/>
      <c r="BK158" s="350"/>
      <c r="BL158" s="350"/>
    </row>
    <row r="159" spans="2:88" s="54" customFormat="1" ht="54.75" hidden="1" customHeight="1" x14ac:dyDescent="0.3">
      <c r="B159" s="308"/>
      <c r="C159" s="199" t="s">
        <v>57</v>
      </c>
      <c r="D159" s="308"/>
      <c r="E159" s="308">
        <f>F159</f>
        <v>0</v>
      </c>
      <c r="F159" s="308">
        <v>0</v>
      </c>
      <c r="G159" s="308"/>
      <c r="H159" s="308">
        <f t="shared" si="401"/>
        <v>0</v>
      </c>
      <c r="I159" s="308">
        <v>0</v>
      </c>
      <c r="J159" s="308"/>
      <c r="K159" s="309">
        <f t="shared" ref="K159" si="404">L159</f>
        <v>0</v>
      </c>
      <c r="L159" s="309">
        <v>0</v>
      </c>
      <c r="M159" s="309"/>
      <c r="N159" s="309"/>
      <c r="O159" s="309"/>
      <c r="P159" s="309">
        <f t="shared" si="350"/>
        <v>0</v>
      </c>
      <c r="Q159" s="337" t="e">
        <f t="shared" si="344"/>
        <v>#DIV/0!</v>
      </c>
      <c r="R159" s="309">
        <v>0</v>
      </c>
      <c r="S159" s="337" t="e">
        <f t="shared" si="345"/>
        <v>#DIV/0!</v>
      </c>
      <c r="T159" s="337"/>
      <c r="U159" s="337"/>
      <c r="V159" s="308"/>
      <c r="W159" s="308"/>
      <c r="X159" s="308"/>
      <c r="Y159" s="308"/>
      <c r="Z159" s="309">
        <f t="shared" ref="Z159" si="405">AB159</f>
        <v>0</v>
      </c>
      <c r="AA159" s="337" t="e">
        <f t="shared" si="349"/>
        <v>#DIV/0!</v>
      </c>
      <c r="AB159" s="309">
        <v>0</v>
      </c>
      <c r="AC159" s="337" t="e">
        <f t="shared" si="347"/>
        <v>#DIV/0!</v>
      </c>
      <c r="AD159" s="337"/>
      <c r="AE159" s="337"/>
      <c r="AF159" s="308"/>
      <c r="AG159" s="308"/>
      <c r="AH159" s="308"/>
      <c r="AI159" s="308"/>
      <c r="AJ159" s="309">
        <f t="shared" si="351"/>
        <v>0</v>
      </c>
      <c r="AK159" s="337" t="e">
        <f t="shared" si="353"/>
        <v>#DIV/0!</v>
      </c>
      <c r="AL159" s="309">
        <v>0</v>
      </c>
      <c r="AM159" s="338" t="e">
        <f t="shared" si="348"/>
        <v>#DIV/0!</v>
      </c>
      <c r="AN159" s="338"/>
      <c r="AO159" s="338"/>
      <c r="AP159" s="308"/>
      <c r="AQ159" s="308"/>
      <c r="AR159" s="308"/>
      <c r="AS159" s="308"/>
      <c r="AT159" s="310">
        <f>AL159+AQ159</f>
        <v>0</v>
      </c>
      <c r="AU159" s="310"/>
      <c r="AV159" s="310"/>
      <c r="AW159" s="310">
        <f t="shared" si="402"/>
        <v>0</v>
      </c>
      <c r="AX159" s="310">
        <f>AR159+AU159</f>
        <v>0</v>
      </c>
      <c r="AY159" s="310"/>
      <c r="AZ159" s="310"/>
      <c r="BA159" s="310">
        <f t="shared" si="403"/>
        <v>0</v>
      </c>
      <c r="BB159" s="310">
        <f>AR159+AU159</f>
        <v>0</v>
      </c>
      <c r="BC159" s="310"/>
      <c r="BD159" s="310"/>
      <c r="BE159" s="311">
        <f t="shared" si="398"/>
        <v>0</v>
      </c>
      <c r="BF159" s="343" t="e">
        <f t="shared" si="354"/>
        <v>#DIV/0!</v>
      </c>
      <c r="BG159" s="311">
        <v>0</v>
      </c>
      <c r="BH159" s="353" t="e">
        <f t="shared" si="399"/>
        <v>#DIV/0!</v>
      </c>
      <c r="BI159" s="310"/>
      <c r="BJ159" s="310"/>
      <c r="BK159" s="310"/>
      <c r="BL159" s="310"/>
    </row>
    <row r="160" spans="2:88" s="55" customFormat="1" ht="53.25" customHeight="1" x14ac:dyDescent="0.3">
      <c r="B160" s="303"/>
      <c r="C160" s="200" t="s">
        <v>56</v>
      </c>
      <c r="D160" s="303"/>
      <c r="E160" s="303"/>
      <c r="F160" s="303"/>
      <c r="G160" s="303"/>
      <c r="H160" s="303"/>
      <c r="I160" s="303"/>
      <c r="J160" s="303"/>
      <c r="K160" s="229">
        <f>L160</f>
        <v>1020860.0617800001</v>
      </c>
      <c r="L160" s="229">
        <f>L161+L162</f>
        <v>1020860.0617800001</v>
      </c>
      <c r="M160" s="229"/>
      <c r="N160" s="229"/>
      <c r="O160" s="229"/>
      <c r="P160" s="229">
        <f t="shared" si="350"/>
        <v>1020860.0617800001</v>
      </c>
      <c r="Q160" s="342">
        <f t="shared" si="344"/>
        <v>1</v>
      </c>
      <c r="R160" s="229">
        <f>R161+R162</f>
        <v>1020860.0617800001</v>
      </c>
      <c r="S160" s="342">
        <f t="shared" si="345"/>
        <v>1</v>
      </c>
      <c r="T160" s="342"/>
      <c r="U160" s="342"/>
      <c r="V160" s="303"/>
      <c r="W160" s="303"/>
      <c r="X160" s="303"/>
      <c r="Y160" s="303"/>
      <c r="Z160" s="229">
        <f>AB160</f>
        <v>1020860.0617800001</v>
      </c>
      <c r="AA160" s="342">
        <f t="shared" si="349"/>
        <v>1</v>
      </c>
      <c r="AB160" s="229">
        <f>AB161+AB162</f>
        <v>1020860.0617800001</v>
      </c>
      <c r="AC160" s="342">
        <f t="shared" si="347"/>
        <v>1</v>
      </c>
      <c r="AD160" s="342"/>
      <c r="AE160" s="342"/>
      <c r="AF160" s="303"/>
      <c r="AG160" s="303"/>
      <c r="AH160" s="303"/>
      <c r="AI160" s="303"/>
      <c r="AJ160" s="229">
        <f t="shared" si="351"/>
        <v>1020860.0617800001</v>
      </c>
      <c r="AK160" s="342">
        <f t="shared" si="353"/>
        <v>1</v>
      </c>
      <c r="AL160" s="229">
        <f>AL161+AL162</f>
        <v>1020860.0617800001</v>
      </c>
      <c r="AM160" s="338">
        <f t="shared" si="348"/>
        <v>1</v>
      </c>
      <c r="AN160" s="338"/>
      <c r="AO160" s="338"/>
      <c r="AP160" s="303"/>
      <c r="AQ160" s="303"/>
      <c r="AR160" s="303"/>
      <c r="AS160" s="303"/>
      <c r="AT160" s="331">
        <f>AT161+AT162</f>
        <v>0</v>
      </c>
      <c r="AU160" s="331"/>
      <c r="AV160" s="331"/>
      <c r="AW160" s="331"/>
      <c r="AX160" s="331"/>
      <c r="AY160" s="331"/>
      <c r="AZ160" s="331"/>
      <c r="BA160" s="331">
        <f>BB160</f>
        <v>185088.16058</v>
      </c>
      <c r="BB160" s="331">
        <f>BB161+BB162</f>
        <v>185088.16058</v>
      </c>
      <c r="BC160" s="331"/>
      <c r="BD160" s="331"/>
      <c r="BE160" s="230">
        <f t="shared" si="398"/>
        <v>0</v>
      </c>
      <c r="BF160" s="343">
        <f t="shared" si="354"/>
        <v>0</v>
      </c>
      <c r="BG160" s="230">
        <f>BG161+BG162</f>
        <v>0</v>
      </c>
      <c r="BH160" s="353">
        <f t="shared" si="399"/>
        <v>0</v>
      </c>
      <c r="BI160" s="331"/>
      <c r="BJ160" s="331"/>
      <c r="BK160" s="331"/>
      <c r="BL160" s="331"/>
    </row>
    <row r="161" spans="2:66" s="55" customFormat="1" ht="36.75" hidden="1" customHeight="1" x14ac:dyDescent="0.3">
      <c r="B161" s="303"/>
      <c r="C161" s="196" t="s">
        <v>90</v>
      </c>
      <c r="D161" s="303"/>
      <c r="E161" s="355">
        <f>F161</f>
        <v>0</v>
      </c>
      <c r="F161" s="355">
        <v>0</v>
      </c>
      <c r="G161" s="303"/>
      <c r="H161" s="355">
        <f t="shared" ref="H161:H162" si="406">I161</f>
        <v>1020732.7377000001</v>
      </c>
      <c r="I161" s="355">
        <f>L161-F161</f>
        <v>1020732.7377000001</v>
      </c>
      <c r="J161" s="303"/>
      <c r="K161" s="354">
        <f t="shared" ref="K161:K162" si="407">L161</f>
        <v>1020732.7377000001</v>
      </c>
      <c r="L161" s="354">
        <v>1020732.7377000001</v>
      </c>
      <c r="M161" s="354"/>
      <c r="N161" s="354"/>
      <c r="O161" s="229"/>
      <c r="P161" s="354">
        <f t="shared" si="350"/>
        <v>1020732.7377000001</v>
      </c>
      <c r="Q161" s="338">
        <f t="shared" si="344"/>
        <v>1</v>
      </c>
      <c r="R161" s="354">
        <v>1020732.7377000001</v>
      </c>
      <c r="S161" s="338">
        <f t="shared" si="345"/>
        <v>1</v>
      </c>
      <c r="T161" s="338"/>
      <c r="U161" s="338"/>
      <c r="V161" s="355"/>
      <c r="W161" s="355"/>
      <c r="X161" s="303"/>
      <c r="Y161" s="303"/>
      <c r="Z161" s="354">
        <f>AB161</f>
        <v>1020732.7377000001</v>
      </c>
      <c r="AA161" s="338">
        <f t="shared" si="349"/>
        <v>1</v>
      </c>
      <c r="AB161" s="354">
        <v>1020732.7377000001</v>
      </c>
      <c r="AC161" s="338">
        <f t="shared" si="347"/>
        <v>1</v>
      </c>
      <c r="AD161" s="338"/>
      <c r="AE161" s="338"/>
      <c r="AF161" s="355"/>
      <c r="AG161" s="355"/>
      <c r="AH161" s="303"/>
      <c r="AI161" s="303"/>
      <c r="AJ161" s="354">
        <f t="shared" si="351"/>
        <v>1020732.7377000001</v>
      </c>
      <c r="AK161" s="342">
        <f t="shared" si="353"/>
        <v>1</v>
      </c>
      <c r="AL161" s="354">
        <v>1020732.7377000001</v>
      </c>
      <c r="AM161" s="338">
        <f t="shared" si="348"/>
        <v>1</v>
      </c>
      <c r="AN161" s="338"/>
      <c r="AO161" s="338"/>
      <c r="AP161" s="355"/>
      <c r="AQ161" s="355"/>
      <c r="AR161" s="303"/>
      <c r="AS161" s="303"/>
      <c r="AT161" s="351">
        <v>0</v>
      </c>
      <c r="AU161" s="351"/>
      <c r="AV161" s="331"/>
      <c r="AW161" s="351">
        <f t="shared" ref="AW161:AW162" si="408">AX161</f>
        <v>-1020732.7377000001</v>
      </c>
      <c r="AX161" s="351">
        <f>BE161-AJ161</f>
        <v>-1020732.7377000001</v>
      </c>
      <c r="AY161" s="351"/>
      <c r="AZ161" s="331"/>
      <c r="BA161" s="351">
        <f t="shared" ref="BA161:BA162" si="409">BB161</f>
        <v>185088.16058</v>
      </c>
      <c r="BB161" s="351">
        <f>AF161+185088.16058</f>
        <v>185088.16058</v>
      </c>
      <c r="BC161" s="351"/>
      <c r="BD161" s="331"/>
      <c r="BE161" s="356">
        <f t="shared" si="398"/>
        <v>0</v>
      </c>
      <c r="BF161" s="343">
        <f t="shared" si="354"/>
        <v>0</v>
      </c>
      <c r="BG161" s="356">
        <f t="shared" ref="BG161:BG162" si="410">L161-AB161</f>
        <v>0</v>
      </c>
      <c r="BH161" s="353">
        <f t="shared" si="399"/>
        <v>0</v>
      </c>
      <c r="BI161" s="351"/>
      <c r="BJ161" s="351"/>
      <c r="BK161" s="331"/>
      <c r="BL161" s="331"/>
    </row>
    <row r="162" spans="2:66" s="55" customFormat="1" ht="36.75" hidden="1" customHeight="1" x14ac:dyDescent="0.3">
      <c r="B162" s="303"/>
      <c r="C162" s="196" t="s">
        <v>91</v>
      </c>
      <c r="D162" s="303"/>
      <c r="E162" s="355">
        <f>F162</f>
        <v>0</v>
      </c>
      <c r="F162" s="355">
        <v>0</v>
      </c>
      <c r="G162" s="303"/>
      <c r="H162" s="355">
        <f t="shared" si="406"/>
        <v>127.32408</v>
      </c>
      <c r="I162" s="355">
        <f>L162-F162</f>
        <v>127.32408</v>
      </c>
      <c r="J162" s="303"/>
      <c r="K162" s="354">
        <f t="shared" si="407"/>
        <v>127.32408</v>
      </c>
      <c r="L162" s="354">
        <v>127.32408</v>
      </c>
      <c r="M162" s="354"/>
      <c r="N162" s="354"/>
      <c r="O162" s="229"/>
      <c r="P162" s="354">
        <f t="shared" si="350"/>
        <v>127.32408</v>
      </c>
      <c r="Q162" s="338">
        <f t="shared" si="344"/>
        <v>1</v>
      </c>
      <c r="R162" s="354">
        <v>127.32408</v>
      </c>
      <c r="S162" s="338">
        <f t="shared" si="345"/>
        <v>1</v>
      </c>
      <c r="T162" s="338"/>
      <c r="U162" s="338"/>
      <c r="V162" s="355"/>
      <c r="W162" s="355"/>
      <c r="X162" s="303"/>
      <c r="Y162" s="303"/>
      <c r="Z162" s="354">
        <f>AB162</f>
        <v>127.32408</v>
      </c>
      <c r="AA162" s="338">
        <f t="shared" si="349"/>
        <v>1</v>
      </c>
      <c r="AB162" s="354">
        <f>L162</f>
        <v>127.32408</v>
      </c>
      <c r="AC162" s="338">
        <f t="shared" si="347"/>
        <v>1</v>
      </c>
      <c r="AD162" s="338"/>
      <c r="AE162" s="338"/>
      <c r="AF162" s="355"/>
      <c r="AG162" s="355"/>
      <c r="AH162" s="303"/>
      <c r="AI162" s="303"/>
      <c r="AJ162" s="354">
        <f t="shared" si="351"/>
        <v>127.32408</v>
      </c>
      <c r="AK162" s="342">
        <f t="shared" si="353"/>
        <v>1</v>
      </c>
      <c r="AL162" s="354">
        <f>AB162</f>
        <v>127.32408</v>
      </c>
      <c r="AM162" s="338">
        <f t="shared" si="348"/>
        <v>1</v>
      </c>
      <c r="AN162" s="338"/>
      <c r="AO162" s="338"/>
      <c r="AP162" s="355"/>
      <c r="AQ162" s="355"/>
      <c r="AR162" s="303"/>
      <c r="AS162" s="303"/>
      <c r="AT162" s="351">
        <v>0</v>
      </c>
      <c r="AU162" s="351"/>
      <c r="AV162" s="331"/>
      <c r="AW162" s="351">
        <f t="shared" si="408"/>
        <v>0</v>
      </c>
      <c r="AX162" s="351">
        <v>0</v>
      </c>
      <c r="AY162" s="351"/>
      <c r="AZ162" s="331"/>
      <c r="BA162" s="351">
        <f t="shared" si="409"/>
        <v>0</v>
      </c>
      <c r="BB162" s="351">
        <f>AF162</f>
        <v>0</v>
      </c>
      <c r="BC162" s="351"/>
      <c r="BD162" s="331"/>
      <c r="BE162" s="356">
        <f t="shared" si="398"/>
        <v>0</v>
      </c>
      <c r="BF162" s="343">
        <f t="shared" si="354"/>
        <v>0</v>
      </c>
      <c r="BG162" s="356">
        <f t="shared" si="410"/>
        <v>0</v>
      </c>
      <c r="BH162" s="353">
        <f t="shared" si="399"/>
        <v>0</v>
      </c>
      <c r="BI162" s="351"/>
      <c r="BJ162" s="351"/>
      <c r="BK162" s="331"/>
      <c r="BL162" s="331"/>
    </row>
    <row r="163" spans="2:66" s="55" customFormat="1" ht="91.5" hidden="1" customHeight="1" x14ac:dyDescent="0.3">
      <c r="B163" s="362" t="s">
        <v>92</v>
      </c>
      <c r="C163" s="195" t="s">
        <v>93</v>
      </c>
      <c r="D163" s="362"/>
      <c r="E163" s="362">
        <f>F163</f>
        <v>0</v>
      </c>
      <c r="F163" s="362">
        <f>F164</f>
        <v>0</v>
      </c>
      <c r="G163" s="362">
        <f>G164</f>
        <v>0</v>
      </c>
      <c r="H163" s="362" t="e">
        <f>I163</f>
        <v>#REF!</v>
      </c>
      <c r="I163" s="362" t="e">
        <f>I164+#REF!</f>
        <v>#REF!</v>
      </c>
      <c r="J163" s="362"/>
      <c r="K163" s="361">
        <f>L163+N163+O163</f>
        <v>0</v>
      </c>
      <c r="L163" s="361">
        <f>L164+L165</f>
        <v>0</v>
      </c>
      <c r="M163" s="361"/>
      <c r="N163" s="361">
        <f>G163+J163</f>
        <v>0</v>
      </c>
      <c r="O163" s="361">
        <f>O164</f>
        <v>0</v>
      </c>
      <c r="P163" s="361">
        <f t="shared" si="350"/>
        <v>0</v>
      </c>
      <c r="Q163" s="337" t="e">
        <f t="shared" si="344"/>
        <v>#DIV/0!</v>
      </c>
      <c r="R163" s="361">
        <f>R164+R165</f>
        <v>0</v>
      </c>
      <c r="S163" s="337" t="e">
        <f t="shared" si="345"/>
        <v>#DIV/0!</v>
      </c>
      <c r="T163" s="337"/>
      <c r="U163" s="337"/>
      <c r="V163" s="362"/>
      <c r="W163" s="362"/>
      <c r="X163" s="362">
        <f>X164</f>
        <v>0</v>
      </c>
      <c r="Y163" s="362"/>
      <c r="Z163" s="361">
        <f>AB163+AF163+AH163</f>
        <v>0</v>
      </c>
      <c r="AA163" s="337" t="e">
        <f t="shared" si="349"/>
        <v>#DIV/0!</v>
      </c>
      <c r="AB163" s="361">
        <f>AB164+AB165</f>
        <v>0</v>
      </c>
      <c r="AC163" s="337" t="e">
        <f t="shared" si="347"/>
        <v>#DIV/0!</v>
      </c>
      <c r="AD163" s="337"/>
      <c r="AE163" s="337"/>
      <c r="AF163" s="362"/>
      <c r="AG163" s="362"/>
      <c r="AH163" s="362">
        <f>AH164</f>
        <v>0</v>
      </c>
      <c r="AI163" s="362"/>
      <c r="AJ163" s="361">
        <f t="shared" si="351"/>
        <v>0</v>
      </c>
      <c r="AK163" s="337" t="e">
        <f t="shared" si="353"/>
        <v>#DIV/0!</v>
      </c>
      <c r="AL163" s="361">
        <f>AL164+AL165</f>
        <v>0</v>
      </c>
      <c r="AM163" s="338" t="e">
        <f t="shared" si="348"/>
        <v>#DIV/0!</v>
      </c>
      <c r="AN163" s="338"/>
      <c r="AO163" s="338"/>
      <c r="AP163" s="362"/>
      <c r="AQ163" s="362"/>
      <c r="AR163" s="362">
        <f>AR164</f>
        <v>0</v>
      </c>
      <c r="AS163" s="362"/>
      <c r="AT163" s="351"/>
      <c r="AU163" s="351"/>
      <c r="AV163" s="331"/>
      <c r="AW163" s="351"/>
      <c r="AX163" s="351"/>
      <c r="AY163" s="351"/>
      <c r="AZ163" s="331"/>
      <c r="BA163" s="351"/>
      <c r="BB163" s="351"/>
      <c r="BC163" s="351"/>
      <c r="BD163" s="331"/>
      <c r="BE163" s="364">
        <f t="shared" si="398"/>
        <v>0</v>
      </c>
      <c r="BF163" s="343" t="e">
        <f t="shared" si="354"/>
        <v>#DIV/0!</v>
      </c>
      <c r="BG163" s="364">
        <f>BG164+BG165</f>
        <v>0</v>
      </c>
      <c r="BH163" s="353" t="e">
        <f t="shared" si="399"/>
        <v>#DIV/0!</v>
      </c>
      <c r="BI163" s="363"/>
      <c r="BJ163" s="363"/>
      <c r="BK163" s="363">
        <f>BK164</f>
        <v>0</v>
      </c>
      <c r="BL163" s="363"/>
    </row>
    <row r="164" spans="2:66" s="55" customFormat="1" ht="55.5" hidden="1" customHeight="1" x14ac:dyDescent="0.3">
      <c r="B164" s="308" t="s">
        <v>60</v>
      </c>
      <c r="C164" s="199" t="s">
        <v>57</v>
      </c>
      <c r="D164" s="308"/>
      <c r="E164" s="308">
        <f>F164</f>
        <v>0</v>
      </c>
      <c r="F164" s="308">
        <v>0</v>
      </c>
      <c r="G164" s="308"/>
      <c r="H164" s="308">
        <f>I164</f>
        <v>0</v>
      </c>
      <c r="I164" s="308">
        <v>0</v>
      </c>
      <c r="J164" s="308"/>
      <c r="K164" s="309">
        <f>O164</f>
        <v>0</v>
      </c>
      <c r="L164" s="309">
        <f>F164+I164</f>
        <v>0</v>
      </c>
      <c r="M164" s="309"/>
      <c r="N164" s="309"/>
      <c r="O164" s="309">
        <v>0</v>
      </c>
      <c r="P164" s="309">
        <f t="shared" si="350"/>
        <v>0</v>
      </c>
      <c r="Q164" s="337" t="e">
        <f t="shared" si="344"/>
        <v>#DIV/0!</v>
      </c>
      <c r="R164" s="309">
        <v>0</v>
      </c>
      <c r="S164" s="337" t="e">
        <f t="shared" si="345"/>
        <v>#DIV/0!</v>
      </c>
      <c r="T164" s="337"/>
      <c r="U164" s="337"/>
      <c r="V164" s="308"/>
      <c r="W164" s="308"/>
      <c r="X164" s="308">
        <v>0</v>
      </c>
      <c r="Y164" s="308"/>
      <c r="Z164" s="309">
        <f>AB164</f>
        <v>0</v>
      </c>
      <c r="AA164" s="337" t="e">
        <f t="shared" si="349"/>
        <v>#DIV/0!</v>
      </c>
      <c r="AB164" s="309">
        <v>0</v>
      </c>
      <c r="AC164" s="337" t="e">
        <f t="shared" si="347"/>
        <v>#DIV/0!</v>
      </c>
      <c r="AD164" s="337"/>
      <c r="AE164" s="337"/>
      <c r="AF164" s="308"/>
      <c r="AG164" s="308"/>
      <c r="AH164" s="308">
        <v>0</v>
      </c>
      <c r="AI164" s="308"/>
      <c r="AJ164" s="309">
        <f t="shared" si="351"/>
        <v>0</v>
      </c>
      <c r="AK164" s="337" t="e">
        <f t="shared" si="353"/>
        <v>#DIV/0!</v>
      </c>
      <c r="AL164" s="309">
        <v>0</v>
      </c>
      <c r="AM164" s="338" t="e">
        <f t="shared" si="348"/>
        <v>#DIV/0!</v>
      </c>
      <c r="AN164" s="338"/>
      <c r="AO164" s="338"/>
      <c r="AP164" s="308"/>
      <c r="AQ164" s="308"/>
      <c r="AR164" s="308">
        <v>0</v>
      </c>
      <c r="AS164" s="308"/>
      <c r="AT164" s="351"/>
      <c r="AU164" s="351"/>
      <c r="AV164" s="331"/>
      <c r="AW164" s="351"/>
      <c r="AX164" s="351"/>
      <c r="AY164" s="351"/>
      <c r="AZ164" s="331"/>
      <c r="BA164" s="351"/>
      <c r="BB164" s="351"/>
      <c r="BC164" s="351"/>
      <c r="BD164" s="331"/>
      <c r="BE164" s="311">
        <f t="shared" si="398"/>
        <v>0</v>
      </c>
      <c r="BF164" s="343" t="e">
        <f t="shared" si="354"/>
        <v>#DIV/0!</v>
      </c>
      <c r="BG164" s="311">
        <v>0</v>
      </c>
      <c r="BH164" s="353" t="e">
        <f t="shared" si="399"/>
        <v>#DIV/0!</v>
      </c>
      <c r="BI164" s="310"/>
      <c r="BJ164" s="310"/>
      <c r="BK164" s="310">
        <v>0</v>
      </c>
      <c r="BL164" s="310"/>
    </row>
    <row r="165" spans="2:66" s="55" customFormat="1" ht="36.75" hidden="1" customHeight="1" x14ac:dyDescent="0.3">
      <c r="B165" s="303"/>
      <c r="C165" s="196"/>
      <c r="D165" s="303"/>
      <c r="E165" s="355"/>
      <c r="F165" s="355"/>
      <c r="G165" s="303"/>
      <c r="H165" s="355"/>
      <c r="I165" s="355"/>
      <c r="J165" s="303"/>
      <c r="K165" s="354"/>
      <c r="L165" s="354"/>
      <c r="M165" s="354"/>
      <c r="N165" s="354"/>
      <c r="O165" s="229"/>
      <c r="P165" s="354">
        <f t="shared" si="350"/>
        <v>0</v>
      </c>
      <c r="Q165" s="337" t="e">
        <f t="shared" si="344"/>
        <v>#DIV/0!</v>
      </c>
      <c r="R165" s="354"/>
      <c r="S165" s="337" t="e">
        <f t="shared" si="345"/>
        <v>#DIV/0!</v>
      </c>
      <c r="T165" s="337"/>
      <c r="U165" s="337"/>
      <c r="V165" s="355"/>
      <c r="W165" s="355"/>
      <c r="X165" s="303"/>
      <c r="Y165" s="303"/>
      <c r="Z165" s="354"/>
      <c r="AA165" s="337" t="e">
        <f t="shared" si="349"/>
        <v>#DIV/0!</v>
      </c>
      <c r="AB165" s="354"/>
      <c r="AC165" s="337" t="e">
        <f t="shared" si="347"/>
        <v>#DIV/0!</v>
      </c>
      <c r="AD165" s="337"/>
      <c r="AE165" s="337"/>
      <c r="AF165" s="355"/>
      <c r="AG165" s="355"/>
      <c r="AH165" s="303"/>
      <c r="AI165" s="303"/>
      <c r="AJ165" s="354">
        <f t="shared" si="351"/>
        <v>0</v>
      </c>
      <c r="AK165" s="337" t="e">
        <f t="shared" si="353"/>
        <v>#DIV/0!</v>
      </c>
      <c r="AL165" s="354"/>
      <c r="AM165" s="338" t="e">
        <f t="shared" si="348"/>
        <v>#DIV/0!</v>
      </c>
      <c r="AN165" s="338"/>
      <c r="AO165" s="338"/>
      <c r="AP165" s="355"/>
      <c r="AQ165" s="355"/>
      <c r="AR165" s="303"/>
      <c r="AS165" s="303"/>
      <c r="AT165" s="351"/>
      <c r="AU165" s="351"/>
      <c r="AV165" s="331"/>
      <c r="AW165" s="351"/>
      <c r="AX165" s="351"/>
      <c r="AY165" s="351"/>
      <c r="AZ165" s="331"/>
      <c r="BA165" s="351"/>
      <c r="BB165" s="351"/>
      <c r="BC165" s="351"/>
      <c r="BD165" s="331"/>
      <c r="BE165" s="356">
        <f t="shared" si="398"/>
        <v>0</v>
      </c>
      <c r="BF165" s="343" t="e">
        <f t="shared" si="354"/>
        <v>#DIV/0!</v>
      </c>
      <c r="BG165" s="356"/>
      <c r="BH165" s="353" t="e">
        <f t="shared" si="399"/>
        <v>#DIV/0!</v>
      </c>
      <c r="BI165" s="351"/>
      <c r="BJ165" s="351"/>
      <c r="BK165" s="331"/>
      <c r="BL165" s="331"/>
    </row>
    <row r="166" spans="2:66" s="55" customFormat="1" ht="36.75" hidden="1" customHeight="1" x14ac:dyDescent="0.3">
      <c r="B166" s="303"/>
      <c r="C166" s="196"/>
      <c r="D166" s="303"/>
      <c r="E166" s="355"/>
      <c r="F166" s="355"/>
      <c r="G166" s="303"/>
      <c r="H166" s="355"/>
      <c r="I166" s="355"/>
      <c r="J166" s="303"/>
      <c r="K166" s="354"/>
      <c r="L166" s="354"/>
      <c r="M166" s="354"/>
      <c r="N166" s="354"/>
      <c r="O166" s="229"/>
      <c r="P166" s="354">
        <f t="shared" si="350"/>
        <v>0</v>
      </c>
      <c r="Q166" s="337" t="e">
        <f t="shared" si="344"/>
        <v>#DIV/0!</v>
      </c>
      <c r="R166" s="354"/>
      <c r="S166" s="337" t="e">
        <f t="shared" si="345"/>
        <v>#DIV/0!</v>
      </c>
      <c r="T166" s="337"/>
      <c r="U166" s="337"/>
      <c r="V166" s="355"/>
      <c r="W166" s="355"/>
      <c r="X166" s="303"/>
      <c r="Y166" s="303"/>
      <c r="Z166" s="354"/>
      <c r="AA166" s="337" t="e">
        <f t="shared" si="349"/>
        <v>#DIV/0!</v>
      </c>
      <c r="AB166" s="354"/>
      <c r="AC166" s="337" t="e">
        <f t="shared" si="347"/>
        <v>#DIV/0!</v>
      </c>
      <c r="AD166" s="337"/>
      <c r="AE166" s="337"/>
      <c r="AF166" s="355"/>
      <c r="AG166" s="355"/>
      <c r="AH166" s="303"/>
      <c r="AI166" s="303"/>
      <c r="AJ166" s="354">
        <f t="shared" si="351"/>
        <v>0</v>
      </c>
      <c r="AK166" s="337" t="e">
        <f t="shared" si="353"/>
        <v>#DIV/0!</v>
      </c>
      <c r="AL166" s="354"/>
      <c r="AM166" s="338" t="e">
        <f t="shared" si="348"/>
        <v>#DIV/0!</v>
      </c>
      <c r="AN166" s="338"/>
      <c r="AO166" s="338"/>
      <c r="AP166" s="355"/>
      <c r="AQ166" s="355"/>
      <c r="AR166" s="303"/>
      <c r="AS166" s="303"/>
      <c r="AT166" s="351"/>
      <c r="AU166" s="351"/>
      <c r="AV166" s="331"/>
      <c r="AW166" s="351"/>
      <c r="AX166" s="351"/>
      <c r="AY166" s="351"/>
      <c r="AZ166" s="331"/>
      <c r="BA166" s="351"/>
      <c r="BB166" s="351"/>
      <c r="BC166" s="351"/>
      <c r="BD166" s="331"/>
      <c r="BE166" s="356">
        <f t="shared" si="398"/>
        <v>0</v>
      </c>
      <c r="BF166" s="343" t="e">
        <f t="shared" si="354"/>
        <v>#DIV/0!</v>
      </c>
      <c r="BG166" s="356"/>
      <c r="BH166" s="353" t="e">
        <f t="shared" si="399"/>
        <v>#DIV/0!</v>
      </c>
      <c r="BI166" s="351"/>
      <c r="BJ166" s="351"/>
      <c r="BK166" s="331"/>
      <c r="BL166" s="331"/>
    </row>
    <row r="167" spans="2:66" s="56" customFormat="1" ht="86.25" hidden="1" customHeight="1" x14ac:dyDescent="0.25">
      <c r="B167" s="371"/>
      <c r="C167" s="195"/>
      <c r="D167" s="362"/>
      <c r="E167" s="362"/>
      <c r="F167" s="362"/>
      <c r="G167" s="362"/>
      <c r="H167" s="362"/>
      <c r="I167" s="362"/>
      <c r="J167" s="362"/>
      <c r="K167" s="361"/>
      <c r="L167" s="361"/>
      <c r="M167" s="361"/>
      <c r="N167" s="361"/>
      <c r="O167" s="361"/>
      <c r="P167" s="361">
        <f t="shared" si="350"/>
        <v>0</v>
      </c>
      <c r="Q167" s="337" t="e">
        <f t="shared" si="344"/>
        <v>#DIV/0!</v>
      </c>
      <c r="R167" s="361"/>
      <c r="S167" s="337" t="e">
        <f t="shared" si="345"/>
        <v>#DIV/0!</v>
      </c>
      <c r="T167" s="337"/>
      <c r="U167" s="337"/>
      <c r="V167" s="362"/>
      <c r="W167" s="362"/>
      <c r="X167" s="362"/>
      <c r="Y167" s="362"/>
      <c r="Z167" s="361"/>
      <c r="AA167" s="337" t="e">
        <f t="shared" si="349"/>
        <v>#DIV/0!</v>
      </c>
      <c r="AB167" s="361"/>
      <c r="AC167" s="337" t="e">
        <f t="shared" si="347"/>
        <v>#DIV/0!</v>
      </c>
      <c r="AD167" s="337"/>
      <c r="AE167" s="337"/>
      <c r="AF167" s="362"/>
      <c r="AG167" s="362"/>
      <c r="AH167" s="362"/>
      <c r="AI167" s="362"/>
      <c r="AJ167" s="361">
        <f t="shared" si="351"/>
        <v>0</v>
      </c>
      <c r="AK167" s="337" t="e">
        <f t="shared" si="353"/>
        <v>#DIV/0!</v>
      </c>
      <c r="AL167" s="361"/>
      <c r="AM167" s="338" t="e">
        <f t="shared" si="348"/>
        <v>#DIV/0!</v>
      </c>
      <c r="AN167" s="338"/>
      <c r="AO167" s="338"/>
      <c r="AP167" s="362"/>
      <c r="AQ167" s="362"/>
      <c r="AR167" s="362"/>
      <c r="AS167" s="362"/>
      <c r="AT167" s="363"/>
      <c r="AU167" s="363"/>
      <c r="AV167" s="363"/>
      <c r="AW167" s="363"/>
      <c r="AX167" s="363"/>
      <c r="AY167" s="363"/>
      <c r="AZ167" s="363"/>
      <c r="BA167" s="363"/>
      <c r="BB167" s="363"/>
      <c r="BC167" s="363"/>
      <c r="BD167" s="363"/>
      <c r="BE167" s="364">
        <f t="shared" si="398"/>
        <v>0</v>
      </c>
      <c r="BF167" s="343" t="e">
        <f t="shared" si="354"/>
        <v>#DIV/0!</v>
      </c>
      <c r="BG167" s="364"/>
      <c r="BH167" s="353" t="e">
        <f t="shared" si="399"/>
        <v>#DIV/0!</v>
      </c>
      <c r="BI167" s="363"/>
      <c r="BJ167" s="363"/>
      <c r="BK167" s="363"/>
      <c r="BL167" s="363"/>
    </row>
    <row r="168" spans="2:66" s="57" customFormat="1" ht="72" hidden="1" customHeight="1" x14ac:dyDescent="0.3">
      <c r="B168" s="372"/>
      <c r="C168" s="198"/>
      <c r="D168" s="347"/>
      <c r="E168" s="347"/>
      <c r="F168" s="347"/>
      <c r="G168" s="347"/>
      <c r="H168" s="347"/>
      <c r="I168" s="347"/>
      <c r="J168" s="347"/>
      <c r="K168" s="348"/>
      <c r="L168" s="348"/>
      <c r="M168" s="348"/>
      <c r="N168" s="348"/>
      <c r="O168" s="348"/>
      <c r="P168" s="348">
        <f t="shared" si="350"/>
        <v>0</v>
      </c>
      <c r="Q168" s="337" t="e">
        <f t="shared" si="344"/>
        <v>#DIV/0!</v>
      </c>
      <c r="R168" s="348"/>
      <c r="S168" s="337" t="e">
        <f t="shared" si="345"/>
        <v>#DIV/0!</v>
      </c>
      <c r="T168" s="337"/>
      <c r="U168" s="337"/>
      <c r="V168" s="347"/>
      <c r="W168" s="347"/>
      <c r="X168" s="347"/>
      <c r="Y168" s="347"/>
      <c r="Z168" s="348"/>
      <c r="AA168" s="337" t="e">
        <f t="shared" si="349"/>
        <v>#DIV/0!</v>
      </c>
      <c r="AB168" s="348"/>
      <c r="AC168" s="337" t="e">
        <f t="shared" si="347"/>
        <v>#DIV/0!</v>
      </c>
      <c r="AD168" s="337"/>
      <c r="AE168" s="337"/>
      <c r="AF168" s="347"/>
      <c r="AG168" s="347"/>
      <c r="AH168" s="347"/>
      <c r="AI168" s="347"/>
      <c r="AJ168" s="348">
        <f t="shared" si="351"/>
        <v>0</v>
      </c>
      <c r="AK168" s="337" t="e">
        <f t="shared" si="353"/>
        <v>#DIV/0!</v>
      </c>
      <c r="AL168" s="348"/>
      <c r="AM168" s="338" t="e">
        <f t="shared" si="348"/>
        <v>#DIV/0!</v>
      </c>
      <c r="AN168" s="338"/>
      <c r="AO168" s="338"/>
      <c r="AP168" s="347"/>
      <c r="AQ168" s="347"/>
      <c r="AR168" s="347"/>
      <c r="AS168" s="347"/>
      <c r="AT168" s="350"/>
      <c r="AU168" s="350"/>
      <c r="AV168" s="350"/>
      <c r="AW168" s="350"/>
      <c r="AX168" s="350"/>
      <c r="AY168" s="350"/>
      <c r="AZ168" s="350"/>
      <c r="BA168" s="350"/>
      <c r="BB168" s="350"/>
      <c r="BC168" s="350"/>
      <c r="BD168" s="350"/>
      <c r="BE168" s="352">
        <f t="shared" si="398"/>
        <v>0</v>
      </c>
      <c r="BF168" s="343" t="e">
        <f t="shared" si="354"/>
        <v>#DIV/0!</v>
      </c>
      <c r="BG168" s="352"/>
      <c r="BH168" s="353" t="e">
        <f t="shared" si="399"/>
        <v>#DIV/0!</v>
      </c>
      <c r="BI168" s="350"/>
      <c r="BJ168" s="350"/>
      <c r="BK168" s="350"/>
      <c r="BL168" s="350"/>
    </row>
    <row r="169" spans="2:66" s="58" customFormat="1" ht="25.5" hidden="1" customHeight="1" x14ac:dyDescent="0.3">
      <c r="B169" s="372"/>
      <c r="C169" s="201"/>
      <c r="D169" s="347"/>
      <c r="E169" s="303"/>
      <c r="F169" s="303"/>
      <c r="G169" s="303"/>
      <c r="H169" s="303"/>
      <c r="I169" s="303"/>
      <c r="J169" s="303"/>
      <c r="K169" s="229"/>
      <c r="L169" s="229"/>
      <c r="M169" s="229"/>
      <c r="N169" s="229"/>
      <c r="O169" s="229"/>
      <c r="P169" s="229">
        <f t="shared" si="350"/>
        <v>0</v>
      </c>
      <c r="Q169" s="337" t="e">
        <f t="shared" si="344"/>
        <v>#DIV/0!</v>
      </c>
      <c r="R169" s="229"/>
      <c r="S169" s="337" t="e">
        <f t="shared" si="345"/>
        <v>#DIV/0!</v>
      </c>
      <c r="T169" s="337"/>
      <c r="U169" s="337"/>
      <c r="V169" s="303"/>
      <c r="W169" s="303"/>
      <c r="X169" s="303"/>
      <c r="Y169" s="303"/>
      <c r="Z169" s="229"/>
      <c r="AA169" s="337" t="e">
        <f t="shared" si="349"/>
        <v>#DIV/0!</v>
      </c>
      <c r="AB169" s="229"/>
      <c r="AC169" s="337" t="e">
        <f t="shared" si="347"/>
        <v>#DIV/0!</v>
      </c>
      <c r="AD169" s="337"/>
      <c r="AE169" s="337"/>
      <c r="AF169" s="303"/>
      <c r="AG169" s="303"/>
      <c r="AH169" s="303"/>
      <c r="AI169" s="303"/>
      <c r="AJ169" s="229">
        <f t="shared" si="351"/>
        <v>0</v>
      </c>
      <c r="AK169" s="337" t="e">
        <f t="shared" si="353"/>
        <v>#DIV/0!</v>
      </c>
      <c r="AL169" s="229"/>
      <c r="AM169" s="338" t="e">
        <f t="shared" si="348"/>
        <v>#DIV/0!</v>
      </c>
      <c r="AN169" s="338"/>
      <c r="AO169" s="338"/>
      <c r="AP169" s="303"/>
      <c r="AQ169" s="303"/>
      <c r="AR169" s="303"/>
      <c r="AS169" s="303"/>
      <c r="AT169" s="331"/>
      <c r="AU169" s="331"/>
      <c r="AV169" s="331"/>
      <c r="AW169" s="331"/>
      <c r="AX169" s="331"/>
      <c r="AY169" s="331"/>
      <c r="AZ169" s="331"/>
      <c r="BA169" s="331"/>
      <c r="BB169" s="331"/>
      <c r="BC169" s="331"/>
      <c r="BD169" s="331"/>
      <c r="BE169" s="230">
        <f t="shared" si="398"/>
        <v>0</v>
      </c>
      <c r="BF169" s="343" t="e">
        <f t="shared" si="354"/>
        <v>#DIV/0!</v>
      </c>
      <c r="BG169" s="230"/>
      <c r="BH169" s="353" t="e">
        <f t="shared" si="399"/>
        <v>#DIV/0!</v>
      </c>
      <c r="BI169" s="331"/>
      <c r="BJ169" s="331"/>
      <c r="BK169" s="331"/>
      <c r="BL169" s="331"/>
    </row>
    <row r="170" spans="2:66" s="57" customFormat="1" ht="22.5" hidden="1" customHeight="1" x14ac:dyDescent="0.3">
      <c r="B170" s="372"/>
      <c r="C170" s="201"/>
      <c r="D170" s="347"/>
      <c r="E170" s="303"/>
      <c r="F170" s="303"/>
      <c r="G170" s="303"/>
      <c r="H170" s="303"/>
      <c r="I170" s="303"/>
      <c r="J170" s="303"/>
      <c r="K170" s="229"/>
      <c r="L170" s="229"/>
      <c r="M170" s="229"/>
      <c r="N170" s="229"/>
      <c r="O170" s="229"/>
      <c r="P170" s="229">
        <f t="shared" si="350"/>
        <v>0</v>
      </c>
      <c r="Q170" s="337" t="e">
        <f t="shared" si="344"/>
        <v>#DIV/0!</v>
      </c>
      <c r="R170" s="229"/>
      <c r="S170" s="337" t="e">
        <f t="shared" si="345"/>
        <v>#DIV/0!</v>
      </c>
      <c r="T170" s="337"/>
      <c r="U170" s="337"/>
      <c r="V170" s="303"/>
      <c r="W170" s="303"/>
      <c r="X170" s="303"/>
      <c r="Y170" s="303"/>
      <c r="Z170" s="229"/>
      <c r="AA170" s="337" t="e">
        <f t="shared" si="349"/>
        <v>#DIV/0!</v>
      </c>
      <c r="AB170" s="229"/>
      <c r="AC170" s="337" t="e">
        <f t="shared" si="347"/>
        <v>#DIV/0!</v>
      </c>
      <c r="AD170" s="337"/>
      <c r="AE170" s="337"/>
      <c r="AF170" s="303"/>
      <c r="AG170" s="303"/>
      <c r="AH170" s="303"/>
      <c r="AI170" s="303"/>
      <c r="AJ170" s="229">
        <f t="shared" si="351"/>
        <v>0</v>
      </c>
      <c r="AK170" s="337" t="e">
        <f t="shared" si="353"/>
        <v>#DIV/0!</v>
      </c>
      <c r="AL170" s="229"/>
      <c r="AM170" s="338" t="e">
        <f t="shared" si="348"/>
        <v>#DIV/0!</v>
      </c>
      <c r="AN170" s="338"/>
      <c r="AO170" s="338"/>
      <c r="AP170" s="303"/>
      <c r="AQ170" s="303"/>
      <c r="AR170" s="303"/>
      <c r="AS170" s="303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  <c r="BE170" s="230">
        <f t="shared" si="398"/>
        <v>0</v>
      </c>
      <c r="BF170" s="343" t="e">
        <f t="shared" si="354"/>
        <v>#DIV/0!</v>
      </c>
      <c r="BG170" s="230"/>
      <c r="BH170" s="353" t="e">
        <f t="shared" si="399"/>
        <v>#DIV/0!</v>
      </c>
      <c r="BI170" s="331"/>
      <c r="BJ170" s="331"/>
      <c r="BK170" s="331"/>
      <c r="BL170" s="331"/>
    </row>
    <row r="171" spans="2:66" s="57" customFormat="1" ht="195" hidden="1" customHeight="1" x14ac:dyDescent="0.3">
      <c r="B171" s="346"/>
      <c r="C171" s="198"/>
      <c r="D171" s="347"/>
      <c r="E171" s="347"/>
      <c r="F171" s="347"/>
      <c r="G171" s="347"/>
      <c r="H171" s="347"/>
      <c r="I171" s="347"/>
      <c r="J171" s="347"/>
      <c r="K171" s="348"/>
      <c r="L171" s="348"/>
      <c r="M171" s="348"/>
      <c r="N171" s="348"/>
      <c r="O171" s="348"/>
      <c r="P171" s="348">
        <f t="shared" si="350"/>
        <v>0</v>
      </c>
      <c r="Q171" s="337" t="e">
        <f t="shared" si="344"/>
        <v>#DIV/0!</v>
      </c>
      <c r="R171" s="348"/>
      <c r="S171" s="337" t="e">
        <f t="shared" si="345"/>
        <v>#DIV/0!</v>
      </c>
      <c r="T171" s="337"/>
      <c r="U171" s="337"/>
      <c r="V171" s="347"/>
      <c r="W171" s="347"/>
      <c r="X171" s="347"/>
      <c r="Y171" s="347"/>
      <c r="Z171" s="348"/>
      <c r="AA171" s="337" t="e">
        <f t="shared" si="349"/>
        <v>#DIV/0!</v>
      </c>
      <c r="AB171" s="348"/>
      <c r="AC171" s="337" t="e">
        <f t="shared" si="347"/>
        <v>#DIV/0!</v>
      </c>
      <c r="AD171" s="337"/>
      <c r="AE171" s="337"/>
      <c r="AF171" s="347"/>
      <c r="AG171" s="347"/>
      <c r="AH171" s="347"/>
      <c r="AI171" s="347"/>
      <c r="AJ171" s="348">
        <f t="shared" si="351"/>
        <v>0</v>
      </c>
      <c r="AK171" s="337" t="e">
        <f t="shared" si="353"/>
        <v>#DIV/0!</v>
      </c>
      <c r="AL171" s="348"/>
      <c r="AM171" s="338" t="e">
        <f t="shared" si="348"/>
        <v>#DIV/0!</v>
      </c>
      <c r="AN171" s="338"/>
      <c r="AO171" s="338"/>
      <c r="AP171" s="347"/>
      <c r="AQ171" s="347"/>
      <c r="AR171" s="347"/>
      <c r="AS171" s="347"/>
      <c r="AT171" s="350"/>
      <c r="AU171" s="350"/>
      <c r="AV171" s="350"/>
      <c r="AW171" s="350"/>
      <c r="AX171" s="350"/>
      <c r="AY171" s="350"/>
      <c r="AZ171" s="350"/>
      <c r="BA171" s="350"/>
      <c r="BB171" s="350"/>
      <c r="BC171" s="350"/>
      <c r="BD171" s="350"/>
      <c r="BE171" s="352">
        <f t="shared" si="398"/>
        <v>0</v>
      </c>
      <c r="BF171" s="343" t="e">
        <f t="shared" si="354"/>
        <v>#DIV/0!</v>
      </c>
      <c r="BG171" s="352"/>
      <c r="BH171" s="353" t="e">
        <f t="shared" si="399"/>
        <v>#DIV/0!</v>
      </c>
      <c r="BI171" s="350"/>
      <c r="BJ171" s="350"/>
      <c r="BK171" s="350"/>
      <c r="BL171" s="350"/>
    </row>
    <row r="172" spans="2:66" s="59" customFormat="1" ht="33" hidden="1" customHeight="1" x14ac:dyDescent="0.25">
      <c r="B172" s="373"/>
      <c r="C172" s="196"/>
      <c r="D172" s="347"/>
      <c r="E172" s="355"/>
      <c r="F172" s="355"/>
      <c r="G172" s="355"/>
      <c r="H172" s="355"/>
      <c r="I172" s="355"/>
      <c r="J172" s="355"/>
      <c r="K172" s="354"/>
      <c r="L172" s="354"/>
      <c r="M172" s="354"/>
      <c r="N172" s="354"/>
      <c r="O172" s="354"/>
      <c r="P172" s="354">
        <f t="shared" si="350"/>
        <v>0</v>
      </c>
      <c r="Q172" s="337" t="e">
        <f t="shared" si="344"/>
        <v>#DIV/0!</v>
      </c>
      <c r="R172" s="354"/>
      <c r="S172" s="337" t="e">
        <f t="shared" si="345"/>
        <v>#DIV/0!</v>
      </c>
      <c r="T172" s="337"/>
      <c r="U172" s="337"/>
      <c r="V172" s="355"/>
      <c r="W172" s="355"/>
      <c r="X172" s="355"/>
      <c r="Y172" s="355"/>
      <c r="Z172" s="354"/>
      <c r="AA172" s="337" t="e">
        <f t="shared" si="349"/>
        <v>#DIV/0!</v>
      </c>
      <c r="AB172" s="354"/>
      <c r="AC172" s="337" t="e">
        <f t="shared" si="347"/>
        <v>#DIV/0!</v>
      </c>
      <c r="AD172" s="337"/>
      <c r="AE172" s="337"/>
      <c r="AF172" s="355"/>
      <c r="AG172" s="355"/>
      <c r="AH172" s="355"/>
      <c r="AI172" s="355"/>
      <c r="AJ172" s="354">
        <f t="shared" si="351"/>
        <v>0</v>
      </c>
      <c r="AK172" s="337" t="e">
        <f t="shared" si="353"/>
        <v>#DIV/0!</v>
      </c>
      <c r="AL172" s="354"/>
      <c r="AM172" s="338" t="e">
        <f t="shared" si="348"/>
        <v>#DIV/0!</v>
      </c>
      <c r="AN172" s="338"/>
      <c r="AO172" s="338"/>
      <c r="AP172" s="355"/>
      <c r="AQ172" s="355"/>
      <c r="AR172" s="355"/>
      <c r="AS172" s="355"/>
      <c r="AT172" s="351"/>
      <c r="AU172" s="351"/>
      <c r="AV172" s="351"/>
      <c r="AW172" s="351"/>
      <c r="AX172" s="351"/>
      <c r="AY172" s="351"/>
      <c r="AZ172" s="351"/>
      <c r="BA172" s="351"/>
      <c r="BB172" s="351"/>
      <c r="BC172" s="351"/>
      <c r="BD172" s="351"/>
      <c r="BE172" s="356">
        <f t="shared" si="398"/>
        <v>0</v>
      </c>
      <c r="BF172" s="343" t="e">
        <f t="shared" si="354"/>
        <v>#DIV/0!</v>
      </c>
      <c r="BG172" s="356"/>
      <c r="BH172" s="353" t="e">
        <f t="shared" si="399"/>
        <v>#DIV/0!</v>
      </c>
      <c r="BI172" s="351"/>
      <c r="BJ172" s="351"/>
      <c r="BK172" s="351"/>
      <c r="BL172" s="351"/>
      <c r="BM172" s="38"/>
      <c r="BN172" s="38"/>
    </row>
    <row r="173" spans="2:66" s="60" customFormat="1" ht="133.5" hidden="1" customHeight="1" x14ac:dyDescent="0.25">
      <c r="B173" s="371"/>
      <c r="C173" s="195"/>
      <c r="D173" s="362"/>
      <c r="E173" s="362"/>
      <c r="F173" s="362"/>
      <c r="G173" s="362"/>
      <c r="H173" s="362"/>
      <c r="I173" s="362"/>
      <c r="J173" s="362"/>
      <c r="K173" s="361"/>
      <c r="L173" s="361"/>
      <c r="M173" s="361"/>
      <c r="N173" s="361"/>
      <c r="O173" s="361"/>
      <c r="P173" s="361">
        <f t="shared" si="350"/>
        <v>0</v>
      </c>
      <c r="Q173" s="337" t="e">
        <f t="shared" si="344"/>
        <v>#DIV/0!</v>
      </c>
      <c r="R173" s="361"/>
      <c r="S173" s="337" t="e">
        <f t="shared" si="345"/>
        <v>#DIV/0!</v>
      </c>
      <c r="T173" s="337"/>
      <c r="U173" s="337"/>
      <c r="V173" s="362"/>
      <c r="W173" s="362"/>
      <c r="X173" s="362"/>
      <c r="Y173" s="362"/>
      <c r="Z173" s="361"/>
      <c r="AA173" s="337" t="e">
        <f t="shared" si="349"/>
        <v>#DIV/0!</v>
      </c>
      <c r="AB173" s="361"/>
      <c r="AC173" s="337" t="e">
        <f t="shared" si="347"/>
        <v>#DIV/0!</v>
      </c>
      <c r="AD173" s="337"/>
      <c r="AE173" s="337"/>
      <c r="AF173" s="362"/>
      <c r="AG173" s="362"/>
      <c r="AH173" s="362"/>
      <c r="AI173" s="362"/>
      <c r="AJ173" s="361">
        <f t="shared" si="351"/>
        <v>0</v>
      </c>
      <c r="AK173" s="337" t="e">
        <f t="shared" si="353"/>
        <v>#DIV/0!</v>
      </c>
      <c r="AL173" s="361"/>
      <c r="AM173" s="338" t="e">
        <f t="shared" si="348"/>
        <v>#DIV/0!</v>
      </c>
      <c r="AN173" s="338"/>
      <c r="AO173" s="338"/>
      <c r="AP173" s="362"/>
      <c r="AQ173" s="362"/>
      <c r="AR173" s="362"/>
      <c r="AS173" s="362"/>
      <c r="AT173" s="363"/>
      <c r="AU173" s="363"/>
      <c r="AV173" s="363"/>
      <c r="AW173" s="363"/>
      <c r="AX173" s="363"/>
      <c r="AY173" s="363"/>
      <c r="AZ173" s="363"/>
      <c r="BA173" s="363"/>
      <c r="BB173" s="363"/>
      <c r="BC173" s="363"/>
      <c r="BD173" s="363"/>
      <c r="BE173" s="364">
        <f t="shared" si="398"/>
        <v>0</v>
      </c>
      <c r="BF173" s="343" t="e">
        <f t="shared" si="354"/>
        <v>#DIV/0!</v>
      </c>
      <c r="BG173" s="364"/>
      <c r="BH173" s="353" t="e">
        <f t="shared" si="399"/>
        <v>#DIV/0!</v>
      </c>
      <c r="BI173" s="363"/>
      <c r="BJ173" s="363"/>
      <c r="BK173" s="363"/>
      <c r="BL173" s="363"/>
      <c r="BM173" s="35"/>
      <c r="BN173" s="35"/>
    </row>
    <row r="174" spans="2:66" s="61" customFormat="1" ht="190.5" hidden="1" customHeight="1" x14ac:dyDescent="0.3">
      <c r="B174" s="301" t="s">
        <v>88</v>
      </c>
      <c r="C174" s="198" t="s">
        <v>94</v>
      </c>
      <c r="D174" s="303"/>
      <c r="E174" s="303">
        <f>F174</f>
        <v>0</v>
      </c>
      <c r="F174" s="303">
        <v>0</v>
      </c>
      <c r="G174" s="303"/>
      <c r="H174" s="303">
        <f>I174</f>
        <v>0</v>
      </c>
      <c r="I174" s="303">
        <f>L174</f>
        <v>0</v>
      </c>
      <c r="J174" s="303"/>
      <c r="K174" s="229">
        <f t="shared" ref="K174:K189" si="411">L174</f>
        <v>0</v>
      </c>
      <c r="L174" s="229">
        <f>L175+L176</f>
        <v>0</v>
      </c>
      <c r="M174" s="229"/>
      <c r="N174" s="229"/>
      <c r="O174" s="229"/>
      <c r="P174" s="229" t="e">
        <f t="shared" si="350"/>
        <v>#REF!</v>
      </c>
      <c r="Q174" s="337" t="e">
        <f t="shared" si="344"/>
        <v>#REF!</v>
      </c>
      <c r="R174" s="229" t="e">
        <f>R176</f>
        <v>#REF!</v>
      </c>
      <c r="S174" s="337" t="e">
        <f t="shared" si="345"/>
        <v>#REF!</v>
      </c>
      <c r="T174" s="337"/>
      <c r="U174" s="337"/>
      <c r="V174" s="303"/>
      <c r="W174" s="303"/>
      <c r="X174" s="303"/>
      <c r="Y174" s="303"/>
      <c r="Z174" s="229" t="e">
        <f>AB174</f>
        <v>#REF!</v>
      </c>
      <c r="AA174" s="337" t="e">
        <f t="shared" si="349"/>
        <v>#REF!</v>
      </c>
      <c r="AB174" s="229" t="e">
        <f>AB176</f>
        <v>#REF!</v>
      </c>
      <c r="AC174" s="337" t="e">
        <f t="shared" si="347"/>
        <v>#REF!</v>
      </c>
      <c r="AD174" s="337"/>
      <c r="AE174" s="337"/>
      <c r="AF174" s="303"/>
      <c r="AG174" s="303"/>
      <c r="AH174" s="303"/>
      <c r="AI174" s="303"/>
      <c r="AJ174" s="229" t="e">
        <f t="shared" si="351"/>
        <v>#REF!</v>
      </c>
      <c r="AK174" s="337" t="e">
        <f t="shared" si="353"/>
        <v>#REF!</v>
      </c>
      <c r="AL174" s="229" t="e">
        <f>AL176</f>
        <v>#REF!</v>
      </c>
      <c r="AM174" s="338" t="e">
        <f t="shared" si="348"/>
        <v>#REF!</v>
      </c>
      <c r="AN174" s="338"/>
      <c r="AO174" s="338"/>
      <c r="AP174" s="303"/>
      <c r="AQ174" s="303"/>
      <c r="AR174" s="303"/>
      <c r="AS174" s="303"/>
      <c r="AT174" s="331">
        <f>BB174-AF174</f>
        <v>20000</v>
      </c>
      <c r="AU174" s="331"/>
      <c r="AV174" s="331"/>
      <c r="AW174" s="331" t="e">
        <f>AX174</f>
        <v>#REF!</v>
      </c>
      <c r="AX174" s="331" t="e">
        <f>BE174-AJ174</f>
        <v>#REF!</v>
      </c>
      <c r="AY174" s="331"/>
      <c r="AZ174" s="331"/>
      <c r="BA174" s="331">
        <f>BB174</f>
        <v>20000</v>
      </c>
      <c r="BB174" s="331">
        <f>BB175</f>
        <v>20000</v>
      </c>
      <c r="BC174" s="331"/>
      <c r="BD174" s="331"/>
      <c r="BE174" s="230" t="e">
        <f t="shared" si="398"/>
        <v>#REF!</v>
      </c>
      <c r="BF174" s="343" t="e">
        <f t="shared" si="354"/>
        <v>#REF!</v>
      </c>
      <c r="BG174" s="230" t="e">
        <f>BG176</f>
        <v>#REF!</v>
      </c>
      <c r="BH174" s="353" t="e">
        <f t="shared" si="399"/>
        <v>#REF!</v>
      </c>
      <c r="BI174" s="331"/>
      <c r="BJ174" s="331"/>
      <c r="BK174" s="331"/>
      <c r="BL174" s="331"/>
    </row>
    <row r="175" spans="2:66" s="62" customFormat="1" ht="55.5" hidden="1" customHeight="1" x14ac:dyDescent="0.3">
      <c r="B175" s="374"/>
      <c r="C175" s="197" t="s">
        <v>95</v>
      </c>
      <c r="D175" s="355"/>
      <c r="E175" s="355"/>
      <c r="F175" s="355"/>
      <c r="G175" s="355"/>
      <c r="H175" s="355"/>
      <c r="I175" s="355"/>
      <c r="J175" s="355"/>
      <c r="K175" s="354">
        <f t="shared" si="411"/>
        <v>0</v>
      </c>
      <c r="L175" s="354">
        <v>0</v>
      </c>
      <c r="M175" s="354"/>
      <c r="N175" s="354"/>
      <c r="O175" s="354"/>
      <c r="P175" s="354">
        <f t="shared" si="350"/>
        <v>0</v>
      </c>
      <c r="Q175" s="337" t="e">
        <f t="shared" si="344"/>
        <v>#DIV/0!</v>
      </c>
      <c r="R175" s="354"/>
      <c r="S175" s="337" t="e">
        <f t="shared" si="345"/>
        <v>#DIV/0!</v>
      </c>
      <c r="T175" s="337"/>
      <c r="U175" s="337"/>
      <c r="V175" s="355"/>
      <c r="W175" s="355"/>
      <c r="X175" s="355"/>
      <c r="Y175" s="355"/>
      <c r="Z175" s="354"/>
      <c r="AA175" s="337" t="e">
        <f t="shared" si="349"/>
        <v>#DIV/0!</v>
      </c>
      <c r="AB175" s="354"/>
      <c r="AC175" s="337" t="e">
        <f t="shared" si="347"/>
        <v>#DIV/0!</v>
      </c>
      <c r="AD175" s="337"/>
      <c r="AE175" s="337"/>
      <c r="AF175" s="355"/>
      <c r="AG175" s="355"/>
      <c r="AH175" s="355"/>
      <c r="AI175" s="355"/>
      <c r="AJ175" s="354">
        <f t="shared" si="351"/>
        <v>0</v>
      </c>
      <c r="AK175" s="337" t="e">
        <f t="shared" si="353"/>
        <v>#DIV/0!</v>
      </c>
      <c r="AL175" s="354"/>
      <c r="AM175" s="338" t="e">
        <f t="shared" si="348"/>
        <v>#DIV/0!</v>
      </c>
      <c r="AN175" s="338"/>
      <c r="AO175" s="338"/>
      <c r="AP175" s="355"/>
      <c r="AQ175" s="355"/>
      <c r="AR175" s="355"/>
      <c r="AS175" s="355"/>
      <c r="AT175" s="351"/>
      <c r="AU175" s="351"/>
      <c r="AV175" s="351"/>
      <c r="AW175" s="351"/>
      <c r="AX175" s="351"/>
      <c r="AY175" s="351"/>
      <c r="AZ175" s="351"/>
      <c r="BA175" s="351">
        <f>BB175</f>
        <v>20000</v>
      </c>
      <c r="BB175" s="351">
        <v>20000</v>
      </c>
      <c r="BC175" s="351"/>
      <c r="BD175" s="351"/>
      <c r="BE175" s="356">
        <f t="shared" si="398"/>
        <v>0</v>
      </c>
      <c r="BF175" s="343" t="e">
        <f t="shared" si="354"/>
        <v>#DIV/0!</v>
      </c>
      <c r="BG175" s="356"/>
      <c r="BH175" s="353" t="e">
        <f t="shared" si="399"/>
        <v>#DIV/0!</v>
      </c>
      <c r="BI175" s="351"/>
      <c r="BJ175" s="351"/>
      <c r="BK175" s="351"/>
      <c r="BL175" s="351"/>
    </row>
    <row r="176" spans="2:66" s="62" customFormat="1" ht="54" hidden="1" customHeight="1" x14ac:dyDescent="0.3">
      <c r="B176" s="374"/>
      <c r="C176" s="197" t="s">
        <v>96</v>
      </c>
      <c r="D176" s="355"/>
      <c r="E176" s="355"/>
      <c r="F176" s="355"/>
      <c r="G176" s="355"/>
      <c r="H176" s="355"/>
      <c r="I176" s="355"/>
      <c r="J176" s="355"/>
      <c r="K176" s="354">
        <f t="shared" si="411"/>
        <v>0</v>
      </c>
      <c r="L176" s="354">
        <v>0</v>
      </c>
      <c r="M176" s="354"/>
      <c r="N176" s="354"/>
      <c r="O176" s="354"/>
      <c r="P176" s="354" t="e">
        <f t="shared" si="350"/>
        <v>#REF!</v>
      </c>
      <c r="Q176" s="337" t="e">
        <f t="shared" si="344"/>
        <v>#REF!</v>
      </c>
      <c r="R176" s="354" t="e">
        <f>#REF!-L176</f>
        <v>#REF!</v>
      </c>
      <c r="S176" s="337" t="e">
        <f t="shared" si="345"/>
        <v>#REF!</v>
      </c>
      <c r="T176" s="337"/>
      <c r="U176" s="337"/>
      <c r="V176" s="355"/>
      <c r="W176" s="355"/>
      <c r="X176" s="355"/>
      <c r="Y176" s="355"/>
      <c r="Z176" s="354" t="e">
        <f t="shared" ref="Z176:Z178" si="412">AB176</f>
        <v>#REF!</v>
      </c>
      <c r="AA176" s="337" t="e">
        <f t="shared" si="349"/>
        <v>#REF!</v>
      </c>
      <c r="AB176" s="354" t="e">
        <f>#REF!-X176</f>
        <v>#REF!</v>
      </c>
      <c r="AC176" s="337" t="e">
        <f t="shared" si="347"/>
        <v>#REF!</v>
      </c>
      <c r="AD176" s="337"/>
      <c r="AE176" s="337"/>
      <c r="AF176" s="355"/>
      <c r="AG176" s="355"/>
      <c r="AH176" s="355"/>
      <c r="AI176" s="355"/>
      <c r="AJ176" s="354" t="e">
        <f t="shared" si="351"/>
        <v>#REF!</v>
      </c>
      <c r="AK176" s="337" t="e">
        <f t="shared" si="353"/>
        <v>#REF!</v>
      </c>
      <c r="AL176" s="354" t="e">
        <f>#REF!-AG176</f>
        <v>#REF!</v>
      </c>
      <c r="AM176" s="338" t="e">
        <f t="shared" si="348"/>
        <v>#REF!</v>
      </c>
      <c r="AN176" s="338"/>
      <c r="AO176" s="338"/>
      <c r="AP176" s="355"/>
      <c r="AQ176" s="355"/>
      <c r="AR176" s="355"/>
      <c r="AS176" s="355"/>
      <c r="AT176" s="351"/>
      <c r="AU176" s="351"/>
      <c r="AV176" s="351"/>
      <c r="AW176" s="351"/>
      <c r="AX176" s="351"/>
      <c r="AY176" s="351"/>
      <c r="AZ176" s="351"/>
      <c r="BA176" s="351"/>
      <c r="BB176" s="351"/>
      <c r="BC176" s="351"/>
      <c r="BD176" s="351"/>
      <c r="BE176" s="356" t="e">
        <f t="shared" si="398"/>
        <v>#REF!</v>
      </c>
      <c r="BF176" s="343" t="e">
        <f t="shared" si="354"/>
        <v>#REF!</v>
      </c>
      <c r="BG176" s="356" t="e">
        <f>#REF!-BB176</f>
        <v>#REF!</v>
      </c>
      <c r="BH176" s="353" t="e">
        <f t="shared" si="399"/>
        <v>#REF!</v>
      </c>
      <c r="BI176" s="351"/>
      <c r="BJ176" s="351"/>
      <c r="BK176" s="351"/>
      <c r="BL176" s="351"/>
    </row>
    <row r="177" spans="2:66" s="62" customFormat="1" ht="117.75" customHeight="1" x14ac:dyDescent="0.3">
      <c r="B177" s="346" t="s">
        <v>22</v>
      </c>
      <c r="C177" s="198" t="s">
        <v>413</v>
      </c>
      <c r="D177" s="355"/>
      <c r="E177" s="355"/>
      <c r="F177" s="355"/>
      <c r="G177" s="355"/>
      <c r="H177" s="355"/>
      <c r="I177" s="355"/>
      <c r="J177" s="355"/>
      <c r="K177" s="229">
        <f t="shared" si="411"/>
        <v>1029657.25416</v>
      </c>
      <c r="L177" s="229">
        <f>L178+L180+L179</f>
        <v>1029657.25416</v>
      </c>
      <c r="M177" s="229"/>
      <c r="N177" s="354"/>
      <c r="O177" s="354"/>
      <c r="P177" s="229">
        <f t="shared" si="350"/>
        <v>1029657.25416</v>
      </c>
      <c r="Q177" s="342">
        <f t="shared" si="344"/>
        <v>1</v>
      </c>
      <c r="R177" s="229">
        <f>R178+R179+R180</f>
        <v>1029657.25416</v>
      </c>
      <c r="S177" s="342">
        <f t="shared" si="345"/>
        <v>1</v>
      </c>
      <c r="T177" s="342"/>
      <c r="U177" s="342"/>
      <c r="V177" s="355"/>
      <c r="W177" s="355"/>
      <c r="X177" s="355"/>
      <c r="Y177" s="355"/>
      <c r="Z177" s="229">
        <f t="shared" si="412"/>
        <v>1029657.25416</v>
      </c>
      <c r="AA177" s="342">
        <f t="shared" si="349"/>
        <v>1</v>
      </c>
      <c r="AB177" s="549">
        <f>AB178+AB180+AB179</f>
        <v>1029657.25416</v>
      </c>
      <c r="AC177" s="342">
        <f t="shared" si="347"/>
        <v>1</v>
      </c>
      <c r="AD177" s="342"/>
      <c r="AE177" s="342"/>
      <c r="AF177" s="355"/>
      <c r="AG177" s="355"/>
      <c r="AH177" s="355"/>
      <c r="AI177" s="355"/>
      <c r="AJ177" s="921">
        <f t="shared" ref="AJ177:AJ178" si="413">AL177</f>
        <v>1029657.25416</v>
      </c>
      <c r="AK177" s="342">
        <f t="shared" si="353"/>
        <v>1</v>
      </c>
      <c r="AL177" s="229">
        <f>AL178+AL179+AL180</f>
        <v>1029657.25416</v>
      </c>
      <c r="AM177" s="338">
        <f t="shared" si="348"/>
        <v>1</v>
      </c>
      <c r="AN177" s="338"/>
      <c r="AO177" s="338"/>
      <c r="AP177" s="355"/>
      <c r="AQ177" s="355"/>
      <c r="AR177" s="355"/>
      <c r="AS177" s="355"/>
      <c r="AT177" s="351"/>
      <c r="AU177" s="351"/>
      <c r="AV177" s="351"/>
      <c r="AW177" s="351"/>
      <c r="AX177" s="351"/>
      <c r="AY177" s="351"/>
      <c r="AZ177" s="351"/>
      <c r="BA177" s="351"/>
      <c r="BB177" s="351"/>
      <c r="BC177" s="351"/>
      <c r="BD177" s="351"/>
      <c r="BE177" s="230">
        <f t="shared" si="398"/>
        <v>0</v>
      </c>
      <c r="BF177" s="343">
        <f t="shared" si="354"/>
        <v>0</v>
      </c>
      <c r="BG177" s="230">
        <f>BG178+BG180</f>
        <v>0</v>
      </c>
      <c r="BH177" s="353">
        <f t="shared" si="399"/>
        <v>0</v>
      </c>
      <c r="BI177" s="351"/>
      <c r="BJ177" s="351"/>
      <c r="BK177" s="351"/>
      <c r="BL177" s="351"/>
    </row>
    <row r="178" spans="2:66" s="52" customFormat="1" ht="44.25" customHeight="1" x14ac:dyDescent="0.25">
      <c r="B178" s="346"/>
      <c r="C178" s="187" t="s">
        <v>57</v>
      </c>
      <c r="D178" s="362"/>
      <c r="E178" s="362"/>
      <c r="F178" s="362"/>
      <c r="G178" s="362"/>
      <c r="H178" s="362"/>
      <c r="I178" s="362"/>
      <c r="J178" s="362"/>
      <c r="K178" s="309">
        <f t="shared" si="411"/>
        <v>500000</v>
      </c>
      <c r="L178" s="309">
        <v>500000</v>
      </c>
      <c r="M178" s="309"/>
      <c r="N178" s="361"/>
      <c r="O178" s="361"/>
      <c r="P178" s="309">
        <f t="shared" si="350"/>
        <v>500000</v>
      </c>
      <c r="Q178" s="344">
        <f t="shared" si="344"/>
        <v>1</v>
      </c>
      <c r="R178" s="309">
        <v>500000</v>
      </c>
      <c r="S178" s="344">
        <f t="shared" si="345"/>
        <v>1</v>
      </c>
      <c r="T178" s="344"/>
      <c r="U178" s="344"/>
      <c r="V178" s="362"/>
      <c r="W178" s="362"/>
      <c r="X178" s="362"/>
      <c r="Y178" s="362"/>
      <c r="Z178" s="309">
        <f t="shared" si="412"/>
        <v>500000</v>
      </c>
      <c r="AA178" s="344">
        <f t="shared" si="349"/>
        <v>1</v>
      </c>
      <c r="AB178" s="309">
        <v>500000</v>
      </c>
      <c r="AC178" s="344">
        <f t="shared" si="347"/>
        <v>1</v>
      </c>
      <c r="AD178" s="344"/>
      <c r="AE178" s="344"/>
      <c r="AF178" s="362"/>
      <c r="AG178" s="362"/>
      <c r="AH178" s="362"/>
      <c r="AI178" s="362"/>
      <c r="AJ178" s="309">
        <f t="shared" si="413"/>
        <v>500000</v>
      </c>
      <c r="AK178" s="344">
        <f t="shared" si="353"/>
        <v>1</v>
      </c>
      <c r="AL178" s="309">
        <v>500000</v>
      </c>
      <c r="AM178" s="344">
        <f t="shared" si="348"/>
        <v>1</v>
      </c>
      <c r="AN178" s="338"/>
      <c r="AO178" s="338"/>
      <c r="AP178" s="362"/>
      <c r="AQ178" s="362"/>
      <c r="AR178" s="362"/>
      <c r="AS178" s="362"/>
      <c r="AT178" s="363"/>
      <c r="AU178" s="363"/>
      <c r="AV178" s="363"/>
      <c r="AW178" s="363"/>
      <c r="AX178" s="363"/>
      <c r="AY178" s="363"/>
      <c r="AZ178" s="363"/>
      <c r="BA178" s="363"/>
      <c r="BB178" s="363"/>
      <c r="BC178" s="363"/>
      <c r="BD178" s="363"/>
      <c r="BE178" s="311">
        <f t="shared" si="398"/>
        <v>0</v>
      </c>
      <c r="BF178" s="345">
        <v>0</v>
      </c>
      <c r="BG178" s="311">
        <f>AY178</f>
        <v>0</v>
      </c>
      <c r="BH178" s="345">
        <f t="shared" si="399"/>
        <v>0</v>
      </c>
      <c r="BI178" s="363"/>
      <c r="BJ178" s="363"/>
      <c r="BK178" s="363"/>
      <c r="BL178" s="363"/>
    </row>
    <row r="179" spans="2:66" s="564" customFormat="1" ht="45" customHeight="1" x14ac:dyDescent="0.25">
      <c r="B179" s="436"/>
      <c r="C179" s="565" t="s">
        <v>417</v>
      </c>
      <c r="D179" s="416"/>
      <c r="E179" s="416"/>
      <c r="F179" s="416"/>
      <c r="G179" s="416"/>
      <c r="H179" s="416"/>
      <c r="I179" s="416"/>
      <c r="J179" s="416"/>
      <c r="K179" s="417">
        <f>L179</f>
        <v>354870.4</v>
      </c>
      <c r="L179" s="417">
        <v>354870.4</v>
      </c>
      <c r="M179" s="417"/>
      <c r="N179" s="417"/>
      <c r="O179" s="417"/>
      <c r="P179" s="417">
        <f>R179</f>
        <v>354870.4</v>
      </c>
      <c r="Q179" s="438">
        <f t="shared" si="344"/>
        <v>1</v>
      </c>
      <c r="R179" s="417">
        <v>354870.4</v>
      </c>
      <c r="S179" s="438">
        <f t="shared" si="345"/>
        <v>1</v>
      </c>
      <c r="T179" s="438"/>
      <c r="U179" s="438"/>
      <c r="V179" s="416"/>
      <c r="W179" s="416"/>
      <c r="X179" s="416"/>
      <c r="Y179" s="416"/>
      <c r="Z179" s="417">
        <f>AB179</f>
        <v>354870.4</v>
      </c>
      <c r="AA179" s="438">
        <f t="shared" si="349"/>
        <v>1</v>
      </c>
      <c r="AB179" s="417">
        <f>L179</f>
        <v>354870.4</v>
      </c>
      <c r="AC179" s="438">
        <f t="shared" si="347"/>
        <v>1</v>
      </c>
      <c r="AD179" s="438"/>
      <c r="AE179" s="438"/>
      <c r="AF179" s="416"/>
      <c r="AG179" s="416"/>
      <c r="AH179" s="416"/>
      <c r="AI179" s="416"/>
      <c r="AJ179" s="417">
        <f>AL179</f>
        <v>354870.4</v>
      </c>
      <c r="AK179" s="438">
        <f t="shared" si="353"/>
        <v>1</v>
      </c>
      <c r="AL179" s="417">
        <f>AB179</f>
        <v>354870.4</v>
      </c>
      <c r="AM179" s="438">
        <f t="shared" si="348"/>
        <v>1</v>
      </c>
      <c r="AN179" s="566"/>
      <c r="AO179" s="566"/>
      <c r="AP179" s="416"/>
      <c r="AQ179" s="416"/>
      <c r="AR179" s="416"/>
      <c r="AS179" s="416"/>
      <c r="AT179" s="418"/>
      <c r="AU179" s="418"/>
      <c r="AV179" s="418"/>
      <c r="AW179" s="418"/>
      <c r="AX179" s="418"/>
      <c r="AY179" s="418"/>
      <c r="AZ179" s="418"/>
      <c r="BA179" s="418"/>
      <c r="BB179" s="418"/>
      <c r="BC179" s="418"/>
      <c r="BD179" s="418"/>
      <c r="BE179" s="419"/>
      <c r="BF179" s="440"/>
      <c r="BG179" s="419"/>
      <c r="BH179" s="440"/>
      <c r="BI179" s="418"/>
      <c r="BJ179" s="418"/>
      <c r="BK179" s="418"/>
      <c r="BL179" s="418"/>
      <c r="BM179" s="116"/>
      <c r="BN179" s="116"/>
    </row>
    <row r="180" spans="2:66" s="559" customFormat="1" ht="54" customHeight="1" x14ac:dyDescent="0.25">
      <c r="B180" s="318"/>
      <c r="C180" s="204" t="s">
        <v>416</v>
      </c>
      <c r="D180" s="551"/>
      <c r="E180" s="560"/>
      <c r="F180" s="560"/>
      <c r="G180" s="551"/>
      <c r="H180" s="560"/>
      <c r="I180" s="560"/>
      <c r="J180" s="551"/>
      <c r="K180" s="320">
        <f t="shared" si="411"/>
        <v>174786.85415999999</v>
      </c>
      <c r="L180" s="320">
        <v>174786.85415999999</v>
      </c>
      <c r="M180" s="320"/>
      <c r="N180" s="561"/>
      <c r="O180" s="561"/>
      <c r="P180" s="320">
        <f t="shared" ref="P180" si="414">R180+V180+X180</f>
        <v>174786.85415999999</v>
      </c>
      <c r="Q180" s="477">
        <f t="shared" si="344"/>
        <v>1</v>
      </c>
      <c r="R180" s="320">
        <v>174786.85415999999</v>
      </c>
      <c r="S180" s="477">
        <f t="shared" si="345"/>
        <v>1</v>
      </c>
      <c r="T180" s="477"/>
      <c r="U180" s="477"/>
      <c r="V180" s="551"/>
      <c r="W180" s="551"/>
      <c r="X180" s="551"/>
      <c r="Y180" s="551"/>
      <c r="Z180" s="320">
        <f>AB180</f>
        <v>174786.85415999999</v>
      </c>
      <c r="AA180" s="477">
        <f t="shared" ref="AA180" si="415">Z180/K180</f>
        <v>1</v>
      </c>
      <c r="AB180" s="320">
        <v>174786.85415999999</v>
      </c>
      <c r="AC180" s="477">
        <f t="shared" ref="AC180" si="416">AB180/L180</f>
        <v>1</v>
      </c>
      <c r="AD180" s="477"/>
      <c r="AE180" s="477"/>
      <c r="AF180" s="551"/>
      <c r="AG180" s="551"/>
      <c r="AH180" s="551"/>
      <c r="AI180" s="551"/>
      <c r="AJ180" s="320">
        <f>AL180</f>
        <v>174786.85415999999</v>
      </c>
      <c r="AK180" s="477">
        <f t="shared" si="353"/>
        <v>1</v>
      </c>
      <c r="AL180" s="320">
        <v>174786.85415999999</v>
      </c>
      <c r="AM180" s="477">
        <f t="shared" ref="AM180" si="417">AL180/L180</f>
        <v>1</v>
      </c>
      <c r="AN180" s="562"/>
      <c r="AO180" s="562"/>
      <c r="AP180" s="551"/>
      <c r="AQ180" s="551"/>
      <c r="AR180" s="551"/>
      <c r="AS180" s="551"/>
      <c r="AT180" s="424"/>
      <c r="AU180" s="424"/>
      <c r="AV180" s="424"/>
      <c r="AW180" s="424"/>
      <c r="AX180" s="424"/>
      <c r="AY180" s="424"/>
      <c r="AZ180" s="424"/>
      <c r="BA180" s="424"/>
      <c r="BB180" s="424"/>
      <c r="BC180" s="424"/>
      <c r="BD180" s="424"/>
      <c r="BE180" s="322">
        <f t="shared" si="398"/>
        <v>0</v>
      </c>
      <c r="BF180" s="493">
        <f t="shared" ref="BF180" si="418">BE180/K180</f>
        <v>0</v>
      </c>
      <c r="BG180" s="322"/>
      <c r="BH180" s="493">
        <f t="shared" si="399"/>
        <v>0</v>
      </c>
      <c r="BI180" s="321"/>
      <c r="BJ180" s="321"/>
      <c r="BK180" s="321"/>
      <c r="BL180" s="321"/>
      <c r="BM180" s="563"/>
      <c r="BN180" s="563"/>
    </row>
    <row r="181" spans="2:66" s="63" customFormat="1" ht="174" customHeight="1" x14ac:dyDescent="0.3">
      <c r="B181" s="346" t="s">
        <v>26</v>
      </c>
      <c r="C181" s="198" t="s">
        <v>414</v>
      </c>
      <c r="D181" s="374"/>
      <c r="E181" s="374"/>
      <c r="F181" s="374"/>
      <c r="G181" s="374"/>
      <c r="H181" s="374"/>
      <c r="I181" s="374"/>
      <c r="J181" s="374"/>
      <c r="K181" s="348">
        <f>L181</f>
        <v>1543381.1047100001</v>
      </c>
      <c r="L181" s="348">
        <f>L182+L187</f>
        <v>1543381.1047100001</v>
      </c>
      <c r="M181" s="348"/>
      <c r="N181" s="375"/>
      <c r="O181" s="375"/>
      <c r="P181" s="348">
        <f t="shared" si="350"/>
        <v>1564863.69432</v>
      </c>
      <c r="Q181" s="349">
        <f t="shared" si="344"/>
        <v>1.0139191736535069</v>
      </c>
      <c r="R181" s="348">
        <f>R182+R187</f>
        <v>1564863.69432</v>
      </c>
      <c r="S181" s="349">
        <f t="shared" si="345"/>
        <v>1.0139191736535069</v>
      </c>
      <c r="T181" s="349"/>
      <c r="U181" s="349"/>
      <c r="V181" s="374"/>
      <c r="W181" s="374"/>
      <c r="X181" s="374"/>
      <c r="Y181" s="374"/>
      <c r="Z181" s="348">
        <f>AB181</f>
        <v>1543381.1047100001</v>
      </c>
      <c r="AA181" s="349">
        <f t="shared" si="349"/>
        <v>1</v>
      </c>
      <c r="AB181" s="348">
        <f>AB182+AB187</f>
        <v>1543381.1047100001</v>
      </c>
      <c r="AC181" s="349">
        <f t="shared" si="347"/>
        <v>1</v>
      </c>
      <c r="AD181" s="349"/>
      <c r="AE181" s="349"/>
      <c r="AF181" s="374"/>
      <c r="AG181" s="374"/>
      <c r="AH181" s="374"/>
      <c r="AI181" s="374"/>
      <c r="AJ181" s="348">
        <f t="shared" si="351"/>
        <v>1543381.1047100001</v>
      </c>
      <c r="AK181" s="349">
        <f t="shared" si="353"/>
        <v>1</v>
      </c>
      <c r="AL181" s="348">
        <f>AL182+AL187</f>
        <v>1543381.1047100001</v>
      </c>
      <c r="AM181" s="338">
        <f t="shared" si="348"/>
        <v>1</v>
      </c>
      <c r="AN181" s="338"/>
      <c r="AO181" s="338"/>
      <c r="AP181" s="374"/>
      <c r="AQ181" s="374"/>
      <c r="AR181" s="374"/>
      <c r="AS181" s="374"/>
      <c r="AT181" s="376"/>
      <c r="AU181" s="376"/>
      <c r="AV181" s="376"/>
      <c r="AW181" s="376"/>
      <c r="AX181" s="376"/>
      <c r="AY181" s="376"/>
      <c r="AZ181" s="376"/>
      <c r="BA181" s="376"/>
      <c r="BB181" s="376"/>
      <c r="BC181" s="376"/>
      <c r="BD181" s="376"/>
      <c r="BE181" s="352">
        <f t="shared" si="398"/>
        <v>0</v>
      </c>
      <c r="BF181" s="353">
        <f>BE181/K181</f>
        <v>0</v>
      </c>
      <c r="BG181" s="352">
        <f>BG182+BG187</f>
        <v>0</v>
      </c>
      <c r="BH181" s="353">
        <f t="shared" si="399"/>
        <v>0</v>
      </c>
      <c r="BI181" s="376"/>
      <c r="BJ181" s="376"/>
      <c r="BK181" s="376"/>
      <c r="BL181" s="376"/>
    </row>
    <row r="182" spans="2:66" s="63" customFormat="1" ht="44.25" customHeight="1" x14ac:dyDescent="0.3">
      <c r="B182" s="346"/>
      <c r="C182" s="198" t="s">
        <v>98</v>
      </c>
      <c r="D182" s="374"/>
      <c r="E182" s="374"/>
      <c r="F182" s="374"/>
      <c r="G182" s="374"/>
      <c r="H182" s="374"/>
      <c r="I182" s="374"/>
      <c r="J182" s="374"/>
      <c r="K182" s="348">
        <f t="shared" si="411"/>
        <v>1448896.2740500001</v>
      </c>
      <c r="L182" s="348">
        <f>L183+L184+L186+L185</f>
        <v>1448896.2740500001</v>
      </c>
      <c r="M182" s="348"/>
      <c r="N182" s="375"/>
      <c r="O182" s="375"/>
      <c r="P182" s="348">
        <f t="shared" si="350"/>
        <v>1453417.20872</v>
      </c>
      <c r="Q182" s="349">
        <f t="shared" si="344"/>
        <v>1.0031202610918191</v>
      </c>
      <c r="R182" s="348">
        <f>R183+R184+R186+R185</f>
        <v>1453417.20872</v>
      </c>
      <c r="S182" s="349">
        <f t="shared" si="345"/>
        <v>1.0031202610918191</v>
      </c>
      <c r="T182" s="349"/>
      <c r="U182" s="349"/>
      <c r="V182" s="374"/>
      <c r="W182" s="374"/>
      <c r="X182" s="374"/>
      <c r="Y182" s="374"/>
      <c r="Z182" s="348">
        <f>AB182</f>
        <v>1448896.2740500001</v>
      </c>
      <c r="AA182" s="349">
        <f t="shared" si="349"/>
        <v>1</v>
      </c>
      <c r="AB182" s="348">
        <f>AB183+AB184+AB186+AB185</f>
        <v>1448896.2740500001</v>
      </c>
      <c r="AC182" s="349">
        <f t="shared" si="347"/>
        <v>1</v>
      </c>
      <c r="AD182" s="349"/>
      <c r="AE182" s="349"/>
      <c r="AF182" s="374"/>
      <c r="AG182" s="374"/>
      <c r="AH182" s="374"/>
      <c r="AI182" s="374"/>
      <c r="AJ182" s="348">
        <f t="shared" si="351"/>
        <v>1448896.2740500001</v>
      </c>
      <c r="AK182" s="349">
        <f t="shared" si="353"/>
        <v>1</v>
      </c>
      <c r="AL182" s="348">
        <f>AL183+AL184+AL186+AL185</f>
        <v>1448896.2740500001</v>
      </c>
      <c r="AM182" s="338">
        <f t="shared" si="348"/>
        <v>1</v>
      </c>
      <c r="AN182" s="338"/>
      <c r="AO182" s="338"/>
      <c r="AP182" s="374"/>
      <c r="AQ182" s="374"/>
      <c r="AR182" s="374"/>
      <c r="AS182" s="374"/>
      <c r="AT182" s="376"/>
      <c r="AU182" s="376"/>
      <c r="AV182" s="376"/>
      <c r="AW182" s="376"/>
      <c r="AX182" s="376"/>
      <c r="AY182" s="376"/>
      <c r="AZ182" s="376"/>
      <c r="BA182" s="376"/>
      <c r="BB182" s="376"/>
      <c r="BC182" s="376"/>
      <c r="BD182" s="376"/>
      <c r="BE182" s="352">
        <f t="shared" si="398"/>
        <v>0</v>
      </c>
      <c r="BF182" s="353">
        <f t="shared" ref="BF182:BF189" si="419">BE182/K182</f>
        <v>0</v>
      </c>
      <c r="BG182" s="352">
        <f>BG183+BG184</f>
        <v>0</v>
      </c>
      <c r="BH182" s="353">
        <f t="shared" si="399"/>
        <v>0</v>
      </c>
      <c r="BI182" s="376"/>
      <c r="BJ182" s="376"/>
      <c r="BK182" s="376"/>
      <c r="BL182" s="376"/>
    </row>
    <row r="183" spans="2:66" s="52" customFormat="1" ht="39" customHeight="1" x14ac:dyDescent="0.25">
      <c r="B183" s="346"/>
      <c r="C183" s="187" t="s">
        <v>57</v>
      </c>
      <c r="D183" s="362"/>
      <c r="E183" s="362"/>
      <c r="F183" s="362"/>
      <c r="G183" s="362"/>
      <c r="H183" s="362"/>
      <c r="I183" s="362"/>
      <c r="J183" s="362"/>
      <c r="K183" s="309">
        <f t="shared" si="411"/>
        <v>522275.36349000002</v>
      </c>
      <c r="L183" s="309">
        <v>522275.36349000002</v>
      </c>
      <c r="M183" s="309"/>
      <c r="N183" s="361"/>
      <c r="O183" s="361"/>
      <c r="P183" s="309">
        <f t="shared" si="350"/>
        <v>525304.38971000002</v>
      </c>
      <c r="Q183" s="344">
        <f t="shared" si="344"/>
        <v>1.0057996728004919</v>
      </c>
      <c r="R183" s="309">
        <v>525304.38971000002</v>
      </c>
      <c r="S183" s="344">
        <f t="shared" si="345"/>
        <v>1.0057996728004919</v>
      </c>
      <c r="T183" s="344"/>
      <c r="U183" s="344"/>
      <c r="V183" s="362"/>
      <c r="W183" s="362"/>
      <c r="X183" s="362"/>
      <c r="Y183" s="362"/>
      <c r="Z183" s="309">
        <f t="shared" ref="Z183:Z184" si="420">AB183</f>
        <v>522275.36349000002</v>
      </c>
      <c r="AA183" s="344">
        <f t="shared" si="349"/>
        <v>1</v>
      </c>
      <c r="AB183" s="309">
        <v>522275.36349000002</v>
      </c>
      <c r="AC183" s="344">
        <f t="shared" si="347"/>
        <v>1</v>
      </c>
      <c r="AD183" s="344"/>
      <c r="AE183" s="344"/>
      <c r="AF183" s="362"/>
      <c r="AG183" s="362"/>
      <c r="AH183" s="362"/>
      <c r="AI183" s="362"/>
      <c r="AJ183" s="309">
        <f t="shared" si="351"/>
        <v>522275.36349000002</v>
      </c>
      <c r="AK183" s="344">
        <f t="shared" si="353"/>
        <v>1</v>
      </c>
      <c r="AL183" s="309">
        <v>522275.36349000002</v>
      </c>
      <c r="AM183" s="338">
        <f t="shared" si="348"/>
        <v>1</v>
      </c>
      <c r="AN183" s="338"/>
      <c r="AO183" s="338"/>
      <c r="AP183" s="362"/>
      <c r="AQ183" s="362"/>
      <c r="AR183" s="362"/>
      <c r="AS183" s="362"/>
      <c r="AT183" s="363"/>
      <c r="AU183" s="363"/>
      <c r="AV183" s="363"/>
      <c r="AW183" s="363"/>
      <c r="AX183" s="363"/>
      <c r="AY183" s="363"/>
      <c r="AZ183" s="363"/>
      <c r="BA183" s="363"/>
      <c r="BB183" s="363"/>
      <c r="BC183" s="363"/>
      <c r="BD183" s="363"/>
      <c r="BE183" s="311">
        <f t="shared" si="398"/>
        <v>0</v>
      </c>
      <c r="BF183" s="345">
        <f t="shared" si="419"/>
        <v>0</v>
      </c>
      <c r="BG183" s="311">
        <f>L183-AB183</f>
        <v>0</v>
      </c>
      <c r="BH183" s="345">
        <f t="shared" si="399"/>
        <v>0</v>
      </c>
      <c r="BI183" s="363"/>
      <c r="BJ183" s="363"/>
      <c r="BK183" s="363"/>
      <c r="BL183" s="363"/>
    </row>
    <row r="184" spans="2:66" s="42" customFormat="1" ht="47.25" customHeight="1" x14ac:dyDescent="0.25">
      <c r="B184" s="301"/>
      <c r="C184" s="186" t="s">
        <v>56</v>
      </c>
      <c r="D184" s="303"/>
      <c r="E184" s="355"/>
      <c r="F184" s="355"/>
      <c r="G184" s="303"/>
      <c r="H184" s="355"/>
      <c r="I184" s="355"/>
      <c r="J184" s="303"/>
      <c r="K184" s="229">
        <f t="shared" si="411"/>
        <v>257240.10485999999</v>
      </c>
      <c r="L184" s="229">
        <v>257240.10485999999</v>
      </c>
      <c r="M184" s="229"/>
      <c r="N184" s="354"/>
      <c r="O184" s="354"/>
      <c r="P184" s="921">
        <f t="shared" si="350"/>
        <v>258732.01331000001</v>
      </c>
      <c r="Q184" s="342">
        <f t="shared" si="344"/>
        <v>1.0057996728418843</v>
      </c>
      <c r="R184" s="921">
        <v>258732.01331000001</v>
      </c>
      <c r="S184" s="342">
        <f t="shared" si="345"/>
        <v>1.0057996728418843</v>
      </c>
      <c r="T184" s="342"/>
      <c r="U184" s="342"/>
      <c r="V184" s="303"/>
      <c r="W184" s="303"/>
      <c r="X184" s="303"/>
      <c r="Y184" s="303"/>
      <c r="Z184" s="229">
        <f t="shared" si="420"/>
        <v>257240.10485999999</v>
      </c>
      <c r="AA184" s="342">
        <f t="shared" si="349"/>
        <v>1</v>
      </c>
      <c r="AB184" s="229">
        <f>L184</f>
        <v>257240.10485999999</v>
      </c>
      <c r="AC184" s="342">
        <f t="shared" si="347"/>
        <v>1</v>
      </c>
      <c r="AD184" s="342"/>
      <c r="AE184" s="342"/>
      <c r="AF184" s="303"/>
      <c r="AG184" s="303"/>
      <c r="AH184" s="303"/>
      <c r="AI184" s="303"/>
      <c r="AJ184" s="229">
        <f t="shared" si="351"/>
        <v>257240.10485999999</v>
      </c>
      <c r="AK184" s="342">
        <f t="shared" si="353"/>
        <v>1</v>
      </c>
      <c r="AL184" s="921">
        <f>AB184</f>
        <v>257240.10485999999</v>
      </c>
      <c r="AM184" s="338">
        <f t="shared" si="348"/>
        <v>1</v>
      </c>
      <c r="AN184" s="338"/>
      <c r="AO184" s="338"/>
      <c r="AP184" s="303"/>
      <c r="AQ184" s="303"/>
      <c r="AR184" s="303"/>
      <c r="AS184" s="303"/>
      <c r="AT184" s="351"/>
      <c r="AU184" s="351"/>
      <c r="AV184" s="351"/>
      <c r="AW184" s="351"/>
      <c r="AX184" s="351"/>
      <c r="AY184" s="351"/>
      <c r="AZ184" s="351"/>
      <c r="BA184" s="351"/>
      <c r="BB184" s="351"/>
      <c r="BC184" s="351"/>
      <c r="BD184" s="351"/>
      <c r="BE184" s="230">
        <f t="shared" si="398"/>
        <v>0</v>
      </c>
      <c r="BF184" s="353">
        <f t="shared" si="419"/>
        <v>0</v>
      </c>
      <c r="BG184" s="230">
        <f>L184-AB184</f>
        <v>0</v>
      </c>
      <c r="BH184" s="343">
        <f t="shared" si="399"/>
        <v>0</v>
      </c>
      <c r="BI184" s="331"/>
      <c r="BJ184" s="331"/>
      <c r="BK184" s="331"/>
      <c r="BL184" s="331"/>
      <c r="BM184" s="41"/>
      <c r="BN184" s="41"/>
    </row>
    <row r="185" spans="2:66" s="564" customFormat="1" ht="45" customHeight="1" x14ac:dyDescent="0.25">
      <c r="B185" s="436"/>
      <c r="C185" s="565" t="s">
        <v>417</v>
      </c>
      <c r="D185" s="416"/>
      <c r="E185" s="416"/>
      <c r="F185" s="416"/>
      <c r="G185" s="416"/>
      <c r="H185" s="416"/>
      <c r="I185" s="416"/>
      <c r="J185" s="416"/>
      <c r="K185" s="417">
        <f>L185</f>
        <v>448485.1</v>
      </c>
      <c r="L185" s="417">
        <v>448485.1</v>
      </c>
      <c r="M185" s="417"/>
      <c r="N185" s="417"/>
      <c r="O185" s="417"/>
      <c r="P185" s="417">
        <f>R185</f>
        <v>448485.1</v>
      </c>
      <c r="Q185" s="342">
        <f t="shared" si="344"/>
        <v>1</v>
      </c>
      <c r="R185" s="417">
        <v>448485.1</v>
      </c>
      <c r="S185" s="342">
        <f t="shared" si="345"/>
        <v>1</v>
      </c>
      <c r="T185" s="438"/>
      <c r="U185" s="438"/>
      <c r="V185" s="416"/>
      <c r="W185" s="416"/>
      <c r="X185" s="416"/>
      <c r="Y185" s="416"/>
      <c r="Z185" s="417">
        <f>AB185</f>
        <v>448485.1</v>
      </c>
      <c r="AA185" s="438">
        <f t="shared" ref="AA185" si="421">Z185/K185</f>
        <v>1</v>
      </c>
      <c r="AB185" s="417">
        <f>L185</f>
        <v>448485.1</v>
      </c>
      <c r="AC185" s="438">
        <f t="shared" ref="AC185" si="422">AB185/L185</f>
        <v>1</v>
      </c>
      <c r="AD185" s="438"/>
      <c r="AE185" s="438"/>
      <c r="AF185" s="416"/>
      <c r="AG185" s="416"/>
      <c r="AH185" s="416"/>
      <c r="AI185" s="416"/>
      <c r="AJ185" s="417">
        <f t="shared" si="351"/>
        <v>448485.1</v>
      </c>
      <c r="AK185" s="342">
        <f t="shared" si="353"/>
        <v>1</v>
      </c>
      <c r="AL185" s="417">
        <f>AB185</f>
        <v>448485.1</v>
      </c>
      <c r="AM185" s="338">
        <f t="shared" si="348"/>
        <v>1</v>
      </c>
      <c r="AN185" s="566"/>
      <c r="AO185" s="566"/>
      <c r="AP185" s="416"/>
      <c r="AQ185" s="416"/>
      <c r="AR185" s="416"/>
      <c r="AS185" s="416"/>
      <c r="AT185" s="418"/>
      <c r="AU185" s="418"/>
      <c r="AV185" s="418"/>
      <c r="AW185" s="418"/>
      <c r="AX185" s="418"/>
      <c r="AY185" s="418"/>
      <c r="AZ185" s="418"/>
      <c r="BA185" s="418"/>
      <c r="BB185" s="418"/>
      <c r="BC185" s="418"/>
      <c r="BD185" s="418"/>
      <c r="BE185" s="419"/>
      <c r="BF185" s="440"/>
      <c r="BG185" s="419"/>
      <c r="BH185" s="440"/>
      <c r="BI185" s="418"/>
      <c r="BJ185" s="418"/>
      <c r="BK185" s="418"/>
      <c r="BL185" s="418"/>
      <c r="BM185" s="116"/>
      <c r="BN185" s="116"/>
    </row>
    <row r="186" spans="2:66" s="559" customFormat="1" ht="54" customHeight="1" x14ac:dyDescent="0.25">
      <c r="B186" s="318"/>
      <c r="C186" s="204" t="s">
        <v>416</v>
      </c>
      <c r="D186" s="551"/>
      <c r="E186" s="560"/>
      <c r="F186" s="560"/>
      <c r="G186" s="551"/>
      <c r="H186" s="560"/>
      <c r="I186" s="560"/>
      <c r="J186" s="551"/>
      <c r="K186" s="320">
        <f t="shared" ref="K186" si="423">L186</f>
        <v>220895.70569999999</v>
      </c>
      <c r="L186" s="320">
        <v>220895.70569999999</v>
      </c>
      <c r="M186" s="320"/>
      <c r="N186" s="561"/>
      <c r="O186" s="561"/>
      <c r="P186" s="320">
        <f t="shared" si="350"/>
        <v>220895.70569999999</v>
      </c>
      <c r="Q186" s="477">
        <f t="shared" si="344"/>
        <v>1</v>
      </c>
      <c r="R186" s="320">
        <v>220895.70569999999</v>
      </c>
      <c r="S186" s="477">
        <f t="shared" si="345"/>
        <v>1</v>
      </c>
      <c r="T186" s="477"/>
      <c r="U186" s="477"/>
      <c r="V186" s="551"/>
      <c r="W186" s="551"/>
      <c r="X186" s="551"/>
      <c r="Y186" s="551"/>
      <c r="Z186" s="320">
        <f>AB186</f>
        <v>220895.70569999999</v>
      </c>
      <c r="AA186" s="477">
        <f t="shared" si="349"/>
        <v>1</v>
      </c>
      <c r="AB186" s="320">
        <f>L186</f>
        <v>220895.70569999999</v>
      </c>
      <c r="AC186" s="477">
        <f t="shared" si="347"/>
        <v>1</v>
      </c>
      <c r="AD186" s="477"/>
      <c r="AE186" s="477"/>
      <c r="AF186" s="551"/>
      <c r="AG186" s="551"/>
      <c r="AH186" s="551"/>
      <c r="AI186" s="551"/>
      <c r="AJ186" s="320">
        <f t="shared" si="351"/>
        <v>220895.70569999999</v>
      </c>
      <c r="AK186" s="477">
        <f t="shared" ref="AK186" si="424">AJ186/K186</f>
        <v>1</v>
      </c>
      <c r="AL186" s="320">
        <f>AB186</f>
        <v>220895.70569999999</v>
      </c>
      <c r="AM186" s="562">
        <f t="shared" si="348"/>
        <v>1</v>
      </c>
      <c r="AN186" s="562"/>
      <c r="AO186" s="562"/>
      <c r="AP186" s="551"/>
      <c r="AQ186" s="551"/>
      <c r="AR186" s="551"/>
      <c r="AS186" s="551"/>
      <c r="AT186" s="424"/>
      <c r="AU186" s="424"/>
      <c r="AV186" s="424"/>
      <c r="AW186" s="424"/>
      <c r="AX186" s="424"/>
      <c r="AY186" s="424"/>
      <c r="AZ186" s="424"/>
      <c r="BA186" s="424"/>
      <c r="BB186" s="424"/>
      <c r="BC186" s="424"/>
      <c r="BD186" s="424"/>
      <c r="BE186" s="322">
        <f t="shared" ref="BE186" si="425">BG186+BI186+BK186</f>
        <v>0</v>
      </c>
      <c r="BF186" s="493">
        <f t="shared" si="419"/>
        <v>0</v>
      </c>
      <c r="BG186" s="322"/>
      <c r="BH186" s="493">
        <f t="shared" ref="BH186" si="426">BG186/AJ186</f>
        <v>0</v>
      </c>
      <c r="BI186" s="321"/>
      <c r="BJ186" s="321"/>
      <c r="BK186" s="321"/>
      <c r="BL186" s="321"/>
      <c r="BM186" s="563"/>
      <c r="BN186" s="563"/>
    </row>
    <row r="187" spans="2:66" s="63" customFormat="1" ht="44.25" customHeight="1" x14ac:dyDescent="0.3">
      <c r="B187" s="346"/>
      <c r="C187" s="198" t="s">
        <v>99</v>
      </c>
      <c r="D187" s="374"/>
      <c r="E187" s="374"/>
      <c r="F187" s="374"/>
      <c r="G187" s="374"/>
      <c r="H187" s="374"/>
      <c r="I187" s="374"/>
      <c r="J187" s="374"/>
      <c r="K187" s="348">
        <f t="shared" si="411"/>
        <v>94484.830660000007</v>
      </c>
      <c r="L187" s="348">
        <f>L188+L189</f>
        <v>94484.830660000007</v>
      </c>
      <c r="M187" s="348"/>
      <c r="N187" s="375"/>
      <c r="O187" s="375"/>
      <c r="P187" s="348">
        <f t="shared" si="350"/>
        <v>111446.48559999999</v>
      </c>
      <c r="Q187" s="349">
        <f t="shared" si="344"/>
        <v>1.1795172285489492</v>
      </c>
      <c r="R187" s="348">
        <f>R188+R189</f>
        <v>111446.48559999999</v>
      </c>
      <c r="S187" s="349">
        <f t="shared" si="345"/>
        <v>1.1795172285489492</v>
      </c>
      <c r="T187" s="349"/>
      <c r="U187" s="349"/>
      <c r="V187" s="374"/>
      <c r="W187" s="374"/>
      <c r="X187" s="374"/>
      <c r="Y187" s="374"/>
      <c r="Z187" s="348">
        <f>AB187</f>
        <v>94484.830660000007</v>
      </c>
      <c r="AA187" s="349">
        <f t="shared" si="349"/>
        <v>1</v>
      </c>
      <c r="AB187" s="348">
        <f>AB188+AB189</f>
        <v>94484.830660000007</v>
      </c>
      <c r="AC187" s="349">
        <f t="shared" si="347"/>
        <v>1</v>
      </c>
      <c r="AD187" s="349"/>
      <c r="AE187" s="349"/>
      <c r="AF187" s="374"/>
      <c r="AG187" s="374"/>
      <c r="AH187" s="374"/>
      <c r="AI187" s="374"/>
      <c r="AJ187" s="348">
        <f t="shared" si="351"/>
        <v>94484.830660000007</v>
      </c>
      <c r="AK187" s="349">
        <f t="shared" si="353"/>
        <v>1</v>
      </c>
      <c r="AL187" s="348">
        <f>AL188+AL189</f>
        <v>94484.830660000007</v>
      </c>
      <c r="AM187" s="338">
        <f t="shared" si="348"/>
        <v>1</v>
      </c>
      <c r="AN187" s="338"/>
      <c r="AO187" s="338"/>
      <c r="AP187" s="374"/>
      <c r="AQ187" s="374"/>
      <c r="AR187" s="374"/>
      <c r="AS187" s="374"/>
      <c r="AT187" s="376"/>
      <c r="AU187" s="376"/>
      <c r="AV187" s="376"/>
      <c r="AW187" s="376"/>
      <c r="AX187" s="376"/>
      <c r="AY187" s="376"/>
      <c r="AZ187" s="376"/>
      <c r="BA187" s="376"/>
      <c r="BB187" s="376"/>
      <c r="BC187" s="376"/>
      <c r="BD187" s="376"/>
      <c r="BE187" s="352">
        <f t="shared" si="398"/>
        <v>0</v>
      </c>
      <c r="BF187" s="353">
        <f t="shared" si="419"/>
        <v>0</v>
      </c>
      <c r="BG187" s="352">
        <f>BG188+BG189</f>
        <v>0</v>
      </c>
      <c r="BH187" s="353">
        <f t="shared" si="399"/>
        <v>0</v>
      </c>
      <c r="BI187" s="376"/>
      <c r="BJ187" s="376"/>
      <c r="BK187" s="376"/>
      <c r="BL187" s="376"/>
    </row>
    <row r="188" spans="2:66" s="42" customFormat="1" ht="54" customHeight="1" x14ac:dyDescent="0.25">
      <c r="B188" s="301"/>
      <c r="C188" s="187" t="s">
        <v>57</v>
      </c>
      <c r="D188" s="362"/>
      <c r="E188" s="362"/>
      <c r="F188" s="362"/>
      <c r="G188" s="362"/>
      <c r="H188" s="362"/>
      <c r="I188" s="362"/>
      <c r="J188" s="362"/>
      <c r="K188" s="309">
        <f t="shared" si="411"/>
        <v>63304.836510000001</v>
      </c>
      <c r="L188" s="309">
        <v>63304.836510000001</v>
      </c>
      <c r="M188" s="309"/>
      <c r="N188" s="361"/>
      <c r="O188" s="361"/>
      <c r="P188" s="309">
        <f t="shared" si="350"/>
        <v>74669.145319999996</v>
      </c>
      <c r="Q188" s="344">
        <f t="shared" si="344"/>
        <v>1.1795172286434201</v>
      </c>
      <c r="R188" s="309">
        <v>74669.145319999996</v>
      </c>
      <c r="S188" s="344">
        <f t="shared" si="345"/>
        <v>1.1795172286434201</v>
      </c>
      <c r="T188" s="344"/>
      <c r="U188" s="344"/>
      <c r="V188" s="362"/>
      <c r="W188" s="362"/>
      <c r="X188" s="362"/>
      <c r="Y188" s="362"/>
      <c r="Z188" s="309">
        <f t="shared" ref="Z188:Z189" si="427">AB188</f>
        <v>63304.836510000001</v>
      </c>
      <c r="AA188" s="344">
        <f t="shared" si="349"/>
        <v>1</v>
      </c>
      <c r="AB188" s="309">
        <f>L188</f>
        <v>63304.836510000001</v>
      </c>
      <c r="AC188" s="344">
        <f t="shared" si="347"/>
        <v>1</v>
      </c>
      <c r="AD188" s="344"/>
      <c r="AE188" s="344"/>
      <c r="AF188" s="362"/>
      <c r="AG188" s="362"/>
      <c r="AH188" s="362"/>
      <c r="AI188" s="362"/>
      <c r="AJ188" s="309">
        <f t="shared" si="351"/>
        <v>63304.836510000001</v>
      </c>
      <c r="AK188" s="344">
        <f t="shared" si="353"/>
        <v>1</v>
      </c>
      <c r="AL188" s="309">
        <v>63304.836510000001</v>
      </c>
      <c r="AM188" s="338">
        <f t="shared" si="348"/>
        <v>1</v>
      </c>
      <c r="AN188" s="338"/>
      <c r="AO188" s="338"/>
      <c r="AP188" s="362"/>
      <c r="AQ188" s="362"/>
      <c r="AR188" s="362"/>
      <c r="AS188" s="362"/>
      <c r="AT188" s="363"/>
      <c r="AU188" s="363"/>
      <c r="AV188" s="363"/>
      <c r="AW188" s="363"/>
      <c r="AX188" s="363"/>
      <c r="AY188" s="363"/>
      <c r="AZ188" s="363"/>
      <c r="BA188" s="363"/>
      <c r="BB188" s="363"/>
      <c r="BC188" s="363"/>
      <c r="BD188" s="363"/>
      <c r="BE188" s="311">
        <f t="shared" si="398"/>
        <v>0</v>
      </c>
      <c r="BF188" s="345">
        <f t="shared" si="419"/>
        <v>0</v>
      </c>
      <c r="BG188" s="311">
        <f>L188-AB188</f>
        <v>0</v>
      </c>
      <c r="BH188" s="345">
        <f t="shared" si="399"/>
        <v>0</v>
      </c>
      <c r="BI188" s="363"/>
      <c r="BJ188" s="363"/>
      <c r="BK188" s="363"/>
      <c r="BL188" s="363"/>
      <c r="BM188" s="41"/>
      <c r="BN188" s="41"/>
    </row>
    <row r="189" spans="2:66" s="42" customFormat="1" ht="45" customHeight="1" x14ac:dyDescent="0.25">
      <c r="B189" s="301"/>
      <c r="C189" s="186" t="s">
        <v>56</v>
      </c>
      <c r="D189" s="303"/>
      <c r="E189" s="355"/>
      <c r="F189" s="355"/>
      <c r="G189" s="303"/>
      <c r="H189" s="355"/>
      <c r="I189" s="355"/>
      <c r="J189" s="303"/>
      <c r="K189" s="229">
        <f t="shared" si="411"/>
        <v>31179.994149999999</v>
      </c>
      <c r="L189" s="229">
        <v>31179.994149999999</v>
      </c>
      <c r="M189" s="229"/>
      <c r="N189" s="354"/>
      <c r="O189" s="354"/>
      <c r="P189" s="229">
        <f t="shared" si="350"/>
        <v>36777.340279999997</v>
      </c>
      <c r="Q189" s="342">
        <f t="shared" si="344"/>
        <v>1.1795172283571451</v>
      </c>
      <c r="R189" s="229">
        <v>36777.340279999997</v>
      </c>
      <c r="S189" s="342">
        <f t="shared" si="345"/>
        <v>1.1795172283571451</v>
      </c>
      <c r="T189" s="342"/>
      <c r="U189" s="342"/>
      <c r="V189" s="303"/>
      <c r="W189" s="303"/>
      <c r="X189" s="303"/>
      <c r="Y189" s="303"/>
      <c r="Z189" s="229">
        <f t="shared" si="427"/>
        <v>31179.994149999999</v>
      </c>
      <c r="AA189" s="342">
        <f t="shared" si="349"/>
        <v>1</v>
      </c>
      <c r="AB189" s="229">
        <f>L189</f>
        <v>31179.994149999999</v>
      </c>
      <c r="AC189" s="342">
        <f t="shared" si="347"/>
        <v>1</v>
      </c>
      <c r="AD189" s="342"/>
      <c r="AE189" s="342"/>
      <c r="AF189" s="303"/>
      <c r="AG189" s="303"/>
      <c r="AH189" s="303"/>
      <c r="AI189" s="303"/>
      <c r="AJ189" s="229">
        <f t="shared" si="351"/>
        <v>31179.994149999999</v>
      </c>
      <c r="AK189" s="342">
        <f t="shared" si="353"/>
        <v>1</v>
      </c>
      <c r="AL189" s="229">
        <v>31179.994149999999</v>
      </c>
      <c r="AM189" s="338">
        <f t="shared" si="348"/>
        <v>1</v>
      </c>
      <c r="AN189" s="338"/>
      <c r="AO189" s="338"/>
      <c r="AP189" s="303"/>
      <c r="AQ189" s="303"/>
      <c r="AR189" s="303"/>
      <c r="AS189" s="303"/>
      <c r="AT189" s="351"/>
      <c r="AU189" s="351"/>
      <c r="AV189" s="351"/>
      <c r="AW189" s="351"/>
      <c r="AX189" s="351"/>
      <c r="AY189" s="351"/>
      <c r="AZ189" s="351"/>
      <c r="BA189" s="351"/>
      <c r="BB189" s="351"/>
      <c r="BC189" s="351"/>
      <c r="BD189" s="351"/>
      <c r="BE189" s="230">
        <f t="shared" si="398"/>
        <v>0</v>
      </c>
      <c r="BF189" s="343">
        <f t="shared" si="419"/>
        <v>0</v>
      </c>
      <c r="BG189" s="230">
        <f>L189-AB189</f>
        <v>0</v>
      </c>
      <c r="BH189" s="343">
        <f t="shared" si="399"/>
        <v>0</v>
      </c>
      <c r="BI189" s="331"/>
      <c r="BJ189" s="331"/>
      <c r="BK189" s="331"/>
      <c r="BL189" s="331"/>
      <c r="BM189" s="41"/>
      <c r="BN189" s="41"/>
    </row>
    <row r="190" spans="2:66" s="64" customFormat="1" ht="87" customHeight="1" x14ac:dyDescent="0.3">
      <c r="B190" s="334" t="s">
        <v>67</v>
      </c>
      <c r="C190" s="188" t="s">
        <v>100</v>
      </c>
      <c r="D190" s="335">
        <f>D191</f>
        <v>0</v>
      </c>
      <c r="E190" s="335">
        <v>0</v>
      </c>
      <c r="F190" s="335">
        <v>0</v>
      </c>
      <c r="G190" s="335">
        <v>0</v>
      </c>
      <c r="H190" s="335" t="e">
        <f>I190+J190</f>
        <v>#REF!</v>
      </c>
      <c r="I190" s="335" t="e">
        <f>L190-#REF!</f>
        <v>#REF!</v>
      </c>
      <c r="J190" s="335"/>
      <c r="K190" s="336">
        <f>L190+N190+O190</f>
        <v>93853</v>
      </c>
      <c r="L190" s="336">
        <f>L191</f>
        <v>0</v>
      </c>
      <c r="M190" s="336"/>
      <c r="N190" s="336">
        <f>N191</f>
        <v>93853</v>
      </c>
      <c r="O190" s="336">
        <f>O191</f>
        <v>0</v>
      </c>
      <c r="P190" s="336">
        <f t="shared" si="350"/>
        <v>93853</v>
      </c>
      <c r="Q190" s="337">
        <f t="shared" si="344"/>
        <v>1</v>
      </c>
      <c r="R190" s="336"/>
      <c r="S190" s="337">
        <v>0</v>
      </c>
      <c r="T190" s="337"/>
      <c r="U190" s="337"/>
      <c r="V190" s="336">
        <f>V191</f>
        <v>93853</v>
      </c>
      <c r="W190" s="337">
        <f>V190/N190</f>
        <v>1</v>
      </c>
      <c r="X190" s="335"/>
      <c r="Y190" s="335"/>
      <c r="Z190" s="336">
        <f>AF190</f>
        <v>93853</v>
      </c>
      <c r="AA190" s="337">
        <f t="shared" si="349"/>
        <v>1</v>
      </c>
      <c r="AB190" s="336"/>
      <c r="AC190" s="337">
        <v>0</v>
      </c>
      <c r="AD190" s="337"/>
      <c r="AE190" s="337"/>
      <c r="AF190" s="336">
        <f>AF191</f>
        <v>93853</v>
      </c>
      <c r="AG190" s="377">
        <f>AF190/N190</f>
        <v>1</v>
      </c>
      <c r="AH190" s="335"/>
      <c r="AI190" s="335"/>
      <c r="AJ190" s="336">
        <f t="shared" si="351"/>
        <v>93853</v>
      </c>
      <c r="AK190" s="337">
        <f t="shared" si="353"/>
        <v>1</v>
      </c>
      <c r="AL190" s="336"/>
      <c r="AM190" s="338"/>
      <c r="AN190" s="338"/>
      <c r="AO190" s="338"/>
      <c r="AP190" s="336">
        <f>AP191</f>
        <v>93853</v>
      </c>
      <c r="AQ190" s="337">
        <f>AP190/N190</f>
        <v>1</v>
      </c>
      <c r="AR190" s="335"/>
      <c r="AS190" s="335"/>
      <c r="AT190" s="339">
        <f>AT191</f>
        <v>0</v>
      </c>
      <c r="AU190" s="339">
        <f>AU191</f>
        <v>1</v>
      </c>
      <c r="AV190" s="339">
        <f>AV191</f>
        <v>0</v>
      </c>
      <c r="AW190" s="339">
        <f>AX190+AY190+AZ190</f>
        <v>1</v>
      </c>
      <c r="AX190" s="339">
        <f>AX191</f>
        <v>0</v>
      </c>
      <c r="AY190" s="339">
        <f>AY191</f>
        <v>1</v>
      </c>
      <c r="AZ190" s="339">
        <f>AZ191</f>
        <v>0</v>
      </c>
      <c r="BA190" s="339">
        <f>BB190+BC190+BD190</f>
        <v>93853</v>
      </c>
      <c r="BB190" s="339">
        <f>BB191</f>
        <v>0</v>
      </c>
      <c r="BC190" s="339">
        <f>BC191</f>
        <v>93853</v>
      </c>
      <c r="BD190" s="339">
        <f>BD191</f>
        <v>0</v>
      </c>
      <c r="BE190" s="340">
        <f t="shared" si="398"/>
        <v>0</v>
      </c>
      <c r="BF190" s="341">
        <f>BE190/N190</f>
        <v>0</v>
      </c>
      <c r="BG190" s="340"/>
      <c r="BH190" s="341"/>
      <c r="BI190" s="340">
        <f>BI191</f>
        <v>0</v>
      </c>
      <c r="BJ190" s="341">
        <f>BI190/N190</f>
        <v>0</v>
      </c>
      <c r="BK190" s="339"/>
      <c r="BL190" s="339"/>
    </row>
    <row r="191" spans="2:66" s="61" customFormat="1" ht="278.25" customHeight="1" x14ac:dyDescent="0.3">
      <c r="B191" s="301" t="s">
        <v>80</v>
      </c>
      <c r="C191" s="201" t="s">
        <v>101</v>
      </c>
      <c r="D191" s="303"/>
      <c r="E191" s="303">
        <v>0</v>
      </c>
      <c r="F191" s="303">
        <v>0</v>
      </c>
      <c r="G191" s="303">
        <v>0</v>
      </c>
      <c r="H191" s="303" t="e">
        <f>H190</f>
        <v>#REF!</v>
      </c>
      <c r="I191" s="303" t="e">
        <f>I190</f>
        <v>#REF!</v>
      </c>
      <c r="J191" s="303"/>
      <c r="K191" s="229">
        <f>L191+N191+O191</f>
        <v>93853</v>
      </c>
      <c r="L191" s="229">
        <v>0</v>
      </c>
      <c r="M191" s="229"/>
      <c r="N191" s="229">
        <v>93853</v>
      </c>
      <c r="O191" s="229"/>
      <c r="P191" s="229">
        <f t="shared" si="350"/>
        <v>93853</v>
      </c>
      <c r="Q191" s="342">
        <f t="shared" si="344"/>
        <v>1</v>
      </c>
      <c r="R191" s="229"/>
      <c r="S191" s="342">
        <v>0</v>
      </c>
      <c r="T191" s="342"/>
      <c r="U191" s="342"/>
      <c r="V191" s="229">
        <f>N191</f>
        <v>93853</v>
      </c>
      <c r="W191" s="342">
        <f>V191/N191</f>
        <v>1</v>
      </c>
      <c r="X191" s="303"/>
      <c r="Y191" s="303"/>
      <c r="Z191" s="229">
        <f>AF191</f>
        <v>93853</v>
      </c>
      <c r="AA191" s="342">
        <f t="shared" si="349"/>
        <v>1</v>
      </c>
      <c r="AB191" s="229"/>
      <c r="AC191" s="342">
        <v>0</v>
      </c>
      <c r="AD191" s="342"/>
      <c r="AE191" s="342"/>
      <c r="AF191" s="229">
        <f>N191</f>
        <v>93853</v>
      </c>
      <c r="AG191" s="378">
        <f>AF191/N191</f>
        <v>1</v>
      </c>
      <c r="AH191" s="303"/>
      <c r="AI191" s="303"/>
      <c r="AJ191" s="229">
        <f t="shared" si="351"/>
        <v>93853</v>
      </c>
      <c r="AK191" s="342">
        <f t="shared" si="353"/>
        <v>1</v>
      </c>
      <c r="AL191" s="229"/>
      <c r="AM191" s="338"/>
      <c r="AN191" s="338"/>
      <c r="AO191" s="338"/>
      <c r="AP191" s="229">
        <v>93853</v>
      </c>
      <c r="AQ191" s="342">
        <f>AP191/N191</f>
        <v>1</v>
      </c>
      <c r="AR191" s="303"/>
      <c r="AS191" s="303"/>
      <c r="AT191" s="331"/>
      <c r="AU191" s="331">
        <f>AQ191</f>
        <v>1</v>
      </c>
      <c r="AV191" s="331"/>
      <c r="AW191" s="331">
        <f>AX191+AY191+AZ191</f>
        <v>1</v>
      </c>
      <c r="AX191" s="331"/>
      <c r="AY191" s="331">
        <f>AU191</f>
        <v>1</v>
      </c>
      <c r="AZ191" s="331"/>
      <c r="BA191" s="331">
        <f>BB191+BC191+BD191</f>
        <v>93853</v>
      </c>
      <c r="BB191" s="331"/>
      <c r="BC191" s="331">
        <f>N191</f>
        <v>93853</v>
      </c>
      <c r="BD191" s="331"/>
      <c r="BE191" s="230">
        <f t="shared" si="398"/>
        <v>0</v>
      </c>
      <c r="BF191" s="343">
        <f t="shared" ref="BF191" si="428">BE191/N191</f>
        <v>0</v>
      </c>
      <c r="BG191" s="230"/>
      <c r="BH191" s="343"/>
      <c r="BI191" s="230">
        <f>N191-AF191</f>
        <v>0</v>
      </c>
      <c r="BJ191" s="343">
        <f>BI191/N191</f>
        <v>0</v>
      </c>
      <c r="BK191" s="331"/>
      <c r="BL191" s="331"/>
    </row>
    <row r="192" spans="2:66" s="64" customFormat="1" ht="64.5" customHeight="1" x14ac:dyDescent="0.3">
      <c r="B192" s="334" t="s">
        <v>71</v>
      </c>
      <c r="C192" s="188" t="s">
        <v>102</v>
      </c>
      <c r="D192" s="335">
        <f>D193</f>
        <v>0</v>
      </c>
      <c r="E192" s="335">
        <f>F192</f>
        <v>0</v>
      </c>
      <c r="F192" s="335">
        <f>F193</f>
        <v>0</v>
      </c>
      <c r="G192" s="335"/>
      <c r="H192" s="335">
        <f>I192</f>
        <v>42897.373189999991</v>
      </c>
      <c r="I192" s="335">
        <f>I193</f>
        <v>42897.373189999991</v>
      </c>
      <c r="J192" s="335"/>
      <c r="K192" s="336">
        <f t="shared" ref="K192:K193" si="429">L192</f>
        <v>42897.373189999991</v>
      </c>
      <c r="L192" s="336">
        <f>L193</f>
        <v>42897.373189999991</v>
      </c>
      <c r="M192" s="336"/>
      <c r="N192" s="336"/>
      <c r="O192" s="336"/>
      <c r="P192" s="336">
        <f t="shared" si="350"/>
        <v>42897.373189999991</v>
      </c>
      <c r="Q192" s="337">
        <f t="shared" si="344"/>
        <v>1</v>
      </c>
      <c r="R192" s="336">
        <f>R193</f>
        <v>42897.373189999991</v>
      </c>
      <c r="S192" s="337">
        <f t="shared" si="345"/>
        <v>1</v>
      </c>
      <c r="T192" s="337"/>
      <c r="U192" s="337"/>
      <c r="V192" s="336"/>
      <c r="W192" s="335"/>
      <c r="X192" s="335"/>
      <c r="Y192" s="335"/>
      <c r="Z192" s="336">
        <f>AB192+AF192+AH192</f>
        <v>42897.373189999991</v>
      </c>
      <c r="AA192" s="337">
        <f t="shared" si="349"/>
        <v>1</v>
      </c>
      <c r="AB192" s="336">
        <f>AB193</f>
        <v>42897.373189999991</v>
      </c>
      <c r="AC192" s="337">
        <f t="shared" si="347"/>
        <v>1</v>
      </c>
      <c r="AD192" s="337"/>
      <c r="AE192" s="337"/>
      <c r="AF192" s="335"/>
      <c r="AG192" s="335"/>
      <c r="AH192" s="335"/>
      <c r="AI192" s="335"/>
      <c r="AJ192" s="336">
        <f t="shared" si="351"/>
        <v>42897.373189999991</v>
      </c>
      <c r="AK192" s="337">
        <f t="shared" si="353"/>
        <v>1</v>
      </c>
      <c r="AL192" s="336">
        <f>AL193</f>
        <v>42897.373189999991</v>
      </c>
      <c r="AM192" s="337">
        <f t="shared" si="348"/>
        <v>1</v>
      </c>
      <c r="AN192" s="337"/>
      <c r="AO192" s="337"/>
      <c r="AP192" s="336"/>
      <c r="AQ192" s="335"/>
      <c r="AR192" s="335"/>
      <c r="AS192" s="335"/>
      <c r="AT192" s="339">
        <f>BB192-AF192</f>
        <v>130000</v>
      </c>
      <c r="AU192" s="339"/>
      <c r="AV192" s="339"/>
      <c r="AW192" s="339">
        <f>AX192</f>
        <v>-42897.373189999991</v>
      </c>
      <c r="AX192" s="339">
        <f>BE192-AJ192</f>
        <v>-42897.373189999991</v>
      </c>
      <c r="AY192" s="339"/>
      <c r="AZ192" s="339"/>
      <c r="BA192" s="339">
        <f>BB192</f>
        <v>130000</v>
      </c>
      <c r="BB192" s="339">
        <f>BB193</f>
        <v>130000</v>
      </c>
      <c r="BC192" s="339"/>
      <c r="BD192" s="339"/>
      <c r="BE192" s="340">
        <f t="shared" si="398"/>
        <v>0</v>
      </c>
      <c r="BF192" s="341">
        <f>BE192/L192</f>
        <v>0</v>
      </c>
      <c r="BG192" s="340">
        <f>BG193</f>
        <v>0</v>
      </c>
      <c r="BH192" s="341">
        <f t="shared" ref="BH192:BH220" si="430">BG192/AJ192</f>
        <v>0</v>
      </c>
      <c r="BI192" s="339"/>
      <c r="BJ192" s="339"/>
      <c r="BK192" s="339"/>
      <c r="BL192" s="339"/>
    </row>
    <row r="193" spans="1:66" s="61" customFormat="1" ht="218.25" customHeight="1" x14ac:dyDescent="0.3">
      <c r="B193" s="301" t="s">
        <v>103</v>
      </c>
      <c r="C193" s="200" t="s">
        <v>104</v>
      </c>
      <c r="D193" s="303"/>
      <c r="E193" s="303">
        <f>F193</f>
        <v>0</v>
      </c>
      <c r="F193" s="303">
        <v>0</v>
      </c>
      <c r="G193" s="303"/>
      <c r="H193" s="303">
        <f>I193</f>
        <v>42897.373189999991</v>
      </c>
      <c r="I193" s="303">
        <f>L193</f>
        <v>42897.373189999991</v>
      </c>
      <c r="J193" s="303"/>
      <c r="K193" s="229">
        <f t="shared" si="429"/>
        <v>42897.373189999991</v>
      </c>
      <c r="L193" s="229">
        <f>SUM(L194:L196)</f>
        <v>42897.373189999991</v>
      </c>
      <c r="M193" s="229"/>
      <c r="N193" s="229"/>
      <c r="O193" s="229"/>
      <c r="P193" s="229">
        <f t="shared" si="350"/>
        <v>42897.373189999991</v>
      </c>
      <c r="Q193" s="342">
        <f t="shared" si="344"/>
        <v>1</v>
      </c>
      <c r="R193" s="229">
        <f>SUM(R194:R196)</f>
        <v>42897.373189999991</v>
      </c>
      <c r="S193" s="342">
        <f t="shared" si="345"/>
        <v>1</v>
      </c>
      <c r="T193" s="342"/>
      <c r="U193" s="342"/>
      <c r="V193" s="229"/>
      <c r="W193" s="303"/>
      <c r="X193" s="303"/>
      <c r="Y193" s="303"/>
      <c r="Z193" s="229">
        <f>AB193</f>
        <v>42897.373189999991</v>
      </c>
      <c r="AA193" s="342">
        <f t="shared" si="349"/>
        <v>1</v>
      </c>
      <c r="AB193" s="229">
        <f>SUM(AB194:AB196)</f>
        <v>42897.373189999991</v>
      </c>
      <c r="AC193" s="342">
        <f t="shared" si="347"/>
        <v>1</v>
      </c>
      <c r="AD193" s="342"/>
      <c r="AE193" s="342"/>
      <c r="AF193" s="303"/>
      <c r="AG193" s="303"/>
      <c r="AH193" s="303"/>
      <c r="AI193" s="303"/>
      <c r="AJ193" s="229">
        <f t="shared" si="351"/>
        <v>42897.373189999991</v>
      </c>
      <c r="AK193" s="342">
        <f t="shared" si="353"/>
        <v>1</v>
      </c>
      <c r="AL193" s="229">
        <f>SUM(AL194:AL196)</f>
        <v>42897.373189999991</v>
      </c>
      <c r="AM193" s="338">
        <f t="shared" si="348"/>
        <v>1</v>
      </c>
      <c r="AN193" s="338"/>
      <c r="AO193" s="338"/>
      <c r="AP193" s="229"/>
      <c r="AQ193" s="303"/>
      <c r="AR193" s="303"/>
      <c r="AS193" s="303"/>
      <c r="AT193" s="331">
        <f>BB193-AF193</f>
        <v>130000</v>
      </c>
      <c r="AU193" s="331"/>
      <c r="AV193" s="331"/>
      <c r="AW193" s="331">
        <f>AX193</f>
        <v>-42897.373189999991</v>
      </c>
      <c r="AX193" s="331">
        <f>BE193-AJ193</f>
        <v>-42897.373189999991</v>
      </c>
      <c r="AY193" s="331"/>
      <c r="AZ193" s="331"/>
      <c r="BA193" s="331">
        <f>BB193</f>
        <v>130000</v>
      </c>
      <c r="BB193" s="331">
        <v>130000</v>
      </c>
      <c r="BC193" s="331"/>
      <c r="BD193" s="331"/>
      <c r="BE193" s="230">
        <f t="shared" si="398"/>
        <v>0</v>
      </c>
      <c r="BF193" s="343">
        <f>BE193/L193</f>
        <v>0</v>
      </c>
      <c r="BG193" s="230">
        <f>SUM(BG194:BG196)</f>
        <v>0</v>
      </c>
      <c r="BH193" s="343">
        <f t="shared" si="430"/>
        <v>0</v>
      </c>
      <c r="BI193" s="331"/>
      <c r="BJ193" s="331"/>
      <c r="BK193" s="331"/>
      <c r="BL193" s="331"/>
    </row>
    <row r="194" spans="1:66" s="62" customFormat="1" ht="77.25" hidden="1" customHeight="1" x14ac:dyDescent="0.3">
      <c r="B194" s="358" t="s">
        <v>60</v>
      </c>
      <c r="C194" s="197" t="s">
        <v>419</v>
      </c>
      <c r="D194" s="355"/>
      <c r="E194" s="355"/>
      <c r="F194" s="355"/>
      <c r="G194" s="355"/>
      <c r="H194" s="355"/>
      <c r="I194" s="355"/>
      <c r="J194" s="355"/>
      <c r="K194" s="354">
        <f>L194</f>
        <v>978.92579999999998</v>
      </c>
      <c r="L194" s="354">
        <v>978.92579999999998</v>
      </c>
      <c r="M194" s="354"/>
      <c r="N194" s="354"/>
      <c r="O194" s="354"/>
      <c r="P194" s="354">
        <f>R194</f>
        <v>978.92579999999998</v>
      </c>
      <c r="Q194" s="338">
        <f t="shared" si="344"/>
        <v>1</v>
      </c>
      <c r="R194" s="354">
        <f>AB194</f>
        <v>978.92579999999998</v>
      </c>
      <c r="S194" s="338">
        <f t="shared" si="345"/>
        <v>1</v>
      </c>
      <c r="T194" s="338"/>
      <c r="U194" s="338"/>
      <c r="V194" s="354"/>
      <c r="W194" s="355"/>
      <c r="X194" s="355"/>
      <c r="Y194" s="355"/>
      <c r="Z194" s="354">
        <f>AB194</f>
        <v>978.92579999999998</v>
      </c>
      <c r="AA194" s="338">
        <f t="shared" ref="AA194:AA196" si="431">Z194/K194</f>
        <v>1</v>
      </c>
      <c r="AB194" s="354">
        <f>L194</f>
        <v>978.92579999999998</v>
      </c>
      <c r="AC194" s="338">
        <f t="shared" ref="AC194:AC196" si="432">AB194/L194</f>
        <v>1</v>
      </c>
      <c r="AD194" s="338"/>
      <c r="AE194" s="338"/>
      <c r="AF194" s="355"/>
      <c r="AG194" s="355"/>
      <c r="AH194" s="355"/>
      <c r="AI194" s="355"/>
      <c r="AJ194" s="354">
        <f>AL194</f>
        <v>978.92579999999998</v>
      </c>
      <c r="AK194" s="342">
        <f t="shared" si="353"/>
        <v>1</v>
      </c>
      <c r="AL194" s="354">
        <f>[1]Лист1!$L$1041</f>
        <v>978.92579999999998</v>
      </c>
      <c r="AM194" s="338">
        <f t="shared" si="348"/>
        <v>1</v>
      </c>
      <c r="AN194" s="338"/>
      <c r="AO194" s="338"/>
      <c r="AP194" s="354"/>
      <c r="AQ194" s="355"/>
      <c r="AR194" s="355"/>
      <c r="AS194" s="355"/>
      <c r="AT194" s="351"/>
      <c r="AU194" s="351"/>
      <c r="AV194" s="351"/>
      <c r="AW194" s="351"/>
      <c r="AX194" s="351"/>
      <c r="AY194" s="351"/>
      <c r="AZ194" s="351"/>
      <c r="BA194" s="351"/>
      <c r="BB194" s="351"/>
      <c r="BC194" s="351"/>
      <c r="BD194" s="351"/>
      <c r="BE194" s="356">
        <f>BG194</f>
        <v>0</v>
      </c>
      <c r="BF194" s="341">
        <f t="shared" ref="BF194:BF232" si="433">BE194/L194</f>
        <v>0</v>
      </c>
      <c r="BG194" s="356">
        <f>L194-AB194</f>
        <v>0</v>
      </c>
      <c r="BH194" s="357">
        <f t="shared" si="430"/>
        <v>0</v>
      </c>
      <c r="BI194" s="351"/>
      <c r="BJ194" s="351"/>
      <c r="BK194" s="351"/>
      <c r="BL194" s="351"/>
    </row>
    <row r="195" spans="1:66" s="62" customFormat="1" ht="57" hidden="1" customHeight="1" x14ac:dyDescent="0.3">
      <c r="B195" s="358" t="s">
        <v>67</v>
      </c>
      <c r="C195" s="197" t="s">
        <v>420</v>
      </c>
      <c r="D195" s="355"/>
      <c r="E195" s="355"/>
      <c r="F195" s="355"/>
      <c r="G195" s="355"/>
      <c r="H195" s="355"/>
      <c r="I195" s="355"/>
      <c r="J195" s="355"/>
      <c r="K195" s="354">
        <f>L195</f>
        <v>40148.247389999997</v>
      </c>
      <c r="L195" s="354">
        <v>40148.247389999997</v>
      </c>
      <c r="M195" s="354"/>
      <c r="N195" s="354"/>
      <c r="O195" s="354"/>
      <c r="P195" s="354">
        <f t="shared" ref="P195:P196" si="434">R195</f>
        <v>40148.247389999997</v>
      </c>
      <c r="Q195" s="338">
        <f t="shared" si="344"/>
        <v>1</v>
      </c>
      <c r="R195" s="354">
        <f>Z195</f>
        <v>40148.247389999997</v>
      </c>
      <c r="S195" s="338">
        <f t="shared" si="345"/>
        <v>1</v>
      </c>
      <c r="T195" s="338"/>
      <c r="U195" s="338"/>
      <c r="V195" s="354"/>
      <c r="W195" s="355"/>
      <c r="X195" s="355"/>
      <c r="Y195" s="355"/>
      <c r="Z195" s="354">
        <f t="shared" ref="Z195:Z196" si="435">AB195</f>
        <v>40148.247389999997</v>
      </c>
      <c r="AA195" s="338">
        <f t="shared" si="431"/>
        <v>1</v>
      </c>
      <c r="AB195" s="354">
        <f t="shared" ref="AB195:AB196" si="436">L195</f>
        <v>40148.247389999997</v>
      </c>
      <c r="AC195" s="338">
        <f t="shared" si="432"/>
        <v>1</v>
      </c>
      <c r="AD195" s="338"/>
      <c r="AE195" s="338"/>
      <c r="AF195" s="355"/>
      <c r="AG195" s="355"/>
      <c r="AH195" s="355"/>
      <c r="AI195" s="355"/>
      <c r="AJ195" s="354">
        <f t="shared" ref="AJ195:AJ196" si="437">AL195</f>
        <v>40148.247389999997</v>
      </c>
      <c r="AK195" s="338">
        <f t="shared" si="353"/>
        <v>1</v>
      </c>
      <c r="AL195" s="354">
        <f>AB195</f>
        <v>40148.247389999997</v>
      </c>
      <c r="AM195" s="338">
        <f t="shared" si="348"/>
        <v>1</v>
      </c>
      <c r="AN195" s="338"/>
      <c r="AO195" s="338"/>
      <c r="AP195" s="354"/>
      <c r="AQ195" s="355"/>
      <c r="AR195" s="355"/>
      <c r="AS195" s="355"/>
      <c r="AT195" s="351"/>
      <c r="AU195" s="351"/>
      <c r="AV195" s="351"/>
      <c r="AW195" s="351"/>
      <c r="AX195" s="351"/>
      <c r="AY195" s="351"/>
      <c r="AZ195" s="351"/>
      <c r="BA195" s="351"/>
      <c r="BB195" s="351"/>
      <c r="BC195" s="351"/>
      <c r="BD195" s="351"/>
      <c r="BE195" s="356">
        <f>BG195</f>
        <v>0</v>
      </c>
      <c r="BF195" s="341">
        <f t="shared" si="433"/>
        <v>0</v>
      </c>
      <c r="BG195" s="356">
        <f t="shared" ref="BG195:BG196" si="438">L195-AB195</f>
        <v>0</v>
      </c>
      <c r="BH195" s="357">
        <f>BG195/L195</f>
        <v>0</v>
      </c>
      <c r="BI195" s="351"/>
      <c r="BJ195" s="351"/>
      <c r="BK195" s="351"/>
      <c r="BL195" s="351"/>
    </row>
    <row r="196" spans="1:66" s="62" customFormat="1" ht="72" hidden="1" customHeight="1" x14ac:dyDescent="0.3">
      <c r="B196" s="358" t="s">
        <v>71</v>
      </c>
      <c r="C196" s="197" t="s">
        <v>421</v>
      </c>
      <c r="D196" s="355"/>
      <c r="E196" s="355"/>
      <c r="F196" s="355"/>
      <c r="G196" s="355"/>
      <c r="H196" s="355"/>
      <c r="I196" s="355"/>
      <c r="J196" s="355"/>
      <c r="K196" s="354">
        <f>L196</f>
        <v>1770.2</v>
      </c>
      <c r="L196" s="354">
        <v>1770.2</v>
      </c>
      <c r="M196" s="354"/>
      <c r="N196" s="354"/>
      <c r="O196" s="354"/>
      <c r="P196" s="354">
        <f t="shared" si="434"/>
        <v>1770.2</v>
      </c>
      <c r="Q196" s="338">
        <f t="shared" si="344"/>
        <v>1</v>
      </c>
      <c r="R196" s="354">
        <f>Z196</f>
        <v>1770.2</v>
      </c>
      <c r="S196" s="338">
        <f t="shared" si="345"/>
        <v>1</v>
      </c>
      <c r="T196" s="338"/>
      <c r="U196" s="338"/>
      <c r="V196" s="354"/>
      <c r="W196" s="355"/>
      <c r="X196" s="355"/>
      <c r="Y196" s="355"/>
      <c r="Z196" s="354">
        <f t="shared" si="435"/>
        <v>1770.2</v>
      </c>
      <c r="AA196" s="338">
        <f t="shared" si="431"/>
        <v>1</v>
      </c>
      <c r="AB196" s="354">
        <f t="shared" si="436"/>
        <v>1770.2</v>
      </c>
      <c r="AC196" s="338">
        <f t="shared" si="432"/>
        <v>1</v>
      </c>
      <c r="AD196" s="338"/>
      <c r="AE196" s="338"/>
      <c r="AF196" s="355"/>
      <c r="AG196" s="355"/>
      <c r="AH196" s="355"/>
      <c r="AI196" s="355"/>
      <c r="AJ196" s="354">
        <f t="shared" si="437"/>
        <v>1770.2</v>
      </c>
      <c r="AK196" s="338">
        <f t="shared" si="353"/>
        <v>1</v>
      </c>
      <c r="AL196" s="354">
        <f>AB196</f>
        <v>1770.2</v>
      </c>
      <c r="AM196" s="338">
        <f t="shared" si="348"/>
        <v>1</v>
      </c>
      <c r="AN196" s="338"/>
      <c r="AO196" s="338"/>
      <c r="AP196" s="354"/>
      <c r="AQ196" s="355"/>
      <c r="AR196" s="355"/>
      <c r="AS196" s="355"/>
      <c r="AT196" s="351"/>
      <c r="AU196" s="351"/>
      <c r="AV196" s="351"/>
      <c r="AW196" s="351"/>
      <c r="AX196" s="351"/>
      <c r="AY196" s="351"/>
      <c r="AZ196" s="351"/>
      <c r="BA196" s="351"/>
      <c r="BB196" s="351"/>
      <c r="BC196" s="351"/>
      <c r="BD196" s="351"/>
      <c r="BE196" s="356">
        <f t="shared" ref="BE196" si="439">BG196</f>
        <v>0</v>
      </c>
      <c r="BF196" s="341">
        <f t="shared" si="433"/>
        <v>0</v>
      </c>
      <c r="BG196" s="356">
        <f t="shared" si="438"/>
        <v>0</v>
      </c>
      <c r="BH196" s="357">
        <f t="shared" ref="BH196" si="440">BG196/L196</f>
        <v>0</v>
      </c>
      <c r="BI196" s="351"/>
      <c r="BJ196" s="351"/>
      <c r="BK196" s="351"/>
      <c r="BL196" s="351"/>
    </row>
    <row r="197" spans="1:66" s="64" customFormat="1" ht="41.25" customHeight="1" x14ac:dyDescent="0.3">
      <c r="B197" s="964" t="s">
        <v>105</v>
      </c>
      <c r="C197" s="964"/>
      <c r="D197" s="335" t="e">
        <f>#REF!+D155+#REF!+D64+D190</f>
        <v>#REF!</v>
      </c>
      <c r="E197" s="335" t="e">
        <f>#REF!+E155+#REF!+E64</f>
        <v>#REF!</v>
      </c>
      <c r="F197" s="335" t="e">
        <f>#REF!+F155+#REF!+F64</f>
        <v>#REF!</v>
      </c>
      <c r="G197" s="335" t="e">
        <f>#REF!+G155+#REF!+G64</f>
        <v>#REF!</v>
      </c>
      <c r="H197" s="335" t="e">
        <f>#REF!+H155+#REF!+H64</f>
        <v>#REF!</v>
      </c>
      <c r="I197" s="335" t="e">
        <f>#REF!+I155+#REF!+I64</f>
        <v>#REF!</v>
      </c>
      <c r="J197" s="335" t="e">
        <f>#REF!+J155+#REF!</f>
        <v>#REF!</v>
      </c>
      <c r="K197" s="336">
        <f>K57+K190+K192</f>
        <v>5756919.5539599992</v>
      </c>
      <c r="L197" s="336">
        <f>L57+L190+L192</f>
        <v>5662764.1775499992</v>
      </c>
      <c r="M197" s="336">
        <f>M57+M190+M192</f>
        <v>302.37641000000002</v>
      </c>
      <c r="N197" s="336">
        <f>N57+N190+N192</f>
        <v>93853</v>
      </c>
      <c r="O197" s="336"/>
      <c r="P197" s="336">
        <f>R197+V197+X197+T197</f>
        <v>5974877.0055599995</v>
      </c>
      <c r="Q197" s="337">
        <f t="shared" si="344"/>
        <v>1.0378600829066778</v>
      </c>
      <c r="R197" s="336">
        <f>R57+R190+R192</f>
        <v>5880721.6291499995</v>
      </c>
      <c r="S197" s="337">
        <f t="shared" si="345"/>
        <v>1.0384895864927752</v>
      </c>
      <c r="T197" s="336">
        <f>T57+T190+T192</f>
        <v>302.37641000000002</v>
      </c>
      <c r="U197" s="337">
        <f>T197/M197</f>
        <v>1</v>
      </c>
      <c r="V197" s="336">
        <f>V57+V190+V192</f>
        <v>93853</v>
      </c>
      <c r="W197" s="335"/>
      <c r="X197" s="335">
        <f>X57+X190+X192</f>
        <v>0</v>
      </c>
      <c r="Y197" s="335"/>
      <c r="Z197" s="336">
        <f>Z57+Z190+Z192</f>
        <v>5750943.7755100001</v>
      </c>
      <c r="AA197" s="337">
        <f t="shared" si="349"/>
        <v>0.99896198333258124</v>
      </c>
      <c r="AB197" s="336">
        <f>AB57+AB190+AB192</f>
        <v>5656788.3991</v>
      </c>
      <c r="AC197" s="337">
        <f t="shared" si="347"/>
        <v>0.99894472412012314</v>
      </c>
      <c r="AD197" s="336">
        <f>AD57+AD190+AD192</f>
        <v>302.37641000000002</v>
      </c>
      <c r="AE197" s="337">
        <f>AD197/M197</f>
        <v>1</v>
      </c>
      <c r="AF197" s="336">
        <f>AF57+AF190+AF192</f>
        <v>93853</v>
      </c>
      <c r="AG197" s="337">
        <f>AF197/N197</f>
        <v>1</v>
      </c>
      <c r="AH197" s="335"/>
      <c r="AI197" s="335"/>
      <c r="AJ197" s="336">
        <f>AL197+AN197+AP197</f>
        <v>5756919.5539599992</v>
      </c>
      <c r="AK197" s="337">
        <f t="shared" si="353"/>
        <v>1</v>
      </c>
      <c r="AL197" s="336">
        <f>AL57+AL190+AL192</f>
        <v>5662764.1775499992</v>
      </c>
      <c r="AM197" s="338">
        <f t="shared" si="348"/>
        <v>1</v>
      </c>
      <c r="AN197" s="336">
        <f>AN57+AN190+AN192</f>
        <v>302.37641000000002</v>
      </c>
      <c r="AO197" s="337">
        <f>AN197/M197</f>
        <v>1</v>
      </c>
      <c r="AP197" s="336">
        <f>AP57+AP190+AP192</f>
        <v>93853</v>
      </c>
      <c r="AQ197" s="335"/>
      <c r="AR197" s="335">
        <f>AR57+AR190+AR192</f>
        <v>0</v>
      </c>
      <c r="AS197" s="335"/>
      <c r="AT197" s="339">
        <f t="shared" ref="AT197:BD197" si="441">AT57+AT190+AT192</f>
        <v>1150000</v>
      </c>
      <c r="AU197" s="339">
        <f t="shared" si="441"/>
        <v>1</v>
      </c>
      <c r="AV197" s="339">
        <f t="shared" si="441"/>
        <v>0</v>
      </c>
      <c r="AW197" s="339" t="e">
        <f t="shared" si="441"/>
        <v>#REF!</v>
      </c>
      <c r="AX197" s="339" t="e">
        <f t="shared" si="441"/>
        <v>#REF!</v>
      </c>
      <c r="AY197" s="339">
        <f t="shared" si="441"/>
        <v>1</v>
      </c>
      <c r="AZ197" s="339">
        <f t="shared" si="441"/>
        <v>0</v>
      </c>
      <c r="BA197" s="339">
        <f t="shared" si="441"/>
        <v>6860932.4071000004</v>
      </c>
      <c r="BB197" s="339">
        <f t="shared" si="441"/>
        <v>6766421.4293900002</v>
      </c>
      <c r="BC197" s="339">
        <f t="shared" si="441"/>
        <v>93853</v>
      </c>
      <c r="BD197" s="339">
        <f t="shared" si="441"/>
        <v>0</v>
      </c>
      <c r="BE197" s="340">
        <f>BG197+BI197+BK197</f>
        <v>5975.7784500000416</v>
      </c>
      <c r="BF197" s="341">
        <f t="shared" si="433"/>
        <v>1.0552758798770018E-3</v>
      </c>
      <c r="BG197" s="340">
        <f>BG219+BG220</f>
        <v>5975.7784500000416</v>
      </c>
      <c r="BH197" s="341">
        <f t="shared" si="430"/>
        <v>1.0380166674188623E-3</v>
      </c>
      <c r="BI197" s="339">
        <f>BI57+BI190+BI192</f>
        <v>0</v>
      </c>
      <c r="BJ197" s="341">
        <f>BI197/N197</f>
        <v>0</v>
      </c>
      <c r="BK197" s="339"/>
      <c r="BL197" s="339"/>
    </row>
    <row r="198" spans="1:66" s="67" customFormat="1" ht="46.5" hidden="1" customHeight="1" x14ac:dyDescent="0.25">
      <c r="A198" s="65"/>
      <c r="B198" s="299"/>
      <c r="C198" s="185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>
        <f t="shared" si="350"/>
        <v>0</v>
      </c>
      <c r="Q198" s="337" t="e">
        <f t="shared" si="344"/>
        <v>#DIV/0!</v>
      </c>
      <c r="R198" s="919"/>
      <c r="S198" s="337" t="e">
        <f t="shared" si="345"/>
        <v>#DIV/0!</v>
      </c>
      <c r="T198" s="919"/>
      <c r="U198" s="337" t="e">
        <f t="shared" ref="U198:U220" si="442">T198/M198</f>
        <v>#DIV/0!</v>
      </c>
      <c r="V198" s="299"/>
      <c r="W198" s="379"/>
      <c r="X198" s="379"/>
      <c r="Y198" s="379"/>
      <c r="Z198" s="299"/>
      <c r="AA198" s="337" t="e">
        <f t="shared" si="349"/>
        <v>#DIV/0!</v>
      </c>
      <c r="AB198" s="919"/>
      <c r="AC198" s="337" t="e">
        <f t="shared" si="347"/>
        <v>#DIV/0!</v>
      </c>
      <c r="AD198" s="556"/>
      <c r="AE198" s="337" t="e">
        <f t="shared" ref="AE198:AE223" si="443">AD198/M198</f>
        <v>#DIV/0!</v>
      </c>
      <c r="AF198" s="299"/>
      <c r="AG198" s="337" t="e">
        <f t="shared" ref="AG198:AG220" si="444">AF198/N198</f>
        <v>#DIV/0!</v>
      </c>
      <c r="AH198" s="299"/>
      <c r="AI198" s="299"/>
      <c r="AJ198" s="299"/>
      <c r="AK198" s="337" t="e">
        <f t="shared" si="353"/>
        <v>#DIV/0!</v>
      </c>
      <c r="AL198" s="919"/>
      <c r="AM198" s="338" t="e">
        <f t="shared" si="348"/>
        <v>#DIV/0!</v>
      </c>
      <c r="AN198" s="919"/>
      <c r="AO198" s="337" t="e">
        <f t="shared" ref="AO198:AO222" si="445">AN198/M198</f>
        <v>#DIV/0!</v>
      </c>
      <c r="AP198" s="299"/>
      <c r="AQ198" s="299"/>
      <c r="AR198" s="299"/>
      <c r="AS198" s="299"/>
      <c r="AT198" s="380"/>
      <c r="AU198" s="380"/>
      <c r="AV198" s="380"/>
      <c r="AW198" s="380"/>
      <c r="AX198" s="380"/>
      <c r="AY198" s="380"/>
      <c r="AZ198" s="380"/>
      <c r="BA198" s="380"/>
      <c r="BB198" s="380"/>
      <c r="BC198" s="380"/>
      <c r="BD198" s="380"/>
      <c r="BE198" s="380"/>
      <c r="BF198" s="341" t="e">
        <f t="shared" si="433"/>
        <v>#DIV/0!</v>
      </c>
      <c r="BG198" s="380"/>
      <c r="BH198" s="341" t="e">
        <f t="shared" si="430"/>
        <v>#DIV/0!</v>
      </c>
      <c r="BI198" s="380"/>
      <c r="BJ198" s="341" t="e">
        <f t="shared" ref="BJ198:BJ220" si="446">BI198/N198</f>
        <v>#DIV/0!</v>
      </c>
      <c r="BK198" s="380"/>
      <c r="BL198" s="380"/>
      <c r="BM198" s="66"/>
      <c r="BN198" s="66"/>
    </row>
    <row r="199" spans="1:66" s="67" customFormat="1" ht="46.5" hidden="1" customHeight="1" x14ac:dyDescent="0.25">
      <c r="A199" s="65"/>
      <c r="B199" s="299"/>
      <c r="C199" s="185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>
        <f t="shared" si="350"/>
        <v>0</v>
      </c>
      <c r="Q199" s="337" t="e">
        <f t="shared" si="344"/>
        <v>#DIV/0!</v>
      </c>
      <c r="R199" s="919"/>
      <c r="S199" s="337" t="e">
        <f t="shared" si="345"/>
        <v>#DIV/0!</v>
      </c>
      <c r="T199" s="919"/>
      <c r="U199" s="337" t="e">
        <f t="shared" si="442"/>
        <v>#DIV/0!</v>
      </c>
      <c r="V199" s="299"/>
      <c r="W199" s="379"/>
      <c r="X199" s="379"/>
      <c r="Y199" s="379"/>
      <c r="Z199" s="299"/>
      <c r="AA199" s="337" t="e">
        <f t="shared" si="349"/>
        <v>#DIV/0!</v>
      </c>
      <c r="AB199" s="919"/>
      <c r="AC199" s="337" t="e">
        <f t="shared" si="347"/>
        <v>#DIV/0!</v>
      </c>
      <c r="AD199" s="556"/>
      <c r="AE199" s="337" t="e">
        <f t="shared" si="443"/>
        <v>#DIV/0!</v>
      </c>
      <c r="AF199" s="299"/>
      <c r="AG199" s="337" t="e">
        <f t="shared" si="444"/>
        <v>#DIV/0!</v>
      </c>
      <c r="AH199" s="299"/>
      <c r="AI199" s="299"/>
      <c r="AJ199" s="299"/>
      <c r="AK199" s="337" t="e">
        <f t="shared" si="353"/>
        <v>#DIV/0!</v>
      </c>
      <c r="AL199" s="919"/>
      <c r="AM199" s="338" t="e">
        <f t="shared" si="348"/>
        <v>#DIV/0!</v>
      </c>
      <c r="AN199" s="919"/>
      <c r="AO199" s="337" t="e">
        <f t="shared" si="445"/>
        <v>#DIV/0!</v>
      </c>
      <c r="AP199" s="299"/>
      <c r="AQ199" s="299"/>
      <c r="AR199" s="299"/>
      <c r="AS199" s="299"/>
      <c r="AT199" s="380"/>
      <c r="AU199" s="380"/>
      <c r="AV199" s="380"/>
      <c r="AW199" s="380"/>
      <c r="AX199" s="380"/>
      <c r="AY199" s="380"/>
      <c r="AZ199" s="380"/>
      <c r="BA199" s="380"/>
      <c r="BB199" s="380"/>
      <c r="BC199" s="380"/>
      <c r="BD199" s="380"/>
      <c r="BE199" s="380"/>
      <c r="BF199" s="341" t="e">
        <f t="shared" si="433"/>
        <v>#DIV/0!</v>
      </c>
      <c r="BG199" s="380"/>
      <c r="BH199" s="341" t="e">
        <f t="shared" si="430"/>
        <v>#DIV/0!</v>
      </c>
      <c r="BI199" s="380"/>
      <c r="BJ199" s="341" t="e">
        <f t="shared" si="446"/>
        <v>#DIV/0!</v>
      </c>
      <c r="BK199" s="380"/>
      <c r="BL199" s="380"/>
      <c r="BM199" s="66"/>
      <c r="BN199" s="66"/>
    </row>
    <row r="200" spans="1:66" s="67" customFormat="1" ht="46.5" hidden="1" customHeight="1" x14ac:dyDescent="0.25">
      <c r="A200" s="65"/>
      <c r="B200" s="299"/>
      <c r="C200" s="185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>
        <f t="shared" si="350"/>
        <v>0</v>
      </c>
      <c r="Q200" s="337" t="e">
        <f t="shared" si="344"/>
        <v>#DIV/0!</v>
      </c>
      <c r="R200" s="919"/>
      <c r="S200" s="337" t="e">
        <f t="shared" si="345"/>
        <v>#DIV/0!</v>
      </c>
      <c r="T200" s="919"/>
      <c r="U200" s="337" t="e">
        <f t="shared" si="442"/>
        <v>#DIV/0!</v>
      </c>
      <c r="V200" s="299"/>
      <c r="W200" s="379"/>
      <c r="X200" s="379"/>
      <c r="Y200" s="379"/>
      <c r="Z200" s="299"/>
      <c r="AA200" s="337" t="e">
        <f t="shared" si="349"/>
        <v>#DIV/0!</v>
      </c>
      <c r="AB200" s="919"/>
      <c r="AC200" s="337" t="e">
        <f t="shared" si="347"/>
        <v>#DIV/0!</v>
      </c>
      <c r="AD200" s="556"/>
      <c r="AE200" s="337" t="e">
        <f t="shared" si="443"/>
        <v>#DIV/0!</v>
      </c>
      <c r="AF200" s="299"/>
      <c r="AG200" s="337" t="e">
        <f t="shared" si="444"/>
        <v>#DIV/0!</v>
      </c>
      <c r="AH200" s="299"/>
      <c r="AI200" s="299"/>
      <c r="AJ200" s="299"/>
      <c r="AK200" s="337" t="e">
        <f t="shared" si="353"/>
        <v>#DIV/0!</v>
      </c>
      <c r="AL200" s="919"/>
      <c r="AM200" s="338" t="e">
        <f t="shared" si="348"/>
        <v>#DIV/0!</v>
      </c>
      <c r="AN200" s="919"/>
      <c r="AO200" s="337" t="e">
        <f t="shared" si="445"/>
        <v>#DIV/0!</v>
      </c>
      <c r="AP200" s="299"/>
      <c r="AQ200" s="299"/>
      <c r="AR200" s="299"/>
      <c r="AS200" s="299"/>
      <c r="AT200" s="380"/>
      <c r="AU200" s="380"/>
      <c r="AV200" s="380"/>
      <c r="AW200" s="380"/>
      <c r="AX200" s="380"/>
      <c r="AY200" s="380"/>
      <c r="AZ200" s="380"/>
      <c r="BA200" s="380"/>
      <c r="BB200" s="380"/>
      <c r="BC200" s="380"/>
      <c r="BD200" s="380"/>
      <c r="BE200" s="380"/>
      <c r="BF200" s="341" t="e">
        <f t="shared" si="433"/>
        <v>#DIV/0!</v>
      </c>
      <c r="BG200" s="380"/>
      <c r="BH200" s="341" t="e">
        <f t="shared" si="430"/>
        <v>#DIV/0!</v>
      </c>
      <c r="BI200" s="380"/>
      <c r="BJ200" s="341" t="e">
        <f t="shared" si="446"/>
        <v>#DIV/0!</v>
      </c>
      <c r="BK200" s="380"/>
      <c r="BL200" s="380"/>
      <c r="BM200" s="66"/>
      <c r="BN200" s="66"/>
    </row>
    <row r="201" spans="1:66" s="67" customFormat="1" ht="46.5" hidden="1" customHeight="1" x14ac:dyDescent="0.25">
      <c r="A201" s="65"/>
      <c r="B201" s="299"/>
      <c r="C201" s="185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>
        <f t="shared" si="350"/>
        <v>0</v>
      </c>
      <c r="Q201" s="337" t="e">
        <f t="shared" si="344"/>
        <v>#DIV/0!</v>
      </c>
      <c r="R201" s="919"/>
      <c r="S201" s="337" t="e">
        <f t="shared" si="345"/>
        <v>#DIV/0!</v>
      </c>
      <c r="T201" s="919"/>
      <c r="U201" s="337" t="e">
        <f t="shared" si="442"/>
        <v>#DIV/0!</v>
      </c>
      <c r="V201" s="299"/>
      <c r="W201" s="379"/>
      <c r="X201" s="379"/>
      <c r="Y201" s="379"/>
      <c r="Z201" s="299"/>
      <c r="AA201" s="337" t="e">
        <f t="shared" si="349"/>
        <v>#DIV/0!</v>
      </c>
      <c r="AB201" s="919"/>
      <c r="AC201" s="337" t="e">
        <f t="shared" si="347"/>
        <v>#DIV/0!</v>
      </c>
      <c r="AD201" s="556"/>
      <c r="AE201" s="337" t="e">
        <f t="shared" si="443"/>
        <v>#DIV/0!</v>
      </c>
      <c r="AF201" s="299"/>
      <c r="AG201" s="337" t="e">
        <f t="shared" si="444"/>
        <v>#DIV/0!</v>
      </c>
      <c r="AH201" s="299"/>
      <c r="AI201" s="299"/>
      <c r="AJ201" s="299"/>
      <c r="AK201" s="337" t="e">
        <f t="shared" si="353"/>
        <v>#DIV/0!</v>
      </c>
      <c r="AL201" s="919"/>
      <c r="AM201" s="338" t="e">
        <f t="shared" si="348"/>
        <v>#DIV/0!</v>
      </c>
      <c r="AN201" s="919"/>
      <c r="AO201" s="337" t="e">
        <f t="shared" si="445"/>
        <v>#DIV/0!</v>
      </c>
      <c r="AP201" s="299"/>
      <c r="AQ201" s="299"/>
      <c r="AR201" s="299"/>
      <c r="AS201" s="299"/>
      <c r="AT201" s="380"/>
      <c r="AU201" s="380"/>
      <c r="AV201" s="380"/>
      <c r="AW201" s="380"/>
      <c r="AX201" s="380"/>
      <c r="AY201" s="380"/>
      <c r="AZ201" s="380"/>
      <c r="BA201" s="380"/>
      <c r="BB201" s="380"/>
      <c r="BC201" s="380"/>
      <c r="BD201" s="380"/>
      <c r="BE201" s="380"/>
      <c r="BF201" s="341" t="e">
        <f t="shared" si="433"/>
        <v>#DIV/0!</v>
      </c>
      <c r="BG201" s="380"/>
      <c r="BH201" s="341" t="e">
        <f t="shared" si="430"/>
        <v>#DIV/0!</v>
      </c>
      <c r="BI201" s="380"/>
      <c r="BJ201" s="341" t="e">
        <f t="shared" si="446"/>
        <v>#DIV/0!</v>
      </c>
      <c r="BK201" s="380"/>
      <c r="BL201" s="380"/>
      <c r="BM201" s="66"/>
      <c r="BN201" s="66"/>
    </row>
    <row r="202" spans="1:66" s="67" customFormat="1" ht="46.5" hidden="1" customHeight="1" x14ac:dyDescent="0.25">
      <c r="A202" s="65"/>
      <c r="B202" s="299"/>
      <c r="C202" s="185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>
        <f t="shared" si="350"/>
        <v>0</v>
      </c>
      <c r="Q202" s="337" t="e">
        <f t="shared" si="344"/>
        <v>#DIV/0!</v>
      </c>
      <c r="R202" s="919"/>
      <c r="S202" s="337" t="e">
        <f t="shared" si="345"/>
        <v>#DIV/0!</v>
      </c>
      <c r="T202" s="919"/>
      <c r="U202" s="337" t="e">
        <f t="shared" si="442"/>
        <v>#DIV/0!</v>
      </c>
      <c r="V202" s="299"/>
      <c r="W202" s="379"/>
      <c r="X202" s="379"/>
      <c r="Y202" s="379"/>
      <c r="Z202" s="299"/>
      <c r="AA202" s="337" t="e">
        <f t="shared" si="349"/>
        <v>#DIV/0!</v>
      </c>
      <c r="AB202" s="919"/>
      <c r="AC202" s="337" t="e">
        <f t="shared" si="347"/>
        <v>#DIV/0!</v>
      </c>
      <c r="AD202" s="556"/>
      <c r="AE202" s="337" t="e">
        <f t="shared" si="443"/>
        <v>#DIV/0!</v>
      </c>
      <c r="AF202" s="299"/>
      <c r="AG202" s="337" t="e">
        <f t="shared" si="444"/>
        <v>#DIV/0!</v>
      </c>
      <c r="AH202" s="299"/>
      <c r="AI202" s="299"/>
      <c r="AJ202" s="299"/>
      <c r="AK202" s="337" t="e">
        <f t="shared" si="353"/>
        <v>#DIV/0!</v>
      </c>
      <c r="AL202" s="919"/>
      <c r="AM202" s="338" t="e">
        <f t="shared" si="348"/>
        <v>#DIV/0!</v>
      </c>
      <c r="AN202" s="919"/>
      <c r="AO202" s="337" t="e">
        <f t="shared" si="445"/>
        <v>#DIV/0!</v>
      </c>
      <c r="AP202" s="299"/>
      <c r="AQ202" s="299"/>
      <c r="AR202" s="299"/>
      <c r="AS202" s="299"/>
      <c r="AT202" s="380"/>
      <c r="AU202" s="380"/>
      <c r="AV202" s="380"/>
      <c r="AW202" s="380"/>
      <c r="AX202" s="380"/>
      <c r="AY202" s="380"/>
      <c r="AZ202" s="380"/>
      <c r="BA202" s="380"/>
      <c r="BB202" s="380"/>
      <c r="BC202" s="380"/>
      <c r="BD202" s="380"/>
      <c r="BE202" s="380"/>
      <c r="BF202" s="341" t="e">
        <f t="shared" si="433"/>
        <v>#DIV/0!</v>
      </c>
      <c r="BG202" s="380"/>
      <c r="BH202" s="341" t="e">
        <f t="shared" si="430"/>
        <v>#DIV/0!</v>
      </c>
      <c r="BI202" s="380"/>
      <c r="BJ202" s="341" t="e">
        <f t="shared" si="446"/>
        <v>#DIV/0!</v>
      </c>
      <c r="BK202" s="380"/>
      <c r="BL202" s="380"/>
      <c r="BM202" s="66"/>
      <c r="BN202" s="66"/>
    </row>
    <row r="203" spans="1:66" s="67" customFormat="1" ht="46.5" hidden="1" customHeight="1" x14ac:dyDescent="0.25">
      <c r="A203" s="65"/>
      <c r="B203" s="299"/>
      <c r="C203" s="185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>
        <f t="shared" si="350"/>
        <v>0</v>
      </c>
      <c r="Q203" s="337" t="e">
        <f t="shared" si="344"/>
        <v>#DIV/0!</v>
      </c>
      <c r="R203" s="919"/>
      <c r="S203" s="337" t="e">
        <f t="shared" si="345"/>
        <v>#DIV/0!</v>
      </c>
      <c r="T203" s="919"/>
      <c r="U203" s="337" t="e">
        <f t="shared" si="442"/>
        <v>#DIV/0!</v>
      </c>
      <c r="V203" s="299"/>
      <c r="W203" s="379"/>
      <c r="X203" s="379"/>
      <c r="Y203" s="379"/>
      <c r="Z203" s="299"/>
      <c r="AA203" s="337" t="e">
        <f t="shared" si="349"/>
        <v>#DIV/0!</v>
      </c>
      <c r="AB203" s="919"/>
      <c r="AC203" s="337" t="e">
        <f t="shared" si="347"/>
        <v>#DIV/0!</v>
      </c>
      <c r="AD203" s="556"/>
      <c r="AE203" s="337" t="e">
        <f t="shared" si="443"/>
        <v>#DIV/0!</v>
      </c>
      <c r="AF203" s="299"/>
      <c r="AG203" s="337" t="e">
        <f t="shared" si="444"/>
        <v>#DIV/0!</v>
      </c>
      <c r="AH203" s="299"/>
      <c r="AI203" s="299"/>
      <c r="AJ203" s="299"/>
      <c r="AK203" s="337" t="e">
        <f t="shared" si="353"/>
        <v>#DIV/0!</v>
      </c>
      <c r="AL203" s="919"/>
      <c r="AM203" s="338" t="e">
        <f t="shared" si="348"/>
        <v>#DIV/0!</v>
      </c>
      <c r="AN203" s="919"/>
      <c r="AO203" s="337" t="e">
        <f t="shared" si="445"/>
        <v>#DIV/0!</v>
      </c>
      <c r="AP203" s="299"/>
      <c r="AQ203" s="299"/>
      <c r="AR203" s="299"/>
      <c r="AS203" s="299"/>
      <c r="AT203" s="380"/>
      <c r="AU203" s="380"/>
      <c r="AV203" s="380"/>
      <c r="AW203" s="380"/>
      <c r="AX203" s="380"/>
      <c r="AY203" s="380"/>
      <c r="AZ203" s="380"/>
      <c r="BA203" s="380"/>
      <c r="BB203" s="380"/>
      <c r="BC203" s="380"/>
      <c r="BD203" s="380"/>
      <c r="BE203" s="380"/>
      <c r="BF203" s="341" t="e">
        <f t="shared" si="433"/>
        <v>#DIV/0!</v>
      </c>
      <c r="BG203" s="380"/>
      <c r="BH203" s="341" t="e">
        <f t="shared" si="430"/>
        <v>#DIV/0!</v>
      </c>
      <c r="BI203" s="380"/>
      <c r="BJ203" s="341" t="e">
        <f t="shared" si="446"/>
        <v>#DIV/0!</v>
      </c>
      <c r="BK203" s="380"/>
      <c r="BL203" s="380"/>
      <c r="BM203" s="66"/>
      <c r="BN203" s="66"/>
    </row>
    <row r="204" spans="1:66" s="67" customFormat="1" ht="46.5" hidden="1" customHeight="1" x14ac:dyDescent="0.25">
      <c r="A204" s="65"/>
      <c r="B204" s="299"/>
      <c r="C204" s="185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>
        <f t="shared" si="350"/>
        <v>0</v>
      </c>
      <c r="Q204" s="337" t="e">
        <f t="shared" si="344"/>
        <v>#DIV/0!</v>
      </c>
      <c r="R204" s="919"/>
      <c r="S204" s="337" t="e">
        <f t="shared" si="345"/>
        <v>#DIV/0!</v>
      </c>
      <c r="T204" s="919"/>
      <c r="U204" s="337" t="e">
        <f t="shared" si="442"/>
        <v>#DIV/0!</v>
      </c>
      <c r="V204" s="299"/>
      <c r="W204" s="379"/>
      <c r="X204" s="379"/>
      <c r="Y204" s="379"/>
      <c r="Z204" s="299"/>
      <c r="AA204" s="337" t="e">
        <f t="shared" si="349"/>
        <v>#DIV/0!</v>
      </c>
      <c r="AB204" s="919"/>
      <c r="AC204" s="337" t="e">
        <f t="shared" si="347"/>
        <v>#DIV/0!</v>
      </c>
      <c r="AD204" s="556"/>
      <c r="AE204" s="337" t="e">
        <f t="shared" si="443"/>
        <v>#DIV/0!</v>
      </c>
      <c r="AF204" s="299"/>
      <c r="AG204" s="337" t="e">
        <f t="shared" si="444"/>
        <v>#DIV/0!</v>
      </c>
      <c r="AH204" s="299"/>
      <c r="AI204" s="299"/>
      <c r="AJ204" s="299"/>
      <c r="AK204" s="337" t="e">
        <f t="shared" si="353"/>
        <v>#DIV/0!</v>
      </c>
      <c r="AL204" s="919"/>
      <c r="AM204" s="338" t="e">
        <f t="shared" si="348"/>
        <v>#DIV/0!</v>
      </c>
      <c r="AN204" s="919"/>
      <c r="AO204" s="337" t="e">
        <f t="shared" si="445"/>
        <v>#DIV/0!</v>
      </c>
      <c r="AP204" s="299"/>
      <c r="AQ204" s="299"/>
      <c r="AR204" s="299"/>
      <c r="AS204" s="299"/>
      <c r="AT204" s="380"/>
      <c r="AU204" s="380"/>
      <c r="AV204" s="380"/>
      <c r="AW204" s="380"/>
      <c r="AX204" s="380"/>
      <c r="AY204" s="380"/>
      <c r="AZ204" s="380"/>
      <c r="BA204" s="380"/>
      <c r="BB204" s="380"/>
      <c r="BC204" s="380"/>
      <c r="BD204" s="380"/>
      <c r="BE204" s="380"/>
      <c r="BF204" s="341" t="e">
        <f t="shared" si="433"/>
        <v>#DIV/0!</v>
      </c>
      <c r="BG204" s="380"/>
      <c r="BH204" s="341" t="e">
        <f t="shared" si="430"/>
        <v>#DIV/0!</v>
      </c>
      <c r="BI204" s="380"/>
      <c r="BJ204" s="341" t="e">
        <f t="shared" si="446"/>
        <v>#DIV/0!</v>
      </c>
      <c r="BK204" s="380"/>
      <c r="BL204" s="380"/>
      <c r="BM204" s="66"/>
      <c r="BN204" s="66"/>
    </row>
    <row r="205" spans="1:66" s="67" customFormat="1" ht="46.5" hidden="1" customHeight="1" x14ac:dyDescent="0.25">
      <c r="A205" s="65"/>
      <c r="B205" s="299"/>
      <c r="C205" s="185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>
        <f t="shared" si="350"/>
        <v>0</v>
      </c>
      <c r="Q205" s="337" t="e">
        <f t="shared" si="344"/>
        <v>#DIV/0!</v>
      </c>
      <c r="R205" s="919"/>
      <c r="S205" s="337" t="e">
        <f t="shared" si="345"/>
        <v>#DIV/0!</v>
      </c>
      <c r="T205" s="919"/>
      <c r="U205" s="337" t="e">
        <f t="shared" si="442"/>
        <v>#DIV/0!</v>
      </c>
      <c r="V205" s="299"/>
      <c r="W205" s="379"/>
      <c r="X205" s="379"/>
      <c r="Y205" s="379"/>
      <c r="Z205" s="299"/>
      <c r="AA205" s="337" t="e">
        <f t="shared" si="349"/>
        <v>#DIV/0!</v>
      </c>
      <c r="AB205" s="919"/>
      <c r="AC205" s="337" t="e">
        <f t="shared" si="347"/>
        <v>#DIV/0!</v>
      </c>
      <c r="AD205" s="556"/>
      <c r="AE205" s="337" t="e">
        <f t="shared" si="443"/>
        <v>#DIV/0!</v>
      </c>
      <c r="AF205" s="299"/>
      <c r="AG205" s="337" t="e">
        <f t="shared" si="444"/>
        <v>#DIV/0!</v>
      </c>
      <c r="AH205" s="299"/>
      <c r="AI205" s="299"/>
      <c r="AJ205" s="299"/>
      <c r="AK205" s="337" t="e">
        <f t="shared" si="353"/>
        <v>#DIV/0!</v>
      </c>
      <c r="AL205" s="919"/>
      <c r="AM205" s="338" t="e">
        <f t="shared" si="348"/>
        <v>#DIV/0!</v>
      </c>
      <c r="AN205" s="919"/>
      <c r="AO205" s="337" t="e">
        <f t="shared" si="445"/>
        <v>#DIV/0!</v>
      </c>
      <c r="AP205" s="299"/>
      <c r="AQ205" s="299"/>
      <c r="AR205" s="299"/>
      <c r="AS205" s="299"/>
      <c r="AT205" s="380"/>
      <c r="AU205" s="380"/>
      <c r="AV205" s="380"/>
      <c r="AW205" s="380"/>
      <c r="AX205" s="380"/>
      <c r="AY205" s="380"/>
      <c r="AZ205" s="380"/>
      <c r="BA205" s="380"/>
      <c r="BB205" s="380"/>
      <c r="BC205" s="380"/>
      <c r="BD205" s="380"/>
      <c r="BE205" s="380"/>
      <c r="BF205" s="341" t="e">
        <f t="shared" si="433"/>
        <v>#DIV/0!</v>
      </c>
      <c r="BG205" s="380"/>
      <c r="BH205" s="341" t="e">
        <f t="shared" si="430"/>
        <v>#DIV/0!</v>
      </c>
      <c r="BI205" s="380"/>
      <c r="BJ205" s="341" t="e">
        <f t="shared" si="446"/>
        <v>#DIV/0!</v>
      </c>
      <c r="BK205" s="380"/>
      <c r="BL205" s="380"/>
      <c r="BM205" s="66"/>
      <c r="BN205" s="66"/>
    </row>
    <row r="206" spans="1:66" s="67" customFormat="1" ht="46.5" hidden="1" customHeight="1" x14ac:dyDescent="0.25">
      <c r="A206" s="65"/>
      <c r="B206" s="299"/>
      <c r="C206" s="185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>
        <f t="shared" si="350"/>
        <v>0</v>
      </c>
      <c r="Q206" s="337" t="e">
        <f t="shared" si="344"/>
        <v>#DIV/0!</v>
      </c>
      <c r="R206" s="919"/>
      <c r="S206" s="337" t="e">
        <f t="shared" si="345"/>
        <v>#DIV/0!</v>
      </c>
      <c r="T206" s="919"/>
      <c r="U206" s="337" t="e">
        <f t="shared" si="442"/>
        <v>#DIV/0!</v>
      </c>
      <c r="V206" s="299"/>
      <c r="W206" s="379"/>
      <c r="X206" s="379"/>
      <c r="Y206" s="379"/>
      <c r="Z206" s="299"/>
      <c r="AA206" s="337" t="e">
        <f t="shared" si="349"/>
        <v>#DIV/0!</v>
      </c>
      <c r="AB206" s="919"/>
      <c r="AC206" s="337" t="e">
        <f t="shared" si="347"/>
        <v>#DIV/0!</v>
      </c>
      <c r="AD206" s="556"/>
      <c r="AE206" s="337" t="e">
        <f t="shared" si="443"/>
        <v>#DIV/0!</v>
      </c>
      <c r="AF206" s="299"/>
      <c r="AG206" s="337" t="e">
        <f t="shared" si="444"/>
        <v>#DIV/0!</v>
      </c>
      <c r="AH206" s="299"/>
      <c r="AI206" s="299"/>
      <c r="AJ206" s="299"/>
      <c r="AK206" s="337" t="e">
        <f t="shared" si="353"/>
        <v>#DIV/0!</v>
      </c>
      <c r="AL206" s="919"/>
      <c r="AM206" s="338" t="e">
        <f t="shared" si="348"/>
        <v>#DIV/0!</v>
      </c>
      <c r="AN206" s="919"/>
      <c r="AO206" s="337" t="e">
        <f t="shared" si="445"/>
        <v>#DIV/0!</v>
      </c>
      <c r="AP206" s="299"/>
      <c r="AQ206" s="299"/>
      <c r="AR206" s="299"/>
      <c r="AS206" s="299"/>
      <c r="AT206" s="380"/>
      <c r="AU206" s="380"/>
      <c r="AV206" s="380"/>
      <c r="AW206" s="380"/>
      <c r="AX206" s="380"/>
      <c r="AY206" s="380"/>
      <c r="AZ206" s="380"/>
      <c r="BA206" s="380"/>
      <c r="BB206" s="380"/>
      <c r="BC206" s="380"/>
      <c r="BD206" s="380"/>
      <c r="BE206" s="380"/>
      <c r="BF206" s="341" t="e">
        <f t="shared" si="433"/>
        <v>#DIV/0!</v>
      </c>
      <c r="BG206" s="380"/>
      <c r="BH206" s="341" t="e">
        <f t="shared" si="430"/>
        <v>#DIV/0!</v>
      </c>
      <c r="BI206" s="380"/>
      <c r="BJ206" s="341" t="e">
        <f t="shared" si="446"/>
        <v>#DIV/0!</v>
      </c>
      <c r="BK206" s="380"/>
      <c r="BL206" s="380"/>
      <c r="BM206" s="66"/>
      <c r="BN206" s="66"/>
    </row>
    <row r="207" spans="1:66" s="67" customFormat="1" ht="46.5" hidden="1" customHeight="1" x14ac:dyDescent="0.25">
      <c r="A207" s="65"/>
      <c r="B207" s="299"/>
      <c r="C207" s="185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>
        <f t="shared" si="350"/>
        <v>0</v>
      </c>
      <c r="Q207" s="337" t="e">
        <f t="shared" si="344"/>
        <v>#DIV/0!</v>
      </c>
      <c r="R207" s="919"/>
      <c r="S207" s="337" t="e">
        <f t="shared" si="345"/>
        <v>#DIV/0!</v>
      </c>
      <c r="T207" s="919"/>
      <c r="U207" s="337" t="e">
        <f t="shared" si="442"/>
        <v>#DIV/0!</v>
      </c>
      <c r="V207" s="299"/>
      <c r="W207" s="379"/>
      <c r="X207" s="379"/>
      <c r="Y207" s="379"/>
      <c r="Z207" s="299"/>
      <c r="AA207" s="337" t="e">
        <f t="shared" si="349"/>
        <v>#DIV/0!</v>
      </c>
      <c r="AB207" s="919"/>
      <c r="AC207" s="337" t="e">
        <f t="shared" si="347"/>
        <v>#DIV/0!</v>
      </c>
      <c r="AD207" s="556"/>
      <c r="AE207" s="337" t="e">
        <f t="shared" si="443"/>
        <v>#DIV/0!</v>
      </c>
      <c r="AF207" s="299"/>
      <c r="AG207" s="337" t="e">
        <f t="shared" si="444"/>
        <v>#DIV/0!</v>
      </c>
      <c r="AH207" s="299"/>
      <c r="AI207" s="299"/>
      <c r="AJ207" s="299"/>
      <c r="AK207" s="337" t="e">
        <f t="shared" si="353"/>
        <v>#DIV/0!</v>
      </c>
      <c r="AL207" s="919"/>
      <c r="AM207" s="338" t="e">
        <f t="shared" si="348"/>
        <v>#DIV/0!</v>
      </c>
      <c r="AN207" s="919"/>
      <c r="AO207" s="337" t="e">
        <f t="shared" si="445"/>
        <v>#DIV/0!</v>
      </c>
      <c r="AP207" s="299"/>
      <c r="AQ207" s="299"/>
      <c r="AR207" s="299"/>
      <c r="AS207" s="299"/>
      <c r="AT207" s="380"/>
      <c r="AU207" s="380"/>
      <c r="AV207" s="380"/>
      <c r="AW207" s="380"/>
      <c r="AX207" s="380"/>
      <c r="AY207" s="380"/>
      <c r="AZ207" s="380"/>
      <c r="BA207" s="380"/>
      <c r="BB207" s="380"/>
      <c r="BC207" s="380"/>
      <c r="BD207" s="380"/>
      <c r="BE207" s="380"/>
      <c r="BF207" s="341" t="e">
        <f t="shared" si="433"/>
        <v>#DIV/0!</v>
      </c>
      <c r="BG207" s="380"/>
      <c r="BH207" s="341" t="e">
        <f t="shared" si="430"/>
        <v>#DIV/0!</v>
      </c>
      <c r="BI207" s="380"/>
      <c r="BJ207" s="341" t="e">
        <f t="shared" si="446"/>
        <v>#DIV/0!</v>
      </c>
      <c r="BK207" s="380"/>
      <c r="BL207" s="380"/>
      <c r="BM207" s="66"/>
      <c r="BN207" s="66"/>
    </row>
    <row r="208" spans="1:66" s="67" customFormat="1" ht="46.5" hidden="1" customHeight="1" x14ac:dyDescent="0.25">
      <c r="A208" s="65"/>
      <c r="B208" s="299"/>
      <c r="C208" s="185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>
        <f t="shared" si="350"/>
        <v>0</v>
      </c>
      <c r="Q208" s="337" t="e">
        <f t="shared" si="344"/>
        <v>#DIV/0!</v>
      </c>
      <c r="R208" s="919"/>
      <c r="S208" s="337" t="e">
        <f t="shared" si="345"/>
        <v>#DIV/0!</v>
      </c>
      <c r="T208" s="919"/>
      <c r="U208" s="337" t="e">
        <f t="shared" si="442"/>
        <v>#DIV/0!</v>
      </c>
      <c r="V208" s="299"/>
      <c r="W208" s="379"/>
      <c r="X208" s="379"/>
      <c r="Y208" s="379"/>
      <c r="Z208" s="299"/>
      <c r="AA208" s="337" t="e">
        <f t="shared" si="349"/>
        <v>#DIV/0!</v>
      </c>
      <c r="AB208" s="919"/>
      <c r="AC208" s="337" t="e">
        <f t="shared" si="347"/>
        <v>#DIV/0!</v>
      </c>
      <c r="AD208" s="556"/>
      <c r="AE208" s="337" t="e">
        <f t="shared" si="443"/>
        <v>#DIV/0!</v>
      </c>
      <c r="AF208" s="299"/>
      <c r="AG208" s="337" t="e">
        <f t="shared" si="444"/>
        <v>#DIV/0!</v>
      </c>
      <c r="AH208" s="299"/>
      <c r="AI208" s="299"/>
      <c r="AJ208" s="299"/>
      <c r="AK208" s="337" t="e">
        <f t="shared" si="353"/>
        <v>#DIV/0!</v>
      </c>
      <c r="AL208" s="919"/>
      <c r="AM208" s="338" t="e">
        <f t="shared" si="348"/>
        <v>#DIV/0!</v>
      </c>
      <c r="AN208" s="919"/>
      <c r="AO208" s="337" t="e">
        <f t="shared" si="445"/>
        <v>#DIV/0!</v>
      </c>
      <c r="AP208" s="299"/>
      <c r="AQ208" s="299"/>
      <c r="AR208" s="299"/>
      <c r="AS208" s="299"/>
      <c r="AT208" s="380"/>
      <c r="AU208" s="380"/>
      <c r="AV208" s="380"/>
      <c r="AW208" s="380"/>
      <c r="AX208" s="380"/>
      <c r="AY208" s="380"/>
      <c r="AZ208" s="380"/>
      <c r="BA208" s="380"/>
      <c r="BB208" s="380"/>
      <c r="BC208" s="380"/>
      <c r="BD208" s="380"/>
      <c r="BE208" s="380"/>
      <c r="BF208" s="341" t="e">
        <f t="shared" si="433"/>
        <v>#DIV/0!</v>
      </c>
      <c r="BG208" s="380"/>
      <c r="BH208" s="341" t="e">
        <f t="shared" si="430"/>
        <v>#DIV/0!</v>
      </c>
      <c r="BI208" s="380"/>
      <c r="BJ208" s="341" t="e">
        <f t="shared" si="446"/>
        <v>#DIV/0!</v>
      </c>
      <c r="BK208" s="380"/>
      <c r="BL208" s="380"/>
      <c r="BM208" s="66"/>
      <c r="BN208" s="66"/>
    </row>
    <row r="209" spans="1:66" s="67" customFormat="1" ht="46.5" hidden="1" customHeight="1" x14ac:dyDescent="0.25">
      <c r="A209" s="65"/>
      <c r="B209" s="299"/>
      <c r="C209" s="185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>
        <f t="shared" si="350"/>
        <v>0</v>
      </c>
      <c r="Q209" s="337" t="e">
        <f t="shared" si="344"/>
        <v>#DIV/0!</v>
      </c>
      <c r="R209" s="919"/>
      <c r="S209" s="337" t="e">
        <f t="shared" si="345"/>
        <v>#DIV/0!</v>
      </c>
      <c r="T209" s="919"/>
      <c r="U209" s="337" t="e">
        <f t="shared" si="442"/>
        <v>#DIV/0!</v>
      </c>
      <c r="V209" s="299"/>
      <c r="W209" s="379"/>
      <c r="X209" s="379"/>
      <c r="Y209" s="379"/>
      <c r="Z209" s="299"/>
      <c r="AA209" s="337" t="e">
        <f t="shared" si="349"/>
        <v>#DIV/0!</v>
      </c>
      <c r="AB209" s="919"/>
      <c r="AC209" s="337" t="e">
        <f t="shared" si="347"/>
        <v>#DIV/0!</v>
      </c>
      <c r="AD209" s="556"/>
      <c r="AE209" s="337" t="e">
        <f t="shared" si="443"/>
        <v>#DIV/0!</v>
      </c>
      <c r="AF209" s="299"/>
      <c r="AG209" s="337" t="e">
        <f t="shared" si="444"/>
        <v>#DIV/0!</v>
      </c>
      <c r="AH209" s="299"/>
      <c r="AI209" s="299"/>
      <c r="AJ209" s="299"/>
      <c r="AK209" s="337" t="e">
        <f t="shared" si="353"/>
        <v>#DIV/0!</v>
      </c>
      <c r="AL209" s="919"/>
      <c r="AM209" s="338" t="e">
        <f t="shared" si="348"/>
        <v>#DIV/0!</v>
      </c>
      <c r="AN209" s="919"/>
      <c r="AO209" s="337" t="e">
        <f t="shared" si="445"/>
        <v>#DIV/0!</v>
      </c>
      <c r="AP209" s="299"/>
      <c r="AQ209" s="299"/>
      <c r="AR209" s="299"/>
      <c r="AS209" s="299"/>
      <c r="AT209" s="380"/>
      <c r="AU209" s="380"/>
      <c r="AV209" s="380"/>
      <c r="AW209" s="380"/>
      <c r="AX209" s="380"/>
      <c r="AY209" s="380"/>
      <c r="AZ209" s="380"/>
      <c r="BA209" s="380"/>
      <c r="BB209" s="380"/>
      <c r="BC209" s="380"/>
      <c r="BD209" s="380"/>
      <c r="BE209" s="380"/>
      <c r="BF209" s="341" t="e">
        <f t="shared" si="433"/>
        <v>#DIV/0!</v>
      </c>
      <c r="BG209" s="380"/>
      <c r="BH209" s="341" t="e">
        <f t="shared" si="430"/>
        <v>#DIV/0!</v>
      </c>
      <c r="BI209" s="380"/>
      <c r="BJ209" s="341" t="e">
        <f t="shared" si="446"/>
        <v>#DIV/0!</v>
      </c>
      <c r="BK209" s="380"/>
      <c r="BL209" s="380"/>
      <c r="BM209" s="66"/>
      <c r="BN209" s="66"/>
    </row>
    <row r="210" spans="1:66" s="67" customFormat="1" ht="46.5" hidden="1" customHeight="1" x14ac:dyDescent="0.25">
      <c r="A210" s="65"/>
      <c r="B210" s="299"/>
      <c r="C210" s="185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>
        <f t="shared" si="350"/>
        <v>0</v>
      </c>
      <c r="Q210" s="337" t="e">
        <f t="shared" si="344"/>
        <v>#DIV/0!</v>
      </c>
      <c r="R210" s="919"/>
      <c r="S210" s="337" t="e">
        <f t="shared" si="345"/>
        <v>#DIV/0!</v>
      </c>
      <c r="T210" s="919"/>
      <c r="U210" s="337" t="e">
        <f t="shared" si="442"/>
        <v>#DIV/0!</v>
      </c>
      <c r="V210" s="299"/>
      <c r="W210" s="379"/>
      <c r="X210" s="379"/>
      <c r="Y210" s="379"/>
      <c r="Z210" s="299"/>
      <c r="AA210" s="337" t="e">
        <f t="shared" si="349"/>
        <v>#DIV/0!</v>
      </c>
      <c r="AB210" s="919"/>
      <c r="AC210" s="337" t="e">
        <f t="shared" si="347"/>
        <v>#DIV/0!</v>
      </c>
      <c r="AD210" s="556"/>
      <c r="AE210" s="337" t="e">
        <f t="shared" si="443"/>
        <v>#DIV/0!</v>
      </c>
      <c r="AF210" s="299"/>
      <c r="AG210" s="337" t="e">
        <f t="shared" si="444"/>
        <v>#DIV/0!</v>
      </c>
      <c r="AH210" s="299"/>
      <c r="AI210" s="299"/>
      <c r="AJ210" s="299"/>
      <c r="AK210" s="337" t="e">
        <f t="shared" si="353"/>
        <v>#DIV/0!</v>
      </c>
      <c r="AL210" s="919"/>
      <c r="AM210" s="338" t="e">
        <f t="shared" si="348"/>
        <v>#DIV/0!</v>
      </c>
      <c r="AN210" s="919"/>
      <c r="AO210" s="337" t="e">
        <f t="shared" si="445"/>
        <v>#DIV/0!</v>
      </c>
      <c r="AP210" s="299"/>
      <c r="AQ210" s="299"/>
      <c r="AR210" s="299"/>
      <c r="AS210" s="299"/>
      <c r="AT210" s="380"/>
      <c r="AU210" s="380"/>
      <c r="AV210" s="380"/>
      <c r="AW210" s="380"/>
      <c r="AX210" s="380"/>
      <c r="AY210" s="380"/>
      <c r="AZ210" s="380"/>
      <c r="BA210" s="380"/>
      <c r="BB210" s="380"/>
      <c r="BC210" s="380"/>
      <c r="BD210" s="380"/>
      <c r="BE210" s="380"/>
      <c r="BF210" s="341" t="e">
        <f t="shared" si="433"/>
        <v>#DIV/0!</v>
      </c>
      <c r="BG210" s="380"/>
      <c r="BH210" s="341" t="e">
        <f t="shared" si="430"/>
        <v>#DIV/0!</v>
      </c>
      <c r="BI210" s="380"/>
      <c r="BJ210" s="341" t="e">
        <f t="shared" si="446"/>
        <v>#DIV/0!</v>
      </c>
      <c r="BK210" s="380"/>
      <c r="BL210" s="380"/>
      <c r="BM210" s="66"/>
      <c r="BN210" s="66"/>
    </row>
    <row r="211" spans="1:66" s="67" customFormat="1" ht="46.5" hidden="1" customHeight="1" x14ac:dyDescent="0.25">
      <c r="A211" s="65"/>
      <c r="B211" s="299"/>
      <c r="C211" s="185"/>
      <c r="D211" s="299"/>
      <c r="E211" s="299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>
        <f t="shared" si="350"/>
        <v>0</v>
      </c>
      <c r="Q211" s="337" t="e">
        <f t="shared" si="344"/>
        <v>#DIV/0!</v>
      </c>
      <c r="R211" s="919"/>
      <c r="S211" s="337" t="e">
        <f t="shared" si="345"/>
        <v>#DIV/0!</v>
      </c>
      <c r="T211" s="919"/>
      <c r="U211" s="337" t="e">
        <f t="shared" si="442"/>
        <v>#DIV/0!</v>
      </c>
      <c r="V211" s="299"/>
      <c r="W211" s="379"/>
      <c r="X211" s="379"/>
      <c r="Y211" s="379"/>
      <c r="Z211" s="299"/>
      <c r="AA211" s="337" t="e">
        <f t="shared" si="349"/>
        <v>#DIV/0!</v>
      </c>
      <c r="AB211" s="919"/>
      <c r="AC211" s="337" t="e">
        <f t="shared" si="347"/>
        <v>#DIV/0!</v>
      </c>
      <c r="AD211" s="556"/>
      <c r="AE211" s="337" t="e">
        <f t="shared" si="443"/>
        <v>#DIV/0!</v>
      </c>
      <c r="AF211" s="299"/>
      <c r="AG211" s="337" t="e">
        <f t="shared" si="444"/>
        <v>#DIV/0!</v>
      </c>
      <c r="AH211" s="299"/>
      <c r="AI211" s="299"/>
      <c r="AJ211" s="299"/>
      <c r="AK211" s="337" t="e">
        <f t="shared" si="353"/>
        <v>#DIV/0!</v>
      </c>
      <c r="AL211" s="919"/>
      <c r="AM211" s="338" t="e">
        <f t="shared" si="348"/>
        <v>#DIV/0!</v>
      </c>
      <c r="AN211" s="919"/>
      <c r="AO211" s="337" t="e">
        <f t="shared" si="445"/>
        <v>#DIV/0!</v>
      </c>
      <c r="AP211" s="299"/>
      <c r="AQ211" s="299"/>
      <c r="AR211" s="299"/>
      <c r="AS211" s="299"/>
      <c r="AT211" s="380"/>
      <c r="AU211" s="380"/>
      <c r="AV211" s="380"/>
      <c r="AW211" s="380"/>
      <c r="AX211" s="380"/>
      <c r="AY211" s="380"/>
      <c r="AZ211" s="380"/>
      <c r="BA211" s="380"/>
      <c r="BB211" s="380"/>
      <c r="BC211" s="380"/>
      <c r="BD211" s="380"/>
      <c r="BE211" s="380"/>
      <c r="BF211" s="341" t="e">
        <f t="shared" si="433"/>
        <v>#DIV/0!</v>
      </c>
      <c r="BG211" s="380"/>
      <c r="BH211" s="341" t="e">
        <f t="shared" si="430"/>
        <v>#DIV/0!</v>
      </c>
      <c r="BI211" s="380"/>
      <c r="BJ211" s="341" t="e">
        <f t="shared" si="446"/>
        <v>#DIV/0!</v>
      </c>
      <c r="BK211" s="380"/>
      <c r="BL211" s="380"/>
      <c r="BM211" s="66"/>
      <c r="BN211" s="66"/>
    </row>
    <row r="212" spans="1:66" s="67" customFormat="1" ht="46.5" hidden="1" customHeight="1" x14ac:dyDescent="0.25">
      <c r="A212" s="65"/>
      <c r="B212" s="299"/>
      <c r="C212" s="185"/>
      <c r="D212" s="299"/>
      <c r="E212" s="299"/>
      <c r="F212" s="299"/>
      <c r="G212" s="299"/>
      <c r="H212" s="299"/>
      <c r="I212" s="299"/>
      <c r="J212" s="299"/>
      <c r="K212" s="299"/>
      <c r="L212" s="299"/>
      <c r="M212" s="299"/>
      <c r="N212" s="299"/>
      <c r="O212" s="299"/>
      <c r="P212" s="299">
        <f t="shared" si="350"/>
        <v>0</v>
      </c>
      <c r="Q212" s="337" t="e">
        <f t="shared" si="344"/>
        <v>#DIV/0!</v>
      </c>
      <c r="R212" s="919"/>
      <c r="S212" s="337" t="e">
        <f t="shared" si="345"/>
        <v>#DIV/0!</v>
      </c>
      <c r="T212" s="919"/>
      <c r="U212" s="337" t="e">
        <f t="shared" si="442"/>
        <v>#DIV/0!</v>
      </c>
      <c r="V212" s="299"/>
      <c r="W212" s="379"/>
      <c r="X212" s="379"/>
      <c r="Y212" s="379"/>
      <c r="Z212" s="299"/>
      <c r="AA212" s="337" t="e">
        <f t="shared" si="349"/>
        <v>#DIV/0!</v>
      </c>
      <c r="AB212" s="919"/>
      <c r="AC212" s="337" t="e">
        <f t="shared" si="347"/>
        <v>#DIV/0!</v>
      </c>
      <c r="AD212" s="556"/>
      <c r="AE212" s="337" t="e">
        <f t="shared" si="443"/>
        <v>#DIV/0!</v>
      </c>
      <c r="AF212" s="299"/>
      <c r="AG212" s="337" t="e">
        <f t="shared" si="444"/>
        <v>#DIV/0!</v>
      </c>
      <c r="AH212" s="299"/>
      <c r="AI212" s="299"/>
      <c r="AJ212" s="299"/>
      <c r="AK212" s="337" t="e">
        <f t="shared" si="353"/>
        <v>#DIV/0!</v>
      </c>
      <c r="AL212" s="919"/>
      <c r="AM212" s="338" t="e">
        <f t="shared" si="348"/>
        <v>#DIV/0!</v>
      </c>
      <c r="AN212" s="919"/>
      <c r="AO212" s="337" t="e">
        <f t="shared" si="445"/>
        <v>#DIV/0!</v>
      </c>
      <c r="AP212" s="299"/>
      <c r="AQ212" s="299"/>
      <c r="AR212" s="299"/>
      <c r="AS212" s="299"/>
      <c r="AT212" s="380"/>
      <c r="AU212" s="380"/>
      <c r="AV212" s="380"/>
      <c r="AW212" s="380"/>
      <c r="AX212" s="380"/>
      <c r="AY212" s="380"/>
      <c r="AZ212" s="380"/>
      <c r="BA212" s="380"/>
      <c r="BB212" s="380"/>
      <c r="BC212" s="380"/>
      <c r="BD212" s="380"/>
      <c r="BE212" s="380"/>
      <c r="BF212" s="341" t="e">
        <f t="shared" si="433"/>
        <v>#DIV/0!</v>
      </c>
      <c r="BG212" s="380"/>
      <c r="BH212" s="341" t="e">
        <f t="shared" si="430"/>
        <v>#DIV/0!</v>
      </c>
      <c r="BI212" s="380"/>
      <c r="BJ212" s="341" t="e">
        <f t="shared" si="446"/>
        <v>#DIV/0!</v>
      </c>
      <c r="BK212" s="380"/>
      <c r="BL212" s="380"/>
      <c r="BM212" s="66"/>
      <c r="BN212" s="66"/>
    </row>
    <row r="213" spans="1:66" s="67" customFormat="1" ht="46.5" hidden="1" customHeight="1" x14ac:dyDescent="0.25">
      <c r="A213" s="65"/>
      <c r="B213" s="299"/>
      <c r="C213" s="185"/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>
        <f t="shared" si="350"/>
        <v>0</v>
      </c>
      <c r="Q213" s="337" t="e">
        <f t="shared" si="344"/>
        <v>#DIV/0!</v>
      </c>
      <c r="R213" s="919"/>
      <c r="S213" s="337" t="e">
        <f t="shared" si="345"/>
        <v>#DIV/0!</v>
      </c>
      <c r="T213" s="919"/>
      <c r="U213" s="337" t="e">
        <f t="shared" si="442"/>
        <v>#DIV/0!</v>
      </c>
      <c r="V213" s="299"/>
      <c r="W213" s="379"/>
      <c r="X213" s="379"/>
      <c r="Y213" s="379"/>
      <c r="Z213" s="299"/>
      <c r="AA213" s="337" t="e">
        <f t="shared" si="349"/>
        <v>#DIV/0!</v>
      </c>
      <c r="AB213" s="919"/>
      <c r="AC213" s="337" t="e">
        <f t="shared" si="347"/>
        <v>#DIV/0!</v>
      </c>
      <c r="AD213" s="556"/>
      <c r="AE213" s="337" t="e">
        <f t="shared" si="443"/>
        <v>#DIV/0!</v>
      </c>
      <c r="AF213" s="299"/>
      <c r="AG213" s="337" t="e">
        <f t="shared" si="444"/>
        <v>#DIV/0!</v>
      </c>
      <c r="AH213" s="299"/>
      <c r="AI213" s="299"/>
      <c r="AJ213" s="299"/>
      <c r="AK213" s="337" t="e">
        <f t="shared" si="353"/>
        <v>#DIV/0!</v>
      </c>
      <c r="AL213" s="919"/>
      <c r="AM213" s="338" t="e">
        <f t="shared" si="348"/>
        <v>#DIV/0!</v>
      </c>
      <c r="AN213" s="919"/>
      <c r="AO213" s="337" t="e">
        <f t="shared" si="445"/>
        <v>#DIV/0!</v>
      </c>
      <c r="AP213" s="299"/>
      <c r="AQ213" s="299"/>
      <c r="AR213" s="299"/>
      <c r="AS213" s="299"/>
      <c r="AT213" s="380"/>
      <c r="AU213" s="380"/>
      <c r="AV213" s="380"/>
      <c r="AW213" s="380"/>
      <c r="AX213" s="380"/>
      <c r="AY213" s="380"/>
      <c r="AZ213" s="380"/>
      <c r="BA213" s="380"/>
      <c r="BB213" s="380"/>
      <c r="BC213" s="380"/>
      <c r="BD213" s="380"/>
      <c r="BE213" s="380"/>
      <c r="BF213" s="341" t="e">
        <f t="shared" si="433"/>
        <v>#DIV/0!</v>
      </c>
      <c r="BG213" s="380"/>
      <c r="BH213" s="341" t="e">
        <f t="shared" si="430"/>
        <v>#DIV/0!</v>
      </c>
      <c r="BI213" s="380"/>
      <c r="BJ213" s="341" t="e">
        <f t="shared" si="446"/>
        <v>#DIV/0!</v>
      </c>
      <c r="BK213" s="380"/>
      <c r="BL213" s="380"/>
      <c r="BM213" s="66"/>
      <c r="BN213" s="66"/>
    </row>
    <row r="214" spans="1:66" s="67" customFormat="1" ht="46.5" hidden="1" customHeight="1" x14ac:dyDescent="0.25">
      <c r="A214" s="65"/>
      <c r="B214" s="299"/>
      <c r="C214" s="185"/>
      <c r="D214" s="299"/>
      <c r="E214" s="299"/>
      <c r="F214" s="299"/>
      <c r="G214" s="299"/>
      <c r="H214" s="299"/>
      <c r="I214" s="299"/>
      <c r="J214" s="299"/>
      <c r="K214" s="299"/>
      <c r="L214" s="299"/>
      <c r="M214" s="299"/>
      <c r="N214" s="299"/>
      <c r="O214" s="299"/>
      <c r="P214" s="299">
        <f t="shared" si="350"/>
        <v>0</v>
      </c>
      <c r="Q214" s="337" t="e">
        <f t="shared" si="344"/>
        <v>#DIV/0!</v>
      </c>
      <c r="R214" s="919"/>
      <c r="S214" s="337" t="e">
        <f t="shared" si="345"/>
        <v>#DIV/0!</v>
      </c>
      <c r="T214" s="919"/>
      <c r="U214" s="337" t="e">
        <f t="shared" si="442"/>
        <v>#DIV/0!</v>
      </c>
      <c r="V214" s="299"/>
      <c r="W214" s="379"/>
      <c r="X214" s="379"/>
      <c r="Y214" s="379"/>
      <c r="Z214" s="299"/>
      <c r="AA214" s="337" t="e">
        <f t="shared" si="349"/>
        <v>#DIV/0!</v>
      </c>
      <c r="AB214" s="919"/>
      <c r="AC214" s="337" t="e">
        <f t="shared" si="347"/>
        <v>#DIV/0!</v>
      </c>
      <c r="AD214" s="556"/>
      <c r="AE214" s="337" t="e">
        <f t="shared" si="443"/>
        <v>#DIV/0!</v>
      </c>
      <c r="AF214" s="299"/>
      <c r="AG214" s="337" t="e">
        <f t="shared" si="444"/>
        <v>#DIV/0!</v>
      </c>
      <c r="AH214" s="299"/>
      <c r="AI214" s="299"/>
      <c r="AJ214" s="299"/>
      <c r="AK214" s="337" t="e">
        <f t="shared" si="353"/>
        <v>#DIV/0!</v>
      </c>
      <c r="AL214" s="919"/>
      <c r="AM214" s="338" t="e">
        <f t="shared" si="348"/>
        <v>#DIV/0!</v>
      </c>
      <c r="AN214" s="919"/>
      <c r="AO214" s="337" t="e">
        <f t="shared" si="445"/>
        <v>#DIV/0!</v>
      </c>
      <c r="AP214" s="299"/>
      <c r="AQ214" s="299"/>
      <c r="AR214" s="299"/>
      <c r="AS214" s="299"/>
      <c r="AT214" s="380"/>
      <c r="AU214" s="380"/>
      <c r="AV214" s="380"/>
      <c r="AW214" s="380"/>
      <c r="AX214" s="380"/>
      <c r="AY214" s="380"/>
      <c r="AZ214" s="380"/>
      <c r="BA214" s="380"/>
      <c r="BB214" s="380"/>
      <c r="BC214" s="380"/>
      <c r="BD214" s="380"/>
      <c r="BE214" s="380"/>
      <c r="BF214" s="341" t="e">
        <f t="shared" si="433"/>
        <v>#DIV/0!</v>
      </c>
      <c r="BG214" s="380"/>
      <c r="BH214" s="341" t="e">
        <f t="shared" si="430"/>
        <v>#DIV/0!</v>
      </c>
      <c r="BI214" s="380"/>
      <c r="BJ214" s="341" t="e">
        <f t="shared" si="446"/>
        <v>#DIV/0!</v>
      </c>
      <c r="BK214" s="380"/>
      <c r="BL214" s="380"/>
      <c r="BM214" s="66"/>
      <c r="BN214" s="66"/>
    </row>
    <row r="215" spans="1:66" s="67" customFormat="1" ht="46.5" hidden="1" customHeight="1" x14ac:dyDescent="0.25">
      <c r="A215" s="65"/>
      <c r="B215" s="299"/>
      <c r="C215" s="185"/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  <c r="P215" s="299">
        <f t="shared" si="350"/>
        <v>0</v>
      </c>
      <c r="Q215" s="337" t="e">
        <f t="shared" si="344"/>
        <v>#DIV/0!</v>
      </c>
      <c r="R215" s="919"/>
      <c r="S215" s="337" t="e">
        <f t="shared" si="345"/>
        <v>#DIV/0!</v>
      </c>
      <c r="T215" s="919"/>
      <c r="U215" s="337" t="e">
        <f t="shared" si="442"/>
        <v>#DIV/0!</v>
      </c>
      <c r="V215" s="299"/>
      <c r="W215" s="379"/>
      <c r="X215" s="379"/>
      <c r="Y215" s="379"/>
      <c r="Z215" s="299"/>
      <c r="AA215" s="337" t="e">
        <f t="shared" si="349"/>
        <v>#DIV/0!</v>
      </c>
      <c r="AB215" s="919"/>
      <c r="AC215" s="337" t="e">
        <f t="shared" si="347"/>
        <v>#DIV/0!</v>
      </c>
      <c r="AD215" s="556"/>
      <c r="AE215" s="337" t="e">
        <f t="shared" si="443"/>
        <v>#DIV/0!</v>
      </c>
      <c r="AF215" s="299"/>
      <c r="AG215" s="337" t="e">
        <f t="shared" si="444"/>
        <v>#DIV/0!</v>
      </c>
      <c r="AH215" s="299"/>
      <c r="AI215" s="299"/>
      <c r="AJ215" s="299"/>
      <c r="AK215" s="337" t="e">
        <f t="shared" si="353"/>
        <v>#DIV/0!</v>
      </c>
      <c r="AL215" s="919"/>
      <c r="AM215" s="338" t="e">
        <f t="shared" si="348"/>
        <v>#DIV/0!</v>
      </c>
      <c r="AN215" s="919"/>
      <c r="AO215" s="337" t="e">
        <f t="shared" si="445"/>
        <v>#DIV/0!</v>
      </c>
      <c r="AP215" s="299"/>
      <c r="AQ215" s="299"/>
      <c r="AR215" s="299"/>
      <c r="AS215" s="299"/>
      <c r="AT215" s="380"/>
      <c r="AU215" s="380"/>
      <c r="AV215" s="380"/>
      <c r="AW215" s="380"/>
      <c r="AX215" s="380"/>
      <c r="AY215" s="380"/>
      <c r="AZ215" s="380"/>
      <c r="BA215" s="380"/>
      <c r="BB215" s="380"/>
      <c r="BC215" s="380"/>
      <c r="BD215" s="380"/>
      <c r="BE215" s="380"/>
      <c r="BF215" s="341" t="e">
        <f t="shared" si="433"/>
        <v>#DIV/0!</v>
      </c>
      <c r="BG215" s="380"/>
      <c r="BH215" s="341" t="e">
        <f t="shared" si="430"/>
        <v>#DIV/0!</v>
      </c>
      <c r="BI215" s="380"/>
      <c r="BJ215" s="341" t="e">
        <f t="shared" si="446"/>
        <v>#DIV/0!</v>
      </c>
      <c r="BK215" s="380"/>
      <c r="BL215" s="380"/>
      <c r="BM215" s="66"/>
      <c r="BN215" s="66"/>
    </row>
    <row r="216" spans="1:66" s="34" customFormat="1" ht="46.5" hidden="1" customHeight="1" x14ac:dyDescent="0.25">
      <c r="B216" s="299"/>
      <c r="C216" s="185"/>
      <c r="D216" s="299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>
        <f t="shared" si="350"/>
        <v>0</v>
      </c>
      <c r="Q216" s="337" t="e">
        <f t="shared" ref="Q216:Q221" si="447">P216/K216</f>
        <v>#DIV/0!</v>
      </c>
      <c r="R216" s="919"/>
      <c r="S216" s="337" t="e">
        <f t="shared" ref="S216:S223" si="448">R216/L216</f>
        <v>#DIV/0!</v>
      </c>
      <c r="T216" s="919"/>
      <c r="U216" s="337" t="e">
        <f t="shared" si="442"/>
        <v>#DIV/0!</v>
      </c>
      <c r="V216" s="299"/>
      <c r="W216" s="379"/>
      <c r="X216" s="379"/>
      <c r="Y216" s="379"/>
      <c r="Z216" s="299"/>
      <c r="AA216" s="337" t="e">
        <f t="shared" si="349"/>
        <v>#DIV/0!</v>
      </c>
      <c r="AB216" s="919"/>
      <c r="AC216" s="337" t="e">
        <f t="shared" ref="AC216:AC222" si="449">AB216/L216</f>
        <v>#DIV/0!</v>
      </c>
      <c r="AD216" s="556"/>
      <c r="AE216" s="337" t="e">
        <f t="shared" si="443"/>
        <v>#DIV/0!</v>
      </c>
      <c r="AF216" s="299"/>
      <c r="AG216" s="337" t="e">
        <f t="shared" si="444"/>
        <v>#DIV/0!</v>
      </c>
      <c r="AH216" s="299"/>
      <c r="AI216" s="299"/>
      <c r="AJ216" s="299"/>
      <c r="AK216" s="337" t="e">
        <f t="shared" si="353"/>
        <v>#DIV/0!</v>
      </c>
      <c r="AL216" s="919"/>
      <c r="AM216" s="338" t="e">
        <f t="shared" ref="AM216:AM222" si="450">AL216/L216</f>
        <v>#DIV/0!</v>
      </c>
      <c r="AN216" s="919"/>
      <c r="AO216" s="337" t="e">
        <f t="shared" si="445"/>
        <v>#DIV/0!</v>
      </c>
      <c r="AP216" s="299"/>
      <c r="AQ216" s="299"/>
      <c r="AR216" s="299"/>
      <c r="AS216" s="299"/>
      <c r="AT216" s="380"/>
      <c r="AU216" s="380"/>
      <c r="AV216" s="380"/>
      <c r="AW216" s="380"/>
      <c r="AX216" s="380"/>
      <c r="AY216" s="380"/>
      <c r="AZ216" s="380"/>
      <c r="BA216" s="380"/>
      <c r="BB216" s="380"/>
      <c r="BC216" s="380"/>
      <c r="BD216" s="380"/>
      <c r="BE216" s="380"/>
      <c r="BF216" s="341" t="e">
        <f t="shared" si="433"/>
        <v>#DIV/0!</v>
      </c>
      <c r="BG216" s="380"/>
      <c r="BH216" s="341" t="e">
        <f t="shared" si="430"/>
        <v>#DIV/0!</v>
      </c>
      <c r="BI216" s="380"/>
      <c r="BJ216" s="341" t="e">
        <f t="shared" si="446"/>
        <v>#DIV/0!</v>
      </c>
      <c r="BK216" s="380"/>
      <c r="BL216" s="380"/>
      <c r="BM216" s="33"/>
      <c r="BN216" s="33"/>
    </row>
    <row r="217" spans="1:66" s="34" customFormat="1" ht="46.5" hidden="1" customHeight="1" x14ac:dyDescent="0.25">
      <c r="B217" s="299"/>
      <c r="C217" s="185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299"/>
      <c r="P217" s="299">
        <f t="shared" si="350"/>
        <v>0</v>
      </c>
      <c r="Q217" s="337" t="e">
        <f t="shared" si="447"/>
        <v>#DIV/0!</v>
      </c>
      <c r="R217" s="919"/>
      <c r="S217" s="337" t="e">
        <f t="shared" si="448"/>
        <v>#DIV/0!</v>
      </c>
      <c r="T217" s="919"/>
      <c r="U217" s="337" t="e">
        <f t="shared" si="442"/>
        <v>#DIV/0!</v>
      </c>
      <c r="V217" s="299"/>
      <c r="W217" s="379"/>
      <c r="X217" s="379"/>
      <c r="Y217" s="379"/>
      <c r="Z217" s="299"/>
      <c r="AA217" s="337" t="e">
        <f t="shared" ref="AA217:AA222" si="451">Z217/K217</f>
        <v>#DIV/0!</v>
      </c>
      <c r="AB217" s="919"/>
      <c r="AC217" s="337" t="e">
        <f t="shared" si="449"/>
        <v>#DIV/0!</v>
      </c>
      <c r="AD217" s="556"/>
      <c r="AE217" s="337" t="e">
        <f t="shared" si="443"/>
        <v>#DIV/0!</v>
      </c>
      <c r="AF217" s="299"/>
      <c r="AG217" s="337" t="e">
        <f t="shared" si="444"/>
        <v>#DIV/0!</v>
      </c>
      <c r="AH217" s="299"/>
      <c r="AI217" s="299"/>
      <c r="AJ217" s="299"/>
      <c r="AK217" s="337" t="e">
        <f t="shared" si="353"/>
        <v>#DIV/0!</v>
      </c>
      <c r="AL217" s="919"/>
      <c r="AM217" s="338" t="e">
        <f t="shared" si="450"/>
        <v>#DIV/0!</v>
      </c>
      <c r="AN217" s="919"/>
      <c r="AO217" s="337" t="e">
        <f t="shared" si="445"/>
        <v>#DIV/0!</v>
      </c>
      <c r="AP217" s="299"/>
      <c r="AQ217" s="299"/>
      <c r="AR217" s="299"/>
      <c r="AS217" s="299"/>
      <c r="AT217" s="380"/>
      <c r="AU217" s="380"/>
      <c r="AV217" s="380"/>
      <c r="AW217" s="380"/>
      <c r="AX217" s="380"/>
      <c r="AY217" s="380"/>
      <c r="AZ217" s="380"/>
      <c r="BA217" s="380"/>
      <c r="BB217" s="380"/>
      <c r="BC217" s="380"/>
      <c r="BD217" s="380"/>
      <c r="BE217" s="380"/>
      <c r="BF217" s="341" t="e">
        <f t="shared" si="433"/>
        <v>#DIV/0!</v>
      </c>
      <c r="BG217" s="380"/>
      <c r="BH217" s="341" t="e">
        <f t="shared" si="430"/>
        <v>#DIV/0!</v>
      </c>
      <c r="BI217" s="380"/>
      <c r="BJ217" s="341" t="e">
        <f t="shared" si="446"/>
        <v>#DIV/0!</v>
      </c>
      <c r="BK217" s="380"/>
      <c r="BL217" s="380"/>
      <c r="BM217" s="33"/>
      <c r="BN217" s="33"/>
    </row>
    <row r="218" spans="1:66" s="34" customFormat="1" ht="46.5" hidden="1" customHeight="1" x14ac:dyDescent="0.25">
      <c r="B218" s="299"/>
      <c r="C218" s="185"/>
      <c r="D218" s="299"/>
      <c r="E218" s="299"/>
      <c r="F218" s="299"/>
      <c r="G218" s="299"/>
      <c r="H218" s="299"/>
      <c r="I218" s="299"/>
      <c r="J218" s="299"/>
      <c r="K218" s="299"/>
      <c r="L218" s="299"/>
      <c r="M218" s="299"/>
      <c r="N218" s="299"/>
      <c r="O218" s="299"/>
      <c r="P218" s="299">
        <f t="shared" ref="P218:P221" si="452">R218+V218+X218</f>
        <v>0</v>
      </c>
      <c r="Q218" s="337" t="e">
        <f t="shared" si="447"/>
        <v>#DIV/0!</v>
      </c>
      <c r="R218" s="919"/>
      <c r="S218" s="337" t="e">
        <f t="shared" si="448"/>
        <v>#DIV/0!</v>
      </c>
      <c r="T218" s="919"/>
      <c r="U218" s="337" t="e">
        <f t="shared" si="442"/>
        <v>#DIV/0!</v>
      </c>
      <c r="V218" s="299"/>
      <c r="W218" s="379"/>
      <c r="X218" s="379"/>
      <c r="Y218" s="379"/>
      <c r="Z218" s="299"/>
      <c r="AA218" s="337" t="e">
        <f t="shared" si="451"/>
        <v>#DIV/0!</v>
      </c>
      <c r="AB218" s="919"/>
      <c r="AC218" s="337" t="e">
        <f t="shared" si="449"/>
        <v>#DIV/0!</v>
      </c>
      <c r="AD218" s="556"/>
      <c r="AE218" s="337" t="e">
        <f t="shared" si="443"/>
        <v>#DIV/0!</v>
      </c>
      <c r="AF218" s="299"/>
      <c r="AG218" s="337" t="e">
        <f t="shared" si="444"/>
        <v>#DIV/0!</v>
      </c>
      <c r="AH218" s="299"/>
      <c r="AI218" s="299"/>
      <c r="AJ218" s="299"/>
      <c r="AK218" s="337" t="e">
        <f t="shared" si="353"/>
        <v>#DIV/0!</v>
      </c>
      <c r="AL218" s="919"/>
      <c r="AM218" s="338" t="e">
        <f t="shared" si="450"/>
        <v>#DIV/0!</v>
      </c>
      <c r="AN218" s="919"/>
      <c r="AO218" s="337" t="e">
        <f t="shared" si="445"/>
        <v>#DIV/0!</v>
      </c>
      <c r="AP218" s="299"/>
      <c r="AQ218" s="299"/>
      <c r="AR218" s="299"/>
      <c r="AS218" s="299"/>
      <c r="AT218" s="380"/>
      <c r="AU218" s="380"/>
      <c r="AV218" s="380"/>
      <c r="AW218" s="380"/>
      <c r="AX218" s="380"/>
      <c r="AY218" s="380"/>
      <c r="AZ218" s="380"/>
      <c r="BA218" s="380"/>
      <c r="BB218" s="380"/>
      <c r="BC218" s="380"/>
      <c r="BD218" s="380"/>
      <c r="BE218" s="380"/>
      <c r="BF218" s="341" t="e">
        <f t="shared" si="433"/>
        <v>#DIV/0!</v>
      </c>
      <c r="BG218" s="380"/>
      <c r="BH218" s="341" t="e">
        <f t="shared" si="430"/>
        <v>#DIV/0!</v>
      </c>
      <c r="BI218" s="380"/>
      <c r="BJ218" s="341" t="e">
        <f t="shared" si="446"/>
        <v>#DIV/0!</v>
      </c>
      <c r="BK218" s="380"/>
      <c r="BL218" s="380"/>
      <c r="BM218" s="33"/>
      <c r="BN218" s="33"/>
    </row>
    <row r="219" spans="1:66" s="52" customFormat="1" ht="45" customHeight="1" x14ac:dyDescent="0.25">
      <c r="B219" s="346"/>
      <c r="C219" s="187" t="s">
        <v>57</v>
      </c>
      <c r="D219" s="362"/>
      <c r="E219" s="362"/>
      <c r="F219" s="362"/>
      <c r="G219" s="362"/>
      <c r="H219" s="362"/>
      <c r="I219" s="362"/>
      <c r="J219" s="362"/>
      <c r="K219" s="309">
        <f>L219+N219+O219</f>
        <v>2454609.4</v>
      </c>
      <c r="L219" s="309">
        <f>L59</f>
        <v>2454609.4</v>
      </c>
      <c r="M219" s="309">
        <f>M59</f>
        <v>0</v>
      </c>
      <c r="N219" s="309">
        <f>N59</f>
        <v>0</v>
      </c>
      <c r="O219" s="309"/>
      <c r="P219" s="309">
        <f t="shared" si="452"/>
        <v>2792650.8382299999</v>
      </c>
      <c r="Q219" s="344">
        <f t="shared" si="447"/>
        <v>1.137716998162722</v>
      </c>
      <c r="R219" s="309">
        <f>R59</f>
        <v>2792650.8382299999</v>
      </c>
      <c r="S219" s="344">
        <f t="shared" si="448"/>
        <v>1.137716998162722</v>
      </c>
      <c r="T219" s="309">
        <f>T59</f>
        <v>0</v>
      </c>
      <c r="U219" s="337">
        <v>0</v>
      </c>
      <c r="V219" s="309">
        <f>V59</f>
        <v>0</v>
      </c>
      <c r="W219" s="308"/>
      <c r="X219" s="308">
        <f>X59</f>
        <v>0</v>
      </c>
      <c r="Y219" s="308"/>
      <c r="Z219" s="309">
        <f>AB219+AF219+AH219</f>
        <v>2454609.4</v>
      </c>
      <c r="AA219" s="344">
        <f t="shared" si="451"/>
        <v>1</v>
      </c>
      <c r="AB219" s="309">
        <f>AB59</f>
        <v>2454609.4</v>
      </c>
      <c r="AC219" s="344">
        <f t="shared" si="449"/>
        <v>1</v>
      </c>
      <c r="AD219" s="309">
        <f>AD59</f>
        <v>0</v>
      </c>
      <c r="AE219" s="344">
        <v>0</v>
      </c>
      <c r="AF219" s="309">
        <f>AF59</f>
        <v>0</v>
      </c>
      <c r="AG219" s="337">
        <v>0</v>
      </c>
      <c r="AH219" s="308"/>
      <c r="AI219" s="308"/>
      <c r="AJ219" s="309">
        <f>AL219+AP219+AR219</f>
        <v>2454609.4</v>
      </c>
      <c r="AK219" s="344">
        <f t="shared" si="353"/>
        <v>1</v>
      </c>
      <c r="AL219" s="309">
        <f>AL59</f>
        <v>2454609.4</v>
      </c>
      <c r="AM219" s="338">
        <f t="shared" si="450"/>
        <v>1</v>
      </c>
      <c r="AN219" s="309">
        <f>AN59</f>
        <v>0</v>
      </c>
      <c r="AO219" s="337" t="e">
        <f t="shared" si="445"/>
        <v>#DIV/0!</v>
      </c>
      <c r="AP219" s="309">
        <f>AP59</f>
        <v>0</v>
      </c>
      <c r="AQ219" s="308"/>
      <c r="AR219" s="308">
        <f>AR59</f>
        <v>0</v>
      </c>
      <c r="AS219" s="308"/>
      <c r="AT219" s="363"/>
      <c r="AU219" s="363"/>
      <c r="AV219" s="363"/>
      <c r="AW219" s="363"/>
      <c r="AX219" s="363"/>
      <c r="AY219" s="363"/>
      <c r="AZ219" s="363"/>
      <c r="BA219" s="363"/>
      <c r="BB219" s="363"/>
      <c r="BC219" s="363"/>
      <c r="BD219" s="363"/>
      <c r="BE219" s="311">
        <f>BG219+BI219+BK219</f>
        <v>0</v>
      </c>
      <c r="BF219" s="341">
        <f t="shared" si="433"/>
        <v>0</v>
      </c>
      <c r="BG219" s="311">
        <f>BG59</f>
        <v>0</v>
      </c>
      <c r="BH219" s="345">
        <f t="shared" si="430"/>
        <v>0</v>
      </c>
      <c r="BI219" s="310">
        <f>BI59</f>
        <v>0</v>
      </c>
      <c r="BJ219" s="345">
        <v>0</v>
      </c>
      <c r="BK219" s="310"/>
      <c r="BL219" s="310"/>
    </row>
    <row r="220" spans="1:66" s="42" customFormat="1" ht="48" customHeight="1" x14ac:dyDescent="0.25">
      <c r="B220" s="301"/>
      <c r="C220" s="186" t="s">
        <v>56</v>
      </c>
      <c r="D220" s="303"/>
      <c r="E220" s="355"/>
      <c r="F220" s="355"/>
      <c r="G220" s="303"/>
      <c r="H220" s="355"/>
      <c r="I220" s="355"/>
      <c r="J220" s="303"/>
      <c r="K220" s="229">
        <f>L220+M220+N220</f>
        <v>1969803.58656</v>
      </c>
      <c r="L220" s="229">
        <f>L58+L190+L192</f>
        <v>1875648.2101499999</v>
      </c>
      <c r="M220" s="229">
        <f>M58+M190+M192</f>
        <v>302.37641000000002</v>
      </c>
      <c r="N220" s="229">
        <f>N58+N190+N192</f>
        <v>93853</v>
      </c>
      <c r="O220" s="229"/>
      <c r="P220" s="229">
        <f>R220+T220+V220</f>
        <v>1970917.06269</v>
      </c>
      <c r="Q220" s="342">
        <f t="shared" si="447"/>
        <v>1.0005652726686038</v>
      </c>
      <c r="R220" s="921">
        <f>R58+R190+R192</f>
        <v>1876761.68628</v>
      </c>
      <c r="S220" s="342">
        <f t="shared" si="448"/>
        <v>1.0005936487044715</v>
      </c>
      <c r="T220" s="921">
        <f>T58+T190+T192</f>
        <v>302.37641000000002</v>
      </c>
      <c r="U220" s="337">
        <f t="shared" si="442"/>
        <v>1</v>
      </c>
      <c r="V220" s="229">
        <f>V58+V190+V192</f>
        <v>93853</v>
      </c>
      <c r="W220" s="303"/>
      <c r="X220" s="303">
        <f>X58+X190+X192</f>
        <v>0</v>
      </c>
      <c r="Y220" s="303"/>
      <c r="Z220" s="229">
        <f>AB220+AF220+AH220</f>
        <v>1963525.4317000001</v>
      </c>
      <c r="AA220" s="342">
        <f t="shared" si="451"/>
        <v>0.99681280158954133</v>
      </c>
      <c r="AB220" s="921">
        <f>AB58+AB190+AB192</f>
        <v>1869672.4317000001</v>
      </c>
      <c r="AC220" s="342">
        <f t="shared" si="449"/>
        <v>0.99681401959191374</v>
      </c>
      <c r="AD220" s="557">
        <f>AD58+AD190+AD192</f>
        <v>302.37641000000002</v>
      </c>
      <c r="AE220" s="342">
        <f t="shared" si="443"/>
        <v>1</v>
      </c>
      <c r="AF220" s="229">
        <f>AF58+AF190+AF192</f>
        <v>93853</v>
      </c>
      <c r="AG220" s="337">
        <f t="shared" si="444"/>
        <v>1</v>
      </c>
      <c r="AH220" s="303"/>
      <c r="AI220" s="303"/>
      <c r="AJ220" s="229">
        <f>AL220+AN220+AP220</f>
        <v>1969803.58656</v>
      </c>
      <c r="AK220" s="342">
        <f t="shared" ref="AK220:AK221" si="453">AJ220/K220</f>
        <v>1</v>
      </c>
      <c r="AL220" s="921">
        <f>AL58+AL190+AL192</f>
        <v>1875648.2101499999</v>
      </c>
      <c r="AM220" s="338">
        <f t="shared" si="450"/>
        <v>1</v>
      </c>
      <c r="AN220" s="921">
        <f>AN58+AN190+AN192</f>
        <v>302.37641000000002</v>
      </c>
      <c r="AO220" s="337">
        <f t="shared" si="445"/>
        <v>1</v>
      </c>
      <c r="AP220" s="229">
        <f>AP58+AP190+AP192</f>
        <v>93853</v>
      </c>
      <c r="AQ220" s="303"/>
      <c r="AR220" s="303">
        <f>AR58+AR190+AR192</f>
        <v>0</v>
      </c>
      <c r="AS220" s="303"/>
      <c r="AT220" s="351"/>
      <c r="AU220" s="351"/>
      <c r="AV220" s="351"/>
      <c r="AW220" s="351"/>
      <c r="AX220" s="351"/>
      <c r="AY220" s="351"/>
      <c r="AZ220" s="351"/>
      <c r="BA220" s="351"/>
      <c r="BB220" s="351"/>
      <c r="BC220" s="351"/>
      <c r="BD220" s="351"/>
      <c r="BE220" s="230">
        <f>BG220+BI220+BK220</f>
        <v>5975.7784500000416</v>
      </c>
      <c r="BF220" s="341">
        <f t="shared" si="433"/>
        <v>3.1859804080863036E-3</v>
      </c>
      <c r="BG220" s="230">
        <f>BG58+BG190+BG192</f>
        <v>5975.7784500000416</v>
      </c>
      <c r="BH220" s="343">
        <f t="shared" si="430"/>
        <v>3.033692542125961E-3</v>
      </c>
      <c r="BI220" s="331">
        <f>BI58+BI190+BI192</f>
        <v>0</v>
      </c>
      <c r="BJ220" s="343">
        <f t="shared" si="446"/>
        <v>0</v>
      </c>
      <c r="BK220" s="331"/>
      <c r="BL220" s="331"/>
      <c r="BM220" s="41"/>
      <c r="BN220" s="41"/>
    </row>
    <row r="221" spans="1:66" s="564" customFormat="1" ht="45" customHeight="1" x14ac:dyDescent="0.25">
      <c r="B221" s="436"/>
      <c r="C221" s="565" t="s">
        <v>417</v>
      </c>
      <c r="D221" s="416"/>
      <c r="E221" s="416"/>
      <c r="F221" s="416"/>
      <c r="G221" s="416"/>
      <c r="H221" s="416"/>
      <c r="I221" s="416"/>
      <c r="J221" s="416"/>
      <c r="K221" s="417">
        <f>L221</f>
        <v>892779.4</v>
      </c>
      <c r="L221" s="417">
        <f>L87</f>
        <v>892779.4</v>
      </c>
      <c r="M221" s="417">
        <f t="shared" ref="M221:N221" si="454">M87</f>
        <v>0</v>
      </c>
      <c r="N221" s="417">
        <f t="shared" si="454"/>
        <v>0</v>
      </c>
      <c r="O221" s="417"/>
      <c r="P221" s="921">
        <f t="shared" si="452"/>
        <v>811577.1</v>
      </c>
      <c r="Q221" s="342">
        <f t="shared" si="447"/>
        <v>0.90904550441015997</v>
      </c>
      <c r="R221" s="417">
        <f>R87</f>
        <v>811577.1</v>
      </c>
      <c r="S221" s="342">
        <f t="shared" si="448"/>
        <v>0.90904550441015997</v>
      </c>
      <c r="T221" s="417">
        <f t="shared" ref="T221" si="455">T87</f>
        <v>0</v>
      </c>
      <c r="U221" s="337">
        <v>0</v>
      </c>
      <c r="V221" s="416"/>
      <c r="W221" s="416"/>
      <c r="X221" s="416"/>
      <c r="Y221" s="416"/>
      <c r="Z221" s="417">
        <f>AB221</f>
        <v>892779.4</v>
      </c>
      <c r="AA221" s="438">
        <f t="shared" si="451"/>
        <v>1</v>
      </c>
      <c r="AB221" s="417">
        <f>AB87</f>
        <v>892779.4</v>
      </c>
      <c r="AC221" s="438">
        <f t="shared" si="449"/>
        <v>1</v>
      </c>
      <c r="AD221" s="417">
        <f>N221</f>
        <v>0</v>
      </c>
      <c r="AE221" s="438">
        <v>0</v>
      </c>
      <c r="AF221" s="416"/>
      <c r="AG221" s="416"/>
      <c r="AH221" s="416"/>
      <c r="AI221" s="416"/>
      <c r="AJ221" s="921">
        <f>AL221+AP221+AR221</f>
        <v>892779.4</v>
      </c>
      <c r="AK221" s="342">
        <f t="shared" si="453"/>
        <v>1</v>
      </c>
      <c r="AL221" s="417">
        <f>AL87</f>
        <v>892779.4</v>
      </c>
      <c r="AM221" s="338">
        <f t="shared" si="450"/>
        <v>1</v>
      </c>
      <c r="AN221" s="417">
        <f t="shared" ref="AN221" si="456">AN87</f>
        <v>0</v>
      </c>
      <c r="AO221" s="337" t="e">
        <f t="shared" si="445"/>
        <v>#DIV/0!</v>
      </c>
      <c r="AP221" s="416"/>
      <c r="AQ221" s="416"/>
      <c r="AR221" s="416"/>
      <c r="AS221" s="416"/>
      <c r="AT221" s="418"/>
      <c r="AU221" s="418"/>
      <c r="AV221" s="418"/>
      <c r="AW221" s="418"/>
      <c r="AX221" s="418"/>
      <c r="AY221" s="418"/>
      <c r="AZ221" s="418"/>
      <c r="BA221" s="418"/>
      <c r="BB221" s="418"/>
      <c r="BC221" s="418"/>
      <c r="BD221" s="418"/>
      <c r="BE221" s="419"/>
      <c r="BF221" s="440"/>
      <c r="BG221" s="419"/>
      <c r="BH221" s="440"/>
      <c r="BI221" s="418"/>
      <c r="BJ221" s="418"/>
      <c r="BK221" s="418"/>
      <c r="BL221" s="418"/>
      <c r="BM221" s="116"/>
      <c r="BN221" s="116"/>
    </row>
    <row r="222" spans="1:66" s="144" customFormat="1" ht="54" customHeight="1" x14ac:dyDescent="0.25">
      <c r="B222" s="313"/>
      <c r="C222" s="193" t="s">
        <v>416</v>
      </c>
      <c r="D222" s="314"/>
      <c r="E222" s="368"/>
      <c r="F222" s="368"/>
      <c r="G222" s="314"/>
      <c r="H222" s="368"/>
      <c r="I222" s="368"/>
      <c r="J222" s="314"/>
      <c r="K222" s="315">
        <f t="shared" ref="K222" si="457">L222</f>
        <v>439727.16739999998</v>
      </c>
      <c r="L222" s="315">
        <f>L88</f>
        <v>439727.16739999998</v>
      </c>
      <c r="M222" s="315">
        <f t="shared" ref="M222:N222" si="458">M88</f>
        <v>0</v>
      </c>
      <c r="N222" s="315">
        <f t="shared" si="458"/>
        <v>0</v>
      </c>
      <c r="O222" s="369"/>
      <c r="P222" s="315">
        <f t="shared" ref="P222" si="459">R222+V222+X222</f>
        <v>399732.00463999994</v>
      </c>
      <c r="Q222" s="359">
        <f t="shared" ref="Q222" si="460">P222/K222</f>
        <v>0.90904550429194142</v>
      </c>
      <c r="R222" s="315">
        <f>R88</f>
        <v>399732.00463999994</v>
      </c>
      <c r="S222" s="359">
        <f t="shared" ref="S222" si="461">R222/L222</f>
        <v>0.90904550429194142</v>
      </c>
      <c r="T222" s="315">
        <f t="shared" ref="T222" si="462">T88</f>
        <v>0</v>
      </c>
      <c r="U222" s="337">
        <v>0</v>
      </c>
      <c r="V222" s="314"/>
      <c r="W222" s="314"/>
      <c r="X222" s="314"/>
      <c r="Y222" s="314"/>
      <c r="Z222" s="315">
        <f>AB222</f>
        <v>439727.16739999998</v>
      </c>
      <c r="AA222" s="359">
        <f t="shared" si="451"/>
        <v>1</v>
      </c>
      <c r="AB222" s="315">
        <f>AB88</f>
        <v>439727.16739999998</v>
      </c>
      <c r="AC222" s="359">
        <f t="shared" si="449"/>
        <v>1</v>
      </c>
      <c r="AD222" s="315">
        <f>N222</f>
        <v>0</v>
      </c>
      <c r="AE222" s="359">
        <v>0</v>
      </c>
      <c r="AF222" s="314"/>
      <c r="AG222" s="314"/>
      <c r="AH222" s="314"/>
      <c r="AI222" s="314"/>
      <c r="AJ222" s="315">
        <f t="shared" ref="AJ222" si="463">AL222+AP222+AR222</f>
        <v>439727.16739999998</v>
      </c>
      <c r="AK222" s="359">
        <f t="shared" ref="AK222" si="464">AJ222/K222</f>
        <v>1</v>
      </c>
      <c r="AL222" s="315">
        <f>AL88</f>
        <v>439727.16739999998</v>
      </c>
      <c r="AM222" s="338">
        <f t="shared" si="450"/>
        <v>1</v>
      </c>
      <c r="AN222" s="315">
        <f t="shared" ref="AN222" si="465">AN88</f>
        <v>0</v>
      </c>
      <c r="AO222" s="337" t="e">
        <f t="shared" si="445"/>
        <v>#DIV/0!</v>
      </c>
      <c r="AP222" s="314"/>
      <c r="AQ222" s="314"/>
      <c r="AR222" s="314"/>
      <c r="AS222" s="314"/>
      <c r="AT222" s="370"/>
      <c r="AU222" s="370"/>
      <c r="AV222" s="370"/>
      <c r="AW222" s="370"/>
      <c r="AX222" s="370"/>
      <c r="AY222" s="370"/>
      <c r="AZ222" s="370"/>
      <c r="BA222" s="370"/>
      <c r="BB222" s="370"/>
      <c r="BC222" s="370"/>
      <c r="BD222" s="370"/>
      <c r="BE222" s="317">
        <f t="shared" ref="BE222" si="466">BG222+BI222+BK222</f>
        <v>0</v>
      </c>
      <c r="BF222" s="360">
        <f t="shared" ref="BF222" si="467">BE222/K222</f>
        <v>0</v>
      </c>
      <c r="BG222" s="317"/>
      <c r="BH222" s="360">
        <f t="shared" ref="BH222" si="468">BG222/AJ222</f>
        <v>0</v>
      </c>
      <c r="BI222" s="316"/>
      <c r="BJ222" s="316"/>
      <c r="BK222" s="316"/>
      <c r="BL222" s="316"/>
      <c r="BM222" s="145"/>
      <c r="BN222" s="145"/>
    </row>
    <row r="223" spans="1:66" s="144" customFormat="1" ht="54.75" hidden="1" customHeight="1" x14ac:dyDescent="0.25">
      <c r="B223" s="313"/>
      <c r="C223" s="193" t="s">
        <v>401</v>
      </c>
      <c r="D223" s="314"/>
      <c r="E223" s="368"/>
      <c r="F223" s="368"/>
      <c r="G223" s="314"/>
      <c r="H223" s="368"/>
      <c r="I223" s="368"/>
      <c r="J223" s="314"/>
      <c r="K223" s="315">
        <v>0</v>
      </c>
      <c r="L223" s="315"/>
      <c r="M223" s="315"/>
      <c r="N223" s="315"/>
      <c r="O223" s="315"/>
      <c r="P223" s="315">
        <f>R223</f>
        <v>193664.33973000001</v>
      </c>
      <c r="Q223" s="359">
        <v>0</v>
      </c>
      <c r="R223" s="315">
        <f>R152</f>
        <v>193664.33973000001</v>
      </c>
      <c r="S223" s="359" t="e">
        <f t="shared" si="448"/>
        <v>#DIV/0!</v>
      </c>
      <c r="T223" s="359"/>
      <c r="U223" s="359"/>
      <c r="V223" s="315"/>
      <c r="W223" s="314"/>
      <c r="X223" s="314"/>
      <c r="Y223" s="314"/>
      <c r="Z223" s="315">
        <v>0</v>
      </c>
      <c r="AA223" s="359">
        <v>0</v>
      </c>
      <c r="AB223" s="315"/>
      <c r="AC223" s="359"/>
      <c r="AD223" s="359"/>
      <c r="AE223" s="337" t="e">
        <f t="shared" si="443"/>
        <v>#DIV/0!</v>
      </c>
      <c r="AF223" s="315"/>
      <c r="AG223" s="359"/>
      <c r="AH223" s="314"/>
      <c r="AI223" s="314"/>
      <c r="AJ223" s="315">
        <v>0</v>
      </c>
      <c r="AK223" s="359">
        <v>0</v>
      </c>
      <c r="AL223" s="315"/>
      <c r="AM223" s="338"/>
      <c r="AN223" s="338"/>
      <c r="AO223" s="338"/>
      <c r="AP223" s="315"/>
      <c r="AQ223" s="314"/>
      <c r="AR223" s="314"/>
      <c r="AS223" s="314"/>
      <c r="AT223" s="370"/>
      <c r="AU223" s="370"/>
      <c r="AV223" s="370"/>
      <c r="AW223" s="370"/>
      <c r="AX223" s="370"/>
      <c r="AY223" s="370"/>
      <c r="AZ223" s="370"/>
      <c r="BA223" s="370"/>
      <c r="BB223" s="370"/>
      <c r="BC223" s="370"/>
      <c r="BD223" s="370"/>
      <c r="BE223" s="381"/>
      <c r="BF223" s="382"/>
      <c r="BG223" s="381"/>
      <c r="BH223" s="382"/>
      <c r="BI223" s="383"/>
      <c r="BJ223" s="382"/>
      <c r="BK223" s="383"/>
      <c r="BL223" s="383"/>
      <c r="BM223" s="145"/>
      <c r="BN223" s="145"/>
    </row>
    <row r="224" spans="1:66" s="42" customFormat="1" ht="54" customHeight="1" x14ac:dyDescent="0.3">
      <c r="B224" s="1003" t="s">
        <v>106</v>
      </c>
      <c r="C224" s="1003"/>
      <c r="D224" s="1003"/>
      <c r="E224" s="1003"/>
      <c r="F224" s="1003"/>
      <c r="G224" s="1003"/>
      <c r="H224" s="1003"/>
      <c r="I224" s="1003"/>
      <c r="J224" s="1003"/>
      <c r="K224" s="1003"/>
      <c r="L224" s="1003"/>
      <c r="M224" s="1003"/>
      <c r="N224" s="1003"/>
      <c r="O224" s="1003"/>
      <c r="P224" s="1003"/>
      <c r="Q224" s="1003"/>
      <c r="R224" s="1003"/>
      <c r="S224" s="1003"/>
      <c r="T224" s="1003"/>
      <c r="U224" s="1003"/>
      <c r="V224" s="1003"/>
      <c r="W224" s="1003"/>
      <c r="X224" s="1003"/>
      <c r="Y224" s="1003"/>
      <c r="Z224" s="1003"/>
      <c r="AA224" s="1003"/>
      <c r="AB224" s="1003"/>
      <c r="AC224" s="1003"/>
      <c r="AD224" s="1003"/>
      <c r="AE224" s="1003"/>
      <c r="AF224" s="1003"/>
      <c r="AG224" s="1003"/>
      <c r="AH224" s="1003"/>
      <c r="AI224" s="1003"/>
      <c r="AJ224" s="1003"/>
      <c r="AK224" s="1003"/>
      <c r="AL224" s="1003"/>
      <c r="AM224" s="1003"/>
      <c r="AN224" s="1003"/>
      <c r="AO224" s="1003"/>
      <c r="AP224" s="1003"/>
      <c r="AQ224" s="1003"/>
      <c r="AR224" s="1003"/>
      <c r="AS224" s="1003"/>
      <c r="AT224" s="1003"/>
      <c r="AU224" s="1003"/>
      <c r="AV224" s="1003"/>
      <c r="AW224" s="1003"/>
      <c r="AX224" s="1003"/>
      <c r="AY224" s="1003"/>
      <c r="AZ224" s="1003"/>
      <c r="BA224" s="1003"/>
      <c r="BB224" s="1003"/>
      <c r="BC224" s="1003"/>
      <c r="BD224" s="1003"/>
      <c r="BE224" s="384"/>
      <c r="BF224" s="384"/>
      <c r="BG224" s="384"/>
      <c r="BH224" s="385"/>
      <c r="BI224" s="385"/>
      <c r="BJ224" s="385"/>
      <c r="BK224" s="385"/>
      <c r="BL224" s="385"/>
      <c r="BM224" s="41"/>
      <c r="BN224" s="41"/>
    </row>
    <row r="225" spans="1:70" s="68" customFormat="1" ht="110.25" customHeight="1" x14ac:dyDescent="0.3">
      <c r="B225" s="307" t="s">
        <v>60</v>
      </c>
      <c r="C225" s="202" t="s">
        <v>107</v>
      </c>
      <c r="D225" s="308">
        <f>D226</f>
        <v>0</v>
      </c>
      <c r="E225" s="308">
        <f>F225</f>
        <v>0</v>
      </c>
      <c r="F225" s="308">
        <f>F226</f>
        <v>0</v>
      </c>
      <c r="G225" s="308"/>
      <c r="H225" s="308">
        <f>I225</f>
        <v>898831.4</v>
      </c>
      <c r="I225" s="308">
        <f>I226</f>
        <v>898831.4</v>
      </c>
      <c r="J225" s="308"/>
      <c r="K225" s="309">
        <f>L225</f>
        <v>898831.4</v>
      </c>
      <c r="L225" s="309">
        <f>L227+L228</f>
        <v>898831.4</v>
      </c>
      <c r="M225" s="309"/>
      <c r="N225" s="309"/>
      <c r="O225" s="309"/>
      <c r="P225" s="309">
        <f>R225</f>
        <v>665917.4</v>
      </c>
      <c r="Q225" s="386">
        <f>P225/K225</f>
        <v>0.74087020101878953</v>
      </c>
      <c r="R225" s="309">
        <f>R227+R228</f>
        <v>665917.4</v>
      </c>
      <c r="S225" s="386">
        <f>R225/L225</f>
        <v>0.74087020101878953</v>
      </c>
      <c r="T225" s="386"/>
      <c r="U225" s="386"/>
      <c r="V225" s="308"/>
      <c r="W225" s="308"/>
      <c r="X225" s="308"/>
      <c r="Y225" s="308"/>
      <c r="Z225" s="309">
        <f>AB225</f>
        <v>898831.4</v>
      </c>
      <c r="AA225" s="386">
        <f>Z225/K225</f>
        <v>1</v>
      </c>
      <c r="AB225" s="309">
        <f>AB227+AB228</f>
        <v>898831.4</v>
      </c>
      <c r="AC225" s="386">
        <f>AB225/L225</f>
        <v>1</v>
      </c>
      <c r="AD225" s="386"/>
      <c r="AE225" s="386"/>
      <c r="AF225" s="308"/>
      <c r="AG225" s="308"/>
      <c r="AH225" s="308"/>
      <c r="AI225" s="308"/>
      <c r="AJ225" s="309">
        <f>AL225</f>
        <v>898831.4</v>
      </c>
      <c r="AK225" s="386">
        <f>AJ225/K225</f>
        <v>1</v>
      </c>
      <c r="AL225" s="309">
        <f>AL227+AL228</f>
        <v>898831.4</v>
      </c>
      <c r="AM225" s="387">
        <f>AL225/L225</f>
        <v>1</v>
      </c>
      <c r="AN225" s="387"/>
      <c r="AO225" s="387"/>
      <c r="AP225" s="308"/>
      <c r="AQ225" s="308"/>
      <c r="AR225" s="308"/>
      <c r="AS225" s="308"/>
      <c r="AT225" s="310">
        <f>BB225-AF225</f>
        <v>130000</v>
      </c>
      <c r="AU225" s="310"/>
      <c r="AV225" s="310"/>
      <c r="AW225" s="310">
        <f>AX225</f>
        <v>-898831.4</v>
      </c>
      <c r="AX225" s="310">
        <f>BE225-AJ225</f>
        <v>-898831.4</v>
      </c>
      <c r="AY225" s="310"/>
      <c r="AZ225" s="310"/>
      <c r="BA225" s="310">
        <f>BB225</f>
        <v>130000</v>
      </c>
      <c r="BB225" s="310">
        <f>BB226</f>
        <v>130000</v>
      </c>
      <c r="BC225" s="310"/>
      <c r="BD225" s="310"/>
      <c r="BE225" s="311">
        <f>BG225</f>
        <v>0</v>
      </c>
      <c r="BF225" s="388">
        <f t="shared" si="433"/>
        <v>0</v>
      </c>
      <c r="BG225" s="311">
        <f>BG227+BG228</f>
        <v>0</v>
      </c>
      <c r="BH225" s="388">
        <f>BG225/AJ225</f>
        <v>0</v>
      </c>
      <c r="BI225" s="310"/>
      <c r="BJ225" s="310"/>
      <c r="BK225" s="310"/>
      <c r="BL225" s="310"/>
    </row>
    <row r="226" spans="1:70" s="61" customFormat="1" ht="108.75" customHeight="1" x14ac:dyDescent="0.3">
      <c r="B226" s="346" t="s">
        <v>301</v>
      </c>
      <c r="C226" s="200" t="s">
        <v>108</v>
      </c>
      <c r="D226" s="303"/>
      <c r="E226" s="303">
        <f>F226</f>
        <v>0</v>
      </c>
      <c r="F226" s="303">
        <v>0</v>
      </c>
      <c r="G226" s="303"/>
      <c r="H226" s="303">
        <f>I226</f>
        <v>898831.4</v>
      </c>
      <c r="I226" s="303">
        <f>L226</f>
        <v>898831.4</v>
      </c>
      <c r="J226" s="303"/>
      <c r="K226" s="229">
        <f t="shared" ref="K226" si="469">L226</f>
        <v>898831.4</v>
      </c>
      <c r="L226" s="229">
        <f>L227+L228</f>
        <v>898831.4</v>
      </c>
      <c r="M226" s="229"/>
      <c r="N226" s="229"/>
      <c r="O226" s="229"/>
      <c r="P226" s="229">
        <f>R226</f>
        <v>665917.4</v>
      </c>
      <c r="Q226" s="389">
        <f t="shared" ref="Q226:Q233" si="470">P226/K226</f>
        <v>0.74087020101878953</v>
      </c>
      <c r="R226" s="229">
        <f>R227+R228</f>
        <v>665917.4</v>
      </c>
      <c r="S226" s="389">
        <f t="shared" ref="S226:S233" si="471">R226/L226</f>
        <v>0.74087020101878953</v>
      </c>
      <c r="T226" s="389"/>
      <c r="U226" s="389"/>
      <c r="V226" s="303"/>
      <c r="W226" s="303"/>
      <c r="X226" s="303"/>
      <c r="Y226" s="303"/>
      <c r="Z226" s="229">
        <f>AB226</f>
        <v>898831.4</v>
      </c>
      <c r="AA226" s="389">
        <f t="shared" ref="AA226:AA233" si="472">Z226/K226</f>
        <v>1</v>
      </c>
      <c r="AB226" s="229">
        <f>AB227+AB228</f>
        <v>898831.4</v>
      </c>
      <c r="AC226" s="389">
        <f>AB226/L226</f>
        <v>1</v>
      </c>
      <c r="AD226" s="389"/>
      <c r="AE226" s="389"/>
      <c r="AF226" s="303"/>
      <c r="AG226" s="303"/>
      <c r="AH226" s="303"/>
      <c r="AI226" s="303"/>
      <c r="AJ226" s="229">
        <f>AL226</f>
        <v>898831.4</v>
      </c>
      <c r="AK226" s="389">
        <f t="shared" ref="AK226:AK233" si="473">AJ226/K226</f>
        <v>1</v>
      </c>
      <c r="AL226" s="229">
        <f>AL227+AL228</f>
        <v>898831.4</v>
      </c>
      <c r="AM226" s="387">
        <f t="shared" ref="AM226:AM233" si="474">AL226/L226</f>
        <v>1</v>
      </c>
      <c r="AN226" s="387"/>
      <c r="AO226" s="387"/>
      <c r="AP226" s="303"/>
      <c r="AQ226" s="303"/>
      <c r="AR226" s="303"/>
      <c r="AS226" s="303"/>
      <c r="AT226" s="331">
        <f>BB226-AF226</f>
        <v>130000</v>
      </c>
      <c r="AU226" s="331"/>
      <c r="AV226" s="331"/>
      <c r="AW226" s="331">
        <f>AX226</f>
        <v>-898831.4</v>
      </c>
      <c r="AX226" s="331">
        <f>BE226-AJ226</f>
        <v>-898831.4</v>
      </c>
      <c r="AY226" s="331"/>
      <c r="AZ226" s="331"/>
      <c r="BA226" s="331">
        <f>BB226</f>
        <v>130000</v>
      </c>
      <c r="BB226" s="331">
        <v>130000</v>
      </c>
      <c r="BC226" s="331"/>
      <c r="BD226" s="331"/>
      <c r="BE226" s="230">
        <f>BG226</f>
        <v>0</v>
      </c>
      <c r="BF226" s="390">
        <f t="shared" si="433"/>
        <v>0</v>
      </c>
      <c r="BG226" s="230">
        <f>BG227+BG228</f>
        <v>0</v>
      </c>
      <c r="BH226" s="390">
        <f t="shared" ref="BH226:BH230" si="475">BG226/AJ226</f>
        <v>0</v>
      </c>
      <c r="BI226" s="331"/>
      <c r="BJ226" s="331"/>
      <c r="BK226" s="331"/>
      <c r="BL226" s="331"/>
    </row>
    <row r="227" spans="1:70" s="49" customFormat="1" ht="95.25" customHeight="1" x14ac:dyDescent="0.25">
      <c r="B227" s="391">
        <v>1</v>
      </c>
      <c r="C227" s="198" t="s">
        <v>89</v>
      </c>
      <c r="D227" s="391"/>
      <c r="E227" s="391"/>
      <c r="F227" s="391"/>
      <c r="G227" s="391"/>
      <c r="H227" s="391"/>
      <c r="I227" s="391"/>
      <c r="J227" s="391"/>
      <c r="K227" s="299">
        <f>L227</f>
        <v>665917.4</v>
      </c>
      <c r="L227" s="392">
        <v>665917.4</v>
      </c>
      <c r="M227" s="392"/>
      <c r="N227" s="392"/>
      <c r="O227" s="392"/>
      <c r="P227" s="299">
        <f>R227</f>
        <v>665917.4</v>
      </c>
      <c r="Q227" s="393">
        <f t="shared" si="470"/>
        <v>1</v>
      </c>
      <c r="R227" s="392">
        <f>L227</f>
        <v>665917.4</v>
      </c>
      <c r="S227" s="393">
        <f t="shared" si="471"/>
        <v>1</v>
      </c>
      <c r="T227" s="393"/>
      <c r="U227" s="393"/>
      <c r="V227" s="394"/>
      <c r="W227" s="394"/>
      <c r="X227" s="394"/>
      <c r="Y227" s="394"/>
      <c r="Z227" s="299">
        <f>AB227</f>
        <v>665917.4</v>
      </c>
      <c r="AA227" s="393">
        <f t="shared" si="472"/>
        <v>1</v>
      </c>
      <c r="AB227" s="392">
        <f>L227</f>
        <v>665917.4</v>
      </c>
      <c r="AC227" s="395">
        <f>AB227/L227</f>
        <v>1</v>
      </c>
      <c r="AD227" s="395"/>
      <c r="AE227" s="395"/>
      <c r="AF227" s="391"/>
      <c r="AG227" s="391"/>
      <c r="AH227" s="391"/>
      <c r="AI227" s="391"/>
      <c r="AJ227" s="299">
        <f>AL227</f>
        <v>665917.4</v>
      </c>
      <c r="AK227" s="393">
        <f t="shared" si="473"/>
        <v>1</v>
      </c>
      <c r="AL227" s="392">
        <f>R227</f>
        <v>665917.4</v>
      </c>
      <c r="AM227" s="387">
        <f t="shared" si="474"/>
        <v>1</v>
      </c>
      <c r="AN227" s="387"/>
      <c r="AO227" s="387"/>
      <c r="AP227" s="391"/>
      <c r="AQ227" s="391"/>
      <c r="AR227" s="391"/>
      <c r="AS227" s="391"/>
      <c r="AT227" s="396"/>
      <c r="AU227" s="396"/>
      <c r="AV227" s="396"/>
      <c r="AW227" s="396"/>
      <c r="AX227" s="396"/>
      <c r="AY227" s="396"/>
      <c r="AZ227" s="396"/>
      <c r="BA227" s="396"/>
      <c r="BB227" s="396"/>
      <c r="BC227" s="396"/>
      <c r="BD227" s="396"/>
      <c r="BE227" s="397">
        <f>BG227</f>
        <v>0</v>
      </c>
      <c r="BF227" s="398">
        <f t="shared" si="433"/>
        <v>0</v>
      </c>
      <c r="BG227" s="397">
        <f>L227-AB227</f>
        <v>0</v>
      </c>
      <c r="BH227" s="398">
        <f t="shared" si="475"/>
        <v>0</v>
      </c>
      <c r="BI227" s="396"/>
      <c r="BJ227" s="396"/>
      <c r="BK227" s="396"/>
      <c r="BL227" s="396"/>
      <c r="BM227" s="48"/>
      <c r="BN227" s="48"/>
    </row>
    <row r="228" spans="1:70" s="49" customFormat="1" ht="67.5" customHeight="1" x14ac:dyDescent="0.25">
      <c r="B228" s="391">
        <v>2</v>
      </c>
      <c r="C228" s="198" t="s">
        <v>322</v>
      </c>
      <c r="D228" s="391"/>
      <c r="E228" s="391"/>
      <c r="F228" s="391"/>
      <c r="G228" s="391"/>
      <c r="H228" s="391"/>
      <c r="I228" s="391"/>
      <c r="J228" s="391"/>
      <c r="K228" s="299">
        <f>L228</f>
        <v>232914</v>
      </c>
      <c r="L228" s="348">
        <f>L233</f>
        <v>232914</v>
      </c>
      <c r="M228" s="348"/>
      <c r="N228" s="392"/>
      <c r="O228" s="392"/>
      <c r="P228" s="299">
        <f>R228</f>
        <v>0</v>
      </c>
      <c r="Q228" s="393">
        <f t="shared" si="470"/>
        <v>0</v>
      </c>
      <c r="R228" s="392">
        <f>R230+R231+R232</f>
        <v>0</v>
      </c>
      <c r="S228" s="393">
        <f t="shared" si="471"/>
        <v>0</v>
      </c>
      <c r="T228" s="393"/>
      <c r="U228" s="393"/>
      <c r="V228" s="394"/>
      <c r="W228" s="394"/>
      <c r="X228" s="394"/>
      <c r="Y228" s="394"/>
      <c r="Z228" s="299">
        <f>AB228</f>
        <v>232914</v>
      </c>
      <c r="AA228" s="393">
        <f t="shared" si="472"/>
        <v>1</v>
      </c>
      <c r="AB228" s="392">
        <f>AB233</f>
        <v>232914</v>
      </c>
      <c r="AC228" s="395">
        <f t="shared" ref="AC228:AC233" si="476">AB228/L228</f>
        <v>1</v>
      </c>
      <c r="AD228" s="395"/>
      <c r="AE228" s="395"/>
      <c r="AF228" s="391"/>
      <c r="AG228" s="391"/>
      <c r="AH228" s="391"/>
      <c r="AI228" s="391"/>
      <c r="AJ228" s="299">
        <f>AL228</f>
        <v>232914</v>
      </c>
      <c r="AK228" s="393">
        <f t="shared" si="473"/>
        <v>1</v>
      </c>
      <c r="AL228" s="392">
        <f>AL233</f>
        <v>232914</v>
      </c>
      <c r="AM228" s="387">
        <f t="shared" si="474"/>
        <v>1</v>
      </c>
      <c r="AN228" s="387"/>
      <c r="AO228" s="387"/>
      <c r="AP228" s="391"/>
      <c r="AQ228" s="391"/>
      <c r="AR228" s="391"/>
      <c r="AS228" s="391"/>
      <c r="AT228" s="396"/>
      <c r="AU228" s="396"/>
      <c r="AV228" s="396"/>
      <c r="AW228" s="396"/>
      <c r="AX228" s="396"/>
      <c r="AY228" s="396"/>
      <c r="AZ228" s="396"/>
      <c r="BA228" s="396"/>
      <c r="BB228" s="396"/>
      <c r="BC228" s="396"/>
      <c r="BD228" s="396"/>
      <c r="BE228" s="397">
        <f>BG228</f>
        <v>0</v>
      </c>
      <c r="BF228" s="398">
        <f t="shared" si="433"/>
        <v>0</v>
      </c>
      <c r="BG228" s="397">
        <f>BG229+BG230+BG232</f>
        <v>0</v>
      </c>
      <c r="BH228" s="398">
        <f t="shared" si="475"/>
        <v>0</v>
      </c>
      <c r="BI228" s="396"/>
      <c r="BJ228" s="396"/>
      <c r="BK228" s="396"/>
      <c r="BL228" s="396"/>
      <c r="BM228" s="48"/>
      <c r="BN228" s="48"/>
    </row>
    <row r="229" spans="1:70" s="69" customFormat="1" ht="132.75" hidden="1" customHeight="1" x14ac:dyDescent="0.2">
      <c r="B229" s="399"/>
      <c r="C229" s="203" t="s">
        <v>72</v>
      </c>
      <c r="D229" s="399"/>
      <c r="E229" s="399"/>
      <c r="F229" s="399"/>
      <c r="G229" s="399"/>
      <c r="H229" s="399"/>
      <c r="I229" s="399"/>
      <c r="J229" s="399"/>
      <c r="K229" s="400">
        <f>L229</f>
        <v>0</v>
      </c>
      <c r="L229" s="354">
        <v>0</v>
      </c>
      <c r="M229" s="354"/>
      <c r="N229" s="400"/>
      <c r="O229" s="400"/>
      <c r="P229" s="400">
        <f t="shared" ref="P229:P233" si="477">R229</f>
        <v>0</v>
      </c>
      <c r="Q229" s="393" t="e">
        <f t="shared" si="470"/>
        <v>#DIV/0!</v>
      </c>
      <c r="R229" s="400">
        <f>AG229-N229</f>
        <v>0</v>
      </c>
      <c r="S229" s="393" t="e">
        <f t="shared" si="471"/>
        <v>#DIV/0!</v>
      </c>
      <c r="T229" s="393"/>
      <c r="U229" s="393"/>
      <c r="V229" s="401"/>
      <c r="W229" s="401"/>
      <c r="X229" s="401"/>
      <c r="Y229" s="401"/>
      <c r="Z229" s="400">
        <f t="shared" ref="Z229:Z233" si="478">AB229</f>
        <v>0</v>
      </c>
      <c r="AA229" s="393" t="e">
        <f t="shared" si="472"/>
        <v>#DIV/0!</v>
      </c>
      <c r="AB229" s="400">
        <f>AQ229-X229</f>
        <v>0</v>
      </c>
      <c r="AC229" s="402">
        <v>0</v>
      </c>
      <c r="AD229" s="402"/>
      <c r="AE229" s="402"/>
      <c r="AF229" s="399"/>
      <c r="AG229" s="399"/>
      <c r="AH229" s="399"/>
      <c r="AI229" s="399"/>
      <c r="AJ229" s="400">
        <f>AL229</f>
        <v>0</v>
      </c>
      <c r="AK229" s="393" t="e">
        <f t="shared" si="473"/>
        <v>#DIV/0!</v>
      </c>
      <c r="AL229" s="400">
        <v>0</v>
      </c>
      <c r="AM229" s="387" t="e">
        <f t="shared" si="474"/>
        <v>#DIV/0!</v>
      </c>
      <c r="AN229" s="387"/>
      <c r="AO229" s="387"/>
      <c r="AP229" s="399"/>
      <c r="AQ229" s="399"/>
      <c r="AR229" s="399"/>
      <c r="AS229" s="399"/>
      <c r="AT229" s="403"/>
      <c r="AU229" s="403"/>
      <c r="AV229" s="403"/>
      <c r="AW229" s="403"/>
      <c r="AX229" s="403"/>
      <c r="AY229" s="403"/>
      <c r="AZ229" s="403"/>
      <c r="BA229" s="403"/>
      <c r="BB229" s="403"/>
      <c r="BC229" s="403"/>
      <c r="BD229" s="403"/>
      <c r="BE229" s="404">
        <f>BG229</f>
        <v>0</v>
      </c>
      <c r="BF229" s="405" t="e">
        <f t="shared" si="433"/>
        <v>#DIV/0!</v>
      </c>
      <c r="BG229" s="404">
        <v>0</v>
      </c>
      <c r="BH229" s="405" t="e">
        <f t="shared" si="475"/>
        <v>#DIV/0!</v>
      </c>
      <c r="BI229" s="403"/>
      <c r="BJ229" s="403"/>
      <c r="BK229" s="403"/>
      <c r="BL229" s="403"/>
    </row>
    <row r="230" spans="1:70" s="69" customFormat="1" ht="76.5" hidden="1" customHeight="1" x14ac:dyDescent="0.2">
      <c r="B230" s="346" t="s">
        <v>80</v>
      </c>
      <c r="C230" s="192" t="s">
        <v>81</v>
      </c>
      <c r="D230" s="399"/>
      <c r="E230" s="399"/>
      <c r="F230" s="399"/>
      <c r="G230" s="399"/>
      <c r="H230" s="399"/>
      <c r="I230" s="399"/>
      <c r="J230" s="399"/>
      <c r="K230" s="400">
        <f t="shared" ref="K230:K233" si="479">L230</f>
        <v>0</v>
      </c>
      <c r="L230" s="354">
        <v>0</v>
      </c>
      <c r="M230" s="354"/>
      <c r="N230" s="400"/>
      <c r="O230" s="400"/>
      <c r="P230" s="400">
        <f t="shared" si="477"/>
        <v>0</v>
      </c>
      <c r="Q230" s="393" t="e">
        <f t="shared" si="470"/>
        <v>#DIV/0!</v>
      </c>
      <c r="R230" s="400"/>
      <c r="S230" s="393" t="e">
        <f t="shared" si="471"/>
        <v>#DIV/0!</v>
      </c>
      <c r="T230" s="393"/>
      <c r="U230" s="393"/>
      <c r="V230" s="401"/>
      <c r="W230" s="401"/>
      <c r="X230" s="401"/>
      <c r="Y230" s="401"/>
      <c r="Z230" s="400">
        <f t="shared" si="478"/>
        <v>0</v>
      </c>
      <c r="AA230" s="393" t="e">
        <f t="shared" si="472"/>
        <v>#DIV/0!</v>
      </c>
      <c r="AB230" s="400">
        <f>L230</f>
        <v>0</v>
      </c>
      <c r="AC230" s="402" t="e">
        <f t="shared" si="476"/>
        <v>#DIV/0!</v>
      </c>
      <c r="AD230" s="402"/>
      <c r="AE230" s="402"/>
      <c r="AF230" s="399"/>
      <c r="AG230" s="399"/>
      <c r="AH230" s="399"/>
      <c r="AI230" s="399"/>
      <c r="AJ230" s="400">
        <f t="shared" ref="AJ230:AJ232" si="480">AL230</f>
        <v>0</v>
      </c>
      <c r="AK230" s="393" t="e">
        <f t="shared" si="473"/>
        <v>#DIV/0!</v>
      </c>
      <c r="AL230" s="400"/>
      <c r="AM230" s="387" t="e">
        <f t="shared" si="474"/>
        <v>#DIV/0!</v>
      </c>
      <c r="AN230" s="387"/>
      <c r="AO230" s="387"/>
      <c r="AP230" s="399"/>
      <c r="AQ230" s="399"/>
      <c r="AR230" s="399"/>
      <c r="AS230" s="399"/>
      <c r="AT230" s="403"/>
      <c r="AU230" s="403"/>
      <c r="AV230" s="403"/>
      <c r="AW230" s="403"/>
      <c r="AX230" s="403"/>
      <c r="AY230" s="403"/>
      <c r="AZ230" s="403"/>
      <c r="BA230" s="403"/>
      <c r="BB230" s="403"/>
      <c r="BC230" s="403"/>
      <c r="BD230" s="403"/>
      <c r="BE230" s="404">
        <f t="shared" ref="BE230" si="481">BG230</f>
        <v>0</v>
      </c>
      <c r="BF230" s="405" t="e">
        <f t="shared" si="433"/>
        <v>#DIV/0!</v>
      </c>
      <c r="BG230" s="404">
        <f>L230-AB230</f>
        <v>0</v>
      </c>
      <c r="BH230" s="405" t="e">
        <f t="shared" si="475"/>
        <v>#DIV/0!</v>
      </c>
      <c r="BI230" s="403"/>
      <c r="BJ230" s="403"/>
      <c r="BK230" s="403"/>
      <c r="BL230" s="403"/>
    </row>
    <row r="231" spans="1:70" s="118" customFormat="1" ht="62.25" hidden="1" customHeight="1" x14ac:dyDescent="0.25">
      <c r="B231" s="313" t="s">
        <v>306</v>
      </c>
      <c r="C231" s="193" t="s">
        <v>303</v>
      </c>
      <c r="D231" s="314"/>
      <c r="E231" s="314"/>
      <c r="F231" s="314"/>
      <c r="G231" s="314"/>
      <c r="H231" s="314"/>
      <c r="I231" s="314"/>
      <c r="J231" s="314"/>
      <c r="K231" s="315">
        <v>0</v>
      </c>
      <c r="L231" s="315">
        <v>0</v>
      </c>
      <c r="M231" s="315"/>
      <c r="N231" s="315"/>
      <c r="O231" s="315"/>
      <c r="P231" s="315">
        <f t="shared" si="477"/>
        <v>0</v>
      </c>
      <c r="Q231" s="393" t="e">
        <f t="shared" si="470"/>
        <v>#DIV/0!</v>
      </c>
      <c r="R231" s="315"/>
      <c r="S231" s="393" t="e">
        <f t="shared" si="471"/>
        <v>#DIV/0!</v>
      </c>
      <c r="T231" s="393"/>
      <c r="U231" s="393"/>
      <c r="V231" s="314"/>
      <c r="W231" s="314"/>
      <c r="X231" s="314"/>
      <c r="Y231" s="314"/>
      <c r="Z231" s="315">
        <f t="shared" si="478"/>
        <v>0</v>
      </c>
      <c r="AA231" s="393" t="e">
        <f t="shared" si="472"/>
        <v>#DIV/0!</v>
      </c>
      <c r="AB231" s="400">
        <f t="shared" ref="AB231:AB232" si="482">L231</f>
        <v>0</v>
      </c>
      <c r="AC231" s="406">
        <v>0</v>
      </c>
      <c r="AD231" s="406"/>
      <c r="AE231" s="406"/>
      <c r="AF231" s="314"/>
      <c r="AG231" s="314"/>
      <c r="AH231" s="314"/>
      <c r="AI231" s="314"/>
      <c r="AJ231" s="315">
        <v>0</v>
      </c>
      <c r="AK231" s="393" t="e">
        <f t="shared" si="473"/>
        <v>#DIV/0!</v>
      </c>
      <c r="AL231" s="315"/>
      <c r="AM231" s="387" t="e">
        <f t="shared" si="474"/>
        <v>#DIV/0!</v>
      </c>
      <c r="AN231" s="387"/>
      <c r="AO231" s="387"/>
      <c r="AP231" s="314"/>
      <c r="AQ231" s="314"/>
      <c r="AR231" s="314"/>
      <c r="AS231" s="314"/>
      <c r="AT231" s="316"/>
      <c r="AU231" s="316"/>
      <c r="AV231" s="316"/>
      <c r="AW231" s="316"/>
      <c r="AX231" s="316"/>
      <c r="AY231" s="316"/>
      <c r="AZ231" s="316"/>
      <c r="BA231" s="316"/>
      <c r="BB231" s="316"/>
      <c r="BC231" s="316"/>
      <c r="BD231" s="316"/>
      <c r="BE231" s="317">
        <v>0</v>
      </c>
      <c r="BF231" s="407">
        <v>0</v>
      </c>
      <c r="BG231" s="404">
        <f t="shared" ref="BG231:BG232" si="483">L231-AB231</f>
        <v>0</v>
      </c>
      <c r="BH231" s="407">
        <v>0</v>
      </c>
      <c r="BI231" s="316"/>
      <c r="BJ231" s="316"/>
      <c r="BK231" s="316"/>
      <c r="BL231" s="316"/>
    </row>
    <row r="232" spans="1:70" s="69" customFormat="1" ht="54" hidden="1" customHeight="1" x14ac:dyDescent="0.2">
      <c r="B232" s="346" t="s">
        <v>302</v>
      </c>
      <c r="C232" s="192" t="s">
        <v>68</v>
      </c>
      <c r="D232" s="399"/>
      <c r="E232" s="399"/>
      <c r="F232" s="399"/>
      <c r="G232" s="399"/>
      <c r="H232" s="399"/>
      <c r="I232" s="399"/>
      <c r="J232" s="399"/>
      <c r="K232" s="400">
        <f t="shared" si="479"/>
        <v>0</v>
      </c>
      <c r="L232" s="354">
        <v>0</v>
      </c>
      <c r="M232" s="354"/>
      <c r="N232" s="400"/>
      <c r="O232" s="400"/>
      <c r="P232" s="400">
        <f t="shared" si="477"/>
        <v>0</v>
      </c>
      <c r="Q232" s="393" t="e">
        <f t="shared" si="470"/>
        <v>#DIV/0!</v>
      </c>
      <c r="R232" s="400"/>
      <c r="S232" s="393" t="e">
        <f t="shared" si="471"/>
        <v>#DIV/0!</v>
      </c>
      <c r="T232" s="393"/>
      <c r="U232" s="393"/>
      <c r="V232" s="401"/>
      <c r="W232" s="401"/>
      <c r="X232" s="401"/>
      <c r="Y232" s="401"/>
      <c r="Z232" s="400">
        <f t="shared" si="478"/>
        <v>0</v>
      </c>
      <c r="AA232" s="393" t="e">
        <f t="shared" si="472"/>
        <v>#DIV/0!</v>
      </c>
      <c r="AB232" s="400">
        <f t="shared" si="482"/>
        <v>0</v>
      </c>
      <c r="AC232" s="402" t="e">
        <f t="shared" si="476"/>
        <v>#DIV/0!</v>
      </c>
      <c r="AD232" s="402"/>
      <c r="AE232" s="402"/>
      <c r="AF232" s="399"/>
      <c r="AG232" s="399"/>
      <c r="AH232" s="399"/>
      <c r="AI232" s="399"/>
      <c r="AJ232" s="400">
        <f t="shared" si="480"/>
        <v>0</v>
      </c>
      <c r="AK232" s="393" t="e">
        <f t="shared" si="473"/>
        <v>#DIV/0!</v>
      </c>
      <c r="AL232" s="400"/>
      <c r="AM232" s="387" t="e">
        <f t="shared" si="474"/>
        <v>#DIV/0!</v>
      </c>
      <c r="AN232" s="387"/>
      <c r="AO232" s="387"/>
      <c r="AP232" s="399"/>
      <c r="AQ232" s="399"/>
      <c r="AR232" s="399"/>
      <c r="AS232" s="399"/>
      <c r="AT232" s="403"/>
      <c r="AU232" s="403"/>
      <c r="AV232" s="403"/>
      <c r="AW232" s="403"/>
      <c r="AX232" s="403"/>
      <c r="AY232" s="403"/>
      <c r="AZ232" s="403"/>
      <c r="BA232" s="403"/>
      <c r="BB232" s="403"/>
      <c r="BC232" s="403"/>
      <c r="BD232" s="403"/>
      <c r="BE232" s="404">
        <f t="shared" ref="BE232" si="484">BG232</f>
        <v>0</v>
      </c>
      <c r="BF232" s="405" t="e">
        <f t="shared" si="433"/>
        <v>#DIV/0!</v>
      </c>
      <c r="BG232" s="404">
        <f t="shared" si="483"/>
        <v>0</v>
      </c>
      <c r="BH232" s="405" t="e">
        <f t="shared" ref="BH232" si="485">BG232/AJ232</f>
        <v>#DIV/0!</v>
      </c>
      <c r="BI232" s="403"/>
      <c r="BJ232" s="403"/>
      <c r="BK232" s="403"/>
      <c r="BL232" s="403"/>
    </row>
    <row r="233" spans="1:70" s="42" customFormat="1" ht="87.75" customHeight="1" x14ac:dyDescent="0.25">
      <c r="B233" s="391">
        <v>1</v>
      </c>
      <c r="C233" s="192" t="s">
        <v>72</v>
      </c>
      <c r="D233" s="391"/>
      <c r="E233" s="391"/>
      <c r="F233" s="391"/>
      <c r="G233" s="391"/>
      <c r="H233" s="391"/>
      <c r="I233" s="391"/>
      <c r="J233" s="391"/>
      <c r="K233" s="400">
        <f t="shared" si="479"/>
        <v>232914</v>
      </c>
      <c r="L233" s="354">
        <v>232914</v>
      </c>
      <c r="M233" s="354"/>
      <c r="N233" s="392"/>
      <c r="O233" s="392"/>
      <c r="P233" s="400">
        <f t="shared" si="477"/>
        <v>0</v>
      </c>
      <c r="Q233" s="393">
        <f t="shared" si="470"/>
        <v>0</v>
      </c>
      <c r="R233" s="392">
        <v>0</v>
      </c>
      <c r="S233" s="393">
        <f t="shared" si="471"/>
        <v>0</v>
      </c>
      <c r="T233" s="393"/>
      <c r="U233" s="393"/>
      <c r="V233" s="391"/>
      <c r="W233" s="391"/>
      <c r="X233" s="391"/>
      <c r="Y233" s="391"/>
      <c r="Z233" s="400">
        <f t="shared" si="478"/>
        <v>232914</v>
      </c>
      <c r="AA233" s="387">
        <f t="shared" si="472"/>
        <v>1</v>
      </c>
      <c r="AB233" s="408">
        <f>L233</f>
        <v>232914</v>
      </c>
      <c r="AC233" s="402">
        <f t="shared" si="476"/>
        <v>1</v>
      </c>
      <c r="AD233" s="402"/>
      <c r="AE233" s="402"/>
      <c r="AF233" s="391"/>
      <c r="AG233" s="391"/>
      <c r="AH233" s="391"/>
      <c r="AI233" s="391"/>
      <c r="AJ233" s="400">
        <f>AL233</f>
        <v>232914</v>
      </c>
      <c r="AK233" s="393">
        <f t="shared" si="473"/>
        <v>1</v>
      </c>
      <c r="AL233" s="354">
        <v>232914</v>
      </c>
      <c r="AM233" s="387">
        <f t="shared" si="474"/>
        <v>1</v>
      </c>
      <c r="AN233" s="387"/>
      <c r="AO233" s="387"/>
      <c r="AP233" s="391"/>
      <c r="AQ233" s="391"/>
      <c r="AR233" s="391"/>
      <c r="AS233" s="391"/>
      <c r="AT233" s="396"/>
      <c r="AU233" s="396"/>
      <c r="AV233" s="396"/>
      <c r="AW233" s="396"/>
      <c r="AX233" s="396"/>
      <c r="AY233" s="396"/>
      <c r="AZ233" s="396"/>
      <c r="BA233" s="396"/>
      <c r="BB233" s="396"/>
      <c r="BC233" s="396"/>
      <c r="BD233" s="396"/>
      <c r="BE233" s="396"/>
      <c r="BF233" s="396"/>
      <c r="BG233" s="396"/>
      <c r="BH233" s="396"/>
      <c r="BI233" s="396"/>
      <c r="BJ233" s="396"/>
      <c r="BK233" s="396"/>
      <c r="BL233" s="396"/>
      <c r="BM233" s="41"/>
      <c r="BN233" s="41"/>
    </row>
    <row r="234" spans="1:70" s="59" customFormat="1" ht="55.5" customHeight="1" x14ac:dyDescent="0.25">
      <c r="A234" s="59" t="s">
        <v>109</v>
      </c>
      <c r="B234" s="1001" t="s">
        <v>314</v>
      </c>
      <c r="C234" s="1002"/>
      <c r="D234" s="1002"/>
      <c r="E234" s="1002"/>
      <c r="F234" s="1002"/>
      <c r="G234" s="1002"/>
      <c r="H234" s="1002"/>
      <c r="I234" s="1002"/>
      <c r="J234" s="1002"/>
      <c r="K234" s="1002"/>
      <c r="L234" s="1002"/>
      <c r="M234" s="1002"/>
      <c r="N234" s="1002"/>
      <c r="O234" s="1002"/>
      <c r="P234" s="1002"/>
      <c r="Q234" s="1002"/>
      <c r="R234" s="1002"/>
      <c r="S234" s="1002"/>
      <c r="T234" s="1002"/>
      <c r="U234" s="1002"/>
      <c r="V234" s="1002"/>
      <c r="W234" s="1002"/>
      <c r="X234" s="1002"/>
      <c r="Y234" s="1002"/>
      <c r="Z234" s="1002"/>
      <c r="AA234" s="1002"/>
      <c r="AB234" s="1002"/>
      <c r="AC234" s="1002"/>
      <c r="AD234" s="1002"/>
      <c r="AE234" s="1002"/>
      <c r="AF234" s="1002"/>
      <c r="AG234" s="1002"/>
      <c r="AH234" s="1002"/>
      <c r="AI234" s="1002"/>
      <c r="AJ234" s="1002"/>
      <c r="AK234" s="1002"/>
      <c r="AL234" s="1002"/>
      <c r="AM234" s="1002"/>
      <c r="AN234" s="1002"/>
      <c r="AO234" s="1002"/>
      <c r="AP234" s="1002"/>
      <c r="AQ234" s="1002"/>
      <c r="AR234" s="1002"/>
      <c r="AS234" s="1002"/>
      <c r="AT234" s="1002"/>
      <c r="AU234" s="1002"/>
      <c r="AV234" s="1002"/>
      <c r="AW234" s="1002"/>
      <c r="AX234" s="1002"/>
      <c r="AY234" s="1002"/>
      <c r="AZ234" s="1002"/>
      <c r="BA234" s="1002"/>
      <c r="BB234" s="1002"/>
      <c r="BC234" s="1002"/>
      <c r="BD234" s="1002"/>
      <c r="BE234" s="1002"/>
      <c r="BF234" s="1002"/>
      <c r="BG234" s="1002"/>
      <c r="BH234" s="1002"/>
      <c r="BI234" s="1002"/>
      <c r="BJ234" s="1002"/>
      <c r="BK234" s="1002"/>
      <c r="BL234" s="1002"/>
      <c r="BM234" s="38"/>
      <c r="BN234" s="38"/>
    </row>
    <row r="235" spans="1:70" s="46" customFormat="1" ht="112.5" customHeight="1" x14ac:dyDescent="0.25">
      <c r="B235" s="346" t="s">
        <v>60</v>
      </c>
      <c r="C235" s="194" t="s">
        <v>110</v>
      </c>
      <c r="D235" s="347">
        <f t="shared" ref="D235:J235" si="486">D239+D243+D249+D257+D263++D321</f>
        <v>0</v>
      </c>
      <c r="E235" s="347">
        <f t="shared" si="486"/>
        <v>1505478.6842</v>
      </c>
      <c r="F235" s="347">
        <f t="shared" si="486"/>
        <v>1505478.6842</v>
      </c>
      <c r="G235" s="347">
        <f t="shared" si="486"/>
        <v>0</v>
      </c>
      <c r="H235" s="347">
        <f t="shared" si="486"/>
        <v>-1381961.7508400001</v>
      </c>
      <c r="I235" s="347">
        <f t="shared" si="486"/>
        <v>-1381961.7508400001</v>
      </c>
      <c r="J235" s="347">
        <f t="shared" si="486"/>
        <v>0</v>
      </c>
      <c r="K235" s="348">
        <f>L235+M235</f>
        <v>1061967.8535799999</v>
      </c>
      <c r="L235" s="348">
        <f>L236+L237</f>
        <v>818351.57355999993</v>
      </c>
      <c r="M235" s="348">
        <f>M236+M237</f>
        <v>243616.28002000001</v>
      </c>
      <c r="N235" s="348"/>
      <c r="O235" s="348">
        <f>O239+O243+O249+O257+O263++O321</f>
        <v>0</v>
      </c>
      <c r="P235" s="348">
        <f>R235+T235</f>
        <v>1238925.5366400001</v>
      </c>
      <c r="Q235" s="393">
        <f>P235/K235</f>
        <v>1.1666318641034736</v>
      </c>
      <c r="R235" s="348">
        <f>R236+R237</f>
        <v>1038299.21393</v>
      </c>
      <c r="S235" s="393">
        <f>R235/L235</f>
        <v>1.2687691298902035</v>
      </c>
      <c r="T235" s="348">
        <f>T236+T237</f>
        <v>200626.32271000001</v>
      </c>
      <c r="U235" s="393">
        <f>T235/M235</f>
        <v>0.82353413611573623</v>
      </c>
      <c r="V235" s="347"/>
      <c r="W235" s="347"/>
      <c r="X235" s="347">
        <f>X239+X243+X249+X257+X263++X321</f>
        <v>0</v>
      </c>
      <c r="Y235" s="347"/>
      <c r="Z235" s="348">
        <f>AB235+AD235</f>
        <v>909739.14246</v>
      </c>
      <c r="AA235" s="393">
        <f>Z235/K235</f>
        <v>0.85665412506902006</v>
      </c>
      <c r="AB235" s="348">
        <f>AB236+AB237</f>
        <v>704963.56270999997</v>
      </c>
      <c r="AC235" s="393">
        <f>AB235/L235</f>
        <v>0.86144340096184036</v>
      </c>
      <c r="AD235" s="348">
        <f>AD236+AD237</f>
        <v>204775.57975</v>
      </c>
      <c r="AE235" s="393">
        <f>AD235/M235</f>
        <v>0.84056607273203854</v>
      </c>
      <c r="AF235" s="347"/>
      <c r="AG235" s="347"/>
      <c r="AH235" s="347">
        <f>AH239+AH243+AH249+AH257+AH263++AH321</f>
        <v>0</v>
      </c>
      <c r="AI235" s="347"/>
      <c r="AJ235" s="348">
        <f>AL235+AN235</f>
        <v>1045592.44487</v>
      </c>
      <c r="AK235" s="393">
        <f>AJ235/K235</f>
        <v>0.98458012768013958</v>
      </c>
      <c r="AL235" s="942">
        <f>AL236+AL237</f>
        <v>813481.63199999998</v>
      </c>
      <c r="AM235" s="387">
        <f>AL235/L235</f>
        <v>0.99404908389335078</v>
      </c>
      <c r="AN235" s="348">
        <f>AN236+AN237</f>
        <v>232110.81286999999</v>
      </c>
      <c r="AO235" s="387"/>
      <c r="AP235" s="347"/>
      <c r="AQ235" s="347"/>
      <c r="AR235" s="347">
        <f>AR239+AR243+AR249+AR257+AR263++AR321</f>
        <v>0</v>
      </c>
      <c r="AS235" s="347"/>
      <c r="AT235" s="350">
        <f>AT236+AT237</f>
        <v>154000</v>
      </c>
      <c r="AU235" s="350"/>
      <c r="AV235" s="350">
        <f>AV239+AV243+AV249+AV257+AV263++AV321</f>
        <v>0</v>
      </c>
      <c r="AW235" s="350">
        <f>AX235</f>
        <v>-121877.77364999999</v>
      </c>
      <c r="AX235" s="350">
        <f>AX236+AX237</f>
        <v>-121877.77364999999</v>
      </c>
      <c r="AY235" s="350"/>
      <c r="AZ235" s="350">
        <f>AZ239+AZ243+AZ249+AZ257+AZ263++AZ321</f>
        <v>0</v>
      </c>
      <c r="BA235" s="350">
        <f>BB235</f>
        <v>2141865.4983799998</v>
      </c>
      <c r="BB235" s="350">
        <f>BB236+BB237</f>
        <v>2141865.4983799998</v>
      </c>
      <c r="BC235" s="350"/>
      <c r="BD235" s="350">
        <f>BD239+BD243+BD249+BD257+BD263++BD321</f>
        <v>0</v>
      </c>
      <c r="BE235" s="352">
        <f>BG235</f>
        <v>113028.54952999999</v>
      </c>
      <c r="BF235" s="398">
        <f>BE235/K235</f>
        <v>0.10643311767768623</v>
      </c>
      <c r="BG235" s="352">
        <f>BG236+BG237</f>
        <v>113028.54952999999</v>
      </c>
      <c r="BH235" s="398">
        <f>BG235/L235</f>
        <v>0.13811734855998656</v>
      </c>
      <c r="BI235" s="350"/>
      <c r="BJ235" s="350"/>
      <c r="BK235" s="350"/>
      <c r="BL235" s="350"/>
      <c r="BR235" s="121"/>
    </row>
    <row r="236" spans="1:70" s="41" customFormat="1" ht="69" customHeight="1" x14ac:dyDescent="0.25">
      <c r="B236" s="301"/>
      <c r="C236" s="186" t="s">
        <v>56</v>
      </c>
      <c r="D236" s="302"/>
      <c r="E236" s="303"/>
      <c r="F236" s="302"/>
      <c r="G236" s="302"/>
      <c r="H236" s="303"/>
      <c r="I236" s="302"/>
      <c r="J236" s="302"/>
      <c r="K236" s="304">
        <f>L236+M236</f>
        <v>1061967.8535799999</v>
      </c>
      <c r="L236" s="304">
        <f>L239+L244+L259+L274+L284+L288+L321+L263+L309+L311+L293+L314+L316+L318</f>
        <v>818351.57355999993</v>
      </c>
      <c r="M236" s="304">
        <f>M239+M244+M259+M274+M284+M288+M321+M263+M309+M311+M293+M314+M316+M318</f>
        <v>243616.28002000001</v>
      </c>
      <c r="N236" s="304"/>
      <c r="O236" s="304"/>
      <c r="P236" s="304">
        <f>R236+T236</f>
        <v>1238925.5366400001</v>
      </c>
      <c r="Q236" s="389">
        <f t="shared" ref="Q236:Q300" si="487">P236/K236</f>
        <v>1.1666318641034736</v>
      </c>
      <c r="R236" s="304">
        <f>R239+R244+R259+R274+R284+R288+R321+R263+R309+R311+R293+R314+R316+R318</f>
        <v>1038299.21393</v>
      </c>
      <c r="S236" s="389">
        <f t="shared" ref="S236:S300" si="488">R236/L236</f>
        <v>1.2687691298902035</v>
      </c>
      <c r="T236" s="304">
        <f>T239+T244+T259+T274+T284+T288+T321+T263+T309+T311+T293+T314+T316+T318</f>
        <v>200626.32271000001</v>
      </c>
      <c r="U236" s="389">
        <f>T236/M236</f>
        <v>0.82353413611573623</v>
      </c>
      <c r="V236" s="302"/>
      <c r="W236" s="302"/>
      <c r="X236" s="302"/>
      <c r="Y236" s="302"/>
      <c r="Z236" s="304">
        <f>AB236+AD236</f>
        <v>909739.14246</v>
      </c>
      <c r="AA236" s="389">
        <f t="shared" ref="AA236:AA300" si="489">Z236/K236</f>
        <v>0.85665412506902006</v>
      </c>
      <c r="AB236" s="304">
        <f>AB239+AB244+AB259+AB274+AB284+AB288+AB321+AB263+AB309+AB311+AB293+AB314+AB316+AB318</f>
        <v>704963.56270999997</v>
      </c>
      <c r="AC236" s="389">
        <f t="shared" ref="AC236:AC300" si="490">AB236/L236</f>
        <v>0.86144340096184036</v>
      </c>
      <c r="AD236" s="304">
        <f>AD239+AD244+AD259+AD274+AD284+AD288+AD321+AD263+AD309+AD311+AD293+AD314+AD316+AD318</f>
        <v>204775.57975</v>
      </c>
      <c r="AE236" s="389">
        <f>AD236/M236</f>
        <v>0.84056607273203854</v>
      </c>
      <c r="AF236" s="302"/>
      <c r="AG236" s="302"/>
      <c r="AH236" s="302"/>
      <c r="AI236" s="302"/>
      <c r="AJ236" s="304">
        <f>AL236+AN236</f>
        <v>1045592.44487</v>
      </c>
      <c r="AK236" s="389">
        <f t="shared" ref="AK236:AK300" si="491">AJ236/K236</f>
        <v>0.98458012768013958</v>
      </c>
      <c r="AL236" s="304">
        <f>AL239+AL244+AL259+AL274+AL284+AL288+AL321+AL263+AL309+AL311+AL293+AL314+AL316+AL318</f>
        <v>813481.63199999998</v>
      </c>
      <c r="AM236" s="387">
        <f t="shared" ref="AM236:AM300" si="492">AL236/L236</f>
        <v>0.99404908389335078</v>
      </c>
      <c r="AN236" s="304">
        <f>AN239+AN244+AN259+AN274+AN284+AN288+AN321+AN263+AN309+AN311+AN293+AN314+AN316+AN318</f>
        <v>232110.81286999999</v>
      </c>
      <c r="AO236" s="387"/>
      <c r="AP236" s="302"/>
      <c r="AQ236" s="302"/>
      <c r="AR236" s="302"/>
      <c r="AS236" s="302"/>
      <c r="AT236" s="305">
        <f>AT239+AT244+AT250+AT259+AT263+AT274+AT284+AT288+AT321</f>
        <v>0</v>
      </c>
      <c r="AU236" s="305"/>
      <c r="AV236" s="305"/>
      <c r="AW236" s="305">
        <f>AX236</f>
        <v>-121877.77364999999</v>
      </c>
      <c r="AX236" s="305">
        <f>AX239+AX244+AX250+AX263+AX284+AX288+AX321+AX274+AX259</f>
        <v>-121877.77364999999</v>
      </c>
      <c r="AY236" s="305"/>
      <c r="AZ236" s="305"/>
      <c r="BA236" s="305">
        <f>BB236</f>
        <v>131365.49838</v>
      </c>
      <c r="BB236" s="305">
        <f>BB239+BB244+BB250+BB259+BB263+BB274+BB284+BB288+BB321</f>
        <v>131365.49838</v>
      </c>
      <c r="BC236" s="305"/>
      <c r="BD236" s="305"/>
      <c r="BE236" s="306">
        <f>BG236</f>
        <v>113028.54952999999</v>
      </c>
      <c r="BF236" s="390">
        <f t="shared" ref="BF236:BF299" si="493">BE236/K236</f>
        <v>0.10643311767768623</v>
      </c>
      <c r="BG236" s="306">
        <f>BG239+BG244+BG259+BG274+BG284+BG288+BG321+BG263+BG309+BG300+BG311+BG293</f>
        <v>113028.54952999999</v>
      </c>
      <c r="BH236" s="390">
        <f t="shared" ref="BH236:BH299" si="494">BG236/L236</f>
        <v>0.13811734855998656</v>
      </c>
      <c r="BI236" s="305"/>
      <c r="BJ236" s="305"/>
      <c r="BK236" s="305"/>
      <c r="BL236" s="305"/>
    </row>
    <row r="237" spans="1:70" s="36" customFormat="1" ht="63.75" hidden="1" customHeight="1" x14ac:dyDescent="0.25">
      <c r="B237" s="307"/>
      <c r="C237" s="187" t="s">
        <v>57</v>
      </c>
      <c r="D237" s="308"/>
      <c r="E237" s="308"/>
      <c r="F237" s="308"/>
      <c r="G237" s="308"/>
      <c r="H237" s="308"/>
      <c r="I237" s="308"/>
      <c r="J237" s="308"/>
      <c r="K237" s="309">
        <f>L237</f>
        <v>0</v>
      </c>
      <c r="L237" s="309">
        <f>L248+L255+L258+L292</f>
        <v>0</v>
      </c>
      <c r="M237" s="309"/>
      <c r="N237" s="309"/>
      <c r="O237" s="309"/>
      <c r="P237" s="309">
        <f>R237</f>
        <v>0</v>
      </c>
      <c r="Q237" s="386">
        <v>0</v>
      </c>
      <c r="R237" s="309">
        <f>R248+R255+R258+R292</f>
        <v>0</v>
      </c>
      <c r="S237" s="386">
        <v>0</v>
      </c>
      <c r="T237" s="386"/>
      <c r="U237" s="386"/>
      <c r="V237" s="308"/>
      <c r="W237" s="308"/>
      <c r="X237" s="308"/>
      <c r="Y237" s="308"/>
      <c r="Z237" s="309">
        <f>AB237</f>
        <v>0</v>
      </c>
      <c r="AA237" s="386" t="e">
        <f t="shared" si="489"/>
        <v>#DIV/0!</v>
      </c>
      <c r="AB237" s="309">
        <f>AB248+AB255+AB258+AB292</f>
        <v>0</v>
      </c>
      <c r="AC237" s="386" t="e">
        <f t="shared" si="490"/>
        <v>#DIV/0!</v>
      </c>
      <c r="AD237" s="386"/>
      <c r="AE237" s="386"/>
      <c r="AF237" s="308"/>
      <c r="AG237" s="308"/>
      <c r="AH237" s="308"/>
      <c r="AI237" s="308"/>
      <c r="AJ237" s="309">
        <f>AL237</f>
        <v>0</v>
      </c>
      <c r="AK237" s="386">
        <v>0</v>
      </c>
      <c r="AL237" s="309">
        <f>AL248+AL255+AL258+AL292</f>
        <v>0</v>
      </c>
      <c r="AM237" s="387">
        <v>0</v>
      </c>
      <c r="AN237" s="309"/>
      <c r="AO237" s="387"/>
      <c r="AP237" s="308"/>
      <c r="AQ237" s="308"/>
      <c r="AR237" s="308"/>
      <c r="AS237" s="308"/>
      <c r="AT237" s="310">
        <f>AT248+AT255+AT258+AT292</f>
        <v>154000</v>
      </c>
      <c r="AU237" s="310"/>
      <c r="AV237" s="310"/>
      <c r="AW237" s="310">
        <f>AX237</f>
        <v>0</v>
      </c>
      <c r="AX237" s="310">
        <f>AX248+AX255+AX258+AX292</f>
        <v>0</v>
      </c>
      <c r="AY237" s="310"/>
      <c r="AZ237" s="310"/>
      <c r="BA237" s="310">
        <f>BB237</f>
        <v>2010500</v>
      </c>
      <c r="BB237" s="310">
        <f>BB248+BB255+BB258+BB292</f>
        <v>2010500</v>
      </c>
      <c r="BC237" s="310"/>
      <c r="BD237" s="310"/>
      <c r="BE237" s="311">
        <f>BG237</f>
        <v>0</v>
      </c>
      <c r="BF237" s="398" t="e">
        <f t="shared" si="493"/>
        <v>#DIV/0!</v>
      </c>
      <c r="BG237" s="311">
        <f>BG248+BG255+BG258+BG292</f>
        <v>0</v>
      </c>
      <c r="BH237" s="398" t="e">
        <f t="shared" si="494"/>
        <v>#DIV/0!</v>
      </c>
      <c r="BI237" s="310"/>
      <c r="BJ237" s="310"/>
      <c r="BK237" s="310"/>
      <c r="BL237" s="310"/>
    </row>
    <row r="238" spans="1:70" s="71" customFormat="1" ht="24.75" customHeight="1" x14ac:dyDescent="0.2">
      <c r="B238" s="301"/>
      <c r="C238" s="186" t="s">
        <v>79</v>
      </c>
      <c r="D238" s="303"/>
      <c r="E238" s="355"/>
      <c r="F238" s="303"/>
      <c r="G238" s="303"/>
      <c r="H238" s="303"/>
      <c r="I238" s="303"/>
      <c r="J238" s="303"/>
      <c r="K238" s="229"/>
      <c r="L238" s="229"/>
      <c r="M238" s="229"/>
      <c r="N238" s="229"/>
      <c r="O238" s="229"/>
      <c r="P238" s="229"/>
      <c r="Q238" s="393"/>
      <c r="R238" s="229"/>
      <c r="S238" s="393"/>
      <c r="T238" s="393"/>
      <c r="U238" s="393"/>
      <c r="V238" s="303"/>
      <c r="W238" s="303"/>
      <c r="X238" s="303"/>
      <c r="Y238" s="303"/>
      <c r="Z238" s="229"/>
      <c r="AA238" s="393"/>
      <c r="AB238" s="229"/>
      <c r="AC238" s="393"/>
      <c r="AD238" s="393"/>
      <c r="AE238" s="393"/>
      <c r="AF238" s="303"/>
      <c r="AG238" s="303"/>
      <c r="AH238" s="303"/>
      <c r="AI238" s="303"/>
      <c r="AJ238" s="229"/>
      <c r="AK238" s="393"/>
      <c r="AL238" s="229"/>
      <c r="AM238" s="387"/>
      <c r="AN238" s="921"/>
      <c r="AO238" s="387"/>
      <c r="AP238" s="303"/>
      <c r="AQ238" s="303"/>
      <c r="AR238" s="303"/>
      <c r="AS238" s="303"/>
      <c r="AT238" s="331"/>
      <c r="AU238" s="331"/>
      <c r="AV238" s="331"/>
      <c r="AW238" s="331"/>
      <c r="AX238" s="331"/>
      <c r="AY238" s="331"/>
      <c r="AZ238" s="331"/>
      <c r="BA238" s="331"/>
      <c r="BB238" s="331"/>
      <c r="BC238" s="331"/>
      <c r="BD238" s="331"/>
      <c r="BE238" s="230"/>
      <c r="BF238" s="398"/>
      <c r="BG238" s="230"/>
      <c r="BH238" s="398"/>
      <c r="BI238" s="331"/>
      <c r="BJ238" s="331"/>
      <c r="BK238" s="331"/>
      <c r="BL238" s="331"/>
      <c r="BM238" s="70"/>
      <c r="BN238" s="70"/>
    </row>
    <row r="239" spans="1:70" s="41" customFormat="1" ht="51.75" hidden="1" customHeight="1" x14ac:dyDescent="0.25">
      <c r="B239" s="301" t="s">
        <v>60</v>
      </c>
      <c r="C239" s="186" t="s">
        <v>111</v>
      </c>
      <c r="D239" s="302">
        <f>D240+D241</f>
        <v>0</v>
      </c>
      <c r="E239" s="303">
        <f t="shared" ref="E239:E252" si="495">F239+G239</f>
        <v>1000</v>
      </c>
      <c r="F239" s="302">
        <f>SUM(F240:F241)</f>
        <v>1000</v>
      </c>
      <c r="G239" s="302">
        <f>SUM(G240:G241)</f>
        <v>0</v>
      </c>
      <c r="H239" s="302"/>
      <c r="I239" s="302"/>
      <c r="J239" s="302"/>
      <c r="K239" s="304">
        <f t="shared" ref="K239:K264" si="496">L239</f>
        <v>0</v>
      </c>
      <c r="L239" s="304">
        <f>L240+L241+L242</f>
        <v>0</v>
      </c>
      <c r="M239" s="304"/>
      <c r="N239" s="304"/>
      <c r="O239" s="304"/>
      <c r="P239" s="304">
        <f t="shared" ref="P239:P256" si="497">R239+X239</f>
        <v>0</v>
      </c>
      <c r="Q239" s="389" t="e">
        <f t="shared" si="487"/>
        <v>#DIV/0!</v>
      </c>
      <c r="R239" s="229">
        <f>SUM(R240:R242)</f>
        <v>0</v>
      </c>
      <c r="S239" s="389" t="e">
        <f t="shared" si="488"/>
        <v>#DIV/0!</v>
      </c>
      <c r="T239" s="389"/>
      <c r="U239" s="389"/>
      <c r="V239" s="302"/>
      <c r="W239" s="302"/>
      <c r="X239" s="302"/>
      <c r="Y239" s="302"/>
      <c r="Z239" s="304">
        <f t="shared" ref="Z239:Z242" si="498">AB239+AH239</f>
        <v>0</v>
      </c>
      <c r="AA239" s="389" t="e">
        <f t="shared" si="489"/>
        <v>#DIV/0!</v>
      </c>
      <c r="AB239" s="304">
        <f>AB240+AB241+AB242</f>
        <v>0</v>
      </c>
      <c r="AC239" s="389" t="e">
        <f t="shared" si="490"/>
        <v>#DIV/0!</v>
      </c>
      <c r="AD239" s="389"/>
      <c r="AE239" s="389"/>
      <c r="AF239" s="302"/>
      <c r="AG239" s="302"/>
      <c r="AH239" s="302"/>
      <c r="AI239" s="302"/>
      <c r="AJ239" s="304">
        <f t="shared" ref="AJ239:AJ242" si="499">AL239+AR239</f>
        <v>0</v>
      </c>
      <c r="AK239" s="389" t="e">
        <f t="shared" si="491"/>
        <v>#DIV/0!</v>
      </c>
      <c r="AL239" s="229">
        <f>SUM(AL240:AL242)</f>
        <v>0</v>
      </c>
      <c r="AM239" s="387" t="e">
        <f t="shared" si="492"/>
        <v>#DIV/0!</v>
      </c>
      <c r="AN239" s="304"/>
      <c r="AO239" s="387"/>
      <c r="AP239" s="302"/>
      <c r="AQ239" s="302"/>
      <c r="AR239" s="302"/>
      <c r="AS239" s="302"/>
      <c r="AT239" s="305">
        <f>AT240</f>
        <v>0</v>
      </c>
      <c r="AU239" s="305"/>
      <c r="AV239" s="305"/>
      <c r="AW239" s="305">
        <f>AX239</f>
        <v>0</v>
      </c>
      <c r="AX239" s="305">
        <f>AX240</f>
        <v>0</v>
      </c>
      <c r="AY239" s="305"/>
      <c r="AZ239" s="305"/>
      <c r="BA239" s="305">
        <f t="shared" ref="BA239:BA248" si="500">BB239</f>
        <v>0</v>
      </c>
      <c r="BB239" s="305">
        <f>SUM(BB240:BB241)</f>
        <v>0</v>
      </c>
      <c r="BC239" s="305"/>
      <c r="BD239" s="305"/>
      <c r="BE239" s="230">
        <f t="shared" ref="BE239:BE243" si="501">BG239+BK239</f>
        <v>0</v>
      </c>
      <c r="BF239" s="390" t="e">
        <f t="shared" si="493"/>
        <v>#DIV/0!</v>
      </c>
      <c r="BG239" s="230">
        <f>SUM(BG240:BG242)</f>
        <v>0</v>
      </c>
      <c r="BH239" s="390" t="e">
        <f t="shared" si="494"/>
        <v>#DIV/0!</v>
      </c>
      <c r="BI239" s="305"/>
      <c r="BJ239" s="305"/>
      <c r="BK239" s="305"/>
      <c r="BL239" s="305"/>
    </row>
    <row r="240" spans="1:70" s="43" customFormat="1" ht="24" hidden="1" customHeight="1" x14ac:dyDescent="0.25">
      <c r="B240" s="358"/>
      <c r="C240" s="191" t="s">
        <v>65</v>
      </c>
      <c r="D240" s="355"/>
      <c r="E240" s="355">
        <f t="shared" si="495"/>
        <v>1000</v>
      </c>
      <c r="F240" s="355">
        <v>1000</v>
      </c>
      <c r="G240" s="355"/>
      <c r="H240" s="355"/>
      <c r="I240" s="355"/>
      <c r="J240" s="355"/>
      <c r="K240" s="354">
        <f t="shared" si="496"/>
        <v>0</v>
      </c>
      <c r="L240" s="354">
        <v>0</v>
      </c>
      <c r="M240" s="354"/>
      <c r="N240" s="354"/>
      <c r="O240" s="354"/>
      <c r="P240" s="354">
        <f t="shared" si="497"/>
        <v>0</v>
      </c>
      <c r="Q240" s="393">
        <v>0</v>
      </c>
      <c r="R240" s="354">
        <f>AF240-L240</f>
        <v>0</v>
      </c>
      <c r="S240" s="393">
        <v>0</v>
      </c>
      <c r="T240" s="393"/>
      <c r="U240" s="393"/>
      <c r="V240" s="355"/>
      <c r="W240" s="355"/>
      <c r="X240" s="355"/>
      <c r="Y240" s="355"/>
      <c r="Z240" s="354">
        <f t="shared" si="498"/>
        <v>0</v>
      </c>
      <c r="AA240" s="387">
        <v>0</v>
      </c>
      <c r="AB240" s="354">
        <f>AQ240-X240</f>
        <v>0</v>
      </c>
      <c r="AC240" s="387">
        <v>0</v>
      </c>
      <c r="AD240" s="387"/>
      <c r="AE240" s="387"/>
      <c r="AF240" s="355"/>
      <c r="AG240" s="355"/>
      <c r="AH240" s="355"/>
      <c r="AI240" s="355"/>
      <c r="AJ240" s="354">
        <f t="shared" si="499"/>
        <v>0</v>
      </c>
      <c r="AK240" s="393">
        <v>0</v>
      </c>
      <c r="AL240" s="354">
        <f>AY240-AH240</f>
        <v>0</v>
      </c>
      <c r="AM240" s="387">
        <v>0</v>
      </c>
      <c r="AN240" s="354"/>
      <c r="AO240" s="387"/>
      <c r="AP240" s="355"/>
      <c r="AQ240" s="355"/>
      <c r="AR240" s="355"/>
      <c r="AS240" s="355"/>
      <c r="AT240" s="351">
        <f>BB240-AF240</f>
        <v>0</v>
      </c>
      <c r="AU240" s="351"/>
      <c r="AV240" s="351"/>
      <c r="AW240" s="351">
        <f>AX240</f>
        <v>0</v>
      </c>
      <c r="AX240" s="351">
        <f>BE240-AJ240</f>
        <v>0</v>
      </c>
      <c r="AY240" s="351"/>
      <c r="AZ240" s="351"/>
      <c r="BA240" s="351">
        <f t="shared" si="500"/>
        <v>0</v>
      </c>
      <c r="BB240" s="351">
        <v>0</v>
      </c>
      <c r="BC240" s="351"/>
      <c r="BD240" s="351"/>
      <c r="BE240" s="356">
        <f t="shared" si="501"/>
        <v>0</v>
      </c>
      <c r="BF240" s="398" t="e">
        <f t="shared" si="493"/>
        <v>#DIV/0!</v>
      </c>
      <c r="BG240" s="356">
        <f>BR240-BC240</f>
        <v>0</v>
      </c>
      <c r="BH240" s="398" t="e">
        <f t="shared" si="494"/>
        <v>#DIV/0!</v>
      </c>
      <c r="BI240" s="351"/>
      <c r="BJ240" s="351"/>
      <c r="BK240" s="351"/>
      <c r="BL240" s="351"/>
    </row>
    <row r="241" spans="2:64" s="43" customFormat="1" ht="54.75" hidden="1" customHeight="1" x14ac:dyDescent="0.25">
      <c r="B241" s="358"/>
      <c r="C241" s="191" t="s">
        <v>307</v>
      </c>
      <c r="D241" s="355"/>
      <c r="E241" s="355">
        <f t="shared" si="495"/>
        <v>0</v>
      </c>
      <c r="F241" s="355">
        <v>0</v>
      </c>
      <c r="G241" s="355"/>
      <c r="H241" s="355"/>
      <c r="I241" s="355"/>
      <c r="J241" s="355"/>
      <c r="K241" s="354">
        <f t="shared" si="496"/>
        <v>0</v>
      </c>
      <c r="L241" s="354"/>
      <c r="M241" s="354"/>
      <c r="N241" s="354"/>
      <c r="O241" s="354"/>
      <c r="P241" s="354">
        <f t="shared" si="497"/>
        <v>0</v>
      </c>
      <c r="Q241" s="393" t="e">
        <f t="shared" si="487"/>
        <v>#DIV/0!</v>
      </c>
      <c r="R241" s="354"/>
      <c r="S241" s="393" t="e">
        <f t="shared" si="488"/>
        <v>#DIV/0!</v>
      </c>
      <c r="T241" s="393"/>
      <c r="U241" s="393"/>
      <c r="V241" s="355"/>
      <c r="W241" s="355"/>
      <c r="X241" s="355"/>
      <c r="Y241" s="355"/>
      <c r="Z241" s="354">
        <f t="shared" si="498"/>
        <v>0</v>
      </c>
      <c r="AA241" s="387" t="e">
        <f t="shared" si="489"/>
        <v>#DIV/0!</v>
      </c>
      <c r="AB241" s="354">
        <f>L241</f>
        <v>0</v>
      </c>
      <c r="AC241" s="387" t="e">
        <f t="shared" si="490"/>
        <v>#DIV/0!</v>
      </c>
      <c r="AD241" s="387"/>
      <c r="AE241" s="387"/>
      <c r="AF241" s="355"/>
      <c r="AG241" s="355"/>
      <c r="AH241" s="355"/>
      <c r="AI241" s="355"/>
      <c r="AJ241" s="354">
        <f t="shared" si="499"/>
        <v>0</v>
      </c>
      <c r="AK241" s="393" t="e">
        <f t="shared" si="491"/>
        <v>#DIV/0!</v>
      </c>
      <c r="AL241" s="354">
        <f>AB241</f>
        <v>0</v>
      </c>
      <c r="AM241" s="387" t="e">
        <f t="shared" si="492"/>
        <v>#DIV/0!</v>
      </c>
      <c r="AN241" s="354"/>
      <c r="AO241" s="387"/>
      <c r="AP241" s="355"/>
      <c r="AQ241" s="355"/>
      <c r="AR241" s="355"/>
      <c r="AS241" s="355"/>
      <c r="AT241" s="351"/>
      <c r="AU241" s="351"/>
      <c r="AV241" s="351"/>
      <c r="AW241" s="351"/>
      <c r="AX241" s="351"/>
      <c r="AY241" s="351"/>
      <c r="AZ241" s="351"/>
      <c r="BA241" s="351">
        <f t="shared" si="500"/>
        <v>0</v>
      </c>
      <c r="BB241" s="351">
        <v>0</v>
      </c>
      <c r="BC241" s="351"/>
      <c r="BD241" s="351"/>
      <c r="BE241" s="356">
        <f t="shared" si="501"/>
        <v>0</v>
      </c>
      <c r="BF241" s="398" t="e">
        <f t="shared" si="493"/>
        <v>#DIV/0!</v>
      </c>
      <c r="BG241" s="356">
        <f>L241-AB241</f>
        <v>0</v>
      </c>
      <c r="BH241" s="398" t="e">
        <f t="shared" si="494"/>
        <v>#DIV/0!</v>
      </c>
      <c r="BI241" s="351"/>
      <c r="BJ241" s="351"/>
      <c r="BK241" s="351"/>
      <c r="BL241" s="351"/>
    </row>
    <row r="242" spans="2:64" s="43" customFormat="1" ht="60.75" hidden="1" customHeight="1" x14ac:dyDescent="0.25">
      <c r="B242" s="358"/>
      <c r="C242" s="191" t="s">
        <v>73</v>
      </c>
      <c r="D242" s="355"/>
      <c r="E242" s="355"/>
      <c r="F242" s="355"/>
      <c r="G242" s="355"/>
      <c r="H242" s="355"/>
      <c r="I242" s="355"/>
      <c r="J242" s="355"/>
      <c r="K242" s="354">
        <f t="shared" si="496"/>
        <v>0</v>
      </c>
      <c r="L242" s="354"/>
      <c r="M242" s="354"/>
      <c r="N242" s="354"/>
      <c r="O242" s="354"/>
      <c r="P242" s="354">
        <f t="shared" si="497"/>
        <v>0</v>
      </c>
      <c r="Q242" s="393" t="e">
        <f t="shared" si="487"/>
        <v>#DIV/0!</v>
      </c>
      <c r="R242" s="354">
        <f>L242</f>
        <v>0</v>
      </c>
      <c r="S242" s="393" t="e">
        <f t="shared" si="488"/>
        <v>#DIV/0!</v>
      </c>
      <c r="T242" s="393"/>
      <c r="U242" s="393"/>
      <c r="V242" s="355"/>
      <c r="W242" s="355"/>
      <c r="X242" s="355"/>
      <c r="Y242" s="355"/>
      <c r="Z242" s="354">
        <f t="shared" si="498"/>
        <v>0</v>
      </c>
      <c r="AA242" s="387" t="e">
        <f t="shared" si="489"/>
        <v>#DIV/0!</v>
      </c>
      <c r="AB242" s="354">
        <f>L242</f>
        <v>0</v>
      </c>
      <c r="AC242" s="387" t="e">
        <f t="shared" si="490"/>
        <v>#DIV/0!</v>
      </c>
      <c r="AD242" s="387"/>
      <c r="AE242" s="387"/>
      <c r="AF242" s="355"/>
      <c r="AG242" s="355"/>
      <c r="AH242" s="355"/>
      <c r="AI242" s="355"/>
      <c r="AJ242" s="354">
        <f t="shared" si="499"/>
        <v>0</v>
      </c>
      <c r="AK242" s="393" t="e">
        <f t="shared" si="491"/>
        <v>#DIV/0!</v>
      </c>
      <c r="AL242" s="354">
        <f>AB242</f>
        <v>0</v>
      </c>
      <c r="AM242" s="387" t="e">
        <f t="shared" si="492"/>
        <v>#DIV/0!</v>
      </c>
      <c r="AN242" s="354"/>
      <c r="AO242" s="387"/>
      <c r="AP242" s="355"/>
      <c r="AQ242" s="355"/>
      <c r="AR242" s="355"/>
      <c r="AS242" s="355"/>
      <c r="AT242" s="351"/>
      <c r="AU242" s="351"/>
      <c r="AV242" s="351"/>
      <c r="AW242" s="351"/>
      <c r="AX242" s="351"/>
      <c r="AY242" s="351"/>
      <c r="AZ242" s="351"/>
      <c r="BA242" s="351"/>
      <c r="BB242" s="351"/>
      <c r="BC242" s="351"/>
      <c r="BD242" s="351"/>
      <c r="BE242" s="356">
        <f t="shared" si="501"/>
        <v>0</v>
      </c>
      <c r="BF242" s="398" t="e">
        <f t="shared" si="493"/>
        <v>#DIV/0!</v>
      </c>
      <c r="BG242" s="356">
        <f>L242-AB242</f>
        <v>0</v>
      </c>
      <c r="BH242" s="398" t="e">
        <f t="shared" si="494"/>
        <v>#DIV/0!</v>
      </c>
      <c r="BI242" s="351"/>
      <c r="BJ242" s="351"/>
      <c r="BK242" s="351"/>
      <c r="BL242" s="351"/>
    </row>
    <row r="243" spans="2:64" s="41" customFormat="1" ht="64.5" customHeight="1" x14ac:dyDescent="0.25">
      <c r="B243" s="301" t="s">
        <v>60</v>
      </c>
      <c r="C243" s="186" t="s">
        <v>68</v>
      </c>
      <c r="D243" s="302"/>
      <c r="E243" s="303">
        <f t="shared" si="495"/>
        <v>743937</v>
      </c>
      <c r="F243" s="302">
        <f>SUM(F245:F247)</f>
        <v>743937</v>
      </c>
      <c r="G243" s="302">
        <f>SUM(G245:G247)</f>
        <v>0</v>
      </c>
      <c r="H243" s="303">
        <f t="shared" ref="H243:H252" si="502">I243+J243</f>
        <v>-743937</v>
      </c>
      <c r="I243" s="302">
        <f>SUM(I245:I247)</f>
        <v>-743937</v>
      </c>
      <c r="J243" s="302"/>
      <c r="K243" s="304">
        <f>K244</f>
        <v>202885.17054000002</v>
      </c>
      <c r="L243" s="304">
        <f>L244+L248</f>
        <v>201363.66116000002</v>
      </c>
      <c r="M243" s="304">
        <f t="shared" ref="M243:O243" si="503">M244+M248</f>
        <v>1521.50938</v>
      </c>
      <c r="N243" s="304">
        <f t="shared" si="503"/>
        <v>0</v>
      </c>
      <c r="O243" s="304">
        <f t="shared" si="503"/>
        <v>0</v>
      </c>
      <c r="P243" s="304">
        <f>R243+T243</f>
        <v>198866.0521</v>
      </c>
      <c r="Q243" s="389">
        <f t="shared" si="487"/>
        <v>0.98019018132620184</v>
      </c>
      <c r="R243" s="304">
        <f>R244+R248</f>
        <v>197598.68325</v>
      </c>
      <c r="S243" s="389">
        <f t="shared" si="488"/>
        <v>0.98130259507444872</v>
      </c>
      <c r="T243" s="304">
        <f>T244+T248</f>
        <v>1267.3688500000001</v>
      </c>
      <c r="U243" s="389">
        <f>T243/M243</f>
        <v>0.83296814772183669</v>
      </c>
      <c r="V243" s="302"/>
      <c r="W243" s="302"/>
      <c r="X243" s="302"/>
      <c r="Y243" s="302"/>
      <c r="Z243" s="304">
        <f>AB243+AD243</f>
        <v>197696.33019000001</v>
      </c>
      <c r="AA243" s="389">
        <f t="shared" si="489"/>
        <v>0.97442474313825223</v>
      </c>
      <c r="AB243" s="304">
        <f>AB244+AB248</f>
        <v>196428.96134000001</v>
      </c>
      <c r="AC243" s="389">
        <f t="shared" si="490"/>
        <v>0.97549359307646388</v>
      </c>
      <c r="AD243" s="304">
        <f>AD244</f>
        <v>1267.3688500000001</v>
      </c>
      <c r="AE243" s="389">
        <f>AD243/M243</f>
        <v>0.83296814772183669</v>
      </c>
      <c r="AF243" s="302"/>
      <c r="AG243" s="302"/>
      <c r="AH243" s="302"/>
      <c r="AI243" s="302"/>
      <c r="AJ243" s="304">
        <f>AL243+AN243</f>
        <v>197761.41767</v>
      </c>
      <c r="AK243" s="389">
        <f t="shared" si="491"/>
        <v>0.9747455525883798</v>
      </c>
      <c r="AL243" s="304">
        <f>AL244+AL248</f>
        <v>196494.04882</v>
      </c>
      <c r="AM243" s="387">
        <f t="shared" si="492"/>
        <v>0.97581682657164881</v>
      </c>
      <c r="AN243" s="304">
        <f t="shared" ref="AN243" si="504">AN244+AN248</f>
        <v>1267.3688500000001</v>
      </c>
      <c r="AO243" s="387">
        <f>AN243/M243</f>
        <v>0.83296814772183669</v>
      </c>
      <c r="AP243" s="302"/>
      <c r="AQ243" s="302"/>
      <c r="AR243" s="302"/>
      <c r="AS243" s="302"/>
      <c r="AT243" s="305">
        <f>AT244+AT248</f>
        <v>0</v>
      </c>
      <c r="AU243" s="305"/>
      <c r="AV243" s="305"/>
      <c r="AW243" s="305">
        <f>AX243</f>
        <v>0</v>
      </c>
      <c r="AX243" s="305">
        <f>AX245</f>
        <v>0</v>
      </c>
      <c r="AY243" s="305"/>
      <c r="AZ243" s="305"/>
      <c r="BA243" s="305">
        <f t="shared" si="500"/>
        <v>968549.99687999999</v>
      </c>
      <c r="BB243" s="305">
        <f>BB244+BB248</f>
        <v>968549.99687999999</v>
      </c>
      <c r="BC243" s="305"/>
      <c r="BD243" s="305"/>
      <c r="BE243" s="306">
        <f t="shared" si="501"/>
        <v>4772.0499099999997</v>
      </c>
      <c r="BF243" s="390">
        <f t="shared" si="493"/>
        <v>2.3520939935130259E-2</v>
      </c>
      <c r="BG243" s="306">
        <f>BG244+BG248</f>
        <v>4772.0499099999997</v>
      </c>
      <c r="BH243" s="390">
        <f t="shared" si="494"/>
        <v>2.3698664806298952E-2</v>
      </c>
      <c r="BI243" s="305"/>
      <c r="BJ243" s="305"/>
      <c r="BK243" s="305"/>
      <c r="BL243" s="305"/>
    </row>
    <row r="244" spans="2:64" s="41" customFormat="1" ht="41.25" customHeight="1" x14ac:dyDescent="0.25">
      <c r="B244" s="301"/>
      <c r="C244" s="186" t="s">
        <v>56</v>
      </c>
      <c r="D244" s="302"/>
      <c r="E244" s="303"/>
      <c r="F244" s="302"/>
      <c r="G244" s="302"/>
      <c r="H244" s="303"/>
      <c r="I244" s="302"/>
      <c r="J244" s="302"/>
      <c r="K244" s="304">
        <f>L244+M244</f>
        <v>202885.17054000002</v>
      </c>
      <c r="L244" s="304">
        <f>L246+L247</f>
        <v>201363.66116000002</v>
      </c>
      <c r="M244" s="304">
        <f t="shared" ref="M244:O244" si="505">M246+M247</f>
        <v>1521.50938</v>
      </c>
      <c r="N244" s="304">
        <f t="shared" si="505"/>
        <v>0</v>
      </c>
      <c r="O244" s="304">
        <f t="shared" si="505"/>
        <v>0</v>
      </c>
      <c r="P244" s="304">
        <f>R244+T244</f>
        <v>198866.0521</v>
      </c>
      <c r="Q244" s="389">
        <f t="shared" si="487"/>
        <v>0.98019018132620184</v>
      </c>
      <c r="R244" s="304">
        <f>R246+R247</f>
        <v>197598.68325</v>
      </c>
      <c r="S244" s="389">
        <f t="shared" si="488"/>
        <v>0.98130259507444872</v>
      </c>
      <c r="T244" s="304">
        <f>T246+T247</f>
        <v>1267.3688500000001</v>
      </c>
      <c r="U244" s="389">
        <f>T244/M244</f>
        <v>0.83296814772183669</v>
      </c>
      <c r="V244" s="302"/>
      <c r="W244" s="302"/>
      <c r="X244" s="302"/>
      <c r="Y244" s="302"/>
      <c r="Z244" s="304">
        <f>AB244+AD244</f>
        <v>197696.33019000001</v>
      </c>
      <c r="AA244" s="389">
        <f t="shared" si="489"/>
        <v>0.97442474313825223</v>
      </c>
      <c r="AB244" s="304">
        <f>AB245+AB246+AB247</f>
        <v>196428.96134000001</v>
      </c>
      <c r="AC244" s="389">
        <f t="shared" si="490"/>
        <v>0.97549359307646388</v>
      </c>
      <c r="AD244" s="304">
        <f>AD246+AD247</f>
        <v>1267.3688500000001</v>
      </c>
      <c r="AE244" s="389">
        <f>AD244/M244</f>
        <v>0.83296814772183669</v>
      </c>
      <c r="AF244" s="302"/>
      <c r="AG244" s="302"/>
      <c r="AH244" s="302"/>
      <c r="AI244" s="302"/>
      <c r="AJ244" s="304">
        <f>AL244+AN244</f>
        <v>197761.41767</v>
      </c>
      <c r="AK244" s="389">
        <f t="shared" si="491"/>
        <v>0.9747455525883798</v>
      </c>
      <c r="AL244" s="304">
        <f>AL245+AL247+AL246</f>
        <v>196494.04882</v>
      </c>
      <c r="AM244" s="387">
        <f t="shared" si="492"/>
        <v>0.97581682657164881</v>
      </c>
      <c r="AN244" s="304">
        <f>AN245+AN247+AN246</f>
        <v>1267.3688500000001</v>
      </c>
      <c r="AO244" s="387">
        <f>AN244/M244</f>
        <v>0.83296814772183669</v>
      </c>
      <c r="AP244" s="302"/>
      <c r="AQ244" s="302"/>
      <c r="AR244" s="302"/>
      <c r="AS244" s="302"/>
      <c r="AT244" s="305">
        <f>AT245+AT247</f>
        <v>0</v>
      </c>
      <c r="AU244" s="305"/>
      <c r="AV244" s="305"/>
      <c r="AW244" s="305"/>
      <c r="AX244" s="305"/>
      <c r="AY244" s="305"/>
      <c r="AZ244" s="305"/>
      <c r="BA244" s="305">
        <f t="shared" si="500"/>
        <v>13294.741959999999</v>
      </c>
      <c r="BB244" s="305">
        <f>BB245+BB247</f>
        <v>13294.741959999999</v>
      </c>
      <c r="BC244" s="305"/>
      <c r="BD244" s="305"/>
      <c r="BE244" s="306">
        <f>BG244</f>
        <v>4772.0499099999997</v>
      </c>
      <c r="BF244" s="390">
        <f t="shared" si="493"/>
        <v>2.3520939935130259E-2</v>
      </c>
      <c r="BG244" s="306">
        <f>BG245+BG247</f>
        <v>4772.0499099999997</v>
      </c>
      <c r="BH244" s="390">
        <f t="shared" si="494"/>
        <v>2.3698664806298952E-2</v>
      </c>
      <c r="BI244" s="305"/>
      <c r="BJ244" s="305"/>
      <c r="BK244" s="305"/>
      <c r="BL244" s="305"/>
    </row>
    <row r="245" spans="2:64" s="37" customFormat="1" ht="80.25" hidden="1" customHeight="1" x14ac:dyDescent="0.25">
      <c r="B245" s="318"/>
      <c r="C245" s="204" t="s">
        <v>114</v>
      </c>
      <c r="D245" s="319"/>
      <c r="E245" s="319">
        <f t="shared" si="495"/>
        <v>743937</v>
      </c>
      <c r="F245" s="319">
        <v>743937</v>
      </c>
      <c r="G245" s="319"/>
      <c r="H245" s="319">
        <f t="shared" si="502"/>
        <v>-743937</v>
      </c>
      <c r="I245" s="319">
        <f>L245-F245</f>
        <v>-743937</v>
      </c>
      <c r="J245" s="319"/>
      <c r="K245" s="320">
        <f t="shared" si="496"/>
        <v>0</v>
      </c>
      <c r="L245" s="320">
        <v>0</v>
      </c>
      <c r="M245" s="320"/>
      <c r="N245" s="320"/>
      <c r="O245" s="320"/>
      <c r="P245" s="320">
        <f t="shared" si="497"/>
        <v>0</v>
      </c>
      <c r="Q245" s="409">
        <v>0</v>
      </c>
      <c r="R245" s="320">
        <v>0</v>
      </c>
      <c r="S245" s="409">
        <v>0</v>
      </c>
      <c r="T245" s="409"/>
      <c r="U245" s="409"/>
      <c r="V245" s="319"/>
      <c r="W245" s="319"/>
      <c r="X245" s="319"/>
      <c r="Y245" s="319"/>
      <c r="Z245" s="320">
        <f t="shared" ref="Z245:Z249" si="506">AB245+AH245</f>
        <v>0</v>
      </c>
      <c r="AA245" s="409">
        <v>0</v>
      </c>
      <c r="AB245" s="320">
        <f>AQ245-X245</f>
        <v>0</v>
      </c>
      <c r="AC245" s="409">
        <v>0</v>
      </c>
      <c r="AD245" s="409"/>
      <c r="AE245" s="409"/>
      <c r="AF245" s="319"/>
      <c r="AG245" s="319"/>
      <c r="AH245" s="319"/>
      <c r="AI245" s="319"/>
      <c r="AJ245" s="320">
        <f t="shared" ref="AJ245:AJ249" si="507">AL245+AR245</f>
        <v>0</v>
      </c>
      <c r="AK245" s="409">
        <v>0</v>
      </c>
      <c r="AL245" s="320">
        <f>AY245-AH245</f>
        <v>0</v>
      </c>
      <c r="AM245" s="387" t="e">
        <f t="shared" si="492"/>
        <v>#DIV/0!</v>
      </c>
      <c r="AN245" s="387"/>
      <c r="AO245" s="387"/>
      <c r="AP245" s="319"/>
      <c r="AQ245" s="319"/>
      <c r="AR245" s="319"/>
      <c r="AS245" s="319"/>
      <c r="AT245" s="321">
        <f>BB245-AF245</f>
        <v>0</v>
      </c>
      <c r="AU245" s="321"/>
      <c r="AV245" s="321"/>
      <c r="AW245" s="321">
        <f>AX245</f>
        <v>0</v>
      </c>
      <c r="AX245" s="321">
        <f>BE245-AJ245</f>
        <v>0</v>
      </c>
      <c r="AY245" s="321"/>
      <c r="AZ245" s="321"/>
      <c r="BA245" s="321">
        <f t="shared" si="500"/>
        <v>0</v>
      </c>
      <c r="BB245" s="321">
        <v>0</v>
      </c>
      <c r="BC245" s="321"/>
      <c r="BD245" s="321"/>
      <c r="BE245" s="322">
        <f t="shared" ref="BE245:BE249" si="508">BG245+BK245</f>
        <v>0</v>
      </c>
      <c r="BF245" s="410">
        <v>0</v>
      </c>
      <c r="BG245" s="322">
        <f>BR245-BC245</f>
        <v>0</v>
      </c>
      <c r="BH245" s="410">
        <v>0</v>
      </c>
      <c r="BI245" s="321"/>
      <c r="BJ245" s="321"/>
      <c r="BK245" s="321"/>
      <c r="BL245" s="321"/>
    </row>
    <row r="246" spans="2:64" s="43" customFormat="1" ht="64.5" hidden="1" customHeight="1" x14ac:dyDescent="0.25">
      <c r="B246" s="358"/>
      <c r="C246" s="191" t="s">
        <v>65</v>
      </c>
      <c r="D246" s="355"/>
      <c r="E246" s="355"/>
      <c r="F246" s="355"/>
      <c r="G246" s="355"/>
      <c r="H246" s="355"/>
      <c r="I246" s="355"/>
      <c r="J246" s="355"/>
      <c r="K246" s="354">
        <f t="shared" si="496"/>
        <v>188068.9192</v>
      </c>
      <c r="L246" s="354">
        <v>188068.9192</v>
      </c>
      <c r="M246" s="354"/>
      <c r="N246" s="354"/>
      <c r="O246" s="354"/>
      <c r="P246" s="354">
        <f t="shared" si="497"/>
        <v>187906.26929</v>
      </c>
      <c r="Q246" s="387">
        <f t="shared" si="487"/>
        <v>0.99913515794799124</v>
      </c>
      <c r="R246" s="354">
        <v>187906.26929</v>
      </c>
      <c r="S246" s="389">
        <f t="shared" si="488"/>
        <v>0.99913515794799124</v>
      </c>
      <c r="T246" s="354">
        <v>0</v>
      </c>
      <c r="U246" s="387">
        <v>0</v>
      </c>
      <c r="V246" s="355"/>
      <c r="W246" s="355"/>
      <c r="X246" s="355"/>
      <c r="Y246" s="355"/>
      <c r="Z246" s="354">
        <f t="shared" si="506"/>
        <v>187906.26929</v>
      </c>
      <c r="AA246" s="387">
        <f t="shared" si="489"/>
        <v>0.99913515794799124</v>
      </c>
      <c r="AB246" s="354">
        <f>R246</f>
        <v>187906.26929</v>
      </c>
      <c r="AC246" s="389">
        <f t="shared" si="490"/>
        <v>0.99913515794799124</v>
      </c>
      <c r="AD246" s="354">
        <v>0</v>
      </c>
      <c r="AE246" s="387">
        <v>0</v>
      </c>
      <c r="AF246" s="355"/>
      <c r="AG246" s="355"/>
      <c r="AH246" s="355"/>
      <c r="AI246" s="355"/>
      <c r="AJ246" s="354">
        <f t="shared" si="507"/>
        <v>187970.64593999999</v>
      </c>
      <c r="AK246" s="389">
        <f t="shared" si="491"/>
        <v>0.99947746145180161</v>
      </c>
      <c r="AL246" s="354">
        <v>187970.64593999999</v>
      </c>
      <c r="AM246" s="387">
        <f t="shared" si="492"/>
        <v>0.99947746145180161</v>
      </c>
      <c r="AN246" s="387"/>
      <c r="AO246" s="387"/>
      <c r="AP246" s="355"/>
      <c r="AQ246" s="355"/>
      <c r="AR246" s="355"/>
      <c r="AS246" s="355"/>
      <c r="AT246" s="351"/>
      <c r="AU246" s="351"/>
      <c r="AV246" s="351"/>
      <c r="AW246" s="351"/>
      <c r="AX246" s="351"/>
      <c r="AY246" s="351"/>
      <c r="AZ246" s="351"/>
      <c r="BA246" s="351">
        <f t="shared" si="500"/>
        <v>0</v>
      </c>
      <c r="BB246" s="351">
        <v>0</v>
      </c>
      <c r="BC246" s="351"/>
      <c r="BD246" s="351"/>
      <c r="BE246" s="356">
        <f t="shared" si="508"/>
        <v>0</v>
      </c>
      <c r="BF246" s="398">
        <f t="shared" si="493"/>
        <v>0</v>
      </c>
      <c r="BG246" s="356">
        <f>BR246-BC246</f>
        <v>0</v>
      </c>
      <c r="BH246" s="398">
        <f t="shared" si="494"/>
        <v>0</v>
      </c>
      <c r="BI246" s="351"/>
      <c r="BJ246" s="351"/>
      <c r="BK246" s="351"/>
      <c r="BL246" s="351"/>
    </row>
    <row r="247" spans="2:64" s="43" customFormat="1" ht="31.5" hidden="1" customHeight="1" x14ac:dyDescent="0.25">
      <c r="B247" s="358"/>
      <c r="C247" s="191" t="s">
        <v>66</v>
      </c>
      <c r="D247" s="355"/>
      <c r="E247" s="355">
        <f t="shared" si="495"/>
        <v>0</v>
      </c>
      <c r="F247" s="355">
        <v>0</v>
      </c>
      <c r="G247" s="355"/>
      <c r="H247" s="355">
        <f t="shared" si="502"/>
        <v>0</v>
      </c>
      <c r="I247" s="355">
        <v>0</v>
      </c>
      <c r="J247" s="355"/>
      <c r="K247" s="354">
        <f>L247+M247</f>
        <v>14816.251339999999</v>
      </c>
      <c r="L247" s="354">
        <v>13294.741959999999</v>
      </c>
      <c r="M247" s="354">
        <v>1521.50938</v>
      </c>
      <c r="N247" s="354"/>
      <c r="O247" s="354"/>
      <c r="P247" s="354">
        <f t="shared" si="497"/>
        <v>9692.4139599999999</v>
      </c>
      <c r="Q247" s="387">
        <f t="shared" si="487"/>
        <v>0.65417450997426185</v>
      </c>
      <c r="R247" s="354">
        <v>9692.4139599999999</v>
      </c>
      <c r="S247" s="387">
        <f t="shared" si="488"/>
        <v>0.72904114943799936</v>
      </c>
      <c r="T247" s="354">
        <f>1267.36885</f>
        <v>1267.3688500000001</v>
      </c>
      <c r="U247" s="387">
        <f>T247/M247</f>
        <v>0.83296814772183669</v>
      </c>
      <c r="V247" s="355"/>
      <c r="W247" s="355"/>
      <c r="X247" s="355"/>
      <c r="Y247" s="355"/>
      <c r="Z247" s="354">
        <f>AB247+AD247</f>
        <v>9790.0609000000004</v>
      </c>
      <c r="AA247" s="387">
        <f t="shared" si="489"/>
        <v>0.66076503937061326</v>
      </c>
      <c r="AB247" s="354">
        <v>8522.6920499999997</v>
      </c>
      <c r="AC247" s="387">
        <f t="shared" si="490"/>
        <v>0.64105735001418562</v>
      </c>
      <c r="AD247" s="354">
        <v>1267.3688500000001</v>
      </c>
      <c r="AE247" s="387">
        <f>AD247/M247</f>
        <v>0.83296814772183669</v>
      </c>
      <c r="AF247" s="355"/>
      <c r="AG247" s="355"/>
      <c r="AH247" s="355"/>
      <c r="AI247" s="355"/>
      <c r="AJ247" s="354">
        <f t="shared" si="507"/>
        <v>8523.4028799999996</v>
      </c>
      <c r="AK247" s="389">
        <f t="shared" si="491"/>
        <v>0.57527391270618122</v>
      </c>
      <c r="AL247" s="354">
        <v>8523.4028799999996</v>
      </c>
      <c r="AM247" s="387">
        <f t="shared" si="492"/>
        <v>0.64111081701656436</v>
      </c>
      <c r="AN247" s="354">
        <f>AD247</f>
        <v>1267.3688500000001</v>
      </c>
      <c r="AO247" s="387">
        <f>AN247/AD247</f>
        <v>1</v>
      </c>
      <c r="AP247" s="355"/>
      <c r="AQ247" s="355"/>
      <c r="AR247" s="355"/>
      <c r="AS247" s="355"/>
      <c r="AT247" s="351">
        <v>0</v>
      </c>
      <c r="AU247" s="351"/>
      <c r="AV247" s="351"/>
      <c r="AW247" s="351"/>
      <c r="AX247" s="351"/>
      <c r="AY247" s="351"/>
      <c r="AZ247" s="351"/>
      <c r="BA247" s="351">
        <f t="shared" si="500"/>
        <v>13294.741959999999</v>
      </c>
      <c r="BB247" s="351">
        <f>L247</f>
        <v>13294.741959999999</v>
      </c>
      <c r="BC247" s="351"/>
      <c r="BD247" s="351"/>
      <c r="BE247" s="356">
        <f t="shared" si="508"/>
        <v>4772.0499099999997</v>
      </c>
      <c r="BF247" s="405">
        <f t="shared" si="493"/>
        <v>0.32208213808554359</v>
      </c>
      <c r="BG247" s="356">
        <f>L247-AB247</f>
        <v>4772.0499099999997</v>
      </c>
      <c r="BH247" s="405">
        <f t="shared" si="494"/>
        <v>0.35894264998581438</v>
      </c>
      <c r="BI247" s="351"/>
      <c r="BJ247" s="351"/>
      <c r="BK247" s="351"/>
      <c r="BL247" s="351"/>
    </row>
    <row r="248" spans="2:64" s="36" customFormat="1" ht="46.5" hidden="1" customHeight="1" x14ac:dyDescent="0.25">
      <c r="B248" s="307"/>
      <c r="C248" s="187" t="s">
        <v>57</v>
      </c>
      <c r="D248" s="308"/>
      <c r="E248" s="308"/>
      <c r="F248" s="308"/>
      <c r="G248" s="308"/>
      <c r="H248" s="308"/>
      <c r="I248" s="308"/>
      <c r="J248" s="308"/>
      <c r="K248" s="354">
        <f t="shared" si="496"/>
        <v>0</v>
      </c>
      <c r="L248" s="309">
        <v>0</v>
      </c>
      <c r="M248" s="309"/>
      <c r="N248" s="309"/>
      <c r="O248" s="309"/>
      <c r="P248" s="354">
        <f t="shared" si="497"/>
        <v>0</v>
      </c>
      <c r="Q248" s="393" t="e">
        <f t="shared" si="487"/>
        <v>#DIV/0!</v>
      </c>
      <c r="R248" s="354">
        <f>AF248-L248</f>
        <v>0</v>
      </c>
      <c r="S248" s="393" t="e">
        <f t="shared" si="488"/>
        <v>#DIV/0!</v>
      </c>
      <c r="T248" s="393"/>
      <c r="U248" s="393"/>
      <c r="V248" s="308"/>
      <c r="W248" s="308"/>
      <c r="X248" s="308"/>
      <c r="Y248" s="308"/>
      <c r="Z248" s="354">
        <f t="shared" si="506"/>
        <v>0</v>
      </c>
      <c r="AA248" s="393" t="e">
        <f t="shared" si="489"/>
        <v>#DIV/0!</v>
      </c>
      <c r="AB248" s="354">
        <f>AQ248-X248</f>
        <v>0</v>
      </c>
      <c r="AC248" s="393" t="e">
        <f t="shared" si="490"/>
        <v>#DIV/0!</v>
      </c>
      <c r="AD248" s="393"/>
      <c r="AE248" s="393"/>
      <c r="AF248" s="308"/>
      <c r="AG248" s="308"/>
      <c r="AH248" s="308"/>
      <c r="AI248" s="308"/>
      <c r="AJ248" s="354">
        <f t="shared" si="507"/>
        <v>0</v>
      </c>
      <c r="AK248" s="393" t="e">
        <f t="shared" si="491"/>
        <v>#DIV/0!</v>
      </c>
      <c r="AL248" s="354">
        <f>AY248-AH248</f>
        <v>0</v>
      </c>
      <c r="AM248" s="387" t="e">
        <f t="shared" si="492"/>
        <v>#DIV/0!</v>
      </c>
      <c r="AN248" s="387"/>
      <c r="AO248" s="387"/>
      <c r="AP248" s="308"/>
      <c r="AQ248" s="308"/>
      <c r="AR248" s="308"/>
      <c r="AS248" s="308"/>
      <c r="AT248" s="310">
        <v>0</v>
      </c>
      <c r="AU248" s="310"/>
      <c r="AV248" s="310"/>
      <c r="AW248" s="310"/>
      <c r="AX248" s="310"/>
      <c r="AY248" s="310"/>
      <c r="AZ248" s="310"/>
      <c r="BA248" s="310">
        <f t="shared" si="500"/>
        <v>955255.25491999998</v>
      </c>
      <c r="BB248" s="310">
        <v>955255.25491999998</v>
      </c>
      <c r="BC248" s="310"/>
      <c r="BD248" s="310"/>
      <c r="BE248" s="356">
        <f t="shared" si="508"/>
        <v>0</v>
      </c>
      <c r="BF248" s="398" t="e">
        <f t="shared" si="493"/>
        <v>#DIV/0!</v>
      </c>
      <c r="BG248" s="356">
        <f>BR248-BC248</f>
        <v>0</v>
      </c>
      <c r="BH248" s="398" t="e">
        <f t="shared" si="494"/>
        <v>#DIV/0!</v>
      </c>
      <c r="BI248" s="310"/>
      <c r="BJ248" s="310"/>
      <c r="BK248" s="310"/>
      <c r="BL248" s="310"/>
    </row>
    <row r="249" spans="2:64" s="35" customFormat="1" ht="129.75" hidden="1" customHeight="1" x14ac:dyDescent="0.25">
      <c r="B249" s="411" t="s">
        <v>83</v>
      </c>
      <c r="C249" s="205" t="s">
        <v>112</v>
      </c>
      <c r="D249" s="412"/>
      <c r="E249" s="413">
        <f t="shared" si="495"/>
        <v>690541.68420000002</v>
      </c>
      <c r="F249" s="412">
        <f>SUM(F251:F252)</f>
        <v>690541.68420000002</v>
      </c>
      <c r="G249" s="412">
        <f>SUM(G251:G252)</f>
        <v>0</v>
      </c>
      <c r="H249" s="412">
        <f t="shared" si="502"/>
        <v>-690541.68420000002</v>
      </c>
      <c r="I249" s="412">
        <f>I251+I252</f>
        <v>-690541.68420000002</v>
      </c>
      <c r="J249" s="412"/>
      <c r="K249" s="354">
        <f t="shared" si="496"/>
        <v>0</v>
      </c>
      <c r="L249" s="304">
        <f>L250+L255</f>
        <v>0</v>
      </c>
      <c r="M249" s="304"/>
      <c r="N249" s="414"/>
      <c r="O249" s="414"/>
      <c r="P249" s="354">
        <f t="shared" si="497"/>
        <v>0</v>
      </c>
      <c r="Q249" s="393" t="e">
        <f t="shared" si="487"/>
        <v>#DIV/0!</v>
      </c>
      <c r="R249" s="354">
        <f>R250+R255</f>
        <v>0</v>
      </c>
      <c r="S249" s="393" t="e">
        <f t="shared" si="488"/>
        <v>#DIV/0!</v>
      </c>
      <c r="T249" s="393"/>
      <c r="U249" s="393"/>
      <c r="V249" s="412"/>
      <c r="W249" s="412"/>
      <c r="X249" s="412"/>
      <c r="Y249" s="412"/>
      <c r="Z249" s="354">
        <f t="shared" si="506"/>
        <v>0</v>
      </c>
      <c r="AA249" s="393" t="e">
        <f t="shared" si="489"/>
        <v>#DIV/0!</v>
      </c>
      <c r="AB249" s="354">
        <f>AB250+AB255</f>
        <v>0</v>
      </c>
      <c r="AC249" s="393" t="e">
        <f t="shared" si="490"/>
        <v>#DIV/0!</v>
      </c>
      <c r="AD249" s="393"/>
      <c r="AE249" s="393"/>
      <c r="AF249" s="412"/>
      <c r="AG249" s="412"/>
      <c r="AH249" s="412"/>
      <c r="AI249" s="412"/>
      <c r="AJ249" s="354">
        <f t="shared" si="507"/>
        <v>0</v>
      </c>
      <c r="AK249" s="393" t="e">
        <f t="shared" si="491"/>
        <v>#DIV/0!</v>
      </c>
      <c r="AL249" s="354">
        <f>AL250+AL255</f>
        <v>0</v>
      </c>
      <c r="AM249" s="387" t="e">
        <f t="shared" si="492"/>
        <v>#DIV/0!</v>
      </c>
      <c r="AN249" s="387"/>
      <c r="AO249" s="387"/>
      <c r="AP249" s="412"/>
      <c r="AQ249" s="412"/>
      <c r="AR249" s="412"/>
      <c r="AS249" s="412"/>
      <c r="AT249" s="305">
        <f>AT250+AT255</f>
        <v>154000</v>
      </c>
      <c r="AU249" s="415"/>
      <c r="AV249" s="415"/>
      <c r="AW249" s="415">
        <f>AX249</f>
        <v>0</v>
      </c>
      <c r="AX249" s="415">
        <f>AX251+AX252</f>
        <v>0</v>
      </c>
      <c r="AY249" s="415"/>
      <c r="AZ249" s="415"/>
      <c r="BA249" s="305">
        <f>BB249+BD249</f>
        <v>154000</v>
      </c>
      <c r="BB249" s="305">
        <f>BB250+BB255</f>
        <v>154000</v>
      </c>
      <c r="BC249" s="415"/>
      <c r="BD249" s="415"/>
      <c r="BE249" s="356">
        <f t="shared" si="508"/>
        <v>0</v>
      </c>
      <c r="BF249" s="398" t="e">
        <f t="shared" si="493"/>
        <v>#DIV/0!</v>
      </c>
      <c r="BG249" s="356">
        <f>BG250+BG255</f>
        <v>0</v>
      </c>
      <c r="BH249" s="398" t="e">
        <f t="shared" si="494"/>
        <v>#DIV/0!</v>
      </c>
      <c r="BI249" s="415"/>
      <c r="BJ249" s="415"/>
      <c r="BK249" s="415"/>
      <c r="BL249" s="415"/>
    </row>
    <row r="250" spans="2:64" s="35" customFormat="1" ht="41.25" hidden="1" customHeight="1" x14ac:dyDescent="0.25">
      <c r="B250" s="301"/>
      <c r="C250" s="186" t="s">
        <v>56</v>
      </c>
      <c r="D250" s="302"/>
      <c r="E250" s="303"/>
      <c r="F250" s="302"/>
      <c r="G250" s="302"/>
      <c r="H250" s="303"/>
      <c r="I250" s="302"/>
      <c r="J250" s="302"/>
      <c r="K250" s="354">
        <f t="shared" si="496"/>
        <v>0</v>
      </c>
      <c r="L250" s="304"/>
      <c r="M250" s="304"/>
      <c r="N250" s="304"/>
      <c r="O250" s="304"/>
      <c r="P250" s="354">
        <f t="shared" si="497"/>
        <v>0</v>
      </c>
      <c r="Q250" s="393" t="e">
        <f t="shared" si="487"/>
        <v>#DIV/0!</v>
      </c>
      <c r="R250" s="354"/>
      <c r="S250" s="393" t="e">
        <f t="shared" si="488"/>
        <v>#DIV/0!</v>
      </c>
      <c r="T250" s="393"/>
      <c r="U250" s="393"/>
      <c r="V250" s="302"/>
      <c r="W250" s="302"/>
      <c r="X250" s="302"/>
      <c r="Y250" s="302"/>
      <c r="Z250" s="354"/>
      <c r="AA250" s="393" t="e">
        <f t="shared" si="489"/>
        <v>#DIV/0!</v>
      </c>
      <c r="AB250" s="354"/>
      <c r="AC250" s="393" t="e">
        <f t="shared" si="490"/>
        <v>#DIV/0!</v>
      </c>
      <c r="AD250" s="393"/>
      <c r="AE250" s="393"/>
      <c r="AF250" s="302"/>
      <c r="AG250" s="302"/>
      <c r="AH250" s="302"/>
      <c r="AI250" s="302"/>
      <c r="AJ250" s="354"/>
      <c r="AK250" s="393" t="e">
        <f t="shared" si="491"/>
        <v>#DIV/0!</v>
      </c>
      <c r="AL250" s="354"/>
      <c r="AM250" s="387" t="e">
        <f t="shared" si="492"/>
        <v>#DIV/0!</v>
      </c>
      <c r="AN250" s="387"/>
      <c r="AO250" s="387"/>
      <c r="AP250" s="302"/>
      <c r="AQ250" s="302"/>
      <c r="AR250" s="302"/>
      <c r="AS250" s="302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56"/>
      <c r="BF250" s="398" t="e">
        <f t="shared" si="493"/>
        <v>#DIV/0!</v>
      </c>
      <c r="BG250" s="356"/>
      <c r="BH250" s="398" t="e">
        <f t="shared" si="494"/>
        <v>#DIV/0!</v>
      </c>
      <c r="BI250" s="305"/>
      <c r="BJ250" s="305"/>
      <c r="BK250" s="305"/>
      <c r="BL250" s="305"/>
    </row>
    <row r="251" spans="2:64" s="43" customFormat="1" ht="33" hidden="1" customHeight="1" x14ac:dyDescent="0.25">
      <c r="B251" s="358"/>
      <c r="C251" s="191" t="s">
        <v>65</v>
      </c>
      <c r="D251" s="355"/>
      <c r="E251" s="355">
        <f t="shared" si="495"/>
        <v>677421.3922</v>
      </c>
      <c r="F251" s="355">
        <v>677421.3922</v>
      </c>
      <c r="G251" s="355"/>
      <c r="H251" s="355">
        <f t="shared" si="502"/>
        <v>-677421.3922</v>
      </c>
      <c r="I251" s="355">
        <f>L251-F251</f>
        <v>-677421.3922</v>
      </c>
      <c r="J251" s="355"/>
      <c r="K251" s="354">
        <f t="shared" si="496"/>
        <v>0</v>
      </c>
      <c r="L251" s="354">
        <v>0</v>
      </c>
      <c r="M251" s="354"/>
      <c r="N251" s="354"/>
      <c r="O251" s="354"/>
      <c r="P251" s="354">
        <f t="shared" si="497"/>
        <v>0</v>
      </c>
      <c r="Q251" s="393" t="e">
        <f t="shared" si="487"/>
        <v>#DIV/0!</v>
      </c>
      <c r="R251" s="354"/>
      <c r="S251" s="393" t="e">
        <f t="shared" si="488"/>
        <v>#DIV/0!</v>
      </c>
      <c r="T251" s="393"/>
      <c r="U251" s="393"/>
      <c r="V251" s="355"/>
      <c r="W251" s="355"/>
      <c r="X251" s="355"/>
      <c r="Y251" s="355"/>
      <c r="Z251" s="354">
        <f t="shared" ref="Z251:Z252" si="509">AB251+AH251</f>
        <v>0</v>
      </c>
      <c r="AA251" s="393" t="e">
        <f t="shared" si="489"/>
        <v>#DIV/0!</v>
      </c>
      <c r="AB251" s="354"/>
      <c r="AC251" s="393" t="e">
        <f t="shared" si="490"/>
        <v>#DIV/0!</v>
      </c>
      <c r="AD251" s="393"/>
      <c r="AE251" s="393"/>
      <c r="AF251" s="355"/>
      <c r="AG251" s="355"/>
      <c r="AH251" s="355"/>
      <c r="AI251" s="355"/>
      <c r="AJ251" s="354">
        <f t="shared" ref="AJ251:AJ252" si="510">AL251+AR251</f>
        <v>0</v>
      </c>
      <c r="AK251" s="393" t="e">
        <f t="shared" si="491"/>
        <v>#DIV/0!</v>
      </c>
      <c r="AL251" s="354"/>
      <c r="AM251" s="387" t="e">
        <f t="shared" si="492"/>
        <v>#DIV/0!</v>
      </c>
      <c r="AN251" s="387"/>
      <c r="AO251" s="387"/>
      <c r="AP251" s="355"/>
      <c r="AQ251" s="355"/>
      <c r="AR251" s="355"/>
      <c r="AS251" s="355"/>
      <c r="AT251" s="351">
        <v>0</v>
      </c>
      <c r="AU251" s="351"/>
      <c r="AV251" s="351"/>
      <c r="AW251" s="351">
        <f>AX251+AZ251</f>
        <v>0</v>
      </c>
      <c r="AX251" s="351">
        <v>0</v>
      </c>
      <c r="AY251" s="351"/>
      <c r="AZ251" s="351"/>
      <c r="BA251" s="351">
        <f>BB251+BD251</f>
        <v>0</v>
      </c>
      <c r="BB251" s="351">
        <v>0</v>
      </c>
      <c r="BC251" s="351"/>
      <c r="BD251" s="351"/>
      <c r="BE251" s="356">
        <f t="shared" ref="BE251:BE252" si="511">BG251+BK251</f>
        <v>0</v>
      </c>
      <c r="BF251" s="398" t="e">
        <f t="shared" si="493"/>
        <v>#DIV/0!</v>
      </c>
      <c r="BG251" s="356"/>
      <c r="BH251" s="398" t="e">
        <f t="shared" si="494"/>
        <v>#DIV/0!</v>
      </c>
      <c r="BI251" s="351"/>
      <c r="BJ251" s="351"/>
      <c r="BK251" s="351"/>
      <c r="BL251" s="351"/>
    </row>
    <row r="252" spans="2:64" s="43" customFormat="1" ht="31.5" hidden="1" customHeight="1" x14ac:dyDescent="0.25">
      <c r="B252" s="358"/>
      <c r="C252" s="191" t="s">
        <v>66</v>
      </c>
      <c r="D252" s="355"/>
      <c r="E252" s="355">
        <f t="shared" si="495"/>
        <v>13120.291999999999</v>
      </c>
      <c r="F252" s="355">
        <v>13120.291999999999</v>
      </c>
      <c r="G252" s="355"/>
      <c r="H252" s="355">
        <f t="shared" si="502"/>
        <v>-13120.291999999999</v>
      </c>
      <c r="I252" s="355">
        <f>L252-F252</f>
        <v>-13120.291999999999</v>
      </c>
      <c r="J252" s="355"/>
      <c r="K252" s="354">
        <f t="shared" si="496"/>
        <v>0</v>
      </c>
      <c r="L252" s="354">
        <v>0</v>
      </c>
      <c r="M252" s="354"/>
      <c r="N252" s="354"/>
      <c r="O252" s="354"/>
      <c r="P252" s="354">
        <f t="shared" si="497"/>
        <v>0</v>
      </c>
      <c r="Q252" s="393" t="e">
        <f t="shared" si="487"/>
        <v>#DIV/0!</v>
      </c>
      <c r="R252" s="354"/>
      <c r="S252" s="393" t="e">
        <f t="shared" si="488"/>
        <v>#DIV/0!</v>
      </c>
      <c r="T252" s="393"/>
      <c r="U252" s="393"/>
      <c r="V252" s="355"/>
      <c r="W252" s="355"/>
      <c r="X252" s="355"/>
      <c r="Y252" s="355"/>
      <c r="Z252" s="354">
        <f t="shared" si="509"/>
        <v>0</v>
      </c>
      <c r="AA252" s="393" t="e">
        <f t="shared" si="489"/>
        <v>#DIV/0!</v>
      </c>
      <c r="AB252" s="354"/>
      <c r="AC252" s="393" t="e">
        <f t="shared" si="490"/>
        <v>#DIV/0!</v>
      </c>
      <c r="AD252" s="393"/>
      <c r="AE252" s="393"/>
      <c r="AF252" s="355"/>
      <c r="AG252" s="355"/>
      <c r="AH252" s="355"/>
      <c r="AI252" s="355"/>
      <c r="AJ252" s="354">
        <f t="shared" si="510"/>
        <v>0</v>
      </c>
      <c r="AK252" s="393" t="e">
        <f t="shared" si="491"/>
        <v>#DIV/0!</v>
      </c>
      <c r="AL252" s="354"/>
      <c r="AM252" s="387" t="e">
        <f t="shared" si="492"/>
        <v>#DIV/0!</v>
      </c>
      <c r="AN252" s="387"/>
      <c r="AO252" s="387"/>
      <c r="AP252" s="355"/>
      <c r="AQ252" s="355"/>
      <c r="AR252" s="355"/>
      <c r="AS252" s="355"/>
      <c r="AT252" s="351">
        <v>0</v>
      </c>
      <c r="AU252" s="351"/>
      <c r="AV252" s="351"/>
      <c r="AW252" s="351">
        <f>AX252+AZ252</f>
        <v>0</v>
      </c>
      <c r="AX252" s="351">
        <v>0</v>
      </c>
      <c r="AY252" s="351"/>
      <c r="AZ252" s="351"/>
      <c r="BA252" s="351">
        <f>BB252+BD252</f>
        <v>0</v>
      </c>
      <c r="BB252" s="351">
        <v>0</v>
      </c>
      <c r="BC252" s="351"/>
      <c r="BD252" s="351"/>
      <c r="BE252" s="356">
        <f t="shared" si="511"/>
        <v>0</v>
      </c>
      <c r="BF252" s="398" t="e">
        <f t="shared" si="493"/>
        <v>#DIV/0!</v>
      </c>
      <c r="BG252" s="356"/>
      <c r="BH252" s="398" t="e">
        <f t="shared" si="494"/>
        <v>#DIV/0!</v>
      </c>
      <c r="BI252" s="351"/>
      <c r="BJ252" s="351"/>
      <c r="BK252" s="351"/>
      <c r="BL252" s="351"/>
    </row>
    <row r="253" spans="2:64" s="43" customFormat="1" ht="44.25" hidden="1" customHeight="1" x14ac:dyDescent="0.25">
      <c r="B253" s="358"/>
      <c r="C253" s="191" t="s">
        <v>73</v>
      </c>
      <c r="D253" s="355"/>
      <c r="E253" s="355"/>
      <c r="F253" s="355"/>
      <c r="G253" s="355"/>
      <c r="H253" s="355"/>
      <c r="I253" s="355"/>
      <c r="J253" s="355"/>
      <c r="K253" s="354">
        <f t="shared" si="496"/>
        <v>0</v>
      </c>
      <c r="L253" s="354"/>
      <c r="M253" s="354"/>
      <c r="N253" s="354"/>
      <c r="O253" s="354"/>
      <c r="P253" s="354">
        <f t="shared" si="497"/>
        <v>0</v>
      </c>
      <c r="Q253" s="393" t="e">
        <f t="shared" si="487"/>
        <v>#DIV/0!</v>
      </c>
      <c r="R253" s="354"/>
      <c r="S253" s="393" t="e">
        <f t="shared" si="488"/>
        <v>#DIV/0!</v>
      </c>
      <c r="T253" s="393"/>
      <c r="U253" s="393"/>
      <c r="V253" s="355"/>
      <c r="W253" s="355"/>
      <c r="X253" s="355"/>
      <c r="Y253" s="355"/>
      <c r="Z253" s="354"/>
      <c r="AA253" s="393" t="e">
        <f t="shared" si="489"/>
        <v>#DIV/0!</v>
      </c>
      <c r="AB253" s="354"/>
      <c r="AC253" s="393" t="e">
        <f t="shared" si="490"/>
        <v>#DIV/0!</v>
      </c>
      <c r="AD253" s="393"/>
      <c r="AE253" s="393"/>
      <c r="AF253" s="355"/>
      <c r="AG253" s="355"/>
      <c r="AH253" s="355"/>
      <c r="AI253" s="355"/>
      <c r="AJ253" s="354"/>
      <c r="AK253" s="393" t="e">
        <f t="shared" si="491"/>
        <v>#DIV/0!</v>
      </c>
      <c r="AL253" s="354"/>
      <c r="AM253" s="387" t="e">
        <f t="shared" si="492"/>
        <v>#DIV/0!</v>
      </c>
      <c r="AN253" s="387"/>
      <c r="AO253" s="387"/>
      <c r="AP253" s="355"/>
      <c r="AQ253" s="355"/>
      <c r="AR253" s="355"/>
      <c r="AS253" s="355"/>
      <c r="AT253" s="351"/>
      <c r="AU253" s="351"/>
      <c r="AV253" s="351"/>
      <c r="AW253" s="351"/>
      <c r="AX253" s="351"/>
      <c r="AY253" s="351"/>
      <c r="AZ253" s="351"/>
      <c r="BA253" s="351"/>
      <c r="BB253" s="351"/>
      <c r="BC253" s="351"/>
      <c r="BD253" s="351"/>
      <c r="BE253" s="356"/>
      <c r="BF253" s="398" t="e">
        <f t="shared" si="493"/>
        <v>#DIV/0!</v>
      </c>
      <c r="BG253" s="356"/>
      <c r="BH253" s="398" t="e">
        <f t="shared" si="494"/>
        <v>#DIV/0!</v>
      </c>
      <c r="BI253" s="351"/>
      <c r="BJ253" s="351"/>
      <c r="BK253" s="351"/>
      <c r="BL253" s="351"/>
    </row>
    <row r="254" spans="2:64" s="43" customFormat="1" ht="60.75" hidden="1" customHeight="1" x14ac:dyDescent="0.25">
      <c r="B254" s="358"/>
      <c r="C254" s="191" t="s">
        <v>113</v>
      </c>
      <c r="D254" s="355"/>
      <c r="E254" s="355"/>
      <c r="F254" s="355"/>
      <c r="G254" s="355"/>
      <c r="H254" s="355"/>
      <c r="I254" s="355"/>
      <c r="J254" s="355"/>
      <c r="K254" s="354">
        <f t="shared" si="496"/>
        <v>0</v>
      </c>
      <c r="L254" s="354"/>
      <c r="M254" s="354"/>
      <c r="N254" s="354"/>
      <c r="O254" s="354"/>
      <c r="P254" s="354">
        <f t="shared" si="497"/>
        <v>0</v>
      </c>
      <c r="Q254" s="393" t="e">
        <f t="shared" si="487"/>
        <v>#DIV/0!</v>
      </c>
      <c r="R254" s="354"/>
      <c r="S254" s="393" t="e">
        <f t="shared" si="488"/>
        <v>#DIV/0!</v>
      </c>
      <c r="T254" s="393"/>
      <c r="U254" s="393"/>
      <c r="V254" s="355"/>
      <c r="W254" s="355"/>
      <c r="X254" s="355"/>
      <c r="Y254" s="355"/>
      <c r="Z254" s="354"/>
      <c r="AA254" s="393" t="e">
        <f t="shared" si="489"/>
        <v>#DIV/0!</v>
      </c>
      <c r="AB254" s="354"/>
      <c r="AC254" s="393" t="e">
        <f t="shared" si="490"/>
        <v>#DIV/0!</v>
      </c>
      <c r="AD254" s="393"/>
      <c r="AE254" s="393"/>
      <c r="AF254" s="355"/>
      <c r="AG254" s="355"/>
      <c r="AH254" s="355"/>
      <c r="AI254" s="355"/>
      <c r="AJ254" s="354"/>
      <c r="AK254" s="393" t="e">
        <f t="shared" si="491"/>
        <v>#DIV/0!</v>
      </c>
      <c r="AL254" s="354"/>
      <c r="AM254" s="387" t="e">
        <f t="shared" si="492"/>
        <v>#DIV/0!</v>
      </c>
      <c r="AN254" s="387"/>
      <c r="AO254" s="387"/>
      <c r="AP254" s="355"/>
      <c r="AQ254" s="355"/>
      <c r="AR254" s="355"/>
      <c r="AS254" s="355"/>
      <c r="AT254" s="351"/>
      <c r="AU254" s="351"/>
      <c r="AV254" s="351"/>
      <c r="AW254" s="351"/>
      <c r="AX254" s="351"/>
      <c r="AY254" s="351"/>
      <c r="AZ254" s="351"/>
      <c r="BA254" s="351"/>
      <c r="BB254" s="351"/>
      <c r="BC254" s="351"/>
      <c r="BD254" s="351"/>
      <c r="BE254" s="356"/>
      <c r="BF254" s="398" t="e">
        <f t="shared" si="493"/>
        <v>#DIV/0!</v>
      </c>
      <c r="BG254" s="356"/>
      <c r="BH254" s="398" t="e">
        <f t="shared" si="494"/>
        <v>#DIV/0!</v>
      </c>
      <c r="BI254" s="351"/>
      <c r="BJ254" s="351"/>
      <c r="BK254" s="351"/>
      <c r="BL254" s="351"/>
    </row>
    <row r="255" spans="2:64" s="36" customFormat="1" ht="46.5" hidden="1" customHeight="1" x14ac:dyDescent="0.25">
      <c r="B255" s="307"/>
      <c r="C255" s="187" t="s">
        <v>57</v>
      </c>
      <c r="D255" s="308"/>
      <c r="E255" s="308"/>
      <c r="F255" s="308"/>
      <c r="G255" s="308"/>
      <c r="H255" s="308"/>
      <c r="I255" s="308"/>
      <c r="J255" s="308"/>
      <c r="K255" s="354">
        <f t="shared" si="496"/>
        <v>0</v>
      </c>
      <c r="L255" s="309">
        <v>0</v>
      </c>
      <c r="M255" s="309"/>
      <c r="N255" s="309"/>
      <c r="O255" s="309"/>
      <c r="P255" s="354">
        <f t="shared" si="497"/>
        <v>0</v>
      </c>
      <c r="Q255" s="393" t="e">
        <f t="shared" si="487"/>
        <v>#DIV/0!</v>
      </c>
      <c r="R255" s="354">
        <f>AF255-L255</f>
        <v>0</v>
      </c>
      <c r="S255" s="393" t="e">
        <f t="shared" si="488"/>
        <v>#DIV/0!</v>
      </c>
      <c r="T255" s="393"/>
      <c r="U255" s="393"/>
      <c r="V255" s="308"/>
      <c r="W255" s="308"/>
      <c r="X255" s="308"/>
      <c r="Y255" s="308"/>
      <c r="Z255" s="354">
        <f>AB255+AH255</f>
        <v>0</v>
      </c>
      <c r="AA255" s="393" t="e">
        <f t="shared" si="489"/>
        <v>#DIV/0!</v>
      </c>
      <c r="AB255" s="354">
        <f>AQ255-X255</f>
        <v>0</v>
      </c>
      <c r="AC255" s="393" t="e">
        <f t="shared" si="490"/>
        <v>#DIV/0!</v>
      </c>
      <c r="AD255" s="393"/>
      <c r="AE255" s="393"/>
      <c r="AF255" s="308"/>
      <c r="AG255" s="308"/>
      <c r="AH255" s="308"/>
      <c r="AI255" s="308"/>
      <c r="AJ255" s="354">
        <f>AL255+AR255</f>
        <v>0</v>
      </c>
      <c r="AK255" s="393" t="e">
        <f t="shared" si="491"/>
        <v>#DIV/0!</v>
      </c>
      <c r="AL255" s="354">
        <f>AY255-AH255</f>
        <v>0</v>
      </c>
      <c r="AM255" s="387" t="e">
        <f t="shared" si="492"/>
        <v>#DIV/0!</v>
      </c>
      <c r="AN255" s="387"/>
      <c r="AO255" s="387"/>
      <c r="AP255" s="308"/>
      <c r="AQ255" s="308"/>
      <c r="AR255" s="308"/>
      <c r="AS255" s="308"/>
      <c r="AT255" s="310">
        <f>BB255-AF255</f>
        <v>154000</v>
      </c>
      <c r="AU255" s="310"/>
      <c r="AV255" s="310"/>
      <c r="AW255" s="310"/>
      <c r="AX255" s="310"/>
      <c r="AY255" s="310"/>
      <c r="AZ255" s="310"/>
      <c r="BA255" s="310">
        <f t="shared" ref="BA255:BA265" si="512">BB255</f>
        <v>154000</v>
      </c>
      <c r="BB255" s="310">
        <v>154000</v>
      </c>
      <c r="BC255" s="310"/>
      <c r="BD255" s="310"/>
      <c r="BE255" s="356">
        <f>BG255+BK255</f>
        <v>0</v>
      </c>
      <c r="BF255" s="398" t="e">
        <f t="shared" si="493"/>
        <v>#DIV/0!</v>
      </c>
      <c r="BG255" s="356">
        <f>BR255-BC255</f>
        <v>0</v>
      </c>
      <c r="BH255" s="398" t="e">
        <f t="shared" si="494"/>
        <v>#DIV/0!</v>
      </c>
      <c r="BI255" s="310"/>
      <c r="BJ255" s="310"/>
      <c r="BK255" s="310"/>
      <c r="BL255" s="310"/>
    </row>
    <row r="256" spans="2:64" s="37" customFormat="1" ht="61.5" hidden="1" customHeight="1" x14ac:dyDescent="0.25">
      <c r="B256" s="318"/>
      <c r="C256" s="204" t="s">
        <v>114</v>
      </c>
      <c r="D256" s="319"/>
      <c r="E256" s="319"/>
      <c r="F256" s="319"/>
      <c r="G256" s="319"/>
      <c r="H256" s="319"/>
      <c r="I256" s="319"/>
      <c r="J256" s="319"/>
      <c r="K256" s="320">
        <f t="shared" si="496"/>
        <v>0</v>
      </c>
      <c r="L256" s="320">
        <v>0</v>
      </c>
      <c r="M256" s="320"/>
      <c r="N256" s="320"/>
      <c r="O256" s="320"/>
      <c r="P256" s="320">
        <f t="shared" si="497"/>
        <v>0</v>
      </c>
      <c r="Q256" s="409">
        <v>0</v>
      </c>
      <c r="R256" s="320">
        <v>0</v>
      </c>
      <c r="S256" s="409">
        <v>0</v>
      </c>
      <c r="T256" s="409"/>
      <c r="U256" s="409"/>
      <c r="V256" s="319"/>
      <c r="W256" s="319"/>
      <c r="X256" s="319"/>
      <c r="Y256" s="319"/>
      <c r="Z256" s="320"/>
      <c r="AA256" s="409"/>
      <c r="AB256" s="320"/>
      <c r="AC256" s="409"/>
      <c r="AD256" s="409"/>
      <c r="AE256" s="409"/>
      <c r="AF256" s="319"/>
      <c r="AG256" s="319"/>
      <c r="AH256" s="319"/>
      <c r="AI256" s="319"/>
      <c r="AJ256" s="320"/>
      <c r="AK256" s="409"/>
      <c r="AL256" s="320"/>
      <c r="AM256" s="387"/>
      <c r="AN256" s="387"/>
      <c r="AO256" s="387"/>
      <c r="AP256" s="319"/>
      <c r="AQ256" s="319"/>
      <c r="AR256" s="319"/>
      <c r="AS256" s="319"/>
      <c r="AT256" s="321"/>
      <c r="AU256" s="321"/>
      <c r="AV256" s="321"/>
      <c r="AW256" s="321"/>
      <c r="AX256" s="321"/>
      <c r="AY256" s="321"/>
      <c r="AZ256" s="321"/>
      <c r="BA256" s="321"/>
      <c r="BB256" s="321"/>
      <c r="BC256" s="321"/>
      <c r="BD256" s="321"/>
      <c r="BE256" s="322"/>
      <c r="BF256" s="398" t="e">
        <f t="shared" si="493"/>
        <v>#DIV/0!</v>
      </c>
      <c r="BG256" s="322"/>
      <c r="BH256" s="398" t="e">
        <f t="shared" si="494"/>
        <v>#DIV/0!</v>
      </c>
      <c r="BI256" s="321"/>
      <c r="BJ256" s="321"/>
      <c r="BK256" s="321"/>
      <c r="BL256" s="321"/>
    </row>
    <row r="257" spans="2:64" s="41" customFormat="1" ht="153.75" customHeight="1" x14ac:dyDescent="0.25">
      <c r="B257" s="301" t="s">
        <v>67</v>
      </c>
      <c r="C257" s="190" t="s">
        <v>72</v>
      </c>
      <c r="D257" s="302"/>
      <c r="E257" s="303">
        <f t="shared" ref="E257:E266" si="513">F257+G257</f>
        <v>0</v>
      </c>
      <c r="F257" s="302">
        <f>SUM(F258:F262)</f>
        <v>0</v>
      </c>
      <c r="G257" s="302">
        <f>SUM(G258:G262)</f>
        <v>0</v>
      </c>
      <c r="H257" s="302">
        <f>I257</f>
        <v>0</v>
      </c>
      <c r="I257" s="302">
        <f>I258</f>
        <v>0</v>
      </c>
      <c r="J257" s="302"/>
      <c r="K257" s="304">
        <f>L257+M257+N257+O257</f>
        <v>201897.59927000001</v>
      </c>
      <c r="L257" s="304">
        <f>L258+L259</f>
        <v>12738.46927</v>
      </c>
      <c r="M257" s="304">
        <f t="shared" ref="M257:O257" si="514">M258+M259</f>
        <v>189159.13</v>
      </c>
      <c r="N257" s="304">
        <f t="shared" si="514"/>
        <v>0</v>
      </c>
      <c r="O257" s="304">
        <f t="shared" si="514"/>
        <v>0</v>
      </c>
      <c r="P257" s="304">
        <f>R257+T257</f>
        <v>201281.00056000001</v>
      </c>
      <c r="Q257" s="389">
        <f t="shared" si="487"/>
        <v>0.99694598295259862</v>
      </c>
      <c r="R257" s="304">
        <f>R258+R259</f>
        <v>12121.870559999999</v>
      </c>
      <c r="S257" s="389">
        <f t="shared" si="488"/>
        <v>0.95159554127495261</v>
      </c>
      <c r="T257" s="304">
        <f>T259</f>
        <v>189159.13</v>
      </c>
      <c r="U257" s="389">
        <f>T257/M257</f>
        <v>1</v>
      </c>
      <c r="V257" s="302"/>
      <c r="W257" s="302"/>
      <c r="X257" s="302">
        <f>SUM(X258:X262)</f>
        <v>0</v>
      </c>
      <c r="Y257" s="302"/>
      <c r="Z257" s="304">
        <f>AB257+AD257</f>
        <v>201281.00056000001</v>
      </c>
      <c r="AA257" s="389">
        <f t="shared" si="489"/>
        <v>0.99694598295259862</v>
      </c>
      <c r="AB257" s="304">
        <f>AB258+AB259</f>
        <v>12121.870559999999</v>
      </c>
      <c r="AC257" s="389">
        <f t="shared" si="490"/>
        <v>0.95159554127495261</v>
      </c>
      <c r="AD257" s="557">
        <f>AD259</f>
        <v>189159.13</v>
      </c>
      <c r="AE257" s="389">
        <f>AD257/M257</f>
        <v>1</v>
      </c>
      <c r="AF257" s="302"/>
      <c r="AG257" s="302"/>
      <c r="AH257" s="302">
        <f>SUM(AH258:AH262)</f>
        <v>0</v>
      </c>
      <c r="AI257" s="302"/>
      <c r="AJ257" s="304">
        <f>AL257+AN257</f>
        <v>201897.59927000001</v>
      </c>
      <c r="AK257" s="389">
        <f t="shared" si="491"/>
        <v>1</v>
      </c>
      <c r="AL257" s="304">
        <f>AL259</f>
        <v>12738.46927</v>
      </c>
      <c r="AM257" s="387">
        <f t="shared" si="492"/>
        <v>1</v>
      </c>
      <c r="AN257" s="304">
        <f>AN259</f>
        <v>189159.13</v>
      </c>
      <c r="AO257" s="387">
        <f>AN257/M257</f>
        <v>1</v>
      </c>
      <c r="AP257" s="302"/>
      <c r="AQ257" s="302"/>
      <c r="AR257" s="302">
        <f>SUM(AR258:AR262)</f>
        <v>0</v>
      </c>
      <c r="AS257" s="302"/>
      <c r="AT257" s="305">
        <f>AT258+AT259</f>
        <v>0</v>
      </c>
      <c r="AU257" s="305"/>
      <c r="AV257" s="305"/>
      <c r="AW257" s="305">
        <f>AX257</f>
        <v>0</v>
      </c>
      <c r="AX257" s="305">
        <f>AX258</f>
        <v>0</v>
      </c>
      <c r="AY257" s="305"/>
      <c r="AZ257" s="305"/>
      <c r="BA257" s="305">
        <f t="shared" si="512"/>
        <v>229738.46927</v>
      </c>
      <c r="BB257" s="305">
        <f>BB258+BB259</f>
        <v>229738.46927</v>
      </c>
      <c r="BC257" s="305"/>
      <c r="BD257" s="305"/>
      <c r="BE257" s="306">
        <f>BG257</f>
        <v>616.59871000000021</v>
      </c>
      <c r="BF257" s="390">
        <f t="shared" si="493"/>
        <v>3.0540170474014183E-3</v>
      </c>
      <c r="BG257" s="306">
        <f>BG258+BG259</f>
        <v>616.59871000000021</v>
      </c>
      <c r="BH257" s="390">
        <f t="shared" si="494"/>
        <v>4.8404458725047443E-2</v>
      </c>
      <c r="BI257" s="305"/>
      <c r="BJ257" s="305"/>
      <c r="BK257" s="305"/>
      <c r="BL257" s="305"/>
    </row>
    <row r="258" spans="2:64" s="36" customFormat="1" ht="46.5" customHeight="1" x14ac:dyDescent="0.25">
      <c r="B258" s="307"/>
      <c r="C258" s="187" t="s">
        <v>57</v>
      </c>
      <c r="D258" s="308"/>
      <c r="E258" s="308"/>
      <c r="F258" s="308"/>
      <c r="G258" s="308"/>
      <c r="H258" s="308"/>
      <c r="I258" s="308"/>
      <c r="J258" s="308"/>
      <c r="K258" s="309">
        <f t="shared" si="496"/>
        <v>0</v>
      </c>
      <c r="L258" s="309">
        <v>0</v>
      </c>
      <c r="M258" s="309"/>
      <c r="N258" s="309"/>
      <c r="O258" s="309"/>
      <c r="P258" s="309">
        <f t="shared" ref="P258:P265" si="515">R258+X258</f>
        <v>0</v>
      </c>
      <c r="Q258" s="393" t="e">
        <f t="shared" si="487"/>
        <v>#DIV/0!</v>
      </c>
      <c r="R258" s="309">
        <f>AF258-L258</f>
        <v>0</v>
      </c>
      <c r="S258" s="393" t="e">
        <f t="shared" si="488"/>
        <v>#DIV/0!</v>
      </c>
      <c r="T258" s="393"/>
      <c r="U258" s="393"/>
      <c r="V258" s="308"/>
      <c r="W258" s="308"/>
      <c r="X258" s="308"/>
      <c r="Y258" s="308"/>
      <c r="Z258" s="309">
        <f t="shared" ref="Z258" si="516">AB258+AH258</f>
        <v>0</v>
      </c>
      <c r="AA258" s="393" t="e">
        <f t="shared" si="489"/>
        <v>#DIV/0!</v>
      </c>
      <c r="AB258" s="309">
        <f>AQ258-X258</f>
        <v>0</v>
      </c>
      <c r="AC258" s="393" t="e">
        <f t="shared" si="490"/>
        <v>#DIV/0!</v>
      </c>
      <c r="AD258" s="393"/>
      <c r="AE258" s="393"/>
      <c r="AF258" s="308"/>
      <c r="AG258" s="308"/>
      <c r="AH258" s="308"/>
      <c r="AI258" s="308"/>
      <c r="AJ258" s="309">
        <f t="shared" ref="AJ258" si="517">AL258+AR258</f>
        <v>0</v>
      </c>
      <c r="AK258" s="393" t="e">
        <f t="shared" si="491"/>
        <v>#DIV/0!</v>
      </c>
      <c r="AL258" s="309">
        <f>AY258-AH258</f>
        <v>0</v>
      </c>
      <c r="AM258" s="387" t="e">
        <f t="shared" si="492"/>
        <v>#DIV/0!</v>
      </c>
      <c r="AN258" s="387"/>
      <c r="AO258" s="387" t="e">
        <f t="shared" ref="AO258:AO259" si="518">AN258/M258</f>
        <v>#DIV/0!</v>
      </c>
      <c r="AP258" s="308"/>
      <c r="AQ258" s="308"/>
      <c r="AR258" s="308"/>
      <c r="AS258" s="308"/>
      <c r="AT258" s="310">
        <v>0</v>
      </c>
      <c r="AU258" s="310"/>
      <c r="AV258" s="310"/>
      <c r="AW258" s="310"/>
      <c r="AX258" s="310"/>
      <c r="AY258" s="310"/>
      <c r="AZ258" s="310"/>
      <c r="BA258" s="310">
        <f t="shared" si="512"/>
        <v>217000</v>
      </c>
      <c r="BB258" s="310">
        <v>217000</v>
      </c>
      <c r="BC258" s="310"/>
      <c r="BD258" s="310"/>
      <c r="BE258" s="311">
        <f t="shared" ref="BE258" si="519">BG258+BK258</f>
        <v>0</v>
      </c>
      <c r="BF258" s="398" t="e">
        <f t="shared" si="493"/>
        <v>#DIV/0!</v>
      </c>
      <c r="BG258" s="311">
        <f>BR258-BC258</f>
        <v>0</v>
      </c>
      <c r="BH258" s="398" t="e">
        <f t="shared" si="494"/>
        <v>#DIV/0!</v>
      </c>
      <c r="BI258" s="310"/>
      <c r="BJ258" s="310"/>
      <c r="BK258" s="310"/>
      <c r="BL258" s="310"/>
    </row>
    <row r="259" spans="2:64" s="45" customFormat="1" ht="46.5" customHeight="1" x14ac:dyDescent="0.25">
      <c r="B259" s="301"/>
      <c r="C259" s="186" t="s">
        <v>56</v>
      </c>
      <c r="D259" s="303"/>
      <c r="E259" s="303"/>
      <c r="F259" s="303"/>
      <c r="G259" s="303"/>
      <c r="H259" s="303"/>
      <c r="I259" s="303"/>
      <c r="J259" s="303"/>
      <c r="K259" s="229">
        <f>L259+M259</f>
        <v>201897.59927000001</v>
      </c>
      <c r="L259" s="229">
        <f>SUM(L260:L262)</f>
        <v>12738.46927</v>
      </c>
      <c r="M259" s="557">
        <f t="shared" ref="M259:O259" si="520">SUM(M260:M262)</f>
        <v>189159.13</v>
      </c>
      <c r="N259" s="557">
        <f t="shared" si="520"/>
        <v>0</v>
      </c>
      <c r="O259" s="557">
        <f t="shared" si="520"/>
        <v>0</v>
      </c>
      <c r="P259" s="229">
        <f>R259+T259</f>
        <v>201281.00056000001</v>
      </c>
      <c r="Q259" s="389">
        <f t="shared" si="487"/>
        <v>0.99694598295259862</v>
      </c>
      <c r="R259" s="229">
        <f>SUM(R260:R262)</f>
        <v>12121.870559999999</v>
      </c>
      <c r="S259" s="389">
        <f t="shared" si="488"/>
        <v>0.95159554127495261</v>
      </c>
      <c r="T259" s="620">
        <f>T261</f>
        <v>189159.13</v>
      </c>
      <c r="U259" s="389">
        <f>T259/M259</f>
        <v>1</v>
      </c>
      <c r="V259" s="303"/>
      <c r="W259" s="303"/>
      <c r="X259" s="303"/>
      <c r="Y259" s="303"/>
      <c r="Z259" s="229">
        <f>AB259+AD259</f>
        <v>201281.00056000001</v>
      </c>
      <c r="AA259" s="389">
        <f t="shared" si="489"/>
        <v>0.99694598295259862</v>
      </c>
      <c r="AB259" s="229">
        <f>SUM(AB260:AB262)</f>
        <v>12121.870559999999</v>
      </c>
      <c r="AC259" s="389">
        <f t="shared" si="490"/>
        <v>0.95159554127495261</v>
      </c>
      <c r="AD259" s="557">
        <f>AD261</f>
        <v>189159.13</v>
      </c>
      <c r="AE259" s="389">
        <f>AD259/M259</f>
        <v>1</v>
      </c>
      <c r="AF259" s="303"/>
      <c r="AG259" s="303"/>
      <c r="AH259" s="303"/>
      <c r="AI259" s="303"/>
      <c r="AJ259" s="229">
        <f>AL259+AN259</f>
        <v>201897.59927000001</v>
      </c>
      <c r="AK259" s="389">
        <f t="shared" si="491"/>
        <v>1</v>
      </c>
      <c r="AL259" s="229">
        <f>SUM(AL260:AL262)</f>
        <v>12738.46927</v>
      </c>
      <c r="AM259" s="387">
        <f t="shared" si="492"/>
        <v>1</v>
      </c>
      <c r="AN259" s="921">
        <f>SUM(AN260:AN262)</f>
        <v>189159.13</v>
      </c>
      <c r="AO259" s="387">
        <f t="shared" si="518"/>
        <v>1</v>
      </c>
      <c r="AP259" s="303"/>
      <c r="AQ259" s="303"/>
      <c r="AR259" s="303"/>
      <c r="AS259" s="303"/>
      <c r="AT259" s="331">
        <v>0</v>
      </c>
      <c r="AU259" s="331"/>
      <c r="AV259" s="331"/>
      <c r="AW259" s="331"/>
      <c r="AX259" s="331"/>
      <c r="AY259" s="331"/>
      <c r="AZ259" s="331"/>
      <c r="BA259" s="331">
        <f t="shared" si="512"/>
        <v>12738.46927</v>
      </c>
      <c r="BB259" s="331">
        <f>BB260+BB261+BB262</f>
        <v>12738.46927</v>
      </c>
      <c r="BC259" s="331"/>
      <c r="BD259" s="331"/>
      <c r="BE259" s="230">
        <f>BG259</f>
        <v>616.59871000000021</v>
      </c>
      <c r="BF259" s="390">
        <f t="shared" si="493"/>
        <v>3.0540170474014183E-3</v>
      </c>
      <c r="BG259" s="230">
        <f>SUM(BG260:BG262)</f>
        <v>616.59871000000021</v>
      </c>
      <c r="BH259" s="390">
        <f t="shared" si="494"/>
        <v>4.8404458725047443E-2</v>
      </c>
      <c r="BI259" s="331"/>
      <c r="BJ259" s="331"/>
      <c r="BK259" s="331"/>
      <c r="BL259" s="331"/>
    </row>
    <row r="260" spans="2:64" s="43" customFormat="1" ht="30.75" customHeight="1" x14ac:dyDescent="0.25">
      <c r="B260" s="358"/>
      <c r="C260" s="191" t="s">
        <v>65</v>
      </c>
      <c r="D260" s="355"/>
      <c r="E260" s="355"/>
      <c r="F260" s="355"/>
      <c r="G260" s="355"/>
      <c r="H260" s="355"/>
      <c r="I260" s="355"/>
      <c r="J260" s="355"/>
      <c r="K260" s="354">
        <f t="shared" si="496"/>
        <v>0</v>
      </c>
      <c r="L260" s="354">
        <v>0</v>
      </c>
      <c r="M260" s="354"/>
      <c r="N260" s="354"/>
      <c r="O260" s="354"/>
      <c r="P260" s="354">
        <f>R260</f>
        <v>0</v>
      </c>
      <c r="Q260" s="393" t="e">
        <f t="shared" si="487"/>
        <v>#DIV/0!</v>
      </c>
      <c r="R260" s="354">
        <f>AF260-L260</f>
        <v>0</v>
      </c>
      <c r="S260" s="393" t="e">
        <f t="shared" si="488"/>
        <v>#DIV/0!</v>
      </c>
      <c r="T260" s="393"/>
      <c r="U260" s="393"/>
      <c r="V260" s="355"/>
      <c r="W260" s="355"/>
      <c r="X260" s="355"/>
      <c r="Y260" s="355"/>
      <c r="Z260" s="354">
        <f>AB260</f>
        <v>0</v>
      </c>
      <c r="AA260" s="393" t="e">
        <f t="shared" si="489"/>
        <v>#DIV/0!</v>
      </c>
      <c r="AB260" s="354">
        <f>AQ260-X260</f>
        <v>0</v>
      </c>
      <c r="AC260" s="393" t="e">
        <f t="shared" si="490"/>
        <v>#DIV/0!</v>
      </c>
      <c r="AD260" s="393"/>
      <c r="AE260" s="393"/>
      <c r="AF260" s="355"/>
      <c r="AG260" s="355"/>
      <c r="AH260" s="355"/>
      <c r="AI260" s="355"/>
      <c r="AJ260" s="354">
        <f>AL260</f>
        <v>0</v>
      </c>
      <c r="AK260" s="393" t="e">
        <f t="shared" si="491"/>
        <v>#DIV/0!</v>
      </c>
      <c r="AL260" s="354">
        <f>AY260-AH260</f>
        <v>0</v>
      </c>
      <c r="AM260" s="387" t="e">
        <f t="shared" si="492"/>
        <v>#DIV/0!</v>
      </c>
      <c r="AN260" s="387"/>
      <c r="AO260" s="387"/>
      <c r="AP260" s="355"/>
      <c r="AQ260" s="355"/>
      <c r="AR260" s="355"/>
      <c r="AS260" s="355"/>
      <c r="AT260" s="351">
        <f>BB260-AF260</f>
        <v>0</v>
      </c>
      <c r="AU260" s="351"/>
      <c r="AV260" s="351"/>
      <c r="AW260" s="351"/>
      <c r="AX260" s="351"/>
      <c r="AY260" s="351"/>
      <c r="AZ260" s="351"/>
      <c r="BA260" s="351">
        <f t="shared" si="512"/>
        <v>0</v>
      </c>
      <c r="BB260" s="351">
        <f>L260</f>
        <v>0</v>
      </c>
      <c r="BC260" s="351"/>
      <c r="BD260" s="351"/>
      <c r="BE260" s="356">
        <f>BG260</f>
        <v>0</v>
      </c>
      <c r="BF260" s="398" t="e">
        <f t="shared" si="493"/>
        <v>#DIV/0!</v>
      </c>
      <c r="BG260" s="356">
        <f>BR260-BC260</f>
        <v>0</v>
      </c>
      <c r="BH260" s="398" t="e">
        <f t="shared" si="494"/>
        <v>#DIV/0!</v>
      </c>
      <c r="BI260" s="351"/>
      <c r="BJ260" s="351"/>
      <c r="BK260" s="351"/>
      <c r="BL260" s="351"/>
    </row>
    <row r="261" spans="2:64" s="43" customFormat="1" ht="62.25" customHeight="1" x14ac:dyDescent="0.25">
      <c r="B261" s="358"/>
      <c r="C261" s="191" t="s">
        <v>73</v>
      </c>
      <c r="D261" s="355"/>
      <c r="E261" s="355"/>
      <c r="F261" s="355"/>
      <c r="G261" s="355"/>
      <c r="H261" s="355"/>
      <c r="I261" s="355"/>
      <c r="J261" s="355"/>
      <c r="K261" s="354">
        <f>L261+M261</f>
        <v>189159.13</v>
      </c>
      <c r="L261" s="354">
        <v>0</v>
      </c>
      <c r="M261" s="354">
        <v>189159.13</v>
      </c>
      <c r="N261" s="354"/>
      <c r="O261" s="354"/>
      <c r="P261" s="354">
        <f>R261</f>
        <v>0</v>
      </c>
      <c r="Q261" s="387">
        <f t="shared" si="487"/>
        <v>0</v>
      </c>
      <c r="R261" s="354">
        <v>0</v>
      </c>
      <c r="S261" s="387">
        <v>0</v>
      </c>
      <c r="T261" s="354">
        <v>189159.13</v>
      </c>
      <c r="U261" s="387">
        <f>T261/M261</f>
        <v>1</v>
      </c>
      <c r="V261" s="355"/>
      <c r="W261" s="355"/>
      <c r="X261" s="355"/>
      <c r="Y261" s="355"/>
      <c r="Z261" s="354">
        <f>AB261+AD261</f>
        <v>189159.13</v>
      </c>
      <c r="AA261" s="387">
        <f t="shared" si="489"/>
        <v>1</v>
      </c>
      <c r="AB261" s="354">
        <v>0</v>
      </c>
      <c r="AC261" s="387">
        <v>0</v>
      </c>
      <c r="AD261" s="354">
        <f>M261</f>
        <v>189159.13</v>
      </c>
      <c r="AE261" s="387">
        <f>AD261/M261</f>
        <v>1</v>
      </c>
      <c r="AF261" s="355"/>
      <c r="AG261" s="355"/>
      <c r="AH261" s="355"/>
      <c r="AI261" s="355"/>
      <c r="AJ261" s="354">
        <f>AL261+AN261</f>
        <v>189159.13</v>
      </c>
      <c r="AK261" s="389">
        <f t="shared" si="491"/>
        <v>1</v>
      </c>
      <c r="AL261" s="354">
        <f>AB261</f>
        <v>0</v>
      </c>
      <c r="AM261" s="387">
        <v>0</v>
      </c>
      <c r="AN261" s="354">
        <f>AD261</f>
        <v>189159.13</v>
      </c>
      <c r="AO261" s="387">
        <f>AN261/M261</f>
        <v>1</v>
      </c>
      <c r="AP261" s="355"/>
      <c r="AQ261" s="355"/>
      <c r="AR261" s="355"/>
      <c r="AS261" s="355"/>
      <c r="AT261" s="351">
        <v>0</v>
      </c>
      <c r="AU261" s="351"/>
      <c r="AV261" s="351"/>
      <c r="AW261" s="351"/>
      <c r="AX261" s="351"/>
      <c r="AY261" s="351"/>
      <c r="AZ261" s="351"/>
      <c r="BA261" s="351">
        <f t="shared" si="512"/>
        <v>0</v>
      </c>
      <c r="BB261" s="351">
        <f>AF261</f>
        <v>0</v>
      </c>
      <c r="BC261" s="351"/>
      <c r="BD261" s="351"/>
      <c r="BE261" s="356">
        <f>BG261</f>
        <v>0</v>
      </c>
      <c r="BF261" s="405">
        <f t="shared" si="493"/>
        <v>0</v>
      </c>
      <c r="BG261" s="356">
        <f t="shared" ref="BG261:BG262" si="521">L261-AB261</f>
        <v>0</v>
      </c>
      <c r="BH261" s="405" t="e">
        <f t="shared" si="494"/>
        <v>#DIV/0!</v>
      </c>
      <c r="BI261" s="351"/>
      <c r="BJ261" s="351"/>
      <c r="BK261" s="351"/>
      <c r="BL261" s="351"/>
    </row>
    <row r="262" spans="2:64" s="43" customFormat="1" ht="27.75" customHeight="1" x14ac:dyDescent="0.25">
      <c r="B262" s="358"/>
      <c r="C262" s="191" t="s">
        <v>66</v>
      </c>
      <c r="D262" s="355"/>
      <c r="E262" s="355">
        <f t="shared" si="513"/>
        <v>0</v>
      </c>
      <c r="F262" s="355"/>
      <c r="G262" s="355"/>
      <c r="H262" s="355"/>
      <c r="I262" s="355"/>
      <c r="J262" s="355"/>
      <c r="K262" s="354">
        <f>L262+M262</f>
        <v>12738.46927</v>
      </c>
      <c r="L262" s="354">
        <v>12738.46927</v>
      </c>
      <c r="M262" s="354">
        <v>0</v>
      </c>
      <c r="N262" s="354"/>
      <c r="O262" s="354"/>
      <c r="P262" s="354">
        <f>R262</f>
        <v>12121.870559999999</v>
      </c>
      <c r="Q262" s="387">
        <f t="shared" si="487"/>
        <v>0.95159554127495261</v>
      </c>
      <c r="R262" s="354">
        <v>12121.870559999999</v>
      </c>
      <c r="S262" s="387">
        <f t="shared" si="488"/>
        <v>0.95159554127495261</v>
      </c>
      <c r="T262" s="387">
        <v>0</v>
      </c>
      <c r="U262" s="387"/>
      <c r="V262" s="355"/>
      <c r="W262" s="355"/>
      <c r="X262" s="355"/>
      <c r="Y262" s="355"/>
      <c r="Z262" s="354">
        <f>AB262</f>
        <v>12121.870559999999</v>
      </c>
      <c r="AA262" s="387">
        <f t="shared" si="489"/>
        <v>0.95159554127495261</v>
      </c>
      <c r="AB262" s="354">
        <f>R262</f>
        <v>12121.870559999999</v>
      </c>
      <c r="AC262" s="387">
        <f t="shared" si="490"/>
        <v>0.95159554127495261</v>
      </c>
      <c r="AD262" s="387"/>
      <c r="AE262" s="387"/>
      <c r="AF262" s="355"/>
      <c r="AG262" s="355"/>
      <c r="AH262" s="355"/>
      <c r="AI262" s="355"/>
      <c r="AJ262" s="354">
        <f>AL262</f>
        <v>12738.46927</v>
      </c>
      <c r="AK262" s="389">
        <f t="shared" si="491"/>
        <v>1</v>
      </c>
      <c r="AL262" s="354">
        <v>12738.46927</v>
      </c>
      <c r="AM262" s="387">
        <f t="shared" si="492"/>
        <v>1</v>
      </c>
      <c r="AN262" s="387"/>
      <c r="AO262" s="387"/>
      <c r="AP262" s="355"/>
      <c r="AQ262" s="355"/>
      <c r="AR262" s="355"/>
      <c r="AS262" s="355"/>
      <c r="AT262" s="351">
        <f>BB262-AF262</f>
        <v>12738.46927</v>
      </c>
      <c r="AU262" s="351"/>
      <c r="AV262" s="351"/>
      <c r="AW262" s="351"/>
      <c r="AX262" s="351"/>
      <c r="AY262" s="351"/>
      <c r="AZ262" s="351"/>
      <c r="BA262" s="351">
        <f t="shared" si="512"/>
        <v>12738.46927</v>
      </c>
      <c r="BB262" s="351">
        <f>L262</f>
        <v>12738.46927</v>
      </c>
      <c r="BC262" s="351"/>
      <c r="BD262" s="351"/>
      <c r="BE262" s="356">
        <f>BG262</f>
        <v>616.59871000000021</v>
      </c>
      <c r="BF262" s="405">
        <f t="shared" si="493"/>
        <v>4.8404458725047443E-2</v>
      </c>
      <c r="BG262" s="356">
        <f t="shared" si="521"/>
        <v>616.59871000000021</v>
      </c>
      <c r="BH262" s="405">
        <f t="shared" si="494"/>
        <v>4.8404458725047443E-2</v>
      </c>
      <c r="BI262" s="351"/>
      <c r="BJ262" s="351"/>
      <c r="BK262" s="351"/>
      <c r="BL262" s="351"/>
    </row>
    <row r="263" spans="2:64" s="41" customFormat="1" ht="54.75" customHeight="1" x14ac:dyDescent="0.25">
      <c r="B263" s="301" t="s">
        <v>71</v>
      </c>
      <c r="C263" s="186" t="s">
        <v>74</v>
      </c>
      <c r="D263" s="302"/>
      <c r="E263" s="303">
        <f t="shared" si="513"/>
        <v>55000</v>
      </c>
      <c r="F263" s="302">
        <f>SUM(F264:F265)</f>
        <v>55000</v>
      </c>
      <c r="G263" s="302">
        <f>SUM(G264:G265)</f>
        <v>0</v>
      </c>
      <c r="H263" s="302">
        <f>I263</f>
        <v>52516.933359999995</v>
      </c>
      <c r="I263" s="302">
        <f>I264</f>
        <v>52516.933359999995</v>
      </c>
      <c r="J263" s="302"/>
      <c r="K263" s="304">
        <f>L263+M263</f>
        <v>112637.63725999999</v>
      </c>
      <c r="L263" s="304">
        <f>L264+L265</f>
        <v>112637.63725999999</v>
      </c>
      <c r="M263" s="304">
        <f t="shared" ref="M263:O263" si="522">M264+M265</f>
        <v>0</v>
      </c>
      <c r="N263" s="304">
        <f t="shared" si="522"/>
        <v>0</v>
      </c>
      <c r="O263" s="304">
        <f t="shared" si="522"/>
        <v>0</v>
      </c>
      <c r="P263" s="304">
        <f t="shared" si="515"/>
        <v>112637.63725999999</v>
      </c>
      <c r="Q263" s="389">
        <f t="shared" si="487"/>
        <v>1</v>
      </c>
      <c r="R263" s="229">
        <f>SUM(R264:R265)</f>
        <v>112637.63725999999</v>
      </c>
      <c r="S263" s="389">
        <f t="shared" si="488"/>
        <v>1</v>
      </c>
      <c r="T263" s="389"/>
      <c r="U263" s="389"/>
      <c r="V263" s="302"/>
      <c r="W263" s="302"/>
      <c r="X263" s="302">
        <f>SUM(X264:X265)</f>
        <v>0</v>
      </c>
      <c r="Y263" s="302"/>
      <c r="Z263" s="304">
        <f t="shared" ref="Z263:Z265" si="523">AB263+AH263</f>
        <v>112637.63725999999</v>
      </c>
      <c r="AA263" s="389">
        <f t="shared" si="489"/>
        <v>1</v>
      </c>
      <c r="AB263" s="229">
        <f>SUM(AB264:AB265)</f>
        <v>112637.63725999999</v>
      </c>
      <c r="AC263" s="389">
        <f t="shared" si="490"/>
        <v>1</v>
      </c>
      <c r="AD263" s="389"/>
      <c r="AE263" s="389"/>
      <c r="AF263" s="302"/>
      <c r="AG263" s="302"/>
      <c r="AH263" s="302">
        <f>SUM(AH264:AH265)</f>
        <v>0</v>
      </c>
      <c r="AI263" s="302"/>
      <c r="AJ263" s="304">
        <f t="shared" ref="AJ263:AJ265" si="524">AL263+AR263</f>
        <v>112637.63725999999</v>
      </c>
      <c r="AK263" s="389">
        <f t="shared" si="491"/>
        <v>1</v>
      </c>
      <c r="AL263" s="921">
        <f>SUM(AL264:AL265)</f>
        <v>112637.63725999999</v>
      </c>
      <c r="AM263" s="387">
        <f t="shared" si="492"/>
        <v>1</v>
      </c>
      <c r="AN263" s="387"/>
      <c r="AO263" s="387"/>
      <c r="AP263" s="302"/>
      <c r="AQ263" s="302"/>
      <c r="AR263" s="302">
        <f>SUM(AR264:AR265)</f>
        <v>0</v>
      </c>
      <c r="AS263" s="302"/>
      <c r="AT263" s="305">
        <f>AT264</f>
        <v>0</v>
      </c>
      <c r="AU263" s="305"/>
      <c r="AV263" s="305"/>
      <c r="AW263" s="305">
        <f>AX263</f>
        <v>-107516.93336</v>
      </c>
      <c r="AX263" s="305">
        <f>AX264</f>
        <v>-107516.93336</v>
      </c>
      <c r="AY263" s="305"/>
      <c r="AZ263" s="305"/>
      <c r="BA263" s="305">
        <f t="shared" si="512"/>
        <v>5120.7039000000004</v>
      </c>
      <c r="BB263" s="305">
        <f>BB264+BB265</f>
        <v>5120.7039000000004</v>
      </c>
      <c r="BC263" s="305"/>
      <c r="BD263" s="305"/>
      <c r="BE263" s="230">
        <f t="shared" ref="BE263:BE265" si="525">BG263+BK263</f>
        <v>0</v>
      </c>
      <c r="BF263" s="390">
        <f t="shared" si="493"/>
        <v>0</v>
      </c>
      <c r="BG263" s="230">
        <f>SUM(BG264:BG265)</f>
        <v>0</v>
      </c>
      <c r="BH263" s="390">
        <f t="shared" si="494"/>
        <v>0</v>
      </c>
      <c r="BI263" s="305"/>
      <c r="BJ263" s="305"/>
      <c r="BK263" s="305"/>
      <c r="BL263" s="305"/>
    </row>
    <row r="264" spans="2:64" s="43" customFormat="1" ht="30" hidden="1" customHeight="1" x14ac:dyDescent="0.25">
      <c r="B264" s="358"/>
      <c r="C264" s="191" t="s">
        <v>65</v>
      </c>
      <c r="D264" s="355"/>
      <c r="E264" s="355">
        <f t="shared" si="513"/>
        <v>55000</v>
      </c>
      <c r="F264" s="355">
        <v>55000</v>
      </c>
      <c r="G264" s="355"/>
      <c r="H264" s="355">
        <f>I264</f>
        <v>52516.933359999995</v>
      </c>
      <c r="I264" s="355">
        <f>L264-E264</f>
        <v>52516.933359999995</v>
      </c>
      <c r="J264" s="355"/>
      <c r="K264" s="354">
        <f t="shared" si="496"/>
        <v>107516.93336</v>
      </c>
      <c r="L264" s="354">
        <v>107516.93336</v>
      </c>
      <c r="M264" s="354"/>
      <c r="N264" s="354"/>
      <c r="O264" s="354"/>
      <c r="P264" s="354">
        <f t="shared" si="515"/>
        <v>107516.93336</v>
      </c>
      <c r="Q264" s="387">
        <f t="shared" si="487"/>
        <v>1</v>
      </c>
      <c r="R264" s="354">
        <f>L264</f>
        <v>107516.93336</v>
      </c>
      <c r="S264" s="387">
        <f t="shared" si="488"/>
        <v>1</v>
      </c>
      <c r="T264" s="387"/>
      <c r="U264" s="387"/>
      <c r="V264" s="355"/>
      <c r="W264" s="355"/>
      <c r="X264" s="355"/>
      <c r="Y264" s="355"/>
      <c r="Z264" s="354">
        <f t="shared" si="523"/>
        <v>107516.93336</v>
      </c>
      <c r="AA264" s="387">
        <f t="shared" si="489"/>
        <v>1</v>
      </c>
      <c r="AB264" s="354">
        <f>L264</f>
        <v>107516.93336</v>
      </c>
      <c r="AC264" s="387">
        <f t="shared" si="490"/>
        <v>1</v>
      </c>
      <c r="AD264" s="387"/>
      <c r="AE264" s="387"/>
      <c r="AF264" s="355"/>
      <c r="AG264" s="355"/>
      <c r="AH264" s="355"/>
      <c r="AI264" s="355"/>
      <c r="AJ264" s="354">
        <f t="shared" si="524"/>
        <v>107516.93336</v>
      </c>
      <c r="AK264" s="389">
        <f t="shared" si="491"/>
        <v>1</v>
      </c>
      <c r="AL264" s="354">
        <f>AB264</f>
        <v>107516.93336</v>
      </c>
      <c r="AM264" s="387">
        <f t="shared" si="492"/>
        <v>1</v>
      </c>
      <c r="AN264" s="387"/>
      <c r="AO264" s="387"/>
      <c r="AP264" s="355"/>
      <c r="AQ264" s="355"/>
      <c r="AR264" s="355"/>
      <c r="AS264" s="355"/>
      <c r="AT264" s="351">
        <f>BB264-AF264</f>
        <v>0</v>
      </c>
      <c r="AU264" s="351"/>
      <c r="AV264" s="351"/>
      <c r="AW264" s="351">
        <f>AX264</f>
        <v>-107516.93336</v>
      </c>
      <c r="AX264" s="351">
        <f>BE264-AJ264</f>
        <v>-107516.93336</v>
      </c>
      <c r="AY264" s="351"/>
      <c r="AZ264" s="351"/>
      <c r="BA264" s="351">
        <f t="shared" si="512"/>
        <v>0</v>
      </c>
      <c r="BB264" s="351">
        <f>AF264</f>
        <v>0</v>
      </c>
      <c r="BC264" s="351"/>
      <c r="BD264" s="351"/>
      <c r="BE264" s="356">
        <f t="shared" si="525"/>
        <v>0</v>
      </c>
      <c r="BF264" s="405">
        <f t="shared" si="493"/>
        <v>0</v>
      </c>
      <c r="BG264" s="356">
        <f t="shared" ref="BG264:BG265" si="526">L264-AB264</f>
        <v>0</v>
      </c>
      <c r="BH264" s="405">
        <f t="shared" si="494"/>
        <v>0</v>
      </c>
      <c r="BI264" s="351"/>
      <c r="BJ264" s="351"/>
      <c r="BK264" s="351"/>
      <c r="BL264" s="351"/>
    </row>
    <row r="265" spans="2:64" s="43" customFormat="1" ht="31.5" hidden="1" customHeight="1" x14ac:dyDescent="0.25">
      <c r="B265" s="358"/>
      <c r="C265" s="191" t="s">
        <v>66</v>
      </c>
      <c r="D265" s="355"/>
      <c r="E265" s="355">
        <f t="shared" si="513"/>
        <v>0</v>
      </c>
      <c r="F265" s="355">
        <v>0</v>
      </c>
      <c r="G265" s="355"/>
      <c r="H265" s="355"/>
      <c r="I265" s="355"/>
      <c r="J265" s="355"/>
      <c r="K265" s="354">
        <f>L265+M265</f>
        <v>5120.7039000000004</v>
      </c>
      <c r="L265" s="354">
        <v>5120.7039000000004</v>
      </c>
      <c r="M265" s="354">
        <v>0</v>
      </c>
      <c r="N265" s="354"/>
      <c r="O265" s="354"/>
      <c r="P265" s="354">
        <f t="shared" si="515"/>
        <v>5120.7039000000004</v>
      </c>
      <c r="Q265" s="387">
        <f t="shared" si="487"/>
        <v>1</v>
      </c>
      <c r="R265" s="354">
        <f>L265</f>
        <v>5120.7039000000004</v>
      </c>
      <c r="S265" s="387">
        <f t="shared" si="488"/>
        <v>1</v>
      </c>
      <c r="T265" s="387"/>
      <c r="U265" s="387"/>
      <c r="V265" s="355"/>
      <c r="W265" s="355"/>
      <c r="X265" s="355"/>
      <c r="Y265" s="355"/>
      <c r="Z265" s="354">
        <f t="shared" si="523"/>
        <v>5120.7039000000004</v>
      </c>
      <c r="AA265" s="387">
        <f t="shared" si="489"/>
        <v>1</v>
      </c>
      <c r="AB265" s="354">
        <v>5120.7039000000004</v>
      </c>
      <c r="AC265" s="387">
        <f t="shared" si="490"/>
        <v>1</v>
      </c>
      <c r="AD265" s="387"/>
      <c r="AE265" s="387"/>
      <c r="AF265" s="355"/>
      <c r="AG265" s="355"/>
      <c r="AH265" s="355"/>
      <c r="AI265" s="355"/>
      <c r="AJ265" s="354">
        <f t="shared" si="524"/>
        <v>5120.7039000000004</v>
      </c>
      <c r="AK265" s="389">
        <f t="shared" si="491"/>
        <v>1</v>
      </c>
      <c r="AL265" s="354">
        <f>AB265</f>
        <v>5120.7039000000004</v>
      </c>
      <c r="AM265" s="387">
        <f t="shared" si="492"/>
        <v>1</v>
      </c>
      <c r="AN265" s="387"/>
      <c r="AO265" s="387"/>
      <c r="AP265" s="355"/>
      <c r="AQ265" s="355"/>
      <c r="AR265" s="355"/>
      <c r="AS265" s="355"/>
      <c r="AT265" s="351"/>
      <c r="AU265" s="351"/>
      <c r="AV265" s="351"/>
      <c r="AW265" s="351"/>
      <c r="AX265" s="351"/>
      <c r="AY265" s="351"/>
      <c r="AZ265" s="351"/>
      <c r="BA265" s="351">
        <f t="shared" si="512"/>
        <v>5120.7039000000004</v>
      </c>
      <c r="BB265" s="351">
        <f>L265</f>
        <v>5120.7039000000004</v>
      </c>
      <c r="BC265" s="351"/>
      <c r="BD265" s="351"/>
      <c r="BE265" s="356">
        <f t="shared" si="525"/>
        <v>0</v>
      </c>
      <c r="BF265" s="405">
        <f t="shared" si="493"/>
        <v>0</v>
      </c>
      <c r="BG265" s="356">
        <f t="shared" si="526"/>
        <v>0</v>
      </c>
      <c r="BH265" s="405">
        <f t="shared" si="494"/>
        <v>0</v>
      </c>
      <c r="BI265" s="351"/>
      <c r="BJ265" s="351"/>
      <c r="BK265" s="351"/>
      <c r="BL265" s="351"/>
    </row>
    <row r="266" spans="2:64" s="72" customFormat="1" ht="85.5" hidden="1" customHeight="1" x14ac:dyDescent="0.25">
      <c r="B266" s="301" t="s">
        <v>115</v>
      </c>
      <c r="C266" s="186" t="s">
        <v>116</v>
      </c>
      <c r="D266" s="416"/>
      <c r="E266" s="303">
        <f t="shared" si="513"/>
        <v>0</v>
      </c>
      <c r="F266" s="303">
        <v>0</v>
      </c>
      <c r="G266" s="303">
        <v>0</v>
      </c>
      <c r="H266" s="416"/>
      <c r="I266" s="416"/>
      <c r="J266" s="416"/>
      <c r="K266" s="417"/>
      <c r="L266" s="417"/>
      <c r="M266" s="417"/>
      <c r="N266" s="417"/>
      <c r="O266" s="417"/>
      <c r="P266" s="417"/>
      <c r="Q266" s="393" t="e">
        <f t="shared" si="487"/>
        <v>#DIV/0!</v>
      </c>
      <c r="R266" s="417"/>
      <c r="S266" s="393" t="e">
        <f t="shared" si="488"/>
        <v>#DIV/0!</v>
      </c>
      <c r="T266" s="393"/>
      <c r="U266" s="393"/>
      <c r="V266" s="416"/>
      <c r="W266" s="416"/>
      <c r="X266" s="416"/>
      <c r="Y266" s="416"/>
      <c r="Z266" s="417"/>
      <c r="AA266" s="393" t="e">
        <f t="shared" si="489"/>
        <v>#DIV/0!</v>
      </c>
      <c r="AB266" s="417"/>
      <c r="AC266" s="393" t="e">
        <f t="shared" si="490"/>
        <v>#DIV/0!</v>
      </c>
      <c r="AD266" s="393"/>
      <c r="AE266" s="393"/>
      <c r="AF266" s="416"/>
      <c r="AG266" s="416"/>
      <c r="AH266" s="416"/>
      <c r="AI266" s="416"/>
      <c r="AJ266" s="417"/>
      <c r="AK266" s="393" t="e">
        <f t="shared" si="491"/>
        <v>#DIV/0!</v>
      </c>
      <c r="AL266" s="417"/>
      <c r="AM266" s="387" t="e">
        <f t="shared" si="492"/>
        <v>#DIV/0!</v>
      </c>
      <c r="AN266" s="387"/>
      <c r="AO266" s="387"/>
      <c r="AP266" s="416"/>
      <c r="AQ266" s="416"/>
      <c r="AR266" s="416"/>
      <c r="AS266" s="416"/>
      <c r="AT266" s="418"/>
      <c r="AU266" s="418"/>
      <c r="AV266" s="418"/>
      <c r="AW266" s="418"/>
      <c r="AX266" s="418"/>
      <c r="AY266" s="418"/>
      <c r="AZ266" s="418"/>
      <c r="BA266" s="418"/>
      <c r="BB266" s="418"/>
      <c r="BC266" s="418"/>
      <c r="BD266" s="418"/>
      <c r="BE266" s="419"/>
      <c r="BF266" s="398" t="e">
        <f t="shared" si="493"/>
        <v>#DIV/0!</v>
      </c>
      <c r="BG266" s="419"/>
      <c r="BH266" s="398" t="e">
        <f t="shared" si="494"/>
        <v>#DIV/0!</v>
      </c>
      <c r="BI266" s="418"/>
      <c r="BJ266" s="418"/>
      <c r="BK266" s="418"/>
      <c r="BL266" s="418"/>
    </row>
    <row r="267" spans="2:64" s="43" customFormat="1" ht="15" hidden="1" customHeight="1" x14ac:dyDescent="0.25">
      <c r="B267" s="358"/>
      <c r="C267" s="191" t="s">
        <v>65</v>
      </c>
      <c r="D267" s="355"/>
      <c r="E267" s="355"/>
      <c r="F267" s="355"/>
      <c r="G267" s="355"/>
      <c r="H267" s="355"/>
      <c r="I267" s="355"/>
      <c r="J267" s="355"/>
      <c r="K267" s="354"/>
      <c r="L267" s="354"/>
      <c r="M267" s="354"/>
      <c r="N267" s="354"/>
      <c r="O267" s="354"/>
      <c r="P267" s="354"/>
      <c r="Q267" s="393" t="e">
        <f t="shared" si="487"/>
        <v>#DIV/0!</v>
      </c>
      <c r="R267" s="354"/>
      <c r="S267" s="393" t="e">
        <f t="shared" si="488"/>
        <v>#DIV/0!</v>
      </c>
      <c r="T267" s="393"/>
      <c r="U267" s="393"/>
      <c r="V267" s="355"/>
      <c r="W267" s="355"/>
      <c r="X267" s="355"/>
      <c r="Y267" s="355"/>
      <c r="Z267" s="354"/>
      <c r="AA267" s="393" t="e">
        <f t="shared" si="489"/>
        <v>#DIV/0!</v>
      </c>
      <c r="AB267" s="354"/>
      <c r="AC267" s="393" t="e">
        <f t="shared" si="490"/>
        <v>#DIV/0!</v>
      </c>
      <c r="AD267" s="393"/>
      <c r="AE267" s="393"/>
      <c r="AF267" s="355"/>
      <c r="AG267" s="355"/>
      <c r="AH267" s="355"/>
      <c r="AI267" s="355"/>
      <c r="AJ267" s="354"/>
      <c r="AK267" s="393" t="e">
        <f t="shared" si="491"/>
        <v>#DIV/0!</v>
      </c>
      <c r="AL267" s="354"/>
      <c r="AM267" s="387" t="e">
        <f t="shared" si="492"/>
        <v>#DIV/0!</v>
      </c>
      <c r="AN267" s="387"/>
      <c r="AO267" s="387"/>
      <c r="AP267" s="355"/>
      <c r="AQ267" s="355"/>
      <c r="AR267" s="355"/>
      <c r="AS267" s="355"/>
      <c r="AT267" s="351"/>
      <c r="AU267" s="351"/>
      <c r="AV267" s="351"/>
      <c r="AW267" s="351"/>
      <c r="AX267" s="351"/>
      <c r="AY267" s="351"/>
      <c r="AZ267" s="351"/>
      <c r="BA267" s="351"/>
      <c r="BB267" s="351"/>
      <c r="BC267" s="351"/>
      <c r="BD267" s="351"/>
      <c r="BE267" s="356"/>
      <c r="BF267" s="398" t="e">
        <f t="shared" si="493"/>
        <v>#DIV/0!</v>
      </c>
      <c r="BG267" s="356"/>
      <c r="BH267" s="398" t="e">
        <f t="shared" si="494"/>
        <v>#DIV/0!</v>
      </c>
      <c r="BI267" s="351"/>
      <c r="BJ267" s="351"/>
      <c r="BK267" s="351"/>
      <c r="BL267" s="351"/>
    </row>
    <row r="268" spans="2:64" s="43" customFormat="1" ht="15" hidden="1" customHeight="1" x14ac:dyDescent="0.25">
      <c r="B268" s="358"/>
      <c r="C268" s="191" t="s">
        <v>75</v>
      </c>
      <c r="D268" s="355"/>
      <c r="E268" s="355"/>
      <c r="F268" s="355"/>
      <c r="G268" s="355"/>
      <c r="H268" s="355"/>
      <c r="I268" s="355"/>
      <c r="J268" s="355"/>
      <c r="K268" s="354"/>
      <c r="L268" s="354"/>
      <c r="M268" s="354"/>
      <c r="N268" s="354"/>
      <c r="O268" s="354"/>
      <c r="P268" s="354"/>
      <c r="Q268" s="393" t="e">
        <f t="shared" si="487"/>
        <v>#DIV/0!</v>
      </c>
      <c r="R268" s="354"/>
      <c r="S268" s="393" t="e">
        <f t="shared" si="488"/>
        <v>#DIV/0!</v>
      </c>
      <c r="T268" s="393"/>
      <c r="U268" s="393"/>
      <c r="V268" s="355"/>
      <c r="W268" s="355"/>
      <c r="X268" s="355"/>
      <c r="Y268" s="355"/>
      <c r="Z268" s="354"/>
      <c r="AA268" s="393" t="e">
        <f t="shared" si="489"/>
        <v>#DIV/0!</v>
      </c>
      <c r="AB268" s="354"/>
      <c r="AC268" s="393" t="e">
        <f t="shared" si="490"/>
        <v>#DIV/0!</v>
      </c>
      <c r="AD268" s="393"/>
      <c r="AE268" s="393"/>
      <c r="AF268" s="355"/>
      <c r="AG268" s="355"/>
      <c r="AH268" s="355"/>
      <c r="AI268" s="355"/>
      <c r="AJ268" s="354"/>
      <c r="AK268" s="393" t="e">
        <f t="shared" si="491"/>
        <v>#DIV/0!</v>
      </c>
      <c r="AL268" s="354"/>
      <c r="AM268" s="387" t="e">
        <f t="shared" si="492"/>
        <v>#DIV/0!</v>
      </c>
      <c r="AN268" s="387"/>
      <c r="AO268" s="387"/>
      <c r="AP268" s="355"/>
      <c r="AQ268" s="355"/>
      <c r="AR268" s="355"/>
      <c r="AS268" s="355"/>
      <c r="AT268" s="351"/>
      <c r="AU268" s="351"/>
      <c r="AV268" s="351"/>
      <c r="AW268" s="351"/>
      <c r="AX268" s="351"/>
      <c r="AY268" s="351"/>
      <c r="AZ268" s="351"/>
      <c r="BA268" s="351"/>
      <c r="BB268" s="351"/>
      <c r="BC268" s="351"/>
      <c r="BD268" s="351"/>
      <c r="BE268" s="356"/>
      <c r="BF268" s="398" t="e">
        <f t="shared" si="493"/>
        <v>#DIV/0!</v>
      </c>
      <c r="BG268" s="356"/>
      <c r="BH268" s="398" t="e">
        <f t="shared" si="494"/>
        <v>#DIV/0!</v>
      </c>
      <c r="BI268" s="351"/>
      <c r="BJ268" s="351"/>
      <c r="BK268" s="351"/>
      <c r="BL268" s="351"/>
    </row>
    <row r="269" spans="2:64" s="72" customFormat="1" ht="62.25" hidden="1" customHeight="1" x14ac:dyDescent="0.25">
      <c r="B269" s="301" t="s">
        <v>115</v>
      </c>
      <c r="C269" s="186" t="s">
        <v>117</v>
      </c>
      <c r="D269" s="416"/>
      <c r="E269" s="416"/>
      <c r="F269" s="416"/>
      <c r="G269" s="416"/>
      <c r="H269" s="416"/>
      <c r="I269" s="416"/>
      <c r="J269" s="416"/>
      <c r="K269" s="417"/>
      <c r="L269" s="417"/>
      <c r="M269" s="417"/>
      <c r="N269" s="417"/>
      <c r="O269" s="417"/>
      <c r="P269" s="417"/>
      <c r="Q269" s="393" t="e">
        <f t="shared" si="487"/>
        <v>#DIV/0!</v>
      </c>
      <c r="R269" s="417"/>
      <c r="S269" s="393" t="e">
        <f t="shared" si="488"/>
        <v>#DIV/0!</v>
      </c>
      <c r="T269" s="393"/>
      <c r="U269" s="393"/>
      <c r="V269" s="416"/>
      <c r="W269" s="416"/>
      <c r="X269" s="416"/>
      <c r="Y269" s="416"/>
      <c r="Z269" s="417"/>
      <c r="AA269" s="393" t="e">
        <f t="shared" si="489"/>
        <v>#DIV/0!</v>
      </c>
      <c r="AB269" s="417"/>
      <c r="AC269" s="393" t="e">
        <f t="shared" si="490"/>
        <v>#DIV/0!</v>
      </c>
      <c r="AD269" s="393"/>
      <c r="AE269" s="393"/>
      <c r="AF269" s="416"/>
      <c r="AG269" s="416"/>
      <c r="AH269" s="416"/>
      <c r="AI269" s="416"/>
      <c r="AJ269" s="417"/>
      <c r="AK269" s="393" t="e">
        <f t="shared" si="491"/>
        <v>#DIV/0!</v>
      </c>
      <c r="AL269" s="417"/>
      <c r="AM269" s="387" t="e">
        <f t="shared" si="492"/>
        <v>#DIV/0!</v>
      </c>
      <c r="AN269" s="387"/>
      <c r="AO269" s="387"/>
      <c r="AP269" s="416"/>
      <c r="AQ269" s="416"/>
      <c r="AR269" s="416"/>
      <c r="AS269" s="416"/>
      <c r="AT269" s="418"/>
      <c r="AU269" s="418"/>
      <c r="AV269" s="418"/>
      <c r="AW269" s="418"/>
      <c r="AX269" s="418"/>
      <c r="AY269" s="418"/>
      <c r="AZ269" s="418"/>
      <c r="BA269" s="418"/>
      <c r="BB269" s="418"/>
      <c r="BC269" s="418"/>
      <c r="BD269" s="418"/>
      <c r="BE269" s="419"/>
      <c r="BF269" s="398" t="e">
        <f t="shared" si="493"/>
        <v>#DIV/0!</v>
      </c>
      <c r="BG269" s="419"/>
      <c r="BH269" s="398" t="e">
        <f t="shared" si="494"/>
        <v>#DIV/0!</v>
      </c>
      <c r="BI269" s="418"/>
      <c r="BJ269" s="418"/>
      <c r="BK269" s="418"/>
      <c r="BL269" s="418"/>
    </row>
    <row r="270" spans="2:64" s="43" customFormat="1" ht="15" hidden="1" customHeight="1" x14ac:dyDescent="0.25">
      <c r="B270" s="358"/>
      <c r="C270" s="191" t="s">
        <v>66</v>
      </c>
      <c r="D270" s="355"/>
      <c r="E270" s="355"/>
      <c r="F270" s="355"/>
      <c r="G270" s="355"/>
      <c r="H270" s="355"/>
      <c r="I270" s="355"/>
      <c r="J270" s="355"/>
      <c r="K270" s="354"/>
      <c r="L270" s="354"/>
      <c r="M270" s="354"/>
      <c r="N270" s="354"/>
      <c r="O270" s="354"/>
      <c r="P270" s="354"/>
      <c r="Q270" s="393" t="e">
        <f t="shared" si="487"/>
        <v>#DIV/0!</v>
      </c>
      <c r="R270" s="354"/>
      <c r="S270" s="393" t="e">
        <f t="shared" si="488"/>
        <v>#DIV/0!</v>
      </c>
      <c r="T270" s="393"/>
      <c r="U270" s="393"/>
      <c r="V270" s="355"/>
      <c r="W270" s="355"/>
      <c r="X270" s="355"/>
      <c r="Y270" s="355"/>
      <c r="Z270" s="354"/>
      <c r="AA270" s="393" t="e">
        <f t="shared" si="489"/>
        <v>#DIV/0!</v>
      </c>
      <c r="AB270" s="354"/>
      <c r="AC270" s="393" t="e">
        <f t="shared" si="490"/>
        <v>#DIV/0!</v>
      </c>
      <c r="AD270" s="393"/>
      <c r="AE270" s="393"/>
      <c r="AF270" s="355"/>
      <c r="AG270" s="355"/>
      <c r="AH270" s="355"/>
      <c r="AI270" s="355"/>
      <c r="AJ270" s="354"/>
      <c r="AK270" s="393" t="e">
        <f t="shared" si="491"/>
        <v>#DIV/0!</v>
      </c>
      <c r="AL270" s="354"/>
      <c r="AM270" s="387" t="e">
        <f t="shared" si="492"/>
        <v>#DIV/0!</v>
      </c>
      <c r="AN270" s="387"/>
      <c r="AO270" s="387"/>
      <c r="AP270" s="355"/>
      <c r="AQ270" s="355"/>
      <c r="AR270" s="355"/>
      <c r="AS270" s="355"/>
      <c r="AT270" s="351"/>
      <c r="AU270" s="351"/>
      <c r="AV270" s="351"/>
      <c r="AW270" s="351"/>
      <c r="AX270" s="351"/>
      <c r="AY270" s="351"/>
      <c r="AZ270" s="351"/>
      <c r="BA270" s="351"/>
      <c r="BB270" s="351"/>
      <c r="BC270" s="351"/>
      <c r="BD270" s="351"/>
      <c r="BE270" s="356"/>
      <c r="BF270" s="398" t="e">
        <f t="shared" si="493"/>
        <v>#DIV/0!</v>
      </c>
      <c r="BG270" s="356"/>
      <c r="BH270" s="398" t="e">
        <f t="shared" si="494"/>
        <v>#DIV/0!</v>
      </c>
      <c r="BI270" s="351"/>
      <c r="BJ270" s="351"/>
      <c r="BK270" s="351"/>
      <c r="BL270" s="351"/>
    </row>
    <row r="271" spans="2:64" s="72" customFormat="1" ht="87.75" hidden="1" customHeight="1" x14ac:dyDescent="0.25">
      <c r="B271" s="301" t="s">
        <v>118</v>
      </c>
      <c r="C271" s="186" t="s">
        <v>119</v>
      </c>
      <c r="D271" s="416"/>
      <c r="E271" s="416"/>
      <c r="F271" s="416"/>
      <c r="G271" s="416"/>
      <c r="H271" s="416"/>
      <c r="I271" s="416"/>
      <c r="J271" s="416"/>
      <c r="K271" s="417"/>
      <c r="L271" s="417"/>
      <c r="M271" s="417"/>
      <c r="N271" s="417"/>
      <c r="O271" s="417"/>
      <c r="P271" s="417"/>
      <c r="Q271" s="393" t="e">
        <f t="shared" si="487"/>
        <v>#DIV/0!</v>
      </c>
      <c r="R271" s="417"/>
      <c r="S271" s="393" t="e">
        <f t="shared" si="488"/>
        <v>#DIV/0!</v>
      </c>
      <c r="T271" s="393"/>
      <c r="U271" s="393"/>
      <c r="V271" s="416"/>
      <c r="W271" s="416"/>
      <c r="X271" s="416"/>
      <c r="Y271" s="416"/>
      <c r="Z271" s="417"/>
      <c r="AA271" s="393" t="e">
        <f t="shared" si="489"/>
        <v>#DIV/0!</v>
      </c>
      <c r="AB271" s="417"/>
      <c r="AC271" s="393" t="e">
        <f t="shared" si="490"/>
        <v>#DIV/0!</v>
      </c>
      <c r="AD271" s="393"/>
      <c r="AE271" s="393"/>
      <c r="AF271" s="416"/>
      <c r="AG271" s="416"/>
      <c r="AH271" s="416"/>
      <c r="AI271" s="416"/>
      <c r="AJ271" s="417"/>
      <c r="AK271" s="393" t="e">
        <f t="shared" si="491"/>
        <v>#DIV/0!</v>
      </c>
      <c r="AL271" s="417"/>
      <c r="AM271" s="387" t="e">
        <f t="shared" si="492"/>
        <v>#DIV/0!</v>
      </c>
      <c r="AN271" s="387"/>
      <c r="AO271" s="387"/>
      <c r="AP271" s="416"/>
      <c r="AQ271" s="416"/>
      <c r="AR271" s="416"/>
      <c r="AS271" s="416"/>
      <c r="AT271" s="418"/>
      <c r="AU271" s="418"/>
      <c r="AV271" s="418"/>
      <c r="AW271" s="418"/>
      <c r="AX271" s="418"/>
      <c r="AY271" s="418"/>
      <c r="AZ271" s="418"/>
      <c r="BA271" s="418"/>
      <c r="BB271" s="418"/>
      <c r="BC271" s="418"/>
      <c r="BD271" s="418"/>
      <c r="BE271" s="419"/>
      <c r="BF271" s="398" t="e">
        <f t="shared" si="493"/>
        <v>#DIV/0!</v>
      </c>
      <c r="BG271" s="419"/>
      <c r="BH271" s="398" t="e">
        <f t="shared" si="494"/>
        <v>#DIV/0!</v>
      </c>
      <c r="BI271" s="418"/>
      <c r="BJ271" s="418"/>
      <c r="BK271" s="418"/>
      <c r="BL271" s="418"/>
    </row>
    <row r="272" spans="2:64" s="72" customFormat="1" ht="56.25" hidden="1" customHeight="1" x14ac:dyDescent="0.25">
      <c r="B272" s="301"/>
      <c r="C272" s="191" t="s">
        <v>73</v>
      </c>
      <c r="D272" s="416"/>
      <c r="E272" s="416"/>
      <c r="F272" s="416"/>
      <c r="G272" s="416"/>
      <c r="H272" s="416"/>
      <c r="I272" s="416"/>
      <c r="J272" s="416"/>
      <c r="K272" s="417"/>
      <c r="L272" s="417"/>
      <c r="M272" s="417"/>
      <c r="N272" s="417"/>
      <c r="O272" s="417"/>
      <c r="P272" s="417"/>
      <c r="Q272" s="393" t="e">
        <f t="shared" si="487"/>
        <v>#DIV/0!</v>
      </c>
      <c r="R272" s="417"/>
      <c r="S272" s="393" t="e">
        <f t="shared" si="488"/>
        <v>#DIV/0!</v>
      </c>
      <c r="T272" s="393"/>
      <c r="U272" s="393"/>
      <c r="V272" s="416"/>
      <c r="W272" s="416"/>
      <c r="X272" s="416"/>
      <c r="Y272" s="416"/>
      <c r="Z272" s="417"/>
      <c r="AA272" s="393" t="e">
        <f t="shared" si="489"/>
        <v>#DIV/0!</v>
      </c>
      <c r="AB272" s="417"/>
      <c r="AC272" s="393" t="e">
        <f t="shared" si="490"/>
        <v>#DIV/0!</v>
      </c>
      <c r="AD272" s="393"/>
      <c r="AE272" s="393"/>
      <c r="AF272" s="416"/>
      <c r="AG272" s="416"/>
      <c r="AH272" s="416"/>
      <c r="AI272" s="416"/>
      <c r="AJ272" s="417"/>
      <c r="AK272" s="393" t="e">
        <f t="shared" si="491"/>
        <v>#DIV/0!</v>
      </c>
      <c r="AL272" s="417"/>
      <c r="AM272" s="387" t="e">
        <f t="shared" si="492"/>
        <v>#DIV/0!</v>
      </c>
      <c r="AN272" s="387"/>
      <c r="AO272" s="387"/>
      <c r="AP272" s="416"/>
      <c r="AQ272" s="416"/>
      <c r="AR272" s="416"/>
      <c r="AS272" s="416"/>
      <c r="AT272" s="418"/>
      <c r="AU272" s="418"/>
      <c r="AV272" s="418"/>
      <c r="AW272" s="418"/>
      <c r="AX272" s="418"/>
      <c r="AY272" s="418"/>
      <c r="AZ272" s="418"/>
      <c r="BA272" s="418"/>
      <c r="BB272" s="418"/>
      <c r="BC272" s="418"/>
      <c r="BD272" s="418"/>
      <c r="BE272" s="419"/>
      <c r="BF272" s="398" t="e">
        <f t="shared" si="493"/>
        <v>#DIV/0!</v>
      </c>
      <c r="BG272" s="419"/>
      <c r="BH272" s="398" t="e">
        <f t="shared" si="494"/>
        <v>#DIV/0!</v>
      </c>
      <c r="BI272" s="418"/>
      <c r="BJ272" s="418"/>
      <c r="BK272" s="418"/>
      <c r="BL272" s="418"/>
    </row>
    <row r="273" spans="2:64" s="43" customFormat="1" ht="15" hidden="1" customHeight="1" x14ac:dyDescent="0.25">
      <c r="B273" s="358"/>
      <c r="C273" s="191" t="s">
        <v>66</v>
      </c>
      <c r="D273" s="355"/>
      <c r="E273" s="355"/>
      <c r="F273" s="355"/>
      <c r="G273" s="355"/>
      <c r="H273" s="355"/>
      <c r="I273" s="355"/>
      <c r="J273" s="355"/>
      <c r="K273" s="354"/>
      <c r="L273" s="354"/>
      <c r="M273" s="354"/>
      <c r="N273" s="354"/>
      <c r="O273" s="354"/>
      <c r="P273" s="354"/>
      <c r="Q273" s="393" t="e">
        <f t="shared" si="487"/>
        <v>#DIV/0!</v>
      </c>
      <c r="R273" s="354"/>
      <c r="S273" s="393" t="e">
        <f t="shared" si="488"/>
        <v>#DIV/0!</v>
      </c>
      <c r="T273" s="393"/>
      <c r="U273" s="393"/>
      <c r="V273" s="355"/>
      <c r="W273" s="355"/>
      <c r="X273" s="355"/>
      <c r="Y273" s="355"/>
      <c r="Z273" s="354"/>
      <c r="AA273" s="393" t="e">
        <f t="shared" si="489"/>
        <v>#DIV/0!</v>
      </c>
      <c r="AB273" s="354"/>
      <c r="AC273" s="393" t="e">
        <f t="shared" si="490"/>
        <v>#DIV/0!</v>
      </c>
      <c r="AD273" s="393"/>
      <c r="AE273" s="393"/>
      <c r="AF273" s="355"/>
      <c r="AG273" s="355"/>
      <c r="AH273" s="355"/>
      <c r="AI273" s="355"/>
      <c r="AJ273" s="354"/>
      <c r="AK273" s="393" t="e">
        <f t="shared" si="491"/>
        <v>#DIV/0!</v>
      </c>
      <c r="AL273" s="354"/>
      <c r="AM273" s="387" t="e">
        <f t="shared" si="492"/>
        <v>#DIV/0!</v>
      </c>
      <c r="AN273" s="387"/>
      <c r="AO273" s="387"/>
      <c r="AP273" s="355"/>
      <c r="AQ273" s="355"/>
      <c r="AR273" s="355"/>
      <c r="AS273" s="355"/>
      <c r="AT273" s="351"/>
      <c r="AU273" s="351"/>
      <c r="AV273" s="351"/>
      <c r="AW273" s="351"/>
      <c r="AX273" s="351"/>
      <c r="AY273" s="351"/>
      <c r="AZ273" s="351"/>
      <c r="BA273" s="351"/>
      <c r="BB273" s="351"/>
      <c r="BC273" s="351"/>
      <c r="BD273" s="351"/>
      <c r="BE273" s="356"/>
      <c r="BF273" s="398" t="e">
        <f t="shared" si="493"/>
        <v>#DIV/0!</v>
      </c>
      <c r="BG273" s="356"/>
      <c r="BH273" s="398" t="e">
        <f t="shared" si="494"/>
        <v>#DIV/0!</v>
      </c>
      <c r="BI273" s="351"/>
      <c r="BJ273" s="351"/>
      <c r="BK273" s="351"/>
      <c r="BL273" s="351"/>
    </row>
    <row r="274" spans="2:64" s="45" customFormat="1" ht="189" hidden="1" customHeight="1" x14ac:dyDescent="0.25">
      <c r="B274" s="301" t="s">
        <v>76</v>
      </c>
      <c r="C274" s="190" t="s">
        <v>120</v>
      </c>
      <c r="D274" s="303"/>
      <c r="E274" s="303"/>
      <c r="F274" s="303"/>
      <c r="G274" s="303"/>
      <c r="H274" s="303"/>
      <c r="I274" s="303"/>
      <c r="J274" s="303"/>
      <c r="K274" s="304">
        <f>L274</f>
        <v>0</v>
      </c>
      <c r="L274" s="304">
        <f>L275+L276</f>
        <v>0</v>
      </c>
      <c r="M274" s="304"/>
      <c r="N274" s="229"/>
      <c r="O274" s="229"/>
      <c r="P274" s="304">
        <f>R274</f>
        <v>0</v>
      </c>
      <c r="Q274" s="389" t="e">
        <f t="shared" si="487"/>
        <v>#DIV/0!</v>
      </c>
      <c r="R274" s="229">
        <f>SUM(R275:R276)</f>
        <v>0</v>
      </c>
      <c r="S274" s="389" t="e">
        <f t="shared" si="488"/>
        <v>#DIV/0!</v>
      </c>
      <c r="T274" s="389"/>
      <c r="U274" s="389"/>
      <c r="V274" s="303"/>
      <c r="W274" s="303"/>
      <c r="X274" s="303"/>
      <c r="Y274" s="303"/>
      <c r="Z274" s="304">
        <f>AB274</f>
        <v>0</v>
      </c>
      <c r="AA274" s="389" t="e">
        <f t="shared" si="489"/>
        <v>#DIV/0!</v>
      </c>
      <c r="AB274" s="229">
        <f>SUM(AB275:AB276)</f>
        <v>0</v>
      </c>
      <c r="AC274" s="389" t="e">
        <f t="shared" si="490"/>
        <v>#DIV/0!</v>
      </c>
      <c r="AD274" s="389"/>
      <c r="AE274" s="389"/>
      <c r="AF274" s="303"/>
      <c r="AG274" s="303"/>
      <c r="AH274" s="303"/>
      <c r="AI274" s="303"/>
      <c r="AJ274" s="304">
        <f>AL274</f>
        <v>0</v>
      </c>
      <c r="AK274" s="389" t="e">
        <f t="shared" si="491"/>
        <v>#DIV/0!</v>
      </c>
      <c r="AL274" s="229">
        <f>SUM(AL275:AL276)</f>
        <v>0</v>
      </c>
      <c r="AM274" s="387" t="e">
        <f t="shared" si="492"/>
        <v>#DIV/0!</v>
      </c>
      <c r="AN274" s="387"/>
      <c r="AO274" s="387"/>
      <c r="AP274" s="303"/>
      <c r="AQ274" s="303"/>
      <c r="AR274" s="303"/>
      <c r="AS274" s="303"/>
      <c r="AT274" s="331">
        <f>AT275</f>
        <v>0</v>
      </c>
      <c r="AU274" s="331"/>
      <c r="AV274" s="331"/>
      <c r="AW274" s="331"/>
      <c r="AX274" s="331"/>
      <c r="AY274" s="331"/>
      <c r="AZ274" s="331"/>
      <c r="BA274" s="331">
        <f>BB274</f>
        <v>0</v>
      </c>
      <c r="BB274" s="305">
        <f>BB275+BB276</f>
        <v>0</v>
      </c>
      <c r="BC274" s="331"/>
      <c r="BD274" s="331"/>
      <c r="BE274" s="230">
        <f>BG274</f>
        <v>0</v>
      </c>
      <c r="BF274" s="390" t="e">
        <f t="shared" si="493"/>
        <v>#DIV/0!</v>
      </c>
      <c r="BG274" s="230">
        <f>SUM(BG275:BG276)</f>
        <v>0</v>
      </c>
      <c r="BH274" s="390" t="e">
        <f t="shared" si="494"/>
        <v>#DIV/0!</v>
      </c>
      <c r="BI274" s="331"/>
      <c r="BJ274" s="331"/>
      <c r="BK274" s="331"/>
      <c r="BL274" s="331"/>
    </row>
    <row r="275" spans="2:64" s="43" customFormat="1" ht="33" hidden="1" customHeight="1" x14ac:dyDescent="0.25">
      <c r="B275" s="358"/>
      <c r="C275" s="191" t="s">
        <v>65</v>
      </c>
      <c r="D275" s="355"/>
      <c r="E275" s="355"/>
      <c r="F275" s="355"/>
      <c r="G275" s="355"/>
      <c r="H275" s="355"/>
      <c r="I275" s="355"/>
      <c r="J275" s="355"/>
      <c r="K275" s="354">
        <f>L275</f>
        <v>0</v>
      </c>
      <c r="L275" s="354"/>
      <c r="M275" s="354"/>
      <c r="N275" s="354"/>
      <c r="O275" s="354"/>
      <c r="P275" s="354">
        <f>R275</f>
        <v>0</v>
      </c>
      <c r="Q275" s="389" t="e">
        <f t="shared" si="487"/>
        <v>#DIV/0!</v>
      </c>
      <c r="R275" s="354"/>
      <c r="S275" s="389" t="e">
        <f t="shared" si="488"/>
        <v>#DIV/0!</v>
      </c>
      <c r="T275" s="389"/>
      <c r="U275" s="389"/>
      <c r="V275" s="355"/>
      <c r="W275" s="355"/>
      <c r="X275" s="355"/>
      <c r="Y275" s="355"/>
      <c r="Z275" s="354">
        <f>AB275</f>
        <v>0</v>
      </c>
      <c r="AA275" s="389" t="e">
        <f t="shared" si="489"/>
        <v>#DIV/0!</v>
      </c>
      <c r="AB275" s="354"/>
      <c r="AC275" s="389" t="e">
        <f t="shared" si="490"/>
        <v>#DIV/0!</v>
      </c>
      <c r="AD275" s="389"/>
      <c r="AE275" s="389"/>
      <c r="AF275" s="355"/>
      <c r="AG275" s="355"/>
      <c r="AH275" s="355"/>
      <c r="AI275" s="355"/>
      <c r="AJ275" s="354">
        <f>AL275</f>
        <v>0</v>
      </c>
      <c r="AK275" s="389" t="e">
        <f t="shared" si="491"/>
        <v>#DIV/0!</v>
      </c>
      <c r="AL275" s="354"/>
      <c r="AM275" s="387" t="e">
        <f t="shared" si="492"/>
        <v>#DIV/0!</v>
      </c>
      <c r="AN275" s="387"/>
      <c r="AO275" s="387"/>
      <c r="AP275" s="355"/>
      <c r="AQ275" s="355"/>
      <c r="AR275" s="355"/>
      <c r="AS275" s="355"/>
      <c r="AT275" s="351"/>
      <c r="AU275" s="351"/>
      <c r="AV275" s="351"/>
      <c r="AW275" s="351"/>
      <c r="AX275" s="351"/>
      <c r="AY275" s="351"/>
      <c r="AZ275" s="351"/>
      <c r="BA275" s="351">
        <f>BB275</f>
        <v>0</v>
      </c>
      <c r="BB275" s="351">
        <f>L275</f>
        <v>0</v>
      </c>
      <c r="BC275" s="351"/>
      <c r="BD275" s="351"/>
      <c r="BE275" s="356">
        <f>BG275</f>
        <v>0</v>
      </c>
      <c r="BF275" s="390" t="e">
        <f t="shared" si="493"/>
        <v>#DIV/0!</v>
      </c>
      <c r="BG275" s="356">
        <f t="shared" ref="BG275:BG276" si="527">L275-AB275</f>
        <v>0</v>
      </c>
      <c r="BH275" s="390" t="e">
        <f t="shared" si="494"/>
        <v>#DIV/0!</v>
      </c>
      <c r="BI275" s="351"/>
      <c r="BJ275" s="351"/>
      <c r="BK275" s="351"/>
      <c r="BL275" s="351"/>
    </row>
    <row r="276" spans="2:64" s="43" customFormat="1" ht="52.5" hidden="1" customHeight="1" x14ac:dyDescent="0.25">
      <c r="B276" s="358"/>
      <c r="C276" s="191" t="s">
        <v>66</v>
      </c>
      <c r="D276" s="355"/>
      <c r="E276" s="355"/>
      <c r="F276" s="355"/>
      <c r="G276" s="355"/>
      <c r="H276" s="355"/>
      <c r="I276" s="355"/>
      <c r="J276" s="355"/>
      <c r="K276" s="354">
        <f>L276</f>
        <v>0</v>
      </c>
      <c r="L276" s="354"/>
      <c r="M276" s="354"/>
      <c r="N276" s="354"/>
      <c r="O276" s="354"/>
      <c r="P276" s="354">
        <f>R276</f>
        <v>0</v>
      </c>
      <c r="Q276" s="389" t="e">
        <f t="shared" si="487"/>
        <v>#DIV/0!</v>
      </c>
      <c r="R276" s="354"/>
      <c r="S276" s="389" t="e">
        <f t="shared" si="488"/>
        <v>#DIV/0!</v>
      </c>
      <c r="T276" s="389"/>
      <c r="U276" s="389"/>
      <c r="V276" s="355"/>
      <c r="W276" s="355"/>
      <c r="X276" s="355"/>
      <c r="Y276" s="355"/>
      <c r="Z276" s="354">
        <f>AB276</f>
        <v>0</v>
      </c>
      <c r="AA276" s="389" t="e">
        <f t="shared" si="489"/>
        <v>#DIV/0!</v>
      </c>
      <c r="AB276" s="354"/>
      <c r="AC276" s="389" t="e">
        <f t="shared" si="490"/>
        <v>#DIV/0!</v>
      </c>
      <c r="AD276" s="389"/>
      <c r="AE276" s="389"/>
      <c r="AF276" s="355"/>
      <c r="AG276" s="355"/>
      <c r="AH276" s="355"/>
      <c r="AI276" s="355"/>
      <c r="AJ276" s="354">
        <f>AL276</f>
        <v>0</v>
      </c>
      <c r="AK276" s="389" t="e">
        <f t="shared" si="491"/>
        <v>#DIV/0!</v>
      </c>
      <c r="AL276" s="354"/>
      <c r="AM276" s="387" t="e">
        <f t="shared" si="492"/>
        <v>#DIV/0!</v>
      </c>
      <c r="AN276" s="387"/>
      <c r="AO276" s="387"/>
      <c r="AP276" s="355"/>
      <c r="AQ276" s="355"/>
      <c r="AR276" s="355"/>
      <c r="AS276" s="355"/>
      <c r="AT276" s="351"/>
      <c r="AU276" s="351"/>
      <c r="AV276" s="351"/>
      <c r="AW276" s="351"/>
      <c r="AX276" s="351"/>
      <c r="AY276" s="351"/>
      <c r="AZ276" s="351"/>
      <c r="BA276" s="351">
        <f>BB276</f>
        <v>0</v>
      </c>
      <c r="BB276" s="351">
        <f>L276</f>
        <v>0</v>
      </c>
      <c r="BC276" s="351"/>
      <c r="BD276" s="351"/>
      <c r="BE276" s="356">
        <f>BG276</f>
        <v>0</v>
      </c>
      <c r="BF276" s="390" t="e">
        <f t="shared" si="493"/>
        <v>#DIV/0!</v>
      </c>
      <c r="BG276" s="356">
        <f t="shared" si="527"/>
        <v>0</v>
      </c>
      <c r="BH276" s="390" t="e">
        <f t="shared" si="494"/>
        <v>#DIV/0!</v>
      </c>
      <c r="BI276" s="351"/>
      <c r="BJ276" s="351"/>
      <c r="BK276" s="351"/>
      <c r="BL276" s="351"/>
    </row>
    <row r="277" spans="2:64" s="45" customFormat="1" ht="15" hidden="1" customHeight="1" x14ac:dyDescent="0.25">
      <c r="B277" s="301"/>
      <c r="C277" s="206"/>
      <c r="D277" s="303"/>
      <c r="E277" s="303"/>
      <c r="F277" s="303"/>
      <c r="G277" s="303"/>
      <c r="H277" s="303"/>
      <c r="I277" s="303"/>
      <c r="J277" s="303"/>
      <c r="K277" s="229"/>
      <c r="L277" s="229"/>
      <c r="M277" s="229"/>
      <c r="N277" s="229"/>
      <c r="O277" s="229"/>
      <c r="P277" s="229"/>
      <c r="Q277" s="389" t="e">
        <f t="shared" si="487"/>
        <v>#DIV/0!</v>
      </c>
      <c r="R277" s="229"/>
      <c r="S277" s="389" t="e">
        <f t="shared" si="488"/>
        <v>#DIV/0!</v>
      </c>
      <c r="T277" s="389"/>
      <c r="U277" s="389"/>
      <c r="V277" s="303"/>
      <c r="W277" s="303"/>
      <c r="X277" s="303"/>
      <c r="Y277" s="303"/>
      <c r="Z277" s="229"/>
      <c r="AA277" s="389" t="e">
        <f t="shared" si="489"/>
        <v>#DIV/0!</v>
      </c>
      <c r="AB277" s="229"/>
      <c r="AC277" s="389" t="e">
        <f t="shared" si="490"/>
        <v>#DIV/0!</v>
      </c>
      <c r="AD277" s="389"/>
      <c r="AE277" s="389"/>
      <c r="AF277" s="303"/>
      <c r="AG277" s="303"/>
      <c r="AH277" s="303"/>
      <c r="AI277" s="303"/>
      <c r="AJ277" s="229"/>
      <c r="AK277" s="389" t="e">
        <f t="shared" si="491"/>
        <v>#DIV/0!</v>
      </c>
      <c r="AL277" s="229"/>
      <c r="AM277" s="387" t="e">
        <f t="shared" si="492"/>
        <v>#DIV/0!</v>
      </c>
      <c r="AN277" s="387"/>
      <c r="AO277" s="387"/>
      <c r="AP277" s="303"/>
      <c r="AQ277" s="303"/>
      <c r="AR277" s="303"/>
      <c r="AS277" s="303"/>
      <c r="AT277" s="331"/>
      <c r="AU277" s="331"/>
      <c r="AV277" s="331"/>
      <c r="AW277" s="331"/>
      <c r="AX277" s="331"/>
      <c r="AY277" s="331"/>
      <c r="AZ277" s="331"/>
      <c r="BA277" s="331"/>
      <c r="BB277" s="331"/>
      <c r="BC277" s="331"/>
      <c r="BD277" s="331"/>
      <c r="BE277" s="230"/>
      <c r="BF277" s="390" t="e">
        <f t="shared" si="493"/>
        <v>#DIV/0!</v>
      </c>
      <c r="BG277" s="230"/>
      <c r="BH277" s="390" t="e">
        <f t="shared" si="494"/>
        <v>#DIV/0!</v>
      </c>
      <c r="BI277" s="331"/>
      <c r="BJ277" s="331"/>
      <c r="BK277" s="331"/>
      <c r="BL277" s="331"/>
    </row>
    <row r="278" spans="2:64" s="45" customFormat="1" ht="15" hidden="1" customHeight="1" x14ac:dyDescent="0.25">
      <c r="B278" s="301"/>
      <c r="C278" s="206"/>
      <c r="D278" s="303"/>
      <c r="E278" s="303"/>
      <c r="F278" s="303"/>
      <c r="G278" s="303"/>
      <c r="H278" s="303"/>
      <c r="I278" s="303"/>
      <c r="J278" s="303"/>
      <c r="K278" s="229"/>
      <c r="L278" s="229"/>
      <c r="M278" s="229"/>
      <c r="N278" s="229"/>
      <c r="O278" s="229"/>
      <c r="P278" s="229"/>
      <c r="Q278" s="389" t="e">
        <f t="shared" si="487"/>
        <v>#DIV/0!</v>
      </c>
      <c r="R278" s="229"/>
      <c r="S278" s="389" t="e">
        <f t="shared" si="488"/>
        <v>#DIV/0!</v>
      </c>
      <c r="T278" s="389"/>
      <c r="U278" s="389"/>
      <c r="V278" s="303"/>
      <c r="W278" s="303"/>
      <c r="X278" s="303"/>
      <c r="Y278" s="303"/>
      <c r="Z278" s="229"/>
      <c r="AA278" s="389" t="e">
        <f t="shared" si="489"/>
        <v>#DIV/0!</v>
      </c>
      <c r="AB278" s="229"/>
      <c r="AC278" s="389" t="e">
        <f t="shared" si="490"/>
        <v>#DIV/0!</v>
      </c>
      <c r="AD278" s="389"/>
      <c r="AE278" s="389"/>
      <c r="AF278" s="303"/>
      <c r="AG278" s="303"/>
      <c r="AH278" s="303"/>
      <c r="AI278" s="303"/>
      <c r="AJ278" s="229"/>
      <c r="AK278" s="389" t="e">
        <f t="shared" si="491"/>
        <v>#DIV/0!</v>
      </c>
      <c r="AL278" s="229"/>
      <c r="AM278" s="387" t="e">
        <f t="shared" si="492"/>
        <v>#DIV/0!</v>
      </c>
      <c r="AN278" s="387"/>
      <c r="AO278" s="387"/>
      <c r="AP278" s="303"/>
      <c r="AQ278" s="303"/>
      <c r="AR278" s="303"/>
      <c r="AS278" s="303"/>
      <c r="AT278" s="331"/>
      <c r="AU278" s="331"/>
      <c r="AV278" s="331"/>
      <c r="AW278" s="331"/>
      <c r="AX278" s="331"/>
      <c r="AY278" s="331"/>
      <c r="AZ278" s="331"/>
      <c r="BA278" s="331"/>
      <c r="BB278" s="331"/>
      <c r="BC278" s="331"/>
      <c r="BD278" s="331"/>
      <c r="BE278" s="230"/>
      <c r="BF278" s="390" t="e">
        <f t="shared" si="493"/>
        <v>#DIV/0!</v>
      </c>
      <c r="BG278" s="230"/>
      <c r="BH278" s="390" t="e">
        <f t="shared" si="494"/>
        <v>#DIV/0!</v>
      </c>
      <c r="BI278" s="331"/>
      <c r="BJ278" s="331"/>
      <c r="BK278" s="331"/>
      <c r="BL278" s="331"/>
    </row>
    <row r="279" spans="2:64" s="45" customFormat="1" ht="15" hidden="1" customHeight="1" x14ac:dyDescent="0.25">
      <c r="B279" s="301"/>
      <c r="C279" s="206"/>
      <c r="D279" s="303"/>
      <c r="E279" s="303"/>
      <c r="F279" s="303"/>
      <c r="G279" s="303"/>
      <c r="H279" s="303"/>
      <c r="I279" s="303"/>
      <c r="J279" s="303"/>
      <c r="K279" s="229"/>
      <c r="L279" s="229"/>
      <c r="M279" s="229"/>
      <c r="N279" s="229"/>
      <c r="O279" s="229"/>
      <c r="P279" s="229"/>
      <c r="Q279" s="389" t="e">
        <f t="shared" si="487"/>
        <v>#DIV/0!</v>
      </c>
      <c r="R279" s="229"/>
      <c r="S279" s="389" t="e">
        <f t="shared" si="488"/>
        <v>#DIV/0!</v>
      </c>
      <c r="T279" s="389"/>
      <c r="U279" s="389"/>
      <c r="V279" s="303"/>
      <c r="W279" s="303"/>
      <c r="X279" s="303"/>
      <c r="Y279" s="303"/>
      <c r="Z279" s="229"/>
      <c r="AA279" s="389" t="e">
        <f t="shared" si="489"/>
        <v>#DIV/0!</v>
      </c>
      <c r="AB279" s="229"/>
      <c r="AC279" s="389" t="e">
        <f t="shared" si="490"/>
        <v>#DIV/0!</v>
      </c>
      <c r="AD279" s="389"/>
      <c r="AE279" s="389"/>
      <c r="AF279" s="303"/>
      <c r="AG279" s="303"/>
      <c r="AH279" s="303"/>
      <c r="AI279" s="303"/>
      <c r="AJ279" s="229"/>
      <c r="AK279" s="389" t="e">
        <f t="shared" si="491"/>
        <v>#DIV/0!</v>
      </c>
      <c r="AL279" s="229"/>
      <c r="AM279" s="387" t="e">
        <f t="shared" si="492"/>
        <v>#DIV/0!</v>
      </c>
      <c r="AN279" s="387"/>
      <c r="AO279" s="387"/>
      <c r="AP279" s="303"/>
      <c r="AQ279" s="303"/>
      <c r="AR279" s="303"/>
      <c r="AS279" s="303"/>
      <c r="AT279" s="331"/>
      <c r="AU279" s="331"/>
      <c r="AV279" s="331"/>
      <c r="AW279" s="331"/>
      <c r="AX279" s="331"/>
      <c r="AY279" s="331"/>
      <c r="AZ279" s="331"/>
      <c r="BA279" s="331"/>
      <c r="BB279" s="331"/>
      <c r="BC279" s="331"/>
      <c r="BD279" s="331"/>
      <c r="BE279" s="230"/>
      <c r="BF279" s="390" t="e">
        <f t="shared" si="493"/>
        <v>#DIV/0!</v>
      </c>
      <c r="BG279" s="230"/>
      <c r="BH279" s="390" t="e">
        <f t="shared" si="494"/>
        <v>#DIV/0!</v>
      </c>
      <c r="BI279" s="331"/>
      <c r="BJ279" s="331"/>
      <c r="BK279" s="331"/>
      <c r="BL279" s="331"/>
    </row>
    <row r="280" spans="2:64" s="45" customFormat="1" ht="15" hidden="1" customHeight="1" x14ac:dyDescent="0.25">
      <c r="B280" s="301"/>
      <c r="C280" s="206"/>
      <c r="D280" s="303"/>
      <c r="E280" s="303"/>
      <c r="F280" s="303"/>
      <c r="G280" s="303"/>
      <c r="H280" s="303"/>
      <c r="I280" s="303"/>
      <c r="J280" s="303"/>
      <c r="K280" s="229"/>
      <c r="L280" s="229"/>
      <c r="M280" s="229"/>
      <c r="N280" s="229"/>
      <c r="O280" s="229"/>
      <c r="P280" s="229"/>
      <c r="Q280" s="389" t="e">
        <f t="shared" si="487"/>
        <v>#DIV/0!</v>
      </c>
      <c r="R280" s="229"/>
      <c r="S280" s="389" t="e">
        <f t="shared" si="488"/>
        <v>#DIV/0!</v>
      </c>
      <c r="T280" s="389"/>
      <c r="U280" s="389"/>
      <c r="V280" s="303"/>
      <c r="W280" s="303"/>
      <c r="X280" s="303"/>
      <c r="Y280" s="303"/>
      <c r="Z280" s="229"/>
      <c r="AA280" s="389" t="e">
        <f t="shared" si="489"/>
        <v>#DIV/0!</v>
      </c>
      <c r="AB280" s="229"/>
      <c r="AC280" s="389" t="e">
        <f t="shared" si="490"/>
        <v>#DIV/0!</v>
      </c>
      <c r="AD280" s="389"/>
      <c r="AE280" s="389"/>
      <c r="AF280" s="303"/>
      <c r="AG280" s="303"/>
      <c r="AH280" s="303"/>
      <c r="AI280" s="303"/>
      <c r="AJ280" s="229"/>
      <c r="AK280" s="389" t="e">
        <f t="shared" si="491"/>
        <v>#DIV/0!</v>
      </c>
      <c r="AL280" s="229"/>
      <c r="AM280" s="387" t="e">
        <f t="shared" si="492"/>
        <v>#DIV/0!</v>
      </c>
      <c r="AN280" s="387"/>
      <c r="AO280" s="387"/>
      <c r="AP280" s="303"/>
      <c r="AQ280" s="303"/>
      <c r="AR280" s="303"/>
      <c r="AS280" s="303"/>
      <c r="AT280" s="331"/>
      <c r="AU280" s="331"/>
      <c r="AV280" s="331"/>
      <c r="AW280" s="331"/>
      <c r="AX280" s="331"/>
      <c r="AY280" s="331"/>
      <c r="AZ280" s="331"/>
      <c r="BA280" s="331"/>
      <c r="BB280" s="331"/>
      <c r="BC280" s="331"/>
      <c r="BD280" s="331"/>
      <c r="BE280" s="230"/>
      <c r="BF280" s="390" t="e">
        <f t="shared" si="493"/>
        <v>#DIV/0!</v>
      </c>
      <c r="BG280" s="230"/>
      <c r="BH280" s="390" t="e">
        <f t="shared" si="494"/>
        <v>#DIV/0!</v>
      </c>
      <c r="BI280" s="331"/>
      <c r="BJ280" s="331"/>
      <c r="BK280" s="331"/>
      <c r="BL280" s="331"/>
    </row>
    <row r="281" spans="2:64" s="45" customFormat="1" ht="15" hidden="1" customHeight="1" x14ac:dyDescent="0.25">
      <c r="B281" s="301"/>
      <c r="C281" s="206"/>
      <c r="D281" s="303"/>
      <c r="E281" s="303"/>
      <c r="F281" s="303"/>
      <c r="G281" s="303"/>
      <c r="H281" s="303"/>
      <c r="I281" s="303"/>
      <c r="J281" s="303"/>
      <c r="K281" s="229"/>
      <c r="L281" s="229"/>
      <c r="M281" s="229"/>
      <c r="N281" s="229"/>
      <c r="O281" s="229"/>
      <c r="P281" s="229"/>
      <c r="Q281" s="389" t="e">
        <f t="shared" si="487"/>
        <v>#DIV/0!</v>
      </c>
      <c r="R281" s="229"/>
      <c r="S281" s="389" t="e">
        <f t="shared" si="488"/>
        <v>#DIV/0!</v>
      </c>
      <c r="T281" s="389"/>
      <c r="U281" s="389"/>
      <c r="V281" s="303"/>
      <c r="W281" s="303"/>
      <c r="X281" s="303"/>
      <c r="Y281" s="303"/>
      <c r="Z281" s="229"/>
      <c r="AA281" s="389" t="e">
        <f t="shared" si="489"/>
        <v>#DIV/0!</v>
      </c>
      <c r="AB281" s="229"/>
      <c r="AC281" s="389" t="e">
        <f t="shared" si="490"/>
        <v>#DIV/0!</v>
      </c>
      <c r="AD281" s="389"/>
      <c r="AE281" s="389"/>
      <c r="AF281" s="303"/>
      <c r="AG281" s="303"/>
      <c r="AH281" s="303"/>
      <c r="AI281" s="303"/>
      <c r="AJ281" s="229"/>
      <c r="AK281" s="389" t="e">
        <f t="shared" si="491"/>
        <v>#DIV/0!</v>
      </c>
      <c r="AL281" s="229"/>
      <c r="AM281" s="387" t="e">
        <f t="shared" si="492"/>
        <v>#DIV/0!</v>
      </c>
      <c r="AN281" s="387"/>
      <c r="AO281" s="387"/>
      <c r="AP281" s="303"/>
      <c r="AQ281" s="303"/>
      <c r="AR281" s="303"/>
      <c r="AS281" s="303"/>
      <c r="AT281" s="331"/>
      <c r="AU281" s="331"/>
      <c r="AV281" s="331"/>
      <c r="AW281" s="331"/>
      <c r="AX281" s="331"/>
      <c r="AY281" s="331"/>
      <c r="AZ281" s="331"/>
      <c r="BA281" s="331"/>
      <c r="BB281" s="331"/>
      <c r="BC281" s="331"/>
      <c r="BD281" s="331"/>
      <c r="BE281" s="230"/>
      <c r="BF281" s="390" t="e">
        <f t="shared" si="493"/>
        <v>#DIV/0!</v>
      </c>
      <c r="BG281" s="230"/>
      <c r="BH281" s="390" t="e">
        <f t="shared" si="494"/>
        <v>#DIV/0!</v>
      </c>
      <c r="BI281" s="331"/>
      <c r="BJ281" s="331"/>
      <c r="BK281" s="331"/>
      <c r="BL281" s="331"/>
    </row>
    <row r="282" spans="2:64" s="45" customFormat="1" ht="15" hidden="1" customHeight="1" x14ac:dyDescent="0.25">
      <c r="B282" s="301"/>
      <c r="C282" s="206"/>
      <c r="D282" s="303"/>
      <c r="E282" s="303"/>
      <c r="F282" s="303"/>
      <c r="G282" s="303"/>
      <c r="H282" s="303"/>
      <c r="I282" s="303"/>
      <c r="J282" s="303"/>
      <c r="K282" s="229"/>
      <c r="L282" s="229"/>
      <c r="M282" s="229"/>
      <c r="N282" s="229"/>
      <c r="O282" s="229"/>
      <c r="P282" s="229"/>
      <c r="Q282" s="389" t="e">
        <f t="shared" si="487"/>
        <v>#DIV/0!</v>
      </c>
      <c r="R282" s="229"/>
      <c r="S282" s="389" t="e">
        <f t="shared" si="488"/>
        <v>#DIV/0!</v>
      </c>
      <c r="T282" s="389"/>
      <c r="U282" s="389"/>
      <c r="V282" s="303"/>
      <c r="W282" s="303"/>
      <c r="X282" s="303"/>
      <c r="Y282" s="303"/>
      <c r="Z282" s="229"/>
      <c r="AA282" s="389" t="e">
        <f t="shared" si="489"/>
        <v>#DIV/0!</v>
      </c>
      <c r="AB282" s="229"/>
      <c r="AC282" s="389" t="e">
        <f t="shared" si="490"/>
        <v>#DIV/0!</v>
      </c>
      <c r="AD282" s="389"/>
      <c r="AE282" s="389"/>
      <c r="AF282" s="303"/>
      <c r="AG282" s="303"/>
      <c r="AH282" s="303"/>
      <c r="AI282" s="303"/>
      <c r="AJ282" s="229"/>
      <c r="AK282" s="389" t="e">
        <f t="shared" si="491"/>
        <v>#DIV/0!</v>
      </c>
      <c r="AL282" s="229"/>
      <c r="AM282" s="387" t="e">
        <f t="shared" si="492"/>
        <v>#DIV/0!</v>
      </c>
      <c r="AN282" s="387"/>
      <c r="AO282" s="387"/>
      <c r="AP282" s="303"/>
      <c r="AQ282" s="303"/>
      <c r="AR282" s="303"/>
      <c r="AS282" s="303"/>
      <c r="AT282" s="331"/>
      <c r="AU282" s="331"/>
      <c r="AV282" s="331"/>
      <c r="AW282" s="331"/>
      <c r="AX282" s="331"/>
      <c r="AY282" s="331"/>
      <c r="AZ282" s="331"/>
      <c r="BA282" s="331"/>
      <c r="BB282" s="331"/>
      <c r="BC282" s="331"/>
      <c r="BD282" s="331"/>
      <c r="BE282" s="230"/>
      <c r="BF282" s="390" t="e">
        <f t="shared" si="493"/>
        <v>#DIV/0!</v>
      </c>
      <c r="BG282" s="230"/>
      <c r="BH282" s="390" t="e">
        <f t="shared" si="494"/>
        <v>#DIV/0!</v>
      </c>
      <c r="BI282" s="331"/>
      <c r="BJ282" s="331"/>
      <c r="BK282" s="331"/>
      <c r="BL282" s="331"/>
    </row>
    <row r="283" spans="2:64" s="43" customFormat="1" ht="35.25" hidden="1" customHeight="1" x14ac:dyDescent="0.25">
      <c r="B283" s="358"/>
      <c r="C283" s="191"/>
      <c r="D283" s="355"/>
      <c r="E283" s="355"/>
      <c r="F283" s="355"/>
      <c r="G283" s="355"/>
      <c r="H283" s="355"/>
      <c r="I283" s="355"/>
      <c r="J283" s="355"/>
      <c r="K283" s="354"/>
      <c r="L283" s="354"/>
      <c r="M283" s="354"/>
      <c r="N283" s="354"/>
      <c r="O283" s="354"/>
      <c r="P283" s="354"/>
      <c r="Q283" s="389" t="e">
        <f t="shared" si="487"/>
        <v>#DIV/0!</v>
      </c>
      <c r="R283" s="354"/>
      <c r="S283" s="389" t="e">
        <f t="shared" si="488"/>
        <v>#DIV/0!</v>
      </c>
      <c r="T283" s="389"/>
      <c r="U283" s="389"/>
      <c r="V283" s="355"/>
      <c r="W283" s="355"/>
      <c r="X283" s="355"/>
      <c r="Y283" s="355"/>
      <c r="Z283" s="354"/>
      <c r="AA283" s="389" t="e">
        <f t="shared" si="489"/>
        <v>#DIV/0!</v>
      </c>
      <c r="AB283" s="354"/>
      <c r="AC283" s="389" t="e">
        <f t="shared" si="490"/>
        <v>#DIV/0!</v>
      </c>
      <c r="AD283" s="389"/>
      <c r="AE283" s="389"/>
      <c r="AF283" s="355"/>
      <c r="AG283" s="355"/>
      <c r="AH283" s="355"/>
      <c r="AI283" s="355"/>
      <c r="AJ283" s="354"/>
      <c r="AK283" s="389" t="e">
        <f t="shared" si="491"/>
        <v>#DIV/0!</v>
      </c>
      <c r="AL283" s="354"/>
      <c r="AM283" s="387" t="e">
        <f t="shared" si="492"/>
        <v>#DIV/0!</v>
      </c>
      <c r="AN283" s="387"/>
      <c r="AO283" s="387"/>
      <c r="AP283" s="355"/>
      <c r="AQ283" s="355"/>
      <c r="AR283" s="355"/>
      <c r="AS283" s="355"/>
      <c r="AT283" s="351"/>
      <c r="AU283" s="351"/>
      <c r="AV283" s="351"/>
      <c r="AW283" s="351"/>
      <c r="AX283" s="351"/>
      <c r="AY283" s="351"/>
      <c r="AZ283" s="351"/>
      <c r="BA283" s="351"/>
      <c r="BB283" s="351"/>
      <c r="BC283" s="351"/>
      <c r="BD283" s="351"/>
      <c r="BE283" s="356"/>
      <c r="BF283" s="390" t="e">
        <f t="shared" si="493"/>
        <v>#DIV/0!</v>
      </c>
      <c r="BG283" s="356"/>
      <c r="BH283" s="390" t="e">
        <f t="shared" si="494"/>
        <v>#DIV/0!</v>
      </c>
      <c r="BI283" s="351"/>
      <c r="BJ283" s="351"/>
      <c r="BK283" s="351"/>
      <c r="BL283" s="351"/>
    </row>
    <row r="284" spans="2:64" s="41" customFormat="1" ht="90" hidden="1" customHeight="1" x14ac:dyDescent="0.25">
      <c r="B284" s="301" t="s">
        <v>97</v>
      </c>
      <c r="C284" s="186" t="s">
        <v>121</v>
      </c>
      <c r="D284" s="302"/>
      <c r="E284" s="303">
        <f t="shared" ref="E284:E289" si="528">F284+G284</f>
        <v>55000</v>
      </c>
      <c r="F284" s="302">
        <f>SUM(F285:F286)</f>
        <v>55000</v>
      </c>
      <c r="G284" s="302">
        <f>SUM(G285:G286)</f>
        <v>0</v>
      </c>
      <c r="H284" s="302">
        <f>I284</f>
        <v>-55000</v>
      </c>
      <c r="I284" s="302">
        <f>I285</f>
        <v>-55000</v>
      </c>
      <c r="J284" s="302"/>
      <c r="K284" s="304">
        <f>L284</f>
        <v>0</v>
      </c>
      <c r="L284" s="304">
        <f>L285</f>
        <v>0</v>
      </c>
      <c r="M284" s="304"/>
      <c r="N284" s="304"/>
      <c r="O284" s="304"/>
      <c r="P284" s="304">
        <f>R284+X284</f>
        <v>0</v>
      </c>
      <c r="Q284" s="389" t="e">
        <f t="shared" si="487"/>
        <v>#DIV/0!</v>
      </c>
      <c r="R284" s="229">
        <f>SUM(R285:R286)</f>
        <v>0</v>
      </c>
      <c r="S284" s="389" t="e">
        <f t="shared" si="488"/>
        <v>#DIV/0!</v>
      </c>
      <c r="T284" s="389"/>
      <c r="U284" s="389"/>
      <c r="V284" s="302"/>
      <c r="W284" s="302"/>
      <c r="X284" s="302">
        <f>SUM(X285:X286)</f>
        <v>0</v>
      </c>
      <c r="Y284" s="302"/>
      <c r="Z284" s="304">
        <f>AB284+AH284</f>
        <v>0</v>
      </c>
      <c r="AA284" s="389" t="e">
        <f t="shared" si="489"/>
        <v>#DIV/0!</v>
      </c>
      <c r="AB284" s="229">
        <f>SUM(AB285:AB286)</f>
        <v>0</v>
      </c>
      <c r="AC284" s="389" t="e">
        <f t="shared" si="490"/>
        <v>#DIV/0!</v>
      </c>
      <c r="AD284" s="389"/>
      <c r="AE284" s="389"/>
      <c r="AF284" s="302"/>
      <c r="AG284" s="302"/>
      <c r="AH284" s="302">
        <f>SUM(AH285:AH286)</f>
        <v>0</v>
      </c>
      <c r="AI284" s="302"/>
      <c r="AJ284" s="304">
        <f>AL284+AR284</f>
        <v>0</v>
      </c>
      <c r="AK284" s="389" t="e">
        <f t="shared" si="491"/>
        <v>#DIV/0!</v>
      </c>
      <c r="AL284" s="229">
        <f>SUM(AL285:AL286)</f>
        <v>0</v>
      </c>
      <c r="AM284" s="387" t="e">
        <f t="shared" si="492"/>
        <v>#DIV/0!</v>
      </c>
      <c r="AN284" s="387"/>
      <c r="AO284" s="387"/>
      <c r="AP284" s="302"/>
      <c r="AQ284" s="302"/>
      <c r="AR284" s="302">
        <f>SUM(AR285:AR286)</f>
        <v>0</v>
      </c>
      <c r="AS284" s="302"/>
      <c r="AT284" s="305">
        <f>AT285</f>
        <v>0</v>
      </c>
      <c r="AU284" s="305"/>
      <c r="AV284" s="305"/>
      <c r="AW284" s="305">
        <f>AX284</f>
        <v>0</v>
      </c>
      <c r="AX284" s="305">
        <f>AX285</f>
        <v>0</v>
      </c>
      <c r="AY284" s="305"/>
      <c r="AZ284" s="305"/>
      <c r="BA284" s="305">
        <f>BB284</f>
        <v>0</v>
      </c>
      <c r="BB284" s="305">
        <f>BB285</f>
        <v>0</v>
      </c>
      <c r="BC284" s="305"/>
      <c r="BD284" s="305"/>
      <c r="BE284" s="230">
        <f>BG284+BK284</f>
        <v>0</v>
      </c>
      <c r="BF284" s="390" t="e">
        <f t="shared" si="493"/>
        <v>#DIV/0!</v>
      </c>
      <c r="BG284" s="230">
        <f>SUM(BG285:BG286)</f>
        <v>0</v>
      </c>
      <c r="BH284" s="390" t="e">
        <f t="shared" si="494"/>
        <v>#DIV/0!</v>
      </c>
      <c r="BI284" s="305"/>
      <c r="BJ284" s="305"/>
      <c r="BK284" s="305">
        <f>SUM(BK285:BK286)</f>
        <v>0</v>
      </c>
      <c r="BL284" s="305"/>
    </row>
    <row r="285" spans="2:64" s="43" customFormat="1" ht="46.5" hidden="1" customHeight="1" x14ac:dyDescent="0.25">
      <c r="B285" s="358"/>
      <c r="C285" s="191" t="s">
        <v>66</v>
      </c>
      <c r="D285" s="355"/>
      <c r="E285" s="355">
        <f t="shared" si="528"/>
        <v>55000</v>
      </c>
      <c r="F285" s="355">
        <v>55000</v>
      </c>
      <c r="G285" s="355"/>
      <c r="H285" s="355">
        <f>I285</f>
        <v>-55000</v>
      </c>
      <c r="I285" s="355">
        <f>L285-E285</f>
        <v>-55000</v>
      </c>
      <c r="J285" s="355"/>
      <c r="K285" s="354">
        <f>L285</f>
        <v>0</v>
      </c>
      <c r="L285" s="354">
        <v>0</v>
      </c>
      <c r="M285" s="354"/>
      <c r="N285" s="354"/>
      <c r="O285" s="354"/>
      <c r="P285" s="354">
        <f>R285+X285</f>
        <v>0</v>
      </c>
      <c r="Q285" s="389" t="e">
        <f t="shared" si="487"/>
        <v>#DIV/0!</v>
      </c>
      <c r="R285" s="354">
        <v>0</v>
      </c>
      <c r="S285" s="389" t="e">
        <f t="shared" si="488"/>
        <v>#DIV/0!</v>
      </c>
      <c r="T285" s="389"/>
      <c r="U285" s="389"/>
      <c r="V285" s="355"/>
      <c r="W285" s="355"/>
      <c r="X285" s="355"/>
      <c r="Y285" s="355"/>
      <c r="Z285" s="354">
        <f>AB285+AH285</f>
        <v>0</v>
      </c>
      <c r="AA285" s="389" t="e">
        <f t="shared" si="489"/>
        <v>#DIV/0!</v>
      </c>
      <c r="AB285" s="354">
        <v>0</v>
      </c>
      <c r="AC285" s="389" t="e">
        <f t="shared" si="490"/>
        <v>#DIV/0!</v>
      </c>
      <c r="AD285" s="389"/>
      <c r="AE285" s="389"/>
      <c r="AF285" s="355"/>
      <c r="AG285" s="355"/>
      <c r="AH285" s="355"/>
      <c r="AI285" s="355"/>
      <c r="AJ285" s="354">
        <f>AL285+AR285</f>
        <v>0</v>
      </c>
      <c r="AK285" s="389" t="e">
        <f t="shared" si="491"/>
        <v>#DIV/0!</v>
      </c>
      <c r="AL285" s="354">
        <v>0</v>
      </c>
      <c r="AM285" s="387" t="e">
        <f t="shared" si="492"/>
        <v>#DIV/0!</v>
      </c>
      <c r="AN285" s="387"/>
      <c r="AO285" s="387"/>
      <c r="AP285" s="355"/>
      <c r="AQ285" s="355"/>
      <c r="AR285" s="355"/>
      <c r="AS285" s="355"/>
      <c r="AT285" s="351">
        <v>0</v>
      </c>
      <c r="AU285" s="351"/>
      <c r="AV285" s="351"/>
      <c r="AW285" s="351">
        <f>AX285</f>
        <v>0</v>
      </c>
      <c r="AX285" s="351">
        <f>BB285-AF285</f>
        <v>0</v>
      </c>
      <c r="AY285" s="351"/>
      <c r="AZ285" s="351"/>
      <c r="BA285" s="351">
        <f>BB285</f>
        <v>0</v>
      </c>
      <c r="BB285" s="351">
        <v>0</v>
      </c>
      <c r="BC285" s="351"/>
      <c r="BD285" s="351"/>
      <c r="BE285" s="356">
        <f>BG285+BK285</f>
        <v>0</v>
      </c>
      <c r="BF285" s="390" t="e">
        <f t="shared" si="493"/>
        <v>#DIV/0!</v>
      </c>
      <c r="BG285" s="356">
        <v>0</v>
      </c>
      <c r="BH285" s="390" t="e">
        <f t="shared" si="494"/>
        <v>#DIV/0!</v>
      </c>
      <c r="BI285" s="351"/>
      <c r="BJ285" s="351"/>
      <c r="BK285" s="351"/>
      <c r="BL285" s="351"/>
    </row>
    <row r="286" spans="2:64" s="43" customFormat="1" ht="42" hidden="1" customHeight="1" x14ac:dyDescent="0.25">
      <c r="B286" s="358"/>
      <c r="C286" s="191"/>
      <c r="D286" s="355"/>
      <c r="E286" s="355">
        <f t="shared" si="528"/>
        <v>0</v>
      </c>
      <c r="F286" s="355">
        <v>0</v>
      </c>
      <c r="G286" s="355"/>
      <c r="H286" s="355"/>
      <c r="I286" s="355"/>
      <c r="J286" s="355"/>
      <c r="K286" s="354"/>
      <c r="L286" s="354"/>
      <c r="M286" s="354"/>
      <c r="N286" s="354"/>
      <c r="O286" s="354"/>
      <c r="P286" s="354">
        <f>R286+X286</f>
        <v>0</v>
      </c>
      <c r="Q286" s="389" t="e">
        <f t="shared" si="487"/>
        <v>#DIV/0!</v>
      </c>
      <c r="R286" s="354"/>
      <c r="S286" s="389" t="e">
        <f t="shared" si="488"/>
        <v>#DIV/0!</v>
      </c>
      <c r="T286" s="389"/>
      <c r="U286" s="389"/>
      <c r="V286" s="355"/>
      <c r="W286" s="355"/>
      <c r="X286" s="355"/>
      <c r="Y286" s="355"/>
      <c r="Z286" s="354">
        <f>AB286+AH286</f>
        <v>0</v>
      </c>
      <c r="AA286" s="389" t="e">
        <f t="shared" si="489"/>
        <v>#DIV/0!</v>
      </c>
      <c r="AB286" s="354"/>
      <c r="AC286" s="389" t="e">
        <f t="shared" si="490"/>
        <v>#DIV/0!</v>
      </c>
      <c r="AD286" s="389"/>
      <c r="AE286" s="389"/>
      <c r="AF286" s="355"/>
      <c r="AG286" s="355"/>
      <c r="AH286" s="355"/>
      <c r="AI286" s="355"/>
      <c r="AJ286" s="354">
        <f>AL286+AR286</f>
        <v>0</v>
      </c>
      <c r="AK286" s="389" t="e">
        <f t="shared" si="491"/>
        <v>#DIV/0!</v>
      </c>
      <c r="AL286" s="354"/>
      <c r="AM286" s="387" t="e">
        <f t="shared" si="492"/>
        <v>#DIV/0!</v>
      </c>
      <c r="AN286" s="387"/>
      <c r="AO286" s="387"/>
      <c r="AP286" s="355"/>
      <c r="AQ286" s="355"/>
      <c r="AR286" s="355"/>
      <c r="AS286" s="355"/>
      <c r="AT286" s="351"/>
      <c r="AU286" s="351"/>
      <c r="AV286" s="351"/>
      <c r="AW286" s="351"/>
      <c r="AX286" s="351"/>
      <c r="AY286" s="351"/>
      <c r="AZ286" s="351"/>
      <c r="BA286" s="351"/>
      <c r="BB286" s="351"/>
      <c r="BC286" s="351"/>
      <c r="BD286" s="351"/>
      <c r="BE286" s="356">
        <f>BG286+BK286</f>
        <v>0</v>
      </c>
      <c r="BF286" s="390" t="e">
        <f t="shared" si="493"/>
        <v>#DIV/0!</v>
      </c>
      <c r="BG286" s="356"/>
      <c r="BH286" s="390" t="e">
        <f t="shared" si="494"/>
        <v>#DIV/0!</v>
      </c>
      <c r="BI286" s="351"/>
      <c r="BJ286" s="351"/>
      <c r="BK286" s="351"/>
      <c r="BL286" s="351"/>
    </row>
    <row r="287" spans="2:64" s="41" customFormat="1" ht="171.75" hidden="1" customHeight="1" x14ac:dyDescent="0.25">
      <c r="B287" s="301" t="s">
        <v>76</v>
      </c>
      <c r="C287" s="186" t="s">
        <v>77</v>
      </c>
      <c r="D287" s="302"/>
      <c r="E287" s="303">
        <f t="shared" si="528"/>
        <v>20250</v>
      </c>
      <c r="F287" s="302">
        <f>F289+F292</f>
        <v>20250</v>
      </c>
      <c r="G287" s="302">
        <f>SUM(G289:G292)</f>
        <v>0</v>
      </c>
      <c r="H287" s="302"/>
      <c r="I287" s="302"/>
      <c r="J287" s="302"/>
      <c r="K287" s="304">
        <f t="shared" ref="K287:K295" si="529">L287</f>
        <v>0</v>
      </c>
      <c r="L287" s="304">
        <f>SUM(L289:L292)</f>
        <v>0</v>
      </c>
      <c r="M287" s="304"/>
      <c r="N287" s="304"/>
      <c r="O287" s="304"/>
      <c r="P287" s="304">
        <f>R287+X287</f>
        <v>0</v>
      </c>
      <c r="Q287" s="389" t="e">
        <f t="shared" si="487"/>
        <v>#DIV/0!</v>
      </c>
      <c r="R287" s="229">
        <f>SUM(R289:R292)</f>
        <v>0</v>
      </c>
      <c r="S287" s="389" t="e">
        <f t="shared" si="488"/>
        <v>#DIV/0!</v>
      </c>
      <c r="T287" s="389"/>
      <c r="U287" s="389"/>
      <c r="V287" s="302"/>
      <c r="W287" s="302"/>
      <c r="X287" s="302">
        <f>SUM(X289:X292)</f>
        <v>0</v>
      </c>
      <c r="Y287" s="302"/>
      <c r="Z287" s="304">
        <f>AB287+AH287</f>
        <v>0</v>
      </c>
      <c r="AA287" s="389" t="e">
        <f t="shared" si="489"/>
        <v>#DIV/0!</v>
      </c>
      <c r="AB287" s="229">
        <f>SUM(AB289:AB292)</f>
        <v>0</v>
      </c>
      <c r="AC287" s="389" t="e">
        <f t="shared" si="490"/>
        <v>#DIV/0!</v>
      </c>
      <c r="AD287" s="389"/>
      <c r="AE287" s="389"/>
      <c r="AF287" s="302"/>
      <c r="AG287" s="302"/>
      <c r="AH287" s="302">
        <f>SUM(AH289:AH292)</f>
        <v>0</v>
      </c>
      <c r="AI287" s="302"/>
      <c r="AJ287" s="304">
        <f>AL287+AR287</f>
        <v>0</v>
      </c>
      <c r="AK287" s="389" t="e">
        <f t="shared" si="491"/>
        <v>#DIV/0!</v>
      </c>
      <c r="AL287" s="229">
        <f>SUM(AL289:AL292)</f>
        <v>0</v>
      </c>
      <c r="AM287" s="387" t="e">
        <f t="shared" si="492"/>
        <v>#DIV/0!</v>
      </c>
      <c r="AN287" s="387"/>
      <c r="AO287" s="387"/>
      <c r="AP287" s="302"/>
      <c r="AQ287" s="302"/>
      <c r="AR287" s="302">
        <f>SUM(AR289:AR292)</f>
        <v>0</v>
      </c>
      <c r="AS287" s="302"/>
      <c r="AT287" s="305">
        <f>SUM(AT289:AT292)</f>
        <v>0</v>
      </c>
      <c r="AU287" s="305"/>
      <c r="AV287" s="305"/>
      <c r="AW287" s="305">
        <f>AX287</f>
        <v>0</v>
      </c>
      <c r="AX287" s="305">
        <f>BE287-AJ287</f>
        <v>0</v>
      </c>
      <c r="AY287" s="305"/>
      <c r="AZ287" s="305"/>
      <c r="BA287" s="331">
        <f>BB287+BD287</f>
        <v>774244.74508000002</v>
      </c>
      <c r="BB287" s="305">
        <f>SUM(BB289:BB292)</f>
        <v>774244.74508000002</v>
      </c>
      <c r="BC287" s="305"/>
      <c r="BD287" s="305"/>
      <c r="BE287" s="230">
        <f>BG287+BK287</f>
        <v>0</v>
      </c>
      <c r="BF287" s="390" t="e">
        <f t="shared" si="493"/>
        <v>#DIV/0!</v>
      </c>
      <c r="BG287" s="230">
        <f>SUM(BG289:BG292)</f>
        <v>0</v>
      </c>
      <c r="BH287" s="390" t="e">
        <f t="shared" si="494"/>
        <v>#DIV/0!</v>
      </c>
      <c r="BI287" s="305"/>
      <c r="BJ287" s="305"/>
      <c r="BK287" s="305">
        <f>SUM(BK289:BK292)</f>
        <v>0</v>
      </c>
      <c r="BL287" s="305"/>
    </row>
    <row r="288" spans="2:64" s="41" customFormat="1" ht="45" hidden="1" customHeight="1" x14ac:dyDescent="0.25">
      <c r="B288" s="301"/>
      <c r="C288" s="186" t="s">
        <v>56</v>
      </c>
      <c r="D288" s="302"/>
      <c r="E288" s="303"/>
      <c r="F288" s="302"/>
      <c r="G288" s="302"/>
      <c r="H288" s="302"/>
      <c r="I288" s="302"/>
      <c r="J288" s="302"/>
      <c r="K288" s="304">
        <f t="shared" si="529"/>
        <v>0</v>
      </c>
      <c r="L288" s="304">
        <f>SUM(L289:L291)</f>
        <v>0</v>
      </c>
      <c r="M288" s="304"/>
      <c r="N288" s="304"/>
      <c r="O288" s="304"/>
      <c r="P288" s="304">
        <f>R288</f>
        <v>0</v>
      </c>
      <c r="Q288" s="389" t="e">
        <f t="shared" si="487"/>
        <v>#DIV/0!</v>
      </c>
      <c r="R288" s="304">
        <f>R289+R291</f>
        <v>0</v>
      </c>
      <c r="S288" s="389" t="e">
        <f t="shared" si="488"/>
        <v>#DIV/0!</v>
      </c>
      <c r="T288" s="389"/>
      <c r="U288" s="389"/>
      <c r="V288" s="302"/>
      <c r="W288" s="302"/>
      <c r="X288" s="302"/>
      <c r="Y288" s="302"/>
      <c r="Z288" s="304">
        <f>AB288</f>
        <v>0</v>
      </c>
      <c r="AA288" s="389" t="e">
        <f t="shared" si="489"/>
        <v>#DIV/0!</v>
      </c>
      <c r="AB288" s="304">
        <f>AB289+AB291</f>
        <v>0</v>
      </c>
      <c r="AC288" s="389" t="e">
        <f t="shared" si="490"/>
        <v>#DIV/0!</v>
      </c>
      <c r="AD288" s="389"/>
      <c r="AE288" s="389"/>
      <c r="AF288" s="302"/>
      <c r="AG288" s="302"/>
      <c r="AH288" s="302"/>
      <c r="AI288" s="302"/>
      <c r="AJ288" s="304">
        <f>AL288</f>
        <v>0</v>
      </c>
      <c r="AK288" s="389" t="e">
        <f t="shared" si="491"/>
        <v>#DIV/0!</v>
      </c>
      <c r="AL288" s="304">
        <f>AL289+AL291</f>
        <v>0</v>
      </c>
      <c r="AM288" s="387" t="e">
        <f t="shared" si="492"/>
        <v>#DIV/0!</v>
      </c>
      <c r="AN288" s="387"/>
      <c r="AO288" s="387"/>
      <c r="AP288" s="302"/>
      <c r="AQ288" s="302"/>
      <c r="AR288" s="302"/>
      <c r="AS288" s="302"/>
      <c r="AT288" s="305">
        <f>AT289+AT291</f>
        <v>0</v>
      </c>
      <c r="AU288" s="305"/>
      <c r="AV288" s="305"/>
      <c r="AW288" s="305"/>
      <c r="AX288" s="305"/>
      <c r="AY288" s="305"/>
      <c r="AZ288" s="305"/>
      <c r="BA288" s="305">
        <f>BB288</f>
        <v>90000</v>
      </c>
      <c r="BB288" s="305">
        <f>BB289+BB291</f>
        <v>90000</v>
      </c>
      <c r="BC288" s="305"/>
      <c r="BD288" s="305"/>
      <c r="BE288" s="306">
        <f>BG288</f>
        <v>0</v>
      </c>
      <c r="BF288" s="390" t="e">
        <f t="shared" si="493"/>
        <v>#DIV/0!</v>
      </c>
      <c r="BG288" s="306">
        <f>BG289+BG291</f>
        <v>0</v>
      </c>
      <c r="BH288" s="390" t="e">
        <f t="shared" si="494"/>
        <v>#DIV/0!</v>
      </c>
      <c r="BI288" s="305"/>
      <c r="BJ288" s="305"/>
      <c r="BK288" s="305"/>
      <c r="BL288" s="305"/>
    </row>
    <row r="289" spans="2:64" s="43" customFormat="1" ht="66.75" hidden="1" customHeight="1" x14ac:dyDescent="0.25">
      <c r="B289" s="358"/>
      <c r="C289" s="191" t="s">
        <v>73</v>
      </c>
      <c r="D289" s="355"/>
      <c r="E289" s="355">
        <f t="shared" si="528"/>
        <v>20250</v>
      </c>
      <c r="F289" s="355">
        <v>20250</v>
      </c>
      <c r="G289" s="355">
        <v>0</v>
      </c>
      <c r="H289" s="355"/>
      <c r="I289" s="355"/>
      <c r="J289" s="355"/>
      <c r="K289" s="354">
        <f t="shared" si="529"/>
        <v>0</v>
      </c>
      <c r="L289" s="354">
        <v>0</v>
      </c>
      <c r="M289" s="354"/>
      <c r="N289" s="354"/>
      <c r="O289" s="354"/>
      <c r="P289" s="354">
        <f>R289+X289</f>
        <v>0</v>
      </c>
      <c r="Q289" s="389" t="e">
        <f t="shared" si="487"/>
        <v>#DIV/0!</v>
      </c>
      <c r="R289" s="354"/>
      <c r="S289" s="389" t="e">
        <f t="shared" si="488"/>
        <v>#DIV/0!</v>
      </c>
      <c r="T289" s="389"/>
      <c r="U289" s="389"/>
      <c r="V289" s="355"/>
      <c r="W289" s="355"/>
      <c r="X289" s="355"/>
      <c r="Y289" s="355"/>
      <c r="Z289" s="354">
        <f>AB289+AH289</f>
        <v>0</v>
      </c>
      <c r="AA289" s="389" t="e">
        <f t="shared" si="489"/>
        <v>#DIV/0!</v>
      </c>
      <c r="AB289" s="354">
        <f>AQ289-X289</f>
        <v>0</v>
      </c>
      <c r="AC289" s="389" t="e">
        <f t="shared" si="490"/>
        <v>#DIV/0!</v>
      </c>
      <c r="AD289" s="389"/>
      <c r="AE289" s="389"/>
      <c r="AF289" s="355"/>
      <c r="AG289" s="355"/>
      <c r="AH289" s="355"/>
      <c r="AI289" s="355"/>
      <c r="AJ289" s="354">
        <f>AL289+AR289</f>
        <v>0</v>
      </c>
      <c r="AK289" s="389" t="e">
        <f t="shared" si="491"/>
        <v>#DIV/0!</v>
      </c>
      <c r="AL289" s="354">
        <f>AY289-AH289</f>
        <v>0</v>
      </c>
      <c r="AM289" s="387" t="e">
        <f t="shared" si="492"/>
        <v>#DIV/0!</v>
      </c>
      <c r="AN289" s="387"/>
      <c r="AO289" s="387"/>
      <c r="AP289" s="355"/>
      <c r="AQ289" s="355"/>
      <c r="AR289" s="355"/>
      <c r="AS289" s="355"/>
      <c r="AT289" s="351">
        <v>0</v>
      </c>
      <c r="AU289" s="351"/>
      <c r="AV289" s="351"/>
      <c r="AW289" s="351"/>
      <c r="AX289" s="351"/>
      <c r="AY289" s="351"/>
      <c r="AZ289" s="351"/>
      <c r="BA289" s="351">
        <f>BB289</f>
        <v>90000</v>
      </c>
      <c r="BB289" s="351">
        <v>90000</v>
      </c>
      <c r="BC289" s="351"/>
      <c r="BD289" s="351"/>
      <c r="BE289" s="356">
        <f>BG289+BK289</f>
        <v>0</v>
      </c>
      <c r="BF289" s="390" t="e">
        <f t="shared" si="493"/>
        <v>#DIV/0!</v>
      </c>
      <c r="BG289" s="356">
        <f>BR289-BC289</f>
        <v>0</v>
      </c>
      <c r="BH289" s="390" t="e">
        <f t="shared" si="494"/>
        <v>#DIV/0!</v>
      </c>
      <c r="BI289" s="351"/>
      <c r="BJ289" s="351"/>
      <c r="BK289" s="351"/>
      <c r="BL289" s="351"/>
    </row>
    <row r="290" spans="2:64" s="43" customFormat="1" ht="51" hidden="1" customHeight="1" x14ac:dyDescent="0.25">
      <c r="B290" s="358"/>
      <c r="C290" s="191" t="s">
        <v>73</v>
      </c>
      <c r="D290" s="355"/>
      <c r="E290" s="355"/>
      <c r="F290" s="355"/>
      <c r="G290" s="355"/>
      <c r="H290" s="355"/>
      <c r="I290" s="355"/>
      <c r="J290" s="355"/>
      <c r="K290" s="354">
        <f t="shared" si="529"/>
        <v>0</v>
      </c>
      <c r="L290" s="354">
        <v>0</v>
      </c>
      <c r="M290" s="354"/>
      <c r="N290" s="354"/>
      <c r="O290" s="354"/>
      <c r="P290" s="354"/>
      <c r="Q290" s="389" t="e">
        <f t="shared" si="487"/>
        <v>#DIV/0!</v>
      </c>
      <c r="R290" s="354"/>
      <c r="S290" s="389" t="e">
        <f t="shared" si="488"/>
        <v>#DIV/0!</v>
      </c>
      <c r="T290" s="389"/>
      <c r="U290" s="389"/>
      <c r="V290" s="355"/>
      <c r="W290" s="355"/>
      <c r="X290" s="355"/>
      <c r="Y290" s="355"/>
      <c r="Z290" s="354"/>
      <c r="AA290" s="389" t="e">
        <f t="shared" si="489"/>
        <v>#DIV/0!</v>
      </c>
      <c r="AB290" s="354"/>
      <c r="AC290" s="389" t="e">
        <f t="shared" si="490"/>
        <v>#DIV/0!</v>
      </c>
      <c r="AD290" s="389"/>
      <c r="AE290" s="389"/>
      <c r="AF290" s="355"/>
      <c r="AG290" s="355"/>
      <c r="AH290" s="355"/>
      <c r="AI290" s="355"/>
      <c r="AJ290" s="354"/>
      <c r="AK290" s="389" t="e">
        <f t="shared" si="491"/>
        <v>#DIV/0!</v>
      </c>
      <c r="AL290" s="354"/>
      <c r="AM290" s="387" t="e">
        <f t="shared" si="492"/>
        <v>#DIV/0!</v>
      </c>
      <c r="AN290" s="387"/>
      <c r="AO290" s="387"/>
      <c r="AP290" s="355"/>
      <c r="AQ290" s="355"/>
      <c r="AR290" s="355"/>
      <c r="AS290" s="355"/>
      <c r="AT290" s="351"/>
      <c r="AU290" s="351"/>
      <c r="AV290" s="351"/>
      <c r="AW290" s="351"/>
      <c r="AX290" s="351"/>
      <c r="AY290" s="351"/>
      <c r="AZ290" s="351"/>
      <c r="BA290" s="351"/>
      <c r="BB290" s="351"/>
      <c r="BC290" s="351"/>
      <c r="BD290" s="351"/>
      <c r="BE290" s="356"/>
      <c r="BF290" s="390" t="e">
        <f t="shared" si="493"/>
        <v>#DIV/0!</v>
      </c>
      <c r="BG290" s="356"/>
      <c r="BH290" s="390" t="e">
        <f t="shared" si="494"/>
        <v>#DIV/0!</v>
      </c>
      <c r="BI290" s="351"/>
      <c r="BJ290" s="351"/>
      <c r="BK290" s="351"/>
      <c r="BL290" s="351"/>
    </row>
    <row r="291" spans="2:64" s="43" customFormat="1" ht="24" hidden="1" customHeight="1" x14ac:dyDescent="0.25">
      <c r="B291" s="358"/>
      <c r="C291" s="191" t="s">
        <v>66</v>
      </c>
      <c r="D291" s="355"/>
      <c r="E291" s="355"/>
      <c r="F291" s="355"/>
      <c r="G291" s="355"/>
      <c r="H291" s="355"/>
      <c r="I291" s="355"/>
      <c r="J291" s="355"/>
      <c r="K291" s="354">
        <f t="shared" si="529"/>
        <v>0</v>
      </c>
      <c r="L291" s="354">
        <v>0</v>
      </c>
      <c r="M291" s="354"/>
      <c r="N291" s="354"/>
      <c r="O291" s="354"/>
      <c r="P291" s="354">
        <f>R291+X291</f>
        <v>0</v>
      </c>
      <c r="Q291" s="389" t="e">
        <f t="shared" si="487"/>
        <v>#DIV/0!</v>
      </c>
      <c r="R291" s="354">
        <f>AF291-L291</f>
        <v>0</v>
      </c>
      <c r="S291" s="389" t="e">
        <f t="shared" si="488"/>
        <v>#DIV/0!</v>
      </c>
      <c r="T291" s="389"/>
      <c r="U291" s="389"/>
      <c r="V291" s="355"/>
      <c r="W291" s="355"/>
      <c r="X291" s="355"/>
      <c r="Y291" s="355"/>
      <c r="Z291" s="354">
        <f>AB291+AH291</f>
        <v>0</v>
      </c>
      <c r="AA291" s="389" t="e">
        <f t="shared" si="489"/>
        <v>#DIV/0!</v>
      </c>
      <c r="AB291" s="354">
        <f>AQ291-X291</f>
        <v>0</v>
      </c>
      <c r="AC291" s="389" t="e">
        <f t="shared" si="490"/>
        <v>#DIV/0!</v>
      </c>
      <c r="AD291" s="389"/>
      <c r="AE291" s="389"/>
      <c r="AF291" s="355"/>
      <c r="AG291" s="355"/>
      <c r="AH291" s="355"/>
      <c r="AI291" s="355"/>
      <c r="AJ291" s="354">
        <f>AL291+AR291</f>
        <v>0</v>
      </c>
      <c r="AK291" s="389" t="e">
        <f t="shared" si="491"/>
        <v>#DIV/0!</v>
      </c>
      <c r="AL291" s="354">
        <f>AY291-AH291</f>
        <v>0</v>
      </c>
      <c r="AM291" s="387" t="e">
        <f t="shared" si="492"/>
        <v>#DIV/0!</v>
      </c>
      <c r="AN291" s="387"/>
      <c r="AO291" s="387"/>
      <c r="AP291" s="355"/>
      <c r="AQ291" s="355"/>
      <c r="AR291" s="355"/>
      <c r="AS291" s="355"/>
      <c r="AT291" s="351"/>
      <c r="AU291" s="351"/>
      <c r="AV291" s="351"/>
      <c r="AW291" s="351"/>
      <c r="AX291" s="351"/>
      <c r="AY291" s="351"/>
      <c r="AZ291" s="351"/>
      <c r="BA291" s="351"/>
      <c r="BB291" s="351"/>
      <c r="BC291" s="351"/>
      <c r="BD291" s="351"/>
      <c r="BE291" s="356">
        <f>BG291+BK291</f>
        <v>0</v>
      </c>
      <c r="BF291" s="390" t="e">
        <f t="shared" si="493"/>
        <v>#DIV/0!</v>
      </c>
      <c r="BG291" s="356">
        <f>BR291-BC291</f>
        <v>0</v>
      </c>
      <c r="BH291" s="390" t="e">
        <f t="shared" si="494"/>
        <v>#DIV/0!</v>
      </c>
      <c r="BI291" s="351"/>
      <c r="BJ291" s="351"/>
      <c r="BK291" s="351"/>
      <c r="BL291" s="351"/>
    </row>
    <row r="292" spans="2:64" s="45" customFormat="1" ht="46.5" hidden="1" customHeight="1" x14ac:dyDescent="0.25">
      <c r="B292" s="301"/>
      <c r="C292" s="186" t="s">
        <v>57</v>
      </c>
      <c r="D292" s="303"/>
      <c r="E292" s="303"/>
      <c r="F292" s="303"/>
      <c r="G292" s="303"/>
      <c r="H292" s="303"/>
      <c r="I292" s="303"/>
      <c r="J292" s="303"/>
      <c r="K292" s="229">
        <f t="shared" si="529"/>
        <v>0</v>
      </c>
      <c r="L292" s="229">
        <v>0</v>
      </c>
      <c r="M292" s="229"/>
      <c r="N292" s="229"/>
      <c r="O292" s="229"/>
      <c r="P292" s="229">
        <f>R292+X292</f>
        <v>0</v>
      </c>
      <c r="Q292" s="389" t="e">
        <f t="shared" si="487"/>
        <v>#DIV/0!</v>
      </c>
      <c r="R292" s="229">
        <f>AF292-L292</f>
        <v>0</v>
      </c>
      <c r="S292" s="389" t="e">
        <f t="shared" si="488"/>
        <v>#DIV/0!</v>
      </c>
      <c r="T292" s="389"/>
      <c r="U292" s="389"/>
      <c r="V292" s="303"/>
      <c r="W292" s="303"/>
      <c r="X292" s="303"/>
      <c r="Y292" s="303"/>
      <c r="Z292" s="229">
        <f>AB292+AH292</f>
        <v>0</v>
      </c>
      <c r="AA292" s="389" t="e">
        <f t="shared" si="489"/>
        <v>#DIV/0!</v>
      </c>
      <c r="AB292" s="229">
        <f>AQ292-X292</f>
        <v>0</v>
      </c>
      <c r="AC292" s="389" t="e">
        <f t="shared" si="490"/>
        <v>#DIV/0!</v>
      </c>
      <c r="AD292" s="389"/>
      <c r="AE292" s="389"/>
      <c r="AF292" s="303"/>
      <c r="AG292" s="303"/>
      <c r="AH292" s="303"/>
      <c r="AI292" s="303"/>
      <c r="AJ292" s="229">
        <f>AL292+AR292</f>
        <v>0</v>
      </c>
      <c r="AK292" s="389" t="e">
        <f t="shared" si="491"/>
        <v>#DIV/0!</v>
      </c>
      <c r="AL292" s="229">
        <f>AY292-AH292</f>
        <v>0</v>
      </c>
      <c r="AM292" s="387" t="e">
        <f t="shared" si="492"/>
        <v>#DIV/0!</v>
      </c>
      <c r="AN292" s="387"/>
      <c r="AO292" s="387"/>
      <c r="AP292" s="303"/>
      <c r="AQ292" s="303"/>
      <c r="AR292" s="303"/>
      <c r="AS292" s="303"/>
      <c r="AT292" s="331"/>
      <c r="AU292" s="331"/>
      <c r="AV292" s="331"/>
      <c r="AW292" s="331"/>
      <c r="AX292" s="331"/>
      <c r="AY292" s="331"/>
      <c r="AZ292" s="331"/>
      <c r="BA292" s="331">
        <f>BB292</f>
        <v>684244.74508000002</v>
      </c>
      <c r="BB292" s="331">
        <v>684244.74508000002</v>
      </c>
      <c r="BC292" s="331"/>
      <c r="BD292" s="331"/>
      <c r="BE292" s="230">
        <f>BG292+BK292</f>
        <v>0</v>
      </c>
      <c r="BF292" s="390" t="e">
        <f t="shared" si="493"/>
        <v>#DIV/0!</v>
      </c>
      <c r="BG292" s="230">
        <f>BR292-BC292</f>
        <v>0</v>
      </c>
      <c r="BH292" s="390" t="e">
        <f t="shared" si="494"/>
        <v>#DIV/0!</v>
      </c>
      <c r="BI292" s="331"/>
      <c r="BJ292" s="331"/>
      <c r="BK292" s="331"/>
      <c r="BL292" s="331"/>
    </row>
    <row r="293" spans="2:64" s="45" customFormat="1" ht="161.25" hidden="1" customHeight="1" x14ac:dyDescent="0.25">
      <c r="B293" s="301" t="s">
        <v>22</v>
      </c>
      <c r="C293" s="186" t="s">
        <v>122</v>
      </c>
      <c r="D293" s="303"/>
      <c r="E293" s="303"/>
      <c r="F293" s="303"/>
      <c r="G293" s="303"/>
      <c r="H293" s="303"/>
      <c r="I293" s="303"/>
      <c r="J293" s="303"/>
      <c r="K293" s="229">
        <f t="shared" si="529"/>
        <v>0</v>
      </c>
      <c r="L293" s="229">
        <f>L294</f>
        <v>0</v>
      </c>
      <c r="M293" s="229"/>
      <c r="N293" s="229"/>
      <c r="O293" s="229"/>
      <c r="P293" s="229">
        <f>R293</f>
        <v>0</v>
      </c>
      <c r="Q293" s="389" t="e">
        <f t="shared" si="487"/>
        <v>#DIV/0!</v>
      </c>
      <c r="R293" s="229">
        <f>R294</f>
        <v>0</v>
      </c>
      <c r="S293" s="389" t="e">
        <f t="shared" si="488"/>
        <v>#DIV/0!</v>
      </c>
      <c r="T293" s="389"/>
      <c r="U293" s="389"/>
      <c r="V293" s="303"/>
      <c r="W293" s="303"/>
      <c r="X293" s="303"/>
      <c r="Y293" s="303"/>
      <c r="Z293" s="229">
        <f>AB293</f>
        <v>0</v>
      </c>
      <c r="AA293" s="389" t="e">
        <f t="shared" si="489"/>
        <v>#DIV/0!</v>
      </c>
      <c r="AB293" s="229">
        <f>AB294</f>
        <v>0</v>
      </c>
      <c r="AC293" s="389" t="e">
        <f t="shared" si="490"/>
        <v>#DIV/0!</v>
      </c>
      <c r="AD293" s="389"/>
      <c r="AE293" s="389"/>
      <c r="AF293" s="303"/>
      <c r="AG293" s="303"/>
      <c r="AH293" s="303"/>
      <c r="AI293" s="303"/>
      <c r="AJ293" s="229">
        <f>AL293</f>
        <v>0</v>
      </c>
      <c r="AK293" s="389" t="e">
        <f t="shared" si="491"/>
        <v>#DIV/0!</v>
      </c>
      <c r="AL293" s="229">
        <f>AL294</f>
        <v>0</v>
      </c>
      <c r="AM293" s="387" t="e">
        <f t="shared" si="492"/>
        <v>#DIV/0!</v>
      </c>
      <c r="AN293" s="387"/>
      <c r="AO293" s="387"/>
      <c r="AP293" s="303"/>
      <c r="AQ293" s="303"/>
      <c r="AR293" s="303"/>
      <c r="AS293" s="303"/>
      <c r="AT293" s="331"/>
      <c r="AU293" s="331"/>
      <c r="AV293" s="331"/>
      <c r="AW293" s="331"/>
      <c r="AX293" s="331"/>
      <c r="AY293" s="331"/>
      <c r="AZ293" s="331"/>
      <c r="BA293" s="331"/>
      <c r="BB293" s="331"/>
      <c r="BC293" s="331"/>
      <c r="BD293" s="331"/>
      <c r="BE293" s="230">
        <f>BG293</f>
        <v>0</v>
      </c>
      <c r="BF293" s="390" t="e">
        <f t="shared" si="493"/>
        <v>#DIV/0!</v>
      </c>
      <c r="BG293" s="230">
        <f>BG294</f>
        <v>0</v>
      </c>
      <c r="BH293" s="390" t="e">
        <f t="shared" si="494"/>
        <v>#DIV/0!</v>
      </c>
      <c r="BI293" s="331"/>
      <c r="BJ293" s="331"/>
      <c r="BK293" s="331"/>
      <c r="BL293" s="331"/>
    </row>
    <row r="294" spans="2:64" s="43" customFormat="1" ht="50.25" hidden="1" customHeight="1" x14ac:dyDescent="0.25">
      <c r="B294" s="301"/>
      <c r="C294" s="192" t="s">
        <v>56</v>
      </c>
      <c r="D294" s="355"/>
      <c r="E294" s="355"/>
      <c r="F294" s="355"/>
      <c r="G294" s="355"/>
      <c r="H294" s="355"/>
      <c r="I294" s="355"/>
      <c r="J294" s="355"/>
      <c r="K294" s="354">
        <f t="shared" si="529"/>
        <v>0</v>
      </c>
      <c r="L294" s="354">
        <f>L295</f>
        <v>0</v>
      </c>
      <c r="M294" s="354"/>
      <c r="N294" s="354"/>
      <c r="O294" s="354"/>
      <c r="P294" s="354">
        <f>R294</f>
        <v>0</v>
      </c>
      <c r="Q294" s="389" t="e">
        <f t="shared" si="487"/>
        <v>#DIV/0!</v>
      </c>
      <c r="R294" s="354">
        <f>R295</f>
        <v>0</v>
      </c>
      <c r="S294" s="389" t="e">
        <f t="shared" si="488"/>
        <v>#DIV/0!</v>
      </c>
      <c r="T294" s="389"/>
      <c r="U294" s="389"/>
      <c r="V294" s="355"/>
      <c r="W294" s="355"/>
      <c r="X294" s="355"/>
      <c r="Y294" s="355"/>
      <c r="Z294" s="354">
        <f>AB294</f>
        <v>0</v>
      </c>
      <c r="AA294" s="389" t="e">
        <f t="shared" si="489"/>
        <v>#DIV/0!</v>
      </c>
      <c r="AB294" s="354">
        <f>AB295</f>
        <v>0</v>
      </c>
      <c r="AC294" s="389" t="e">
        <f t="shared" si="490"/>
        <v>#DIV/0!</v>
      </c>
      <c r="AD294" s="389"/>
      <c r="AE294" s="389"/>
      <c r="AF294" s="355"/>
      <c r="AG294" s="355"/>
      <c r="AH294" s="355"/>
      <c r="AI294" s="355"/>
      <c r="AJ294" s="354">
        <f>AL294</f>
        <v>0</v>
      </c>
      <c r="AK294" s="389" t="e">
        <f t="shared" si="491"/>
        <v>#DIV/0!</v>
      </c>
      <c r="AL294" s="354">
        <f>AL295</f>
        <v>0</v>
      </c>
      <c r="AM294" s="387" t="e">
        <f t="shared" si="492"/>
        <v>#DIV/0!</v>
      </c>
      <c r="AN294" s="387"/>
      <c r="AO294" s="387"/>
      <c r="AP294" s="355"/>
      <c r="AQ294" s="355"/>
      <c r="AR294" s="355"/>
      <c r="AS294" s="355"/>
      <c r="AT294" s="351"/>
      <c r="AU294" s="351"/>
      <c r="AV294" s="351"/>
      <c r="AW294" s="351"/>
      <c r="AX294" s="351"/>
      <c r="AY294" s="351"/>
      <c r="AZ294" s="351"/>
      <c r="BA294" s="351"/>
      <c r="BB294" s="351"/>
      <c r="BC294" s="351"/>
      <c r="BD294" s="351"/>
      <c r="BE294" s="356">
        <f>BG294</f>
        <v>0</v>
      </c>
      <c r="BF294" s="390" t="e">
        <f t="shared" si="493"/>
        <v>#DIV/0!</v>
      </c>
      <c r="BG294" s="356">
        <f t="shared" ref="BG294:BG295" si="530">L294-AB294</f>
        <v>0</v>
      </c>
      <c r="BH294" s="390" t="e">
        <f t="shared" si="494"/>
        <v>#DIV/0!</v>
      </c>
      <c r="BI294" s="351"/>
      <c r="BJ294" s="351"/>
      <c r="BK294" s="351"/>
      <c r="BL294" s="351"/>
    </row>
    <row r="295" spans="2:64" s="45" customFormat="1" ht="52.5" hidden="1" customHeight="1" x14ac:dyDescent="0.25">
      <c r="B295" s="358"/>
      <c r="C295" s="191" t="s">
        <v>65</v>
      </c>
      <c r="D295" s="303"/>
      <c r="E295" s="303"/>
      <c r="F295" s="303"/>
      <c r="G295" s="303"/>
      <c r="H295" s="303"/>
      <c r="I295" s="303"/>
      <c r="J295" s="303"/>
      <c r="K295" s="354">
        <f t="shared" si="529"/>
        <v>0</v>
      </c>
      <c r="L295" s="354">
        <v>0</v>
      </c>
      <c r="M295" s="354"/>
      <c r="N295" s="229"/>
      <c r="O295" s="229"/>
      <c r="P295" s="354">
        <f>R295</f>
        <v>0</v>
      </c>
      <c r="Q295" s="389" t="e">
        <f t="shared" si="487"/>
        <v>#DIV/0!</v>
      </c>
      <c r="R295" s="354">
        <f>L295</f>
        <v>0</v>
      </c>
      <c r="S295" s="389" t="e">
        <f t="shared" si="488"/>
        <v>#DIV/0!</v>
      </c>
      <c r="T295" s="389"/>
      <c r="U295" s="389"/>
      <c r="V295" s="303"/>
      <c r="W295" s="303"/>
      <c r="X295" s="303"/>
      <c r="Y295" s="303"/>
      <c r="Z295" s="354">
        <f>AB295</f>
        <v>0</v>
      </c>
      <c r="AA295" s="389" t="e">
        <f t="shared" si="489"/>
        <v>#DIV/0!</v>
      </c>
      <c r="AB295" s="354">
        <f>L295</f>
        <v>0</v>
      </c>
      <c r="AC295" s="389" t="e">
        <f t="shared" si="490"/>
        <v>#DIV/0!</v>
      </c>
      <c r="AD295" s="389"/>
      <c r="AE295" s="389"/>
      <c r="AF295" s="303"/>
      <c r="AG295" s="303"/>
      <c r="AH295" s="303"/>
      <c r="AI295" s="303"/>
      <c r="AJ295" s="354">
        <f>AL295</f>
        <v>0</v>
      </c>
      <c r="AK295" s="389" t="e">
        <f t="shared" si="491"/>
        <v>#DIV/0!</v>
      </c>
      <c r="AL295" s="354">
        <f>AB295</f>
        <v>0</v>
      </c>
      <c r="AM295" s="387" t="e">
        <f t="shared" si="492"/>
        <v>#DIV/0!</v>
      </c>
      <c r="AN295" s="387"/>
      <c r="AO295" s="387"/>
      <c r="AP295" s="303"/>
      <c r="AQ295" s="303"/>
      <c r="AR295" s="303"/>
      <c r="AS295" s="303"/>
      <c r="AT295" s="331"/>
      <c r="AU295" s="331"/>
      <c r="AV295" s="331"/>
      <c r="AW295" s="331"/>
      <c r="AX295" s="331"/>
      <c r="AY295" s="331"/>
      <c r="AZ295" s="331"/>
      <c r="BA295" s="331"/>
      <c r="BB295" s="331"/>
      <c r="BC295" s="331"/>
      <c r="BD295" s="331"/>
      <c r="BE295" s="356">
        <f>BG295</f>
        <v>0</v>
      </c>
      <c r="BF295" s="390" t="e">
        <f t="shared" si="493"/>
        <v>#DIV/0!</v>
      </c>
      <c r="BG295" s="356">
        <f t="shared" si="530"/>
        <v>0</v>
      </c>
      <c r="BH295" s="390" t="e">
        <f t="shared" si="494"/>
        <v>#DIV/0!</v>
      </c>
      <c r="BI295" s="331"/>
      <c r="BJ295" s="331"/>
      <c r="BK295" s="331"/>
      <c r="BL295" s="331"/>
    </row>
    <row r="296" spans="2:64" s="45" customFormat="1" ht="36.75" hidden="1" customHeight="1" x14ac:dyDescent="0.25">
      <c r="B296" s="358"/>
      <c r="C296" s="191" t="s">
        <v>66</v>
      </c>
      <c r="D296" s="303"/>
      <c r="E296" s="303"/>
      <c r="F296" s="303"/>
      <c r="G296" s="303"/>
      <c r="H296" s="303"/>
      <c r="I296" s="303"/>
      <c r="J296" s="303"/>
      <c r="K296" s="354">
        <f>L296</f>
        <v>0</v>
      </c>
      <c r="L296" s="354">
        <v>0</v>
      </c>
      <c r="M296" s="354"/>
      <c r="N296" s="229"/>
      <c r="O296" s="229"/>
      <c r="P296" s="354">
        <f>R296</f>
        <v>0</v>
      </c>
      <c r="Q296" s="389" t="e">
        <f t="shared" si="487"/>
        <v>#DIV/0!</v>
      </c>
      <c r="R296" s="354">
        <v>0</v>
      </c>
      <c r="S296" s="389" t="e">
        <f t="shared" si="488"/>
        <v>#DIV/0!</v>
      </c>
      <c r="T296" s="389"/>
      <c r="U296" s="389"/>
      <c r="V296" s="303"/>
      <c r="W296" s="303"/>
      <c r="X296" s="303"/>
      <c r="Y296" s="303"/>
      <c r="Z296" s="354">
        <f>AB296</f>
        <v>0</v>
      </c>
      <c r="AA296" s="389" t="e">
        <f t="shared" si="489"/>
        <v>#DIV/0!</v>
      </c>
      <c r="AB296" s="354">
        <v>0</v>
      </c>
      <c r="AC296" s="389" t="e">
        <f t="shared" si="490"/>
        <v>#DIV/0!</v>
      </c>
      <c r="AD296" s="389"/>
      <c r="AE296" s="389"/>
      <c r="AF296" s="303"/>
      <c r="AG296" s="303"/>
      <c r="AH296" s="303"/>
      <c r="AI296" s="303"/>
      <c r="AJ296" s="354">
        <f>AL296</f>
        <v>0</v>
      </c>
      <c r="AK296" s="389" t="e">
        <f t="shared" si="491"/>
        <v>#DIV/0!</v>
      </c>
      <c r="AL296" s="354">
        <v>0</v>
      </c>
      <c r="AM296" s="387" t="e">
        <f t="shared" si="492"/>
        <v>#DIV/0!</v>
      </c>
      <c r="AN296" s="387"/>
      <c r="AO296" s="387"/>
      <c r="AP296" s="303"/>
      <c r="AQ296" s="303"/>
      <c r="AR296" s="303"/>
      <c r="AS296" s="303"/>
      <c r="AT296" s="331"/>
      <c r="AU296" s="331"/>
      <c r="AV296" s="331"/>
      <c r="AW296" s="331"/>
      <c r="AX296" s="331"/>
      <c r="AY296" s="331"/>
      <c r="AZ296" s="331"/>
      <c r="BA296" s="331"/>
      <c r="BB296" s="331"/>
      <c r="BC296" s="331"/>
      <c r="BD296" s="331"/>
      <c r="BE296" s="356">
        <f>BG296</f>
        <v>0</v>
      </c>
      <c r="BF296" s="390" t="e">
        <f t="shared" si="493"/>
        <v>#DIV/0!</v>
      </c>
      <c r="BG296" s="356">
        <v>0</v>
      </c>
      <c r="BH296" s="390" t="e">
        <f t="shared" si="494"/>
        <v>#DIV/0!</v>
      </c>
      <c r="BI296" s="331"/>
      <c r="BJ296" s="331"/>
      <c r="BK296" s="331"/>
      <c r="BL296" s="331"/>
    </row>
    <row r="297" spans="2:64" s="45" customFormat="1" ht="36.75" hidden="1" customHeight="1" x14ac:dyDescent="0.25">
      <c r="B297" s="358"/>
      <c r="C297" s="191"/>
      <c r="D297" s="303"/>
      <c r="E297" s="303"/>
      <c r="F297" s="303"/>
      <c r="G297" s="303"/>
      <c r="H297" s="303"/>
      <c r="I297" s="303"/>
      <c r="J297" s="303"/>
      <c r="K297" s="354"/>
      <c r="L297" s="354"/>
      <c r="M297" s="354"/>
      <c r="N297" s="229"/>
      <c r="O297" s="229"/>
      <c r="P297" s="354"/>
      <c r="Q297" s="389" t="e">
        <f t="shared" si="487"/>
        <v>#DIV/0!</v>
      </c>
      <c r="R297" s="354"/>
      <c r="S297" s="389" t="e">
        <f t="shared" si="488"/>
        <v>#DIV/0!</v>
      </c>
      <c r="T297" s="389"/>
      <c r="U297" s="389"/>
      <c r="V297" s="303"/>
      <c r="W297" s="303"/>
      <c r="X297" s="303"/>
      <c r="Y297" s="303"/>
      <c r="Z297" s="354"/>
      <c r="AA297" s="389" t="e">
        <f t="shared" si="489"/>
        <v>#DIV/0!</v>
      </c>
      <c r="AB297" s="354"/>
      <c r="AC297" s="389" t="e">
        <f t="shared" si="490"/>
        <v>#DIV/0!</v>
      </c>
      <c r="AD297" s="389"/>
      <c r="AE297" s="389"/>
      <c r="AF297" s="303"/>
      <c r="AG297" s="303"/>
      <c r="AH297" s="303"/>
      <c r="AI297" s="303"/>
      <c r="AJ297" s="354"/>
      <c r="AK297" s="389" t="e">
        <f t="shared" si="491"/>
        <v>#DIV/0!</v>
      </c>
      <c r="AL297" s="354"/>
      <c r="AM297" s="387" t="e">
        <f t="shared" si="492"/>
        <v>#DIV/0!</v>
      </c>
      <c r="AN297" s="387"/>
      <c r="AO297" s="387"/>
      <c r="AP297" s="303"/>
      <c r="AQ297" s="303"/>
      <c r="AR297" s="303"/>
      <c r="AS297" s="303"/>
      <c r="AT297" s="331"/>
      <c r="AU297" s="331"/>
      <c r="AV297" s="331"/>
      <c r="AW297" s="331"/>
      <c r="AX297" s="331"/>
      <c r="AY297" s="331"/>
      <c r="AZ297" s="331"/>
      <c r="BA297" s="331"/>
      <c r="BB297" s="331"/>
      <c r="BC297" s="331"/>
      <c r="BD297" s="331"/>
      <c r="BE297" s="356"/>
      <c r="BF297" s="390" t="e">
        <f t="shared" si="493"/>
        <v>#DIV/0!</v>
      </c>
      <c r="BG297" s="356"/>
      <c r="BH297" s="390" t="e">
        <f t="shared" si="494"/>
        <v>#DIV/0!</v>
      </c>
      <c r="BI297" s="331"/>
      <c r="BJ297" s="331"/>
      <c r="BK297" s="331"/>
      <c r="BL297" s="331"/>
    </row>
    <row r="298" spans="2:64" s="45" customFormat="1" ht="98.25" hidden="1" customHeight="1" x14ac:dyDescent="0.25">
      <c r="B298" s="301" t="s">
        <v>22</v>
      </c>
      <c r="C298" s="186" t="s">
        <v>123</v>
      </c>
      <c r="D298" s="303"/>
      <c r="E298" s="303"/>
      <c r="F298" s="303"/>
      <c r="G298" s="303"/>
      <c r="H298" s="303"/>
      <c r="I298" s="303"/>
      <c r="J298" s="303"/>
      <c r="K298" s="229">
        <f>L298</f>
        <v>0</v>
      </c>
      <c r="L298" s="229">
        <v>0</v>
      </c>
      <c r="M298" s="229"/>
      <c r="N298" s="229"/>
      <c r="O298" s="229"/>
      <c r="P298" s="229"/>
      <c r="Q298" s="389" t="e">
        <f t="shared" si="487"/>
        <v>#DIV/0!</v>
      </c>
      <c r="R298" s="229"/>
      <c r="S298" s="389" t="e">
        <f t="shared" si="488"/>
        <v>#DIV/0!</v>
      </c>
      <c r="T298" s="389"/>
      <c r="U298" s="389"/>
      <c r="V298" s="303"/>
      <c r="W298" s="303"/>
      <c r="X298" s="303"/>
      <c r="Y298" s="303"/>
      <c r="Z298" s="229"/>
      <c r="AA298" s="389" t="e">
        <f t="shared" si="489"/>
        <v>#DIV/0!</v>
      </c>
      <c r="AB298" s="229"/>
      <c r="AC298" s="389" t="e">
        <f t="shared" si="490"/>
        <v>#DIV/0!</v>
      </c>
      <c r="AD298" s="389"/>
      <c r="AE298" s="389"/>
      <c r="AF298" s="303"/>
      <c r="AG298" s="303"/>
      <c r="AH298" s="303"/>
      <c r="AI298" s="303"/>
      <c r="AJ298" s="229"/>
      <c r="AK298" s="389" t="e">
        <f t="shared" si="491"/>
        <v>#DIV/0!</v>
      </c>
      <c r="AL298" s="229"/>
      <c r="AM298" s="387" t="e">
        <f t="shared" si="492"/>
        <v>#DIV/0!</v>
      </c>
      <c r="AN298" s="387"/>
      <c r="AO298" s="387"/>
      <c r="AP298" s="303"/>
      <c r="AQ298" s="303"/>
      <c r="AR298" s="303"/>
      <c r="AS298" s="303"/>
      <c r="AT298" s="331"/>
      <c r="AU298" s="331"/>
      <c r="AV298" s="331"/>
      <c r="AW298" s="331"/>
      <c r="AX298" s="331"/>
      <c r="AY298" s="331"/>
      <c r="AZ298" s="331"/>
      <c r="BA298" s="331"/>
      <c r="BB298" s="331"/>
      <c r="BC298" s="331"/>
      <c r="BD298" s="331"/>
      <c r="BE298" s="230"/>
      <c r="BF298" s="390" t="e">
        <f t="shared" si="493"/>
        <v>#DIV/0!</v>
      </c>
      <c r="BG298" s="230"/>
      <c r="BH298" s="390" t="e">
        <f t="shared" si="494"/>
        <v>#DIV/0!</v>
      </c>
      <c r="BI298" s="331"/>
      <c r="BJ298" s="331"/>
      <c r="BK298" s="331"/>
      <c r="BL298" s="331"/>
    </row>
    <row r="299" spans="2:64" s="45" customFormat="1" ht="36.75" hidden="1" customHeight="1" x14ac:dyDescent="0.25">
      <c r="B299" s="358"/>
      <c r="C299" s="191" t="s">
        <v>65</v>
      </c>
      <c r="D299" s="303"/>
      <c r="E299" s="303"/>
      <c r="F299" s="303"/>
      <c r="G299" s="303"/>
      <c r="H299" s="303"/>
      <c r="I299" s="303"/>
      <c r="J299" s="303"/>
      <c r="K299" s="354">
        <f>L299</f>
        <v>0</v>
      </c>
      <c r="L299" s="354">
        <v>0</v>
      </c>
      <c r="M299" s="354"/>
      <c r="N299" s="229"/>
      <c r="O299" s="229"/>
      <c r="P299" s="354"/>
      <c r="Q299" s="389" t="e">
        <f t="shared" si="487"/>
        <v>#DIV/0!</v>
      </c>
      <c r="R299" s="354"/>
      <c r="S299" s="389" t="e">
        <f t="shared" si="488"/>
        <v>#DIV/0!</v>
      </c>
      <c r="T299" s="389"/>
      <c r="U299" s="389"/>
      <c r="V299" s="303"/>
      <c r="W299" s="303"/>
      <c r="X299" s="303"/>
      <c r="Y299" s="303"/>
      <c r="Z299" s="354"/>
      <c r="AA299" s="389" t="e">
        <f t="shared" si="489"/>
        <v>#DIV/0!</v>
      </c>
      <c r="AB299" s="354"/>
      <c r="AC299" s="389" t="e">
        <f t="shared" si="490"/>
        <v>#DIV/0!</v>
      </c>
      <c r="AD299" s="389"/>
      <c r="AE299" s="389"/>
      <c r="AF299" s="303"/>
      <c r="AG299" s="303"/>
      <c r="AH299" s="303"/>
      <c r="AI299" s="303"/>
      <c r="AJ299" s="354"/>
      <c r="AK299" s="389" t="e">
        <f t="shared" si="491"/>
        <v>#DIV/0!</v>
      </c>
      <c r="AL299" s="354"/>
      <c r="AM299" s="387" t="e">
        <f t="shared" si="492"/>
        <v>#DIV/0!</v>
      </c>
      <c r="AN299" s="387"/>
      <c r="AO299" s="387"/>
      <c r="AP299" s="303"/>
      <c r="AQ299" s="303"/>
      <c r="AR299" s="303"/>
      <c r="AS299" s="303"/>
      <c r="AT299" s="331"/>
      <c r="AU299" s="331"/>
      <c r="AV299" s="331"/>
      <c r="AW299" s="331"/>
      <c r="AX299" s="331"/>
      <c r="AY299" s="331"/>
      <c r="AZ299" s="331"/>
      <c r="BA299" s="331"/>
      <c r="BB299" s="331"/>
      <c r="BC299" s="331"/>
      <c r="BD299" s="331"/>
      <c r="BE299" s="356"/>
      <c r="BF299" s="390" t="e">
        <f t="shared" si="493"/>
        <v>#DIV/0!</v>
      </c>
      <c r="BG299" s="356"/>
      <c r="BH299" s="390" t="e">
        <f t="shared" si="494"/>
        <v>#DIV/0!</v>
      </c>
      <c r="BI299" s="331"/>
      <c r="BJ299" s="331"/>
      <c r="BK299" s="331"/>
      <c r="BL299" s="331"/>
    </row>
    <row r="300" spans="2:64" s="45" customFormat="1" ht="171.75" hidden="1" customHeight="1" x14ac:dyDescent="0.25">
      <c r="B300" s="301" t="s">
        <v>26</v>
      </c>
      <c r="C300" s="186" t="s">
        <v>122</v>
      </c>
      <c r="D300" s="303"/>
      <c r="E300" s="303"/>
      <c r="F300" s="303"/>
      <c r="G300" s="303"/>
      <c r="H300" s="303"/>
      <c r="I300" s="303"/>
      <c r="J300" s="303"/>
      <c r="K300" s="229">
        <f>L300</f>
        <v>0</v>
      </c>
      <c r="L300" s="229">
        <f>L301</f>
        <v>0</v>
      </c>
      <c r="M300" s="229"/>
      <c r="N300" s="229"/>
      <c r="O300" s="229"/>
      <c r="P300" s="229">
        <f>R300</f>
        <v>0</v>
      </c>
      <c r="Q300" s="389" t="e">
        <f t="shared" si="487"/>
        <v>#DIV/0!</v>
      </c>
      <c r="R300" s="229">
        <f>R301</f>
        <v>0</v>
      </c>
      <c r="S300" s="389" t="e">
        <f t="shared" si="488"/>
        <v>#DIV/0!</v>
      </c>
      <c r="T300" s="389"/>
      <c r="U300" s="389"/>
      <c r="V300" s="303"/>
      <c r="W300" s="303"/>
      <c r="X300" s="303"/>
      <c r="Y300" s="303"/>
      <c r="Z300" s="229">
        <f>AB300</f>
        <v>0</v>
      </c>
      <c r="AA300" s="389" t="e">
        <f t="shared" si="489"/>
        <v>#DIV/0!</v>
      </c>
      <c r="AB300" s="229">
        <f>AB301</f>
        <v>0</v>
      </c>
      <c r="AC300" s="389" t="e">
        <f t="shared" si="490"/>
        <v>#DIV/0!</v>
      </c>
      <c r="AD300" s="389"/>
      <c r="AE300" s="389"/>
      <c r="AF300" s="303"/>
      <c r="AG300" s="303"/>
      <c r="AH300" s="303"/>
      <c r="AI300" s="303"/>
      <c r="AJ300" s="229">
        <f>AL300</f>
        <v>0</v>
      </c>
      <c r="AK300" s="389" t="e">
        <f t="shared" si="491"/>
        <v>#DIV/0!</v>
      </c>
      <c r="AL300" s="229">
        <f>AL301</f>
        <v>0</v>
      </c>
      <c r="AM300" s="387" t="e">
        <f t="shared" si="492"/>
        <v>#DIV/0!</v>
      </c>
      <c r="AN300" s="387"/>
      <c r="AO300" s="387"/>
      <c r="AP300" s="303"/>
      <c r="AQ300" s="303"/>
      <c r="AR300" s="303"/>
      <c r="AS300" s="303"/>
      <c r="AT300" s="331"/>
      <c r="AU300" s="331"/>
      <c r="AV300" s="331"/>
      <c r="AW300" s="331"/>
      <c r="AX300" s="331"/>
      <c r="AY300" s="331"/>
      <c r="AZ300" s="331"/>
      <c r="BA300" s="331"/>
      <c r="BB300" s="331"/>
      <c r="BC300" s="331"/>
      <c r="BD300" s="331"/>
      <c r="BE300" s="230">
        <f>BG300</f>
        <v>0</v>
      </c>
      <c r="BF300" s="390" t="e">
        <f t="shared" ref="BF300:BF371" si="531">BE300/K300</f>
        <v>#DIV/0!</v>
      </c>
      <c r="BG300" s="230">
        <f>BG301</f>
        <v>0</v>
      </c>
      <c r="BH300" s="390" t="e">
        <f t="shared" ref="BH300:BH371" si="532">BG300/L300</f>
        <v>#DIV/0!</v>
      </c>
      <c r="BI300" s="331"/>
      <c r="BJ300" s="331"/>
      <c r="BK300" s="331"/>
      <c r="BL300" s="331"/>
    </row>
    <row r="301" spans="2:64" s="45" customFormat="1" ht="36.75" hidden="1" customHeight="1" x14ac:dyDescent="0.25">
      <c r="B301" s="358"/>
      <c r="C301" s="191" t="s">
        <v>65</v>
      </c>
      <c r="D301" s="303"/>
      <c r="E301" s="303"/>
      <c r="F301" s="303"/>
      <c r="G301" s="303"/>
      <c r="H301" s="303"/>
      <c r="I301" s="303"/>
      <c r="J301" s="303"/>
      <c r="K301" s="354">
        <f>L301</f>
        <v>0</v>
      </c>
      <c r="L301" s="354">
        <v>0</v>
      </c>
      <c r="M301" s="354"/>
      <c r="N301" s="229"/>
      <c r="O301" s="229"/>
      <c r="P301" s="354">
        <f>R301</f>
        <v>0</v>
      </c>
      <c r="Q301" s="389" t="e">
        <f t="shared" ref="Q301:Q373" si="533">P301/K301</f>
        <v>#DIV/0!</v>
      </c>
      <c r="R301" s="354">
        <f>AF301</f>
        <v>0</v>
      </c>
      <c r="S301" s="389" t="e">
        <f t="shared" ref="S301:S373" si="534">R301/L301</f>
        <v>#DIV/0!</v>
      </c>
      <c r="T301" s="389"/>
      <c r="U301" s="389"/>
      <c r="V301" s="303"/>
      <c r="W301" s="303"/>
      <c r="X301" s="303"/>
      <c r="Y301" s="303"/>
      <c r="Z301" s="354">
        <f>AB301</f>
        <v>0</v>
      </c>
      <c r="AA301" s="389" t="e">
        <f t="shared" ref="AA301:AA373" si="535">Z301/K301</f>
        <v>#DIV/0!</v>
      </c>
      <c r="AB301" s="354">
        <f>AQ301</f>
        <v>0</v>
      </c>
      <c r="AC301" s="389" t="e">
        <f t="shared" ref="AC301:AC373" si="536">AB301/L301</f>
        <v>#DIV/0!</v>
      </c>
      <c r="AD301" s="389"/>
      <c r="AE301" s="389"/>
      <c r="AF301" s="303"/>
      <c r="AG301" s="303"/>
      <c r="AH301" s="303"/>
      <c r="AI301" s="303"/>
      <c r="AJ301" s="354">
        <f>AL301</f>
        <v>0</v>
      </c>
      <c r="AK301" s="389" t="e">
        <f t="shared" ref="AK301:AK369" si="537">AJ301/K301</f>
        <v>#DIV/0!</v>
      </c>
      <c r="AL301" s="354">
        <f>AY301</f>
        <v>0</v>
      </c>
      <c r="AM301" s="387" t="e">
        <f t="shared" ref="AM301:AM373" si="538">AL301/L301</f>
        <v>#DIV/0!</v>
      </c>
      <c r="AN301" s="387"/>
      <c r="AO301" s="387"/>
      <c r="AP301" s="303"/>
      <c r="AQ301" s="303"/>
      <c r="AR301" s="303"/>
      <c r="AS301" s="303"/>
      <c r="AT301" s="331"/>
      <c r="AU301" s="331"/>
      <c r="AV301" s="331"/>
      <c r="AW301" s="331"/>
      <c r="AX301" s="331"/>
      <c r="AY301" s="331"/>
      <c r="AZ301" s="331"/>
      <c r="BA301" s="331"/>
      <c r="BB301" s="331"/>
      <c r="BC301" s="331"/>
      <c r="BD301" s="331"/>
      <c r="BE301" s="356">
        <f>BG301</f>
        <v>0</v>
      </c>
      <c r="BF301" s="390" t="e">
        <f t="shared" si="531"/>
        <v>#DIV/0!</v>
      </c>
      <c r="BG301" s="356">
        <f>BR301</f>
        <v>0</v>
      </c>
      <c r="BH301" s="390" t="e">
        <f t="shared" si="532"/>
        <v>#DIV/0!</v>
      </c>
      <c r="BI301" s="331"/>
      <c r="BJ301" s="331"/>
      <c r="BK301" s="331"/>
      <c r="BL301" s="331"/>
    </row>
    <row r="302" spans="2:64" s="45" customFormat="1" ht="36.75" hidden="1" customHeight="1" x14ac:dyDescent="0.25">
      <c r="B302" s="358"/>
      <c r="C302" s="191"/>
      <c r="D302" s="303"/>
      <c r="E302" s="303"/>
      <c r="F302" s="303"/>
      <c r="G302" s="303"/>
      <c r="H302" s="303"/>
      <c r="I302" s="303"/>
      <c r="J302" s="303"/>
      <c r="K302" s="354"/>
      <c r="L302" s="354"/>
      <c r="M302" s="354"/>
      <c r="N302" s="229"/>
      <c r="O302" s="229"/>
      <c r="P302" s="354"/>
      <c r="Q302" s="389" t="e">
        <f t="shared" si="533"/>
        <v>#DIV/0!</v>
      </c>
      <c r="R302" s="354"/>
      <c r="S302" s="389" t="e">
        <f t="shared" si="534"/>
        <v>#DIV/0!</v>
      </c>
      <c r="T302" s="389"/>
      <c r="U302" s="389"/>
      <c r="V302" s="303"/>
      <c r="W302" s="303"/>
      <c r="X302" s="303"/>
      <c r="Y302" s="303"/>
      <c r="Z302" s="354"/>
      <c r="AA302" s="389" t="e">
        <f t="shared" si="535"/>
        <v>#DIV/0!</v>
      </c>
      <c r="AB302" s="354"/>
      <c r="AC302" s="389" t="e">
        <f t="shared" si="536"/>
        <v>#DIV/0!</v>
      </c>
      <c r="AD302" s="389"/>
      <c r="AE302" s="389"/>
      <c r="AF302" s="303"/>
      <c r="AG302" s="303"/>
      <c r="AH302" s="303"/>
      <c r="AI302" s="303"/>
      <c r="AJ302" s="354"/>
      <c r="AK302" s="389" t="e">
        <f t="shared" si="537"/>
        <v>#DIV/0!</v>
      </c>
      <c r="AL302" s="354"/>
      <c r="AM302" s="387" t="e">
        <f t="shared" si="538"/>
        <v>#DIV/0!</v>
      </c>
      <c r="AN302" s="387"/>
      <c r="AO302" s="387"/>
      <c r="AP302" s="303"/>
      <c r="AQ302" s="303"/>
      <c r="AR302" s="303"/>
      <c r="AS302" s="303"/>
      <c r="AT302" s="331"/>
      <c r="AU302" s="331"/>
      <c r="AV302" s="331"/>
      <c r="AW302" s="331"/>
      <c r="AX302" s="331"/>
      <c r="AY302" s="331"/>
      <c r="AZ302" s="331"/>
      <c r="BA302" s="331"/>
      <c r="BB302" s="331"/>
      <c r="BC302" s="331"/>
      <c r="BD302" s="331"/>
      <c r="BE302" s="356"/>
      <c r="BF302" s="390" t="e">
        <f t="shared" si="531"/>
        <v>#DIV/0!</v>
      </c>
      <c r="BG302" s="356"/>
      <c r="BH302" s="390" t="e">
        <f t="shared" si="532"/>
        <v>#DIV/0!</v>
      </c>
      <c r="BI302" s="331"/>
      <c r="BJ302" s="331"/>
      <c r="BK302" s="331"/>
      <c r="BL302" s="331"/>
    </row>
    <row r="303" spans="2:64" s="45" customFormat="1" ht="36.75" hidden="1" customHeight="1" x14ac:dyDescent="0.25">
      <c r="B303" s="358"/>
      <c r="C303" s="191"/>
      <c r="D303" s="303"/>
      <c r="E303" s="303"/>
      <c r="F303" s="303"/>
      <c r="G303" s="303"/>
      <c r="H303" s="303"/>
      <c r="I303" s="303"/>
      <c r="J303" s="303"/>
      <c r="K303" s="354"/>
      <c r="L303" s="354"/>
      <c r="M303" s="354"/>
      <c r="N303" s="229"/>
      <c r="O303" s="229"/>
      <c r="P303" s="354"/>
      <c r="Q303" s="389" t="e">
        <f t="shared" si="533"/>
        <v>#DIV/0!</v>
      </c>
      <c r="R303" s="354"/>
      <c r="S303" s="389" t="e">
        <f t="shared" si="534"/>
        <v>#DIV/0!</v>
      </c>
      <c r="T303" s="389"/>
      <c r="U303" s="389"/>
      <c r="V303" s="303"/>
      <c r="W303" s="303"/>
      <c r="X303" s="303"/>
      <c r="Y303" s="303"/>
      <c r="Z303" s="354"/>
      <c r="AA303" s="389" t="e">
        <f t="shared" si="535"/>
        <v>#DIV/0!</v>
      </c>
      <c r="AB303" s="354"/>
      <c r="AC303" s="389" t="e">
        <f t="shared" si="536"/>
        <v>#DIV/0!</v>
      </c>
      <c r="AD303" s="389"/>
      <c r="AE303" s="389"/>
      <c r="AF303" s="303"/>
      <c r="AG303" s="303"/>
      <c r="AH303" s="303"/>
      <c r="AI303" s="303"/>
      <c r="AJ303" s="354"/>
      <c r="AK303" s="389" t="e">
        <f t="shared" si="537"/>
        <v>#DIV/0!</v>
      </c>
      <c r="AL303" s="354"/>
      <c r="AM303" s="387" t="e">
        <f t="shared" si="538"/>
        <v>#DIV/0!</v>
      </c>
      <c r="AN303" s="387"/>
      <c r="AO303" s="387"/>
      <c r="AP303" s="303"/>
      <c r="AQ303" s="303"/>
      <c r="AR303" s="303"/>
      <c r="AS303" s="303"/>
      <c r="AT303" s="331"/>
      <c r="AU303" s="331"/>
      <c r="AV303" s="331"/>
      <c r="AW303" s="331"/>
      <c r="AX303" s="331"/>
      <c r="AY303" s="331"/>
      <c r="AZ303" s="331"/>
      <c r="BA303" s="331"/>
      <c r="BB303" s="331"/>
      <c r="BC303" s="331"/>
      <c r="BD303" s="331"/>
      <c r="BE303" s="356"/>
      <c r="BF303" s="390" t="e">
        <f t="shared" si="531"/>
        <v>#DIV/0!</v>
      </c>
      <c r="BG303" s="356"/>
      <c r="BH303" s="390" t="e">
        <f t="shared" si="532"/>
        <v>#DIV/0!</v>
      </c>
      <c r="BI303" s="331"/>
      <c r="BJ303" s="331"/>
      <c r="BK303" s="331"/>
      <c r="BL303" s="331"/>
    </row>
    <row r="304" spans="2:64" s="45" customFormat="1" ht="36.75" hidden="1" customHeight="1" x14ac:dyDescent="0.25">
      <c r="B304" s="358"/>
      <c r="C304" s="191"/>
      <c r="D304" s="303"/>
      <c r="E304" s="303"/>
      <c r="F304" s="303"/>
      <c r="G304" s="303"/>
      <c r="H304" s="303"/>
      <c r="I304" s="303"/>
      <c r="J304" s="303"/>
      <c r="K304" s="354"/>
      <c r="L304" s="354"/>
      <c r="M304" s="354"/>
      <c r="N304" s="229"/>
      <c r="O304" s="229"/>
      <c r="P304" s="354"/>
      <c r="Q304" s="389" t="e">
        <f t="shared" si="533"/>
        <v>#DIV/0!</v>
      </c>
      <c r="R304" s="354"/>
      <c r="S304" s="389" t="e">
        <f t="shared" si="534"/>
        <v>#DIV/0!</v>
      </c>
      <c r="T304" s="389"/>
      <c r="U304" s="389"/>
      <c r="V304" s="303"/>
      <c r="W304" s="303"/>
      <c r="X304" s="303"/>
      <c r="Y304" s="303"/>
      <c r="Z304" s="354"/>
      <c r="AA304" s="389" t="e">
        <f t="shared" si="535"/>
        <v>#DIV/0!</v>
      </c>
      <c r="AB304" s="354"/>
      <c r="AC304" s="389" t="e">
        <f t="shared" si="536"/>
        <v>#DIV/0!</v>
      </c>
      <c r="AD304" s="389"/>
      <c r="AE304" s="389"/>
      <c r="AF304" s="303"/>
      <c r="AG304" s="303"/>
      <c r="AH304" s="303"/>
      <c r="AI304" s="303"/>
      <c r="AJ304" s="354"/>
      <c r="AK304" s="389" t="e">
        <f t="shared" si="537"/>
        <v>#DIV/0!</v>
      </c>
      <c r="AL304" s="354"/>
      <c r="AM304" s="387" t="e">
        <f t="shared" si="538"/>
        <v>#DIV/0!</v>
      </c>
      <c r="AN304" s="387"/>
      <c r="AO304" s="387"/>
      <c r="AP304" s="303"/>
      <c r="AQ304" s="303"/>
      <c r="AR304" s="303"/>
      <c r="AS304" s="303"/>
      <c r="AT304" s="331"/>
      <c r="AU304" s="331"/>
      <c r="AV304" s="331"/>
      <c r="AW304" s="331"/>
      <c r="AX304" s="331"/>
      <c r="AY304" s="331"/>
      <c r="AZ304" s="331"/>
      <c r="BA304" s="331"/>
      <c r="BB304" s="331"/>
      <c r="BC304" s="331"/>
      <c r="BD304" s="331"/>
      <c r="BE304" s="356"/>
      <c r="BF304" s="390" t="e">
        <f t="shared" si="531"/>
        <v>#DIV/0!</v>
      </c>
      <c r="BG304" s="356"/>
      <c r="BH304" s="390" t="e">
        <f t="shared" si="532"/>
        <v>#DIV/0!</v>
      </c>
      <c r="BI304" s="331"/>
      <c r="BJ304" s="331"/>
      <c r="BK304" s="331"/>
      <c r="BL304" s="331"/>
    </row>
    <row r="305" spans="2:64" s="45" customFormat="1" ht="36.75" hidden="1" customHeight="1" x14ac:dyDescent="0.25">
      <c r="B305" s="358"/>
      <c r="C305" s="191"/>
      <c r="D305" s="303"/>
      <c r="E305" s="303"/>
      <c r="F305" s="303"/>
      <c r="G305" s="303"/>
      <c r="H305" s="303"/>
      <c r="I305" s="303"/>
      <c r="J305" s="303"/>
      <c r="K305" s="354"/>
      <c r="L305" s="354"/>
      <c r="M305" s="354"/>
      <c r="N305" s="229"/>
      <c r="O305" s="229"/>
      <c r="P305" s="354"/>
      <c r="Q305" s="389" t="e">
        <f t="shared" si="533"/>
        <v>#DIV/0!</v>
      </c>
      <c r="R305" s="354"/>
      <c r="S305" s="389" t="e">
        <f t="shared" si="534"/>
        <v>#DIV/0!</v>
      </c>
      <c r="T305" s="389"/>
      <c r="U305" s="389"/>
      <c r="V305" s="303"/>
      <c r="W305" s="303"/>
      <c r="X305" s="303"/>
      <c r="Y305" s="303"/>
      <c r="Z305" s="354"/>
      <c r="AA305" s="389" t="e">
        <f t="shared" si="535"/>
        <v>#DIV/0!</v>
      </c>
      <c r="AB305" s="354"/>
      <c r="AC305" s="389" t="e">
        <f t="shared" si="536"/>
        <v>#DIV/0!</v>
      </c>
      <c r="AD305" s="389"/>
      <c r="AE305" s="389"/>
      <c r="AF305" s="303"/>
      <c r="AG305" s="303"/>
      <c r="AH305" s="303"/>
      <c r="AI305" s="303"/>
      <c r="AJ305" s="354"/>
      <c r="AK305" s="389" t="e">
        <f t="shared" si="537"/>
        <v>#DIV/0!</v>
      </c>
      <c r="AL305" s="354"/>
      <c r="AM305" s="387" t="e">
        <f t="shared" si="538"/>
        <v>#DIV/0!</v>
      </c>
      <c r="AN305" s="387"/>
      <c r="AO305" s="387"/>
      <c r="AP305" s="303"/>
      <c r="AQ305" s="303"/>
      <c r="AR305" s="303"/>
      <c r="AS305" s="303"/>
      <c r="AT305" s="331"/>
      <c r="AU305" s="331"/>
      <c r="AV305" s="331"/>
      <c r="AW305" s="331"/>
      <c r="AX305" s="331"/>
      <c r="AY305" s="331"/>
      <c r="AZ305" s="331"/>
      <c r="BA305" s="331"/>
      <c r="BB305" s="331"/>
      <c r="BC305" s="331"/>
      <c r="BD305" s="331"/>
      <c r="BE305" s="356"/>
      <c r="BF305" s="390" t="e">
        <f t="shared" si="531"/>
        <v>#DIV/0!</v>
      </c>
      <c r="BG305" s="356"/>
      <c r="BH305" s="390" t="e">
        <f t="shared" si="532"/>
        <v>#DIV/0!</v>
      </c>
      <c r="BI305" s="331"/>
      <c r="BJ305" s="331"/>
      <c r="BK305" s="331"/>
      <c r="BL305" s="331"/>
    </row>
    <row r="306" spans="2:64" s="45" customFormat="1" ht="36.75" hidden="1" customHeight="1" x14ac:dyDescent="0.25">
      <c r="B306" s="358"/>
      <c r="C306" s="191"/>
      <c r="D306" s="303"/>
      <c r="E306" s="303"/>
      <c r="F306" s="303"/>
      <c r="G306" s="303"/>
      <c r="H306" s="303"/>
      <c r="I306" s="303"/>
      <c r="J306" s="303"/>
      <c r="K306" s="354"/>
      <c r="L306" s="354"/>
      <c r="M306" s="354"/>
      <c r="N306" s="229"/>
      <c r="O306" s="229"/>
      <c r="P306" s="354"/>
      <c r="Q306" s="389" t="e">
        <f t="shared" si="533"/>
        <v>#DIV/0!</v>
      </c>
      <c r="R306" s="354"/>
      <c r="S306" s="389" t="e">
        <f t="shared" si="534"/>
        <v>#DIV/0!</v>
      </c>
      <c r="T306" s="389"/>
      <c r="U306" s="389"/>
      <c r="V306" s="303"/>
      <c r="W306" s="303"/>
      <c r="X306" s="303"/>
      <c r="Y306" s="303"/>
      <c r="Z306" s="354"/>
      <c r="AA306" s="389" t="e">
        <f t="shared" si="535"/>
        <v>#DIV/0!</v>
      </c>
      <c r="AB306" s="354"/>
      <c r="AC306" s="389" t="e">
        <f t="shared" si="536"/>
        <v>#DIV/0!</v>
      </c>
      <c r="AD306" s="389"/>
      <c r="AE306" s="389"/>
      <c r="AF306" s="303"/>
      <c r="AG306" s="303"/>
      <c r="AH306" s="303"/>
      <c r="AI306" s="303"/>
      <c r="AJ306" s="354"/>
      <c r="AK306" s="389" t="e">
        <f t="shared" si="537"/>
        <v>#DIV/0!</v>
      </c>
      <c r="AL306" s="354"/>
      <c r="AM306" s="387" t="e">
        <f t="shared" si="538"/>
        <v>#DIV/0!</v>
      </c>
      <c r="AN306" s="387"/>
      <c r="AO306" s="387"/>
      <c r="AP306" s="303"/>
      <c r="AQ306" s="303"/>
      <c r="AR306" s="303"/>
      <c r="AS306" s="303"/>
      <c r="AT306" s="331"/>
      <c r="AU306" s="331"/>
      <c r="AV306" s="331"/>
      <c r="AW306" s="331"/>
      <c r="AX306" s="331"/>
      <c r="AY306" s="331"/>
      <c r="AZ306" s="331"/>
      <c r="BA306" s="331"/>
      <c r="BB306" s="331"/>
      <c r="BC306" s="331"/>
      <c r="BD306" s="331"/>
      <c r="BE306" s="356"/>
      <c r="BF306" s="390" t="e">
        <f t="shared" si="531"/>
        <v>#DIV/0!</v>
      </c>
      <c r="BG306" s="356"/>
      <c r="BH306" s="390" t="e">
        <f t="shared" si="532"/>
        <v>#DIV/0!</v>
      </c>
      <c r="BI306" s="331"/>
      <c r="BJ306" s="331"/>
      <c r="BK306" s="331"/>
      <c r="BL306" s="331"/>
    </row>
    <row r="307" spans="2:64" s="45" customFormat="1" ht="36.75" hidden="1" customHeight="1" x14ac:dyDescent="0.25">
      <c r="B307" s="358"/>
      <c r="C307" s="191"/>
      <c r="D307" s="303"/>
      <c r="E307" s="303"/>
      <c r="F307" s="303"/>
      <c r="G307" s="303"/>
      <c r="H307" s="303"/>
      <c r="I307" s="303"/>
      <c r="J307" s="303"/>
      <c r="K307" s="354"/>
      <c r="L307" s="354"/>
      <c r="M307" s="354"/>
      <c r="N307" s="229"/>
      <c r="O307" s="229"/>
      <c r="P307" s="354"/>
      <c r="Q307" s="389" t="e">
        <f t="shared" si="533"/>
        <v>#DIV/0!</v>
      </c>
      <c r="R307" s="354"/>
      <c r="S307" s="389" t="e">
        <f t="shared" si="534"/>
        <v>#DIV/0!</v>
      </c>
      <c r="T307" s="389"/>
      <c r="U307" s="389"/>
      <c r="V307" s="303"/>
      <c r="W307" s="303"/>
      <c r="X307" s="303"/>
      <c r="Y307" s="303"/>
      <c r="Z307" s="354"/>
      <c r="AA307" s="389" t="e">
        <f t="shared" si="535"/>
        <v>#DIV/0!</v>
      </c>
      <c r="AB307" s="354"/>
      <c r="AC307" s="389" t="e">
        <f t="shared" si="536"/>
        <v>#DIV/0!</v>
      </c>
      <c r="AD307" s="389"/>
      <c r="AE307" s="389"/>
      <c r="AF307" s="303"/>
      <c r="AG307" s="303"/>
      <c r="AH307" s="303"/>
      <c r="AI307" s="303"/>
      <c r="AJ307" s="354"/>
      <c r="AK307" s="389" t="e">
        <f t="shared" si="537"/>
        <v>#DIV/0!</v>
      </c>
      <c r="AL307" s="354"/>
      <c r="AM307" s="387" t="e">
        <f t="shared" si="538"/>
        <v>#DIV/0!</v>
      </c>
      <c r="AN307" s="387"/>
      <c r="AO307" s="387"/>
      <c r="AP307" s="303"/>
      <c r="AQ307" s="303"/>
      <c r="AR307" s="303"/>
      <c r="AS307" s="303"/>
      <c r="AT307" s="331"/>
      <c r="AU307" s="331"/>
      <c r="AV307" s="331"/>
      <c r="AW307" s="331"/>
      <c r="AX307" s="331"/>
      <c r="AY307" s="331"/>
      <c r="AZ307" s="331"/>
      <c r="BA307" s="331"/>
      <c r="BB307" s="331"/>
      <c r="BC307" s="331"/>
      <c r="BD307" s="331"/>
      <c r="BE307" s="356"/>
      <c r="BF307" s="390" t="e">
        <f t="shared" si="531"/>
        <v>#DIV/0!</v>
      </c>
      <c r="BG307" s="356"/>
      <c r="BH307" s="390" t="e">
        <f t="shared" si="532"/>
        <v>#DIV/0!</v>
      </c>
      <c r="BI307" s="331"/>
      <c r="BJ307" s="331"/>
      <c r="BK307" s="331"/>
      <c r="BL307" s="331"/>
    </row>
    <row r="308" spans="2:64" s="45" customFormat="1" ht="36.75" hidden="1" customHeight="1" x14ac:dyDescent="0.25">
      <c r="B308" s="358"/>
      <c r="C308" s="191"/>
      <c r="D308" s="303"/>
      <c r="E308" s="303"/>
      <c r="F308" s="303"/>
      <c r="G308" s="303"/>
      <c r="H308" s="303"/>
      <c r="I308" s="303"/>
      <c r="J308" s="303"/>
      <c r="K308" s="354"/>
      <c r="L308" s="354"/>
      <c r="M308" s="354"/>
      <c r="N308" s="229"/>
      <c r="O308" s="229"/>
      <c r="P308" s="354"/>
      <c r="Q308" s="389" t="e">
        <f t="shared" si="533"/>
        <v>#DIV/0!</v>
      </c>
      <c r="R308" s="354"/>
      <c r="S308" s="389" t="e">
        <f t="shared" si="534"/>
        <v>#DIV/0!</v>
      </c>
      <c r="T308" s="389"/>
      <c r="U308" s="389"/>
      <c r="V308" s="303"/>
      <c r="W308" s="303"/>
      <c r="X308" s="303"/>
      <c r="Y308" s="303"/>
      <c r="Z308" s="354"/>
      <c r="AA308" s="389" t="e">
        <f t="shared" si="535"/>
        <v>#DIV/0!</v>
      </c>
      <c r="AB308" s="354"/>
      <c r="AC308" s="389" t="e">
        <f t="shared" si="536"/>
        <v>#DIV/0!</v>
      </c>
      <c r="AD308" s="389"/>
      <c r="AE308" s="389"/>
      <c r="AF308" s="303"/>
      <c r="AG308" s="303"/>
      <c r="AH308" s="303"/>
      <c r="AI308" s="303"/>
      <c r="AJ308" s="354"/>
      <c r="AK308" s="389" t="e">
        <f t="shared" si="537"/>
        <v>#DIV/0!</v>
      </c>
      <c r="AL308" s="354"/>
      <c r="AM308" s="387" t="e">
        <f t="shared" si="538"/>
        <v>#DIV/0!</v>
      </c>
      <c r="AN308" s="387"/>
      <c r="AO308" s="387"/>
      <c r="AP308" s="303"/>
      <c r="AQ308" s="303"/>
      <c r="AR308" s="303"/>
      <c r="AS308" s="303"/>
      <c r="AT308" s="331"/>
      <c r="AU308" s="331"/>
      <c r="AV308" s="331"/>
      <c r="AW308" s="331"/>
      <c r="AX308" s="331"/>
      <c r="AY308" s="331"/>
      <c r="AZ308" s="331"/>
      <c r="BA308" s="331"/>
      <c r="BB308" s="331"/>
      <c r="BC308" s="331"/>
      <c r="BD308" s="331"/>
      <c r="BE308" s="356"/>
      <c r="BF308" s="390" t="e">
        <f t="shared" si="531"/>
        <v>#DIV/0!</v>
      </c>
      <c r="BG308" s="356"/>
      <c r="BH308" s="390" t="e">
        <f t="shared" si="532"/>
        <v>#DIV/0!</v>
      </c>
      <c r="BI308" s="331"/>
      <c r="BJ308" s="331"/>
      <c r="BK308" s="331"/>
      <c r="BL308" s="331"/>
    </row>
    <row r="309" spans="2:64" s="45" customFormat="1" ht="132" hidden="1" customHeight="1" x14ac:dyDescent="0.25">
      <c r="B309" s="301" t="s">
        <v>26</v>
      </c>
      <c r="C309" s="186" t="s">
        <v>124</v>
      </c>
      <c r="D309" s="303"/>
      <c r="E309" s="303"/>
      <c r="F309" s="303"/>
      <c r="G309" s="303"/>
      <c r="H309" s="303"/>
      <c r="I309" s="303"/>
      <c r="J309" s="303"/>
      <c r="K309" s="229">
        <f t="shared" ref="K309:K324" si="539">L309</f>
        <v>0</v>
      </c>
      <c r="L309" s="229">
        <f>L310</f>
        <v>0</v>
      </c>
      <c r="M309" s="229"/>
      <c r="N309" s="229"/>
      <c r="O309" s="229"/>
      <c r="P309" s="229">
        <f>R309</f>
        <v>0</v>
      </c>
      <c r="Q309" s="389" t="e">
        <f t="shared" si="533"/>
        <v>#DIV/0!</v>
      </c>
      <c r="R309" s="229">
        <f>R310</f>
        <v>0</v>
      </c>
      <c r="S309" s="389" t="e">
        <f t="shared" si="534"/>
        <v>#DIV/0!</v>
      </c>
      <c r="T309" s="389"/>
      <c r="U309" s="389"/>
      <c r="V309" s="303"/>
      <c r="W309" s="303"/>
      <c r="X309" s="303"/>
      <c r="Y309" s="303"/>
      <c r="Z309" s="229">
        <f t="shared" ref="Z309:Z320" si="540">AB309</f>
        <v>0</v>
      </c>
      <c r="AA309" s="389" t="e">
        <f t="shared" si="535"/>
        <v>#DIV/0!</v>
      </c>
      <c r="AB309" s="229">
        <f>AB310</f>
        <v>0</v>
      </c>
      <c r="AC309" s="389" t="e">
        <f t="shared" si="536"/>
        <v>#DIV/0!</v>
      </c>
      <c r="AD309" s="389"/>
      <c r="AE309" s="389"/>
      <c r="AF309" s="303"/>
      <c r="AG309" s="303"/>
      <c r="AH309" s="303"/>
      <c r="AI309" s="303"/>
      <c r="AJ309" s="229">
        <f>AL309</f>
        <v>0</v>
      </c>
      <c r="AK309" s="389" t="e">
        <f t="shared" si="537"/>
        <v>#DIV/0!</v>
      </c>
      <c r="AL309" s="229">
        <f>AL310</f>
        <v>0</v>
      </c>
      <c r="AM309" s="387" t="e">
        <f t="shared" si="538"/>
        <v>#DIV/0!</v>
      </c>
      <c r="AN309" s="387"/>
      <c r="AO309" s="387"/>
      <c r="AP309" s="303"/>
      <c r="AQ309" s="303"/>
      <c r="AR309" s="303"/>
      <c r="AS309" s="303"/>
      <c r="AT309" s="331"/>
      <c r="AU309" s="331"/>
      <c r="AV309" s="331"/>
      <c r="AW309" s="331"/>
      <c r="AX309" s="331"/>
      <c r="AY309" s="331"/>
      <c r="AZ309" s="331"/>
      <c r="BA309" s="331"/>
      <c r="BB309" s="331"/>
      <c r="BC309" s="331"/>
      <c r="BD309" s="331"/>
      <c r="BE309" s="230">
        <f>BG309</f>
        <v>0</v>
      </c>
      <c r="BF309" s="390" t="e">
        <f t="shared" si="531"/>
        <v>#DIV/0!</v>
      </c>
      <c r="BG309" s="230">
        <f>BG310</f>
        <v>0</v>
      </c>
      <c r="BH309" s="390" t="e">
        <f t="shared" si="532"/>
        <v>#DIV/0!</v>
      </c>
      <c r="BI309" s="331"/>
      <c r="BJ309" s="331"/>
      <c r="BK309" s="331"/>
      <c r="BL309" s="331"/>
    </row>
    <row r="310" spans="2:64" s="72" customFormat="1" ht="36.75" hidden="1" customHeight="1" x14ac:dyDescent="0.25">
      <c r="B310" s="358"/>
      <c r="C310" s="191" t="s">
        <v>66</v>
      </c>
      <c r="D310" s="416"/>
      <c r="E310" s="416"/>
      <c r="F310" s="416"/>
      <c r="G310" s="416"/>
      <c r="H310" s="416"/>
      <c r="I310" s="416"/>
      <c r="J310" s="416"/>
      <c r="K310" s="354">
        <f t="shared" si="539"/>
        <v>0</v>
      </c>
      <c r="L310" s="354">
        <v>0</v>
      </c>
      <c r="M310" s="354"/>
      <c r="N310" s="417"/>
      <c r="O310" s="417"/>
      <c r="P310" s="354">
        <f>R310</f>
        <v>0</v>
      </c>
      <c r="Q310" s="393" t="e">
        <f t="shared" si="533"/>
        <v>#DIV/0!</v>
      </c>
      <c r="R310" s="354">
        <v>0</v>
      </c>
      <c r="S310" s="393" t="e">
        <f t="shared" si="534"/>
        <v>#DIV/0!</v>
      </c>
      <c r="T310" s="393"/>
      <c r="U310" s="393"/>
      <c r="V310" s="416"/>
      <c r="W310" s="416"/>
      <c r="X310" s="416"/>
      <c r="Y310" s="416"/>
      <c r="Z310" s="354">
        <f t="shared" si="540"/>
        <v>0</v>
      </c>
      <c r="AA310" s="393" t="e">
        <f t="shared" si="535"/>
        <v>#DIV/0!</v>
      </c>
      <c r="AB310" s="354">
        <f>L310</f>
        <v>0</v>
      </c>
      <c r="AC310" s="393" t="e">
        <f t="shared" si="536"/>
        <v>#DIV/0!</v>
      </c>
      <c r="AD310" s="393"/>
      <c r="AE310" s="393"/>
      <c r="AF310" s="416"/>
      <c r="AG310" s="416"/>
      <c r="AH310" s="416"/>
      <c r="AI310" s="416"/>
      <c r="AJ310" s="354">
        <f>AL310</f>
        <v>0</v>
      </c>
      <c r="AK310" s="393" t="e">
        <f t="shared" si="537"/>
        <v>#DIV/0!</v>
      </c>
      <c r="AL310" s="354">
        <v>0</v>
      </c>
      <c r="AM310" s="387" t="e">
        <f t="shared" si="538"/>
        <v>#DIV/0!</v>
      </c>
      <c r="AN310" s="387"/>
      <c r="AO310" s="387"/>
      <c r="AP310" s="416"/>
      <c r="AQ310" s="416"/>
      <c r="AR310" s="416"/>
      <c r="AS310" s="416"/>
      <c r="AT310" s="418"/>
      <c r="AU310" s="418"/>
      <c r="AV310" s="418"/>
      <c r="AW310" s="418"/>
      <c r="AX310" s="418"/>
      <c r="AY310" s="418"/>
      <c r="AZ310" s="418"/>
      <c r="BA310" s="418"/>
      <c r="BB310" s="418"/>
      <c r="BC310" s="418"/>
      <c r="BD310" s="418"/>
      <c r="BE310" s="356">
        <f>BG310</f>
        <v>0</v>
      </c>
      <c r="BF310" s="398" t="e">
        <f t="shared" si="531"/>
        <v>#DIV/0!</v>
      </c>
      <c r="BG310" s="356">
        <f>L310-AB310</f>
        <v>0</v>
      </c>
      <c r="BH310" s="398" t="e">
        <f t="shared" si="532"/>
        <v>#DIV/0!</v>
      </c>
      <c r="BI310" s="418"/>
      <c r="BJ310" s="418"/>
      <c r="BK310" s="418"/>
      <c r="BL310" s="418"/>
    </row>
    <row r="311" spans="2:64" s="45" customFormat="1" ht="148.5" customHeight="1" x14ac:dyDescent="0.25">
      <c r="B311" s="301" t="s">
        <v>31</v>
      </c>
      <c r="C311" s="186" t="s">
        <v>296</v>
      </c>
      <c r="D311" s="303"/>
      <c r="E311" s="303"/>
      <c r="F311" s="303"/>
      <c r="G311" s="303"/>
      <c r="H311" s="303"/>
      <c r="I311" s="303"/>
      <c r="J311" s="303"/>
      <c r="K311" s="229">
        <f>L311+M311</f>
        <v>481729.8934</v>
      </c>
      <c r="L311" s="229">
        <f>SUM(L312:L313)</f>
        <v>481129.8934</v>
      </c>
      <c r="M311" s="557">
        <f>SUM(M312:M313)</f>
        <v>600</v>
      </c>
      <c r="N311" s="229"/>
      <c r="O311" s="229"/>
      <c r="P311" s="229">
        <f>R311</f>
        <v>705655.92180000001</v>
      </c>
      <c r="Q311" s="389">
        <f t="shared" si="533"/>
        <v>1.4648373112566322</v>
      </c>
      <c r="R311" s="229">
        <f>R312+R313</f>
        <v>705655.92180000001</v>
      </c>
      <c r="S311" s="389">
        <f t="shared" si="534"/>
        <v>1.4666640578354886</v>
      </c>
      <c r="T311" s="389"/>
      <c r="U311" s="389"/>
      <c r="V311" s="303"/>
      <c r="W311" s="303"/>
      <c r="X311" s="303"/>
      <c r="Y311" s="303"/>
      <c r="Z311" s="229">
        <f t="shared" si="540"/>
        <v>373489.99248999998</v>
      </c>
      <c r="AA311" s="389">
        <f t="shared" si="535"/>
        <v>0.77530997682943459</v>
      </c>
      <c r="AB311" s="229">
        <f>SUM(AB312:AB313)</f>
        <v>373489.99248999998</v>
      </c>
      <c r="AC311" s="389">
        <f t="shared" si="536"/>
        <v>0.7762768383620039</v>
      </c>
      <c r="AD311" s="579">
        <f>SUM(AD312:AD313)</f>
        <v>0</v>
      </c>
      <c r="AE311" s="389"/>
      <c r="AF311" s="303"/>
      <c r="AG311" s="303"/>
      <c r="AH311" s="303"/>
      <c r="AI311" s="303"/>
      <c r="AJ311" s="229">
        <f>AL311</f>
        <v>481129.8934</v>
      </c>
      <c r="AK311" s="389">
        <f t="shared" si="537"/>
        <v>0.99875448875351025</v>
      </c>
      <c r="AL311" s="229">
        <f>SUM(AL312:AL313)</f>
        <v>481129.8934</v>
      </c>
      <c r="AM311" s="387">
        <f t="shared" si="538"/>
        <v>1</v>
      </c>
      <c r="AN311" s="387"/>
      <c r="AO311" s="387"/>
      <c r="AP311" s="303"/>
      <c r="AQ311" s="303"/>
      <c r="AR311" s="303"/>
      <c r="AS311" s="303"/>
      <c r="AT311" s="331"/>
      <c r="AU311" s="331"/>
      <c r="AV311" s="331"/>
      <c r="AW311" s="331"/>
      <c r="AX311" s="331"/>
      <c r="AY311" s="331"/>
      <c r="AZ311" s="331"/>
      <c r="BA311" s="331"/>
      <c r="BB311" s="331"/>
      <c r="BC311" s="331"/>
      <c r="BD311" s="331"/>
      <c r="BE311" s="230">
        <f>BG311</f>
        <v>107639.90091</v>
      </c>
      <c r="BF311" s="390">
        <f t="shared" si="531"/>
        <v>0.22344451192407566</v>
      </c>
      <c r="BG311" s="230">
        <f>SUM(BG312:BG313)</f>
        <v>107639.90091</v>
      </c>
      <c r="BH311" s="390">
        <f t="shared" si="532"/>
        <v>0.22372316163799602</v>
      </c>
      <c r="BI311" s="331"/>
      <c r="BJ311" s="331"/>
      <c r="BK311" s="331"/>
      <c r="BL311" s="331"/>
    </row>
    <row r="312" spans="2:64" s="72" customFormat="1" ht="36.75" hidden="1" customHeight="1" x14ac:dyDescent="0.25">
      <c r="B312" s="301"/>
      <c r="C312" s="191" t="s">
        <v>65</v>
      </c>
      <c r="D312" s="416"/>
      <c r="E312" s="416"/>
      <c r="F312" s="416"/>
      <c r="G312" s="416"/>
      <c r="H312" s="416"/>
      <c r="I312" s="416"/>
      <c r="J312" s="416"/>
      <c r="K312" s="354">
        <f>L312</f>
        <v>458083.74575</v>
      </c>
      <c r="L312" s="354">
        <v>458083.74575</v>
      </c>
      <c r="M312" s="354"/>
      <c r="N312" s="417"/>
      <c r="O312" s="417"/>
      <c r="P312" s="354">
        <f>R312</f>
        <v>661954.46762999997</v>
      </c>
      <c r="Q312" s="387">
        <f t="shared" si="533"/>
        <v>1.4450512024743676</v>
      </c>
      <c r="R312" s="354">
        <v>661954.46762999997</v>
      </c>
      <c r="S312" s="387">
        <f t="shared" si="534"/>
        <v>1.4450512024743676</v>
      </c>
      <c r="T312" s="387"/>
      <c r="U312" s="387"/>
      <c r="V312" s="416"/>
      <c r="W312" s="416"/>
      <c r="X312" s="416"/>
      <c r="Y312" s="416"/>
      <c r="Z312" s="354">
        <f t="shared" si="540"/>
        <v>351236.06208</v>
      </c>
      <c r="AA312" s="393">
        <f t="shared" si="535"/>
        <v>0.76675076410959953</v>
      </c>
      <c r="AB312" s="354">
        <v>351236.06208</v>
      </c>
      <c r="AC312" s="393">
        <f t="shared" si="536"/>
        <v>0.76675076410959953</v>
      </c>
      <c r="AD312" s="393"/>
      <c r="AE312" s="393"/>
      <c r="AF312" s="416"/>
      <c r="AG312" s="416"/>
      <c r="AH312" s="416"/>
      <c r="AI312" s="416"/>
      <c r="AJ312" s="354">
        <f>AL312</f>
        <v>458083.74575</v>
      </c>
      <c r="AK312" s="393">
        <f t="shared" si="537"/>
        <v>1</v>
      </c>
      <c r="AL312" s="354">
        <v>458083.74575</v>
      </c>
      <c r="AM312" s="387">
        <f t="shared" si="538"/>
        <v>1</v>
      </c>
      <c r="AN312" s="387"/>
      <c r="AO312" s="387"/>
      <c r="AP312" s="416"/>
      <c r="AQ312" s="416"/>
      <c r="AR312" s="416"/>
      <c r="AS312" s="416"/>
      <c r="AT312" s="418"/>
      <c r="AU312" s="418"/>
      <c r="AV312" s="418"/>
      <c r="AW312" s="418"/>
      <c r="AX312" s="418"/>
      <c r="AY312" s="418"/>
      <c r="AZ312" s="418"/>
      <c r="BA312" s="418"/>
      <c r="BB312" s="418"/>
      <c r="BC312" s="418"/>
      <c r="BD312" s="418"/>
      <c r="BE312" s="356">
        <f>BG312</f>
        <v>106847.68367</v>
      </c>
      <c r="BF312" s="398">
        <f t="shared" si="531"/>
        <v>0.2332492358904005</v>
      </c>
      <c r="BG312" s="356">
        <f t="shared" ref="BG312:BG313" si="541">L312-AB312</f>
        <v>106847.68367</v>
      </c>
      <c r="BH312" s="398">
        <f t="shared" si="532"/>
        <v>0.2332492358904005</v>
      </c>
      <c r="BI312" s="418"/>
      <c r="BJ312" s="418"/>
      <c r="BK312" s="418"/>
      <c r="BL312" s="418"/>
    </row>
    <row r="313" spans="2:64" s="72" customFormat="1" ht="36.75" hidden="1" customHeight="1" x14ac:dyDescent="0.25">
      <c r="B313" s="301"/>
      <c r="C313" s="191" t="s">
        <v>66</v>
      </c>
      <c r="D313" s="416"/>
      <c r="E313" s="416"/>
      <c r="F313" s="416"/>
      <c r="G313" s="416"/>
      <c r="H313" s="416"/>
      <c r="I313" s="416"/>
      <c r="J313" s="416"/>
      <c r="K313" s="354">
        <f>L313+M313</f>
        <v>23646.147649999999</v>
      </c>
      <c r="L313" s="354">
        <v>23046.147649999999</v>
      </c>
      <c r="M313" s="354">
        <v>600</v>
      </c>
      <c r="N313" s="417"/>
      <c r="O313" s="417"/>
      <c r="P313" s="354">
        <f>R313</f>
        <v>43701.454169999997</v>
      </c>
      <c r="Q313" s="387">
        <f t="shared" si="533"/>
        <v>1.8481426580282729</v>
      </c>
      <c r="R313" s="354">
        <v>43701.454169999997</v>
      </c>
      <c r="S313" s="387">
        <f t="shared" si="534"/>
        <v>1.8962585345581606</v>
      </c>
      <c r="T313" s="387"/>
      <c r="U313" s="387"/>
      <c r="V313" s="416"/>
      <c r="W313" s="416"/>
      <c r="X313" s="416"/>
      <c r="Y313" s="416"/>
      <c r="Z313" s="354">
        <f t="shared" si="540"/>
        <v>22253.930410000001</v>
      </c>
      <c r="AA313" s="393">
        <f t="shared" si="535"/>
        <v>0.94112287292598384</v>
      </c>
      <c r="AB313" s="354">
        <v>22253.930410000001</v>
      </c>
      <c r="AC313" s="393">
        <v>0</v>
      </c>
      <c r="AD313" s="354">
        <v>0</v>
      </c>
      <c r="AE313" s="393">
        <v>0</v>
      </c>
      <c r="AF313" s="416"/>
      <c r="AG313" s="416"/>
      <c r="AH313" s="416"/>
      <c r="AI313" s="416"/>
      <c r="AJ313" s="354">
        <f>AL313</f>
        <v>23046.147649999999</v>
      </c>
      <c r="AK313" s="393">
        <f t="shared" si="537"/>
        <v>0.97462588795092797</v>
      </c>
      <c r="AL313" s="354">
        <v>23046.147649999999</v>
      </c>
      <c r="AM313" s="387">
        <f t="shared" si="538"/>
        <v>1</v>
      </c>
      <c r="AN313" s="387"/>
      <c r="AO313" s="387"/>
      <c r="AP313" s="416"/>
      <c r="AQ313" s="416"/>
      <c r="AR313" s="416"/>
      <c r="AS313" s="416"/>
      <c r="AT313" s="418"/>
      <c r="AU313" s="418"/>
      <c r="AV313" s="418"/>
      <c r="AW313" s="418"/>
      <c r="AX313" s="418"/>
      <c r="AY313" s="418"/>
      <c r="AZ313" s="418"/>
      <c r="BA313" s="418"/>
      <c r="BB313" s="418"/>
      <c r="BC313" s="418"/>
      <c r="BD313" s="418"/>
      <c r="BE313" s="356">
        <f>BG313</f>
        <v>792.21723999999813</v>
      </c>
      <c r="BF313" s="398">
        <f t="shared" si="531"/>
        <v>3.3503015024944162E-2</v>
      </c>
      <c r="BG313" s="356">
        <f t="shared" si="541"/>
        <v>792.21723999999813</v>
      </c>
      <c r="BH313" s="398">
        <f t="shared" si="532"/>
        <v>3.4375256638607805E-2</v>
      </c>
      <c r="BI313" s="418"/>
      <c r="BJ313" s="418"/>
      <c r="BK313" s="418"/>
      <c r="BL313" s="418"/>
    </row>
    <row r="314" spans="2:64" s="45" customFormat="1" ht="148.5" hidden="1" customHeight="1" x14ac:dyDescent="0.25">
      <c r="B314" s="301" t="s">
        <v>76</v>
      </c>
      <c r="C314" s="186" t="s">
        <v>323</v>
      </c>
      <c r="D314" s="303"/>
      <c r="E314" s="303"/>
      <c r="F314" s="303"/>
      <c r="G314" s="303"/>
      <c r="H314" s="303"/>
      <c r="I314" s="303"/>
      <c r="J314" s="303"/>
      <c r="K314" s="229">
        <f t="shared" ref="K314:K317" si="542">L314</f>
        <v>0</v>
      </c>
      <c r="L314" s="229">
        <f>L315</f>
        <v>0</v>
      </c>
      <c r="M314" s="229"/>
      <c r="N314" s="229"/>
      <c r="O314" s="229"/>
      <c r="P314" s="229">
        <v>0</v>
      </c>
      <c r="Q314" s="389">
        <v>0</v>
      </c>
      <c r="R314" s="229"/>
      <c r="S314" s="389"/>
      <c r="T314" s="389"/>
      <c r="U314" s="389"/>
      <c r="V314" s="303"/>
      <c r="W314" s="303"/>
      <c r="X314" s="303"/>
      <c r="Y314" s="303"/>
      <c r="Z314" s="229">
        <f t="shared" si="540"/>
        <v>0</v>
      </c>
      <c r="AA314" s="389" t="e">
        <f t="shared" si="535"/>
        <v>#DIV/0!</v>
      </c>
      <c r="AB314" s="229">
        <f>AB315</f>
        <v>0</v>
      </c>
      <c r="AC314" s="389" t="e">
        <f t="shared" si="536"/>
        <v>#DIV/0!</v>
      </c>
      <c r="AD314" s="389"/>
      <c r="AE314" s="389"/>
      <c r="AF314" s="303"/>
      <c r="AG314" s="303"/>
      <c r="AH314" s="303"/>
      <c r="AI314" s="303"/>
      <c r="AJ314" s="229">
        <v>0</v>
      </c>
      <c r="AK314" s="389">
        <v>0</v>
      </c>
      <c r="AL314" s="229"/>
      <c r="AM314" s="387"/>
      <c r="AN314" s="387"/>
      <c r="AO314" s="387"/>
      <c r="AP314" s="303"/>
      <c r="AQ314" s="303"/>
      <c r="AR314" s="303"/>
      <c r="AS314" s="303"/>
      <c r="AT314" s="331"/>
      <c r="AU314" s="331"/>
      <c r="AV314" s="331"/>
      <c r="AW314" s="331"/>
      <c r="AX314" s="331"/>
      <c r="AY314" s="331"/>
      <c r="AZ314" s="331"/>
      <c r="BA314" s="331"/>
      <c r="BB314" s="331"/>
      <c r="BC314" s="331"/>
      <c r="BD314" s="331"/>
      <c r="BE314" s="230"/>
      <c r="BF314" s="390"/>
      <c r="BG314" s="230"/>
      <c r="BH314" s="390"/>
      <c r="BI314" s="331"/>
      <c r="BJ314" s="331"/>
      <c r="BK314" s="331"/>
      <c r="BL314" s="331"/>
    </row>
    <row r="315" spans="2:64" s="72" customFormat="1" ht="36.75" hidden="1" customHeight="1" x14ac:dyDescent="0.25">
      <c r="B315" s="301"/>
      <c r="C315" s="191" t="s">
        <v>66</v>
      </c>
      <c r="D315" s="416"/>
      <c r="E315" s="416"/>
      <c r="F315" s="416"/>
      <c r="G315" s="416"/>
      <c r="H315" s="416"/>
      <c r="I315" s="416"/>
      <c r="J315" s="416"/>
      <c r="K315" s="354">
        <f t="shared" si="542"/>
        <v>0</v>
      </c>
      <c r="L315" s="354">
        <v>0</v>
      </c>
      <c r="M315" s="354"/>
      <c r="N315" s="417"/>
      <c r="O315" s="417"/>
      <c r="P315" s="354"/>
      <c r="Q315" s="393"/>
      <c r="R315" s="354"/>
      <c r="S315" s="393"/>
      <c r="T315" s="393"/>
      <c r="U315" s="393"/>
      <c r="V315" s="416"/>
      <c r="W315" s="416"/>
      <c r="X315" s="416"/>
      <c r="Y315" s="416"/>
      <c r="Z315" s="354">
        <f t="shared" si="540"/>
        <v>0</v>
      </c>
      <c r="AA315" s="393" t="e">
        <f t="shared" si="535"/>
        <v>#DIV/0!</v>
      </c>
      <c r="AB315" s="354">
        <v>0</v>
      </c>
      <c r="AC315" s="393" t="e">
        <f t="shared" si="536"/>
        <v>#DIV/0!</v>
      </c>
      <c r="AD315" s="393"/>
      <c r="AE315" s="393"/>
      <c r="AF315" s="416"/>
      <c r="AG315" s="416"/>
      <c r="AH315" s="416"/>
      <c r="AI315" s="416"/>
      <c r="AJ315" s="354"/>
      <c r="AK315" s="393"/>
      <c r="AL315" s="354"/>
      <c r="AM315" s="387"/>
      <c r="AN315" s="387"/>
      <c r="AO315" s="387"/>
      <c r="AP315" s="416"/>
      <c r="AQ315" s="416"/>
      <c r="AR315" s="416"/>
      <c r="AS315" s="416"/>
      <c r="AT315" s="418"/>
      <c r="AU315" s="418"/>
      <c r="AV315" s="418"/>
      <c r="AW315" s="418"/>
      <c r="AX315" s="418"/>
      <c r="AY315" s="418"/>
      <c r="AZ315" s="418"/>
      <c r="BA315" s="418"/>
      <c r="BB315" s="418"/>
      <c r="BC315" s="418"/>
      <c r="BD315" s="418"/>
      <c r="BE315" s="356"/>
      <c r="BF315" s="398"/>
      <c r="BG315" s="356"/>
      <c r="BH315" s="398"/>
      <c r="BI315" s="418"/>
      <c r="BJ315" s="418"/>
      <c r="BK315" s="418"/>
      <c r="BL315" s="418"/>
    </row>
    <row r="316" spans="2:64" s="45" customFormat="1" ht="148.5" hidden="1" customHeight="1" x14ac:dyDescent="0.25">
      <c r="B316" s="301" t="s">
        <v>76</v>
      </c>
      <c r="C316" s="186" t="s">
        <v>64</v>
      </c>
      <c r="D316" s="303"/>
      <c r="E316" s="303"/>
      <c r="F316" s="303"/>
      <c r="G316" s="303"/>
      <c r="H316" s="303"/>
      <c r="I316" s="303"/>
      <c r="J316" s="303"/>
      <c r="K316" s="229">
        <f t="shared" si="542"/>
        <v>0</v>
      </c>
      <c r="L316" s="229">
        <f>L317</f>
        <v>0</v>
      </c>
      <c r="M316" s="229"/>
      <c r="N316" s="229"/>
      <c r="O316" s="229"/>
      <c r="P316" s="229">
        <v>0</v>
      </c>
      <c r="Q316" s="389">
        <v>0</v>
      </c>
      <c r="R316" s="229"/>
      <c r="S316" s="389"/>
      <c r="T316" s="389"/>
      <c r="U316" s="389"/>
      <c r="V316" s="303"/>
      <c r="W316" s="303"/>
      <c r="X316" s="303"/>
      <c r="Y316" s="303"/>
      <c r="Z316" s="229">
        <f t="shared" si="540"/>
        <v>0</v>
      </c>
      <c r="AA316" s="389" t="e">
        <f t="shared" si="535"/>
        <v>#DIV/0!</v>
      </c>
      <c r="AB316" s="229">
        <f>AB317</f>
        <v>0</v>
      </c>
      <c r="AC316" s="389" t="e">
        <f t="shared" si="536"/>
        <v>#DIV/0!</v>
      </c>
      <c r="AD316" s="389"/>
      <c r="AE316" s="389"/>
      <c r="AF316" s="303"/>
      <c r="AG316" s="303"/>
      <c r="AH316" s="303"/>
      <c r="AI316" s="303"/>
      <c r="AJ316" s="229">
        <v>0</v>
      </c>
      <c r="AK316" s="389">
        <v>0</v>
      </c>
      <c r="AL316" s="229"/>
      <c r="AM316" s="387"/>
      <c r="AN316" s="387"/>
      <c r="AO316" s="387"/>
      <c r="AP316" s="303"/>
      <c r="AQ316" s="303"/>
      <c r="AR316" s="303"/>
      <c r="AS316" s="303"/>
      <c r="AT316" s="331"/>
      <c r="AU316" s="331"/>
      <c r="AV316" s="331"/>
      <c r="AW316" s="331"/>
      <c r="AX316" s="331"/>
      <c r="AY316" s="331"/>
      <c r="AZ316" s="331"/>
      <c r="BA316" s="331"/>
      <c r="BB316" s="331"/>
      <c r="BC316" s="331"/>
      <c r="BD316" s="331"/>
      <c r="BE316" s="230"/>
      <c r="BF316" s="390"/>
      <c r="BG316" s="230"/>
      <c r="BH316" s="390"/>
      <c r="BI316" s="331"/>
      <c r="BJ316" s="331"/>
      <c r="BK316" s="331"/>
      <c r="BL316" s="331"/>
    </row>
    <row r="317" spans="2:64" s="43" customFormat="1" ht="61.5" hidden="1" customHeight="1" x14ac:dyDescent="0.25">
      <c r="B317" s="358"/>
      <c r="C317" s="191" t="s">
        <v>73</v>
      </c>
      <c r="D317" s="355"/>
      <c r="E317" s="355"/>
      <c r="F317" s="355"/>
      <c r="G317" s="355"/>
      <c r="H317" s="355"/>
      <c r="I317" s="355"/>
      <c r="J317" s="355"/>
      <c r="K317" s="354">
        <f t="shared" si="542"/>
        <v>0</v>
      </c>
      <c r="L317" s="354">
        <v>0</v>
      </c>
      <c r="M317" s="354"/>
      <c r="N317" s="354"/>
      <c r="O317" s="354"/>
      <c r="P317" s="354"/>
      <c r="Q317" s="387"/>
      <c r="R317" s="354"/>
      <c r="S317" s="387"/>
      <c r="T317" s="387"/>
      <c r="U317" s="387"/>
      <c r="V317" s="355"/>
      <c r="W317" s="355"/>
      <c r="X317" s="355"/>
      <c r="Y317" s="355"/>
      <c r="Z317" s="354">
        <f t="shared" si="540"/>
        <v>0</v>
      </c>
      <c r="AA317" s="387" t="e">
        <f t="shared" si="535"/>
        <v>#DIV/0!</v>
      </c>
      <c r="AB317" s="354"/>
      <c r="AC317" s="387" t="e">
        <f t="shared" si="536"/>
        <v>#DIV/0!</v>
      </c>
      <c r="AD317" s="387"/>
      <c r="AE317" s="387"/>
      <c r="AF317" s="355"/>
      <c r="AG317" s="355"/>
      <c r="AH317" s="355"/>
      <c r="AI317" s="355"/>
      <c r="AJ317" s="354"/>
      <c r="AK317" s="389"/>
      <c r="AL317" s="354"/>
      <c r="AM317" s="387"/>
      <c r="AN317" s="387"/>
      <c r="AO317" s="387"/>
      <c r="AP317" s="355"/>
      <c r="AQ317" s="355"/>
      <c r="AR317" s="355"/>
      <c r="AS317" s="355"/>
      <c r="AT317" s="351"/>
      <c r="AU317" s="351"/>
      <c r="AV317" s="351"/>
      <c r="AW317" s="351"/>
      <c r="AX317" s="351"/>
      <c r="AY317" s="351"/>
      <c r="AZ317" s="351"/>
      <c r="BA317" s="351"/>
      <c r="BB317" s="351"/>
      <c r="BC317" s="351"/>
      <c r="BD317" s="351"/>
      <c r="BE317" s="356"/>
      <c r="BF317" s="405"/>
      <c r="BG317" s="356"/>
      <c r="BH317" s="405"/>
      <c r="BI317" s="351"/>
      <c r="BJ317" s="351"/>
      <c r="BK317" s="351"/>
      <c r="BL317" s="351"/>
    </row>
    <row r="318" spans="2:64" s="45" customFormat="1" ht="104.25" customHeight="1" x14ac:dyDescent="0.25">
      <c r="B318" s="301" t="s">
        <v>76</v>
      </c>
      <c r="C318" s="186" t="s">
        <v>362</v>
      </c>
      <c r="D318" s="303"/>
      <c r="E318" s="303"/>
      <c r="F318" s="303"/>
      <c r="G318" s="303"/>
      <c r="H318" s="303"/>
      <c r="I318" s="303"/>
      <c r="J318" s="303"/>
      <c r="K318" s="229">
        <f t="shared" ref="K318:K323" si="543">L318+M318</f>
        <v>37805.386199999994</v>
      </c>
      <c r="L318" s="229">
        <f>L319+L320</f>
        <v>270.32922000000002</v>
      </c>
      <c r="M318" s="557">
        <f t="shared" ref="M318:O318" si="544">M319+M320</f>
        <v>37535.056979999994</v>
      </c>
      <c r="N318" s="557">
        <f t="shared" si="544"/>
        <v>0</v>
      </c>
      <c r="O318" s="557">
        <f t="shared" si="544"/>
        <v>0</v>
      </c>
      <c r="P318" s="229">
        <f>R318+T318</f>
        <v>10273.34167</v>
      </c>
      <c r="Q318" s="389">
        <f t="shared" ref="Q318:Q320" si="545">P318/K318</f>
        <v>0.27174280446842786</v>
      </c>
      <c r="R318" s="229">
        <f>R319+R320</f>
        <v>73.517809999999997</v>
      </c>
      <c r="S318" s="389">
        <f t="shared" ref="S318:S320" si="546">R318/L318</f>
        <v>0.27195657946262708</v>
      </c>
      <c r="T318" s="620">
        <f>T319</f>
        <v>10199.82386</v>
      </c>
      <c r="U318" s="389">
        <f>T318/M318</f>
        <v>0.27174126485101185</v>
      </c>
      <c r="V318" s="303"/>
      <c r="W318" s="303"/>
      <c r="X318" s="303"/>
      <c r="Y318" s="303"/>
      <c r="Z318" s="229">
        <f>AB318+AD318</f>
        <v>10273.34167</v>
      </c>
      <c r="AA318" s="389">
        <f t="shared" si="535"/>
        <v>0.27174280446842786</v>
      </c>
      <c r="AB318" s="229">
        <f>AB319+AB320</f>
        <v>73.517809999999997</v>
      </c>
      <c r="AC318" s="389">
        <f t="shared" si="536"/>
        <v>0.27195657946262708</v>
      </c>
      <c r="AD318" s="557">
        <f>AD319+AD320</f>
        <v>10199.82386</v>
      </c>
      <c r="AE318" s="389">
        <f>AD318/M318</f>
        <v>0.27174126485101185</v>
      </c>
      <c r="AF318" s="303"/>
      <c r="AG318" s="303"/>
      <c r="AH318" s="303"/>
      <c r="AI318" s="303"/>
      <c r="AJ318" s="229">
        <f t="shared" ref="AJ318:AJ323" si="547">AL318+AN318</f>
        <v>37805.056979999994</v>
      </c>
      <c r="AK318" s="389">
        <f t="shared" ref="AK318:AK320" si="548">AJ318/K318</f>
        <v>0.9999912917170517</v>
      </c>
      <c r="AL318" s="229">
        <f>SUM(AL319:AL320)</f>
        <v>270</v>
      </c>
      <c r="AM318" s="389">
        <f t="shared" ref="AM318:AM320" si="549">AL318/L318</f>
        <v>0.99878215162977935</v>
      </c>
      <c r="AN318" s="620">
        <f>AN319+AN320</f>
        <v>37535.056979999994</v>
      </c>
      <c r="AO318" s="389">
        <f t="shared" ref="AO318:AO323" si="550">AN318/M318</f>
        <v>1</v>
      </c>
      <c r="AP318" s="303"/>
      <c r="AQ318" s="303"/>
      <c r="AR318" s="303"/>
      <c r="AS318" s="303"/>
      <c r="AT318" s="331"/>
      <c r="AU318" s="331"/>
      <c r="AV318" s="331"/>
      <c r="AW318" s="331"/>
      <c r="AX318" s="331"/>
      <c r="AY318" s="331"/>
      <c r="AZ318" s="331"/>
      <c r="BA318" s="331"/>
      <c r="BB318" s="331"/>
      <c r="BC318" s="331"/>
      <c r="BD318" s="331"/>
      <c r="BE318" s="230"/>
      <c r="BF318" s="390"/>
      <c r="BG318" s="230"/>
      <c r="BH318" s="390"/>
      <c r="BI318" s="331"/>
      <c r="BJ318" s="331"/>
      <c r="BK318" s="331"/>
      <c r="BL318" s="331"/>
    </row>
    <row r="319" spans="2:64" s="43" customFormat="1" ht="36.75" hidden="1" customHeight="1" x14ac:dyDescent="0.25">
      <c r="B319" s="358"/>
      <c r="C319" s="191" t="s">
        <v>65</v>
      </c>
      <c r="D319" s="355"/>
      <c r="E319" s="355"/>
      <c r="F319" s="355"/>
      <c r="G319" s="355"/>
      <c r="H319" s="355"/>
      <c r="I319" s="355"/>
      <c r="J319" s="355"/>
      <c r="K319" s="354">
        <f t="shared" si="543"/>
        <v>37459.663439999997</v>
      </c>
      <c r="L319" s="354">
        <v>0</v>
      </c>
      <c r="M319" s="354">
        <v>37459.663439999997</v>
      </c>
      <c r="N319" s="354"/>
      <c r="O319" s="354"/>
      <c r="P319" s="354">
        <f>T319</f>
        <v>10199.82386</v>
      </c>
      <c r="Q319" s="387">
        <f t="shared" si="545"/>
        <v>0.272288187434927</v>
      </c>
      <c r="R319" s="354">
        <v>0</v>
      </c>
      <c r="S319" s="387">
        <v>0</v>
      </c>
      <c r="T319" s="354">
        <v>10199.82386</v>
      </c>
      <c r="U319" s="387">
        <f>T319/M319</f>
        <v>0.272288187434927</v>
      </c>
      <c r="V319" s="355"/>
      <c r="W319" s="355"/>
      <c r="X319" s="355"/>
      <c r="Y319" s="355"/>
      <c r="Z319" s="354">
        <f>AB319+AD319</f>
        <v>10199.82386</v>
      </c>
      <c r="AA319" s="387">
        <f t="shared" si="535"/>
        <v>0.272288187434927</v>
      </c>
      <c r="AB319" s="354">
        <v>0</v>
      </c>
      <c r="AC319" s="387">
        <v>0</v>
      </c>
      <c r="AD319" s="354">
        <v>10199.82386</v>
      </c>
      <c r="AE319" s="387">
        <f>AD319/M319</f>
        <v>0.272288187434927</v>
      </c>
      <c r="AF319" s="355"/>
      <c r="AG319" s="355"/>
      <c r="AH319" s="355"/>
      <c r="AI319" s="355"/>
      <c r="AJ319" s="354">
        <f t="shared" si="547"/>
        <v>37459.663439999997</v>
      </c>
      <c r="AK319" s="389">
        <f t="shared" si="548"/>
        <v>1</v>
      </c>
      <c r="AL319" s="354">
        <v>0</v>
      </c>
      <c r="AM319" s="387">
        <v>0</v>
      </c>
      <c r="AN319" s="354">
        <v>37459.663439999997</v>
      </c>
      <c r="AO319" s="387">
        <f t="shared" si="550"/>
        <v>1</v>
      </c>
      <c r="AP319" s="355"/>
      <c r="AQ319" s="355"/>
      <c r="AR319" s="355"/>
      <c r="AS319" s="355"/>
      <c r="AT319" s="351"/>
      <c r="AU319" s="351"/>
      <c r="AV319" s="351"/>
      <c r="AW319" s="351"/>
      <c r="AX319" s="351"/>
      <c r="AY319" s="351"/>
      <c r="AZ319" s="351"/>
      <c r="BA319" s="351"/>
      <c r="BB319" s="351"/>
      <c r="BC319" s="351"/>
      <c r="BD319" s="351"/>
      <c r="BE319" s="356">
        <f>BG319</f>
        <v>0</v>
      </c>
      <c r="BF319" s="405">
        <f t="shared" ref="BF319:BF320" si="551">BE319/K319</f>
        <v>0</v>
      </c>
      <c r="BG319" s="356">
        <f t="shared" ref="BG319:BG320" si="552">L319-AB319</f>
        <v>0</v>
      </c>
      <c r="BH319" s="405" t="e">
        <f t="shared" ref="BH319:BH320" si="553">BG319/L319</f>
        <v>#DIV/0!</v>
      </c>
      <c r="BI319" s="351"/>
      <c r="BJ319" s="351"/>
      <c r="BK319" s="351"/>
      <c r="BL319" s="351"/>
    </row>
    <row r="320" spans="2:64" s="43" customFormat="1" ht="36.75" hidden="1" customHeight="1" x14ac:dyDescent="0.25">
      <c r="B320" s="358"/>
      <c r="C320" s="191" t="s">
        <v>66</v>
      </c>
      <c r="D320" s="355"/>
      <c r="E320" s="355"/>
      <c r="F320" s="355"/>
      <c r="G320" s="355"/>
      <c r="H320" s="355"/>
      <c r="I320" s="355"/>
      <c r="J320" s="355"/>
      <c r="K320" s="354">
        <f t="shared" si="543"/>
        <v>345.72275999999999</v>
      </c>
      <c r="L320" s="354">
        <v>270.32922000000002</v>
      </c>
      <c r="M320" s="354">
        <v>75.393540000000002</v>
      </c>
      <c r="N320" s="354"/>
      <c r="O320" s="354"/>
      <c r="P320" s="354">
        <f>R320</f>
        <v>73.517809999999997</v>
      </c>
      <c r="Q320" s="387">
        <f t="shared" si="545"/>
        <v>0.21264960976245822</v>
      </c>
      <c r="R320" s="354">
        <f>73.51781</f>
        <v>73.517809999999997</v>
      </c>
      <c r="S320" s="387">
        <f t="shared" si="546"/>
        <v>0.27195657946262708</v>
      </c>
      <c r="T320" s="387"/>
      <c r="U320" s="387"/>
      <c r="V320" s="355"/>
      <c r="W320" s="355"/>
      <c r="X320" s="355"/>
      <c r="Y320" s="355"/>
      <c r="Z320" s="354">
        <f t="shared" si="540"/>
        <v>73.517809999999997</v>
      </c>
      <c r="AA320" s="387">
        <f t="shared" si="535"/>
        <v>0.21264960976245822</v>
      </c>
      <c r="AB320" s="354">
        <v>73.517809999999997</v>
      </c>
      <c r="AC320" s="387">
        <f t="shared" ref="AC320" si="554">AB320/L320</f>
        <v>0.27195657946262708</v>
      </c>
      <c r="AD320" s="354"/>
      <c r="AE320" s="387"/>
      <c r="AF320" s="355"/>
      <c r="AG320" s="355"/>
      <c r="AH320" s="355"/>
      <c r="AI320" s="355"/>
      <c r="AJ320" s="354">
        <f t="shared" si="547"/>
        <v>345.39354000000003</v>
      </c>
      <c r="AK320" s="389">
        <f t="shared" si="548"/>
        <v>0.99904773408612157</v>
      </c>
      <c r="AL320" s="354">
        <v>270</v>
      </c>
      <c r="AM320" s="387">
        <f t="shared" si="549"/>
        <v>0.99878215162977935</v>
      </c>
      <c r="AN320" s="354">
        <v>75.393540000000002</v>
      </c>
      <c r="AO320" s="387">
        <f t="shared" si="550"/>
        <v>1</v>
      </c>
      <c r="AP320" s="355"/>
      <c r="AQ320" s="355"/>
      <c r="AR320" s="355"/>
      <c r="AS320" s="355"/>
      <c r="AT320" s="351"/>
      <c r="AU320" s="351"/>
      <c r="AV320" s="351"/>
      <c r="AW320" s="351"/>
      <c r="AX320" s="351"/>
      <c r="AY320" s="351"/>
      <c r="AZ320" s="351"/>
      <c r="BA320" s="351"/>
      <c r="BB320" s="351"/>
      <c r="BC320" s="351"/>
      <c r="BD320" s="351"/>
      <c r="BE320" s="356">
        <f>BG320</f>
        <v>196.81141000000002</v>
      </c>
      <c r="BF320" s="405">
        <f t="shared" si="551"/>
        <v>0.5692752481786274</v>
      </c>
      <c r="BG320" s="356">
        <f t="shared" si="552"/>
        <v>196.81141000000002</v>
      </c>
      <c r="BH320" s="405">
        <f t="shared" si="553"/>
        <v>0.72804342053737292</v>
      </c>
      <c r="BI320" s="351"/>
      <c r="BJ320" s="351"/>
      <c r="BK320" s="351"/>
      <c r="BL320" s="351"/>
    </row>
    <row r="321" spans="2:66" s="41" customFormat="1" ht="81" customHeight="1" x14ac:dyDescent="0.25">
      <c r="B321" s="301" t="s">
        <v>22</v>
      </c>
      <c r="C321" s="190" t="s">
        <v>125</v>
      </c>
      <c r="D321" s="303"/>
      <c r="E321" s="303">
        <f>F321+G321</f>
        <v>15000</v>
      </c>
      <c r="F321" s="303">
        <v>15000</v>
      </c>
      <c r="G321" s="303">
        <v>0</v>
      </c>
      <c r="H321" s="303"/>
      <c r="I321" s="303"/>
      <c r="J321" s="303"/>
      <c r="K321" s="229">
        <f t="shared" si="543"/>
        <v>25012.16691</v>
      </c>
      <c r="L321" s="229">
        <v>10211.58325</v>
      </c>
      <c r="M321" s="229">
        <v>14800.58366</v>
      </c>
      <c r="N321" s="229"/>
      <c r="O321" s="229"/>
      <c r="P321" s="229">
        <f>R321+X321</f>
        <v>10211.58325</v>
      </c>
      <c r="Q321" s="389">
        <f t="shared" si="533"/>
        <v>0.40826463723610262</v>
      </c>
      <c r="R321" s="229">
        <v>10211.58325</v>
      </c>
      <c r="S321" s="389">
        <f t="shared" si="534"/>
        <v>1</v>
      </c>
      <c r="T321" s="389"/>
      <c r="U321" s="389"/>
      <c r="V321" s="303"/>
      <c r="W321" s="303"/>
      <c r="X321" s="303"/>
      <c r="Y321" s="303"/>
      <c r="Z321" s="229">
        <f>AB321+AD321</f>
        <v>14360.84029</v>
      </c>
      <c r="AA321" s="389">
        <f t="shared" si="535"/>
        <v>0.57415418430853582</v>
      </c>
      <c r="AB321" s="229">
        <v>10211.58325</v>
      </c>
      <c r="AC321" s="389">
        <f t="shared" si="536"/>
        <v>1</v>
      </c>
      <c r="AD321" s="579">
        <v>4149.2570400000004</v>
      </c>
      <c r="AE321" s="389">
        <f>AD321/M321</f>
        <v>0.28034414961713749</v>
      </c>
      <c r="AF321" s="303"/>
      <c r="AG321" s="303"/>
      <c r="AH321" s="303"/>
      <c r="AI321" s="303"/>
      <c r="AJ321" s="229">
        <f t="shared" si="547"/>
        <v>14360.84029</v>
      </c>
      <c r="AK321" s="389">
        <f t="shared" si="537"/>
        <v>0.57415418430853582</v>
      </c>
      <c r="AL321" s="229">
        <v>10211.58325</v>
      </c>
      <c r="AM321" s="389">
        <f t="shared" si="538"/>
        <v>1</v>
      </c>
      <c r="AN321" s="921">
        <v>4149.2570400000004</v>
      </c>
      <c r="AO321" s="389">
        <f t="shared" si="550"/>
        <v>0.28034414961713749</v>
      </c>
      <c r="AP321" s="303"/>
      <c r="AQ321" s="303"/>
      <c r="AR321" s="303"/>
      <c r="AS321" s="303"/>
      <c r="AT321" s="331">
        <v>0</v>
      </c>
      <c r="AU321" s="331"/>
      <c r="AV321" s="331"/>
      <c r="AW321" s="331">
        <f>AX321</f>
        <v>-14360.84029</v>
      </c>
      <c r="AX321" s="351">
        <f>BE321-AJ321</f>
        <v>-14360.84029</v>
      </c>
      <c r="AY321" s="331"/>
      <c r="AZ321" s="331"/>
      <c r="BA321" s="331">
        <f>BB321</f>
        <v>10211.58325</v>
      </c>
      <c r="BB321" s="331">
        <f>L321</f>
        <v>10211.58325</v>
      </c>
      <c r="BC321" s="331"/>
      <c r="BD321" s="331"/>
      <c r="BE321" s="230">
        <f>BG321+BK321</f>
        <v>0</v>
      </c>
      <c r="BF321" s="390">
        <f t="shared" si="531"/>
        <v>0</v>
      </c>
      <c r="BG321" s="356">
        <f>L321-AB321</f>
        <v>0</v>
      </c>
      <c r="BH321" s="390">
        <f t="shared" si="532"/>
        <v>0</v>
      </c>
      <c r="BI321" s="331"/>
      <c r="BJ321" s="331"/>
      <c r="BK321" s="331"/>
      <c r="BL321" s="331"/>
    </row>
    <row r="322" spans="2:66" s="46" customFormat="1" ht="76.5" customHeight="1" x14ac:dyDescent="0.25">
      <c r="B322" s="346" t="s">
        <v>67</v>
      </c>
      <c r="C322" s="194" t="s">
        <v>78</v>
      </c>
      <c r="D322" s="347"/>
      <c r="E322" s="347" t="e">
        <f>E326+#REF!+E329+E332+E358+E340+E343</f>
        <v>#REF!</v>
      </c>
      <c r="F322" s="347" t="e">
        <f>F326+#REF!+F329+F332+F358+F340+F343</f>
        <v>#REF!</v>
      </c>
      <c r="G322" s="347" t="e">
        <f>G326+#REF!+G329+G332+G358</f>
        <v>#REF!</v>
      </c>
      <c r="H322" s="347" t="e">
        <f>I322</f>
        <v>#REF!</v>
      </c>
      <c r="I322" s="347" t="e">
        <f>I326+#REF!+I329+I332+I358+I340+I343</f>
        <v>#REF!</v>
      </c>
      <c r="J322" s="347" t="e">
        <f>J326+#REF!+J329+J332+J358</f>
        <v>#REF!</v>
      </c>
      <c r="K322" s="348">
        <f t="shared" si="543"/>
        <v>504227.27960000001</v>
      </c>
      <c r="L322" s="348">
        <f>L323</f>
        <v>492729.60860000004</v>
      </c>
      <c r="M322" s="348">
        <f>M323</f>
        <v>11497.671</v>
      </c>
      <c r="N322" s="348"/>
      <c r="O322" s="348"/>
      <c r="P322" s="348">
        <f>R322</f>
        <v>77895.165669999988</v>
      </c>
      <c r="Q322" s="393">
        <f t="shared" si="533"/>
        <v>0.1544842352277998</v>
      </c>
      <c r="R322" s="348">
        <f>R323</f>
        <v>77895.165669999988</v>
      </c>
      <c r="S322" s="393">
        <f t="shared" si="534"/>
        <v>0.15808907017243123</v>
      </c>
      <c r="T322" s="348">
        <f>T323</f>
        <v>0</v>
      </c>
      <c r="U322" s="393"/>
      <c r="V322" s="347"/>
      <c r="W322" s="347"/>
      <c r="X322" s="347"/>
      <c r="Y322" s="347"/>
      <c r="Z322" s="348">
        <f>AB322</f>
        <v>482124.97161000001</v>
      </c>
      <c r="AA322" s="393">
        <f t="shared" si="535"/>
        <v>0.95616598132585451</v>
      </c>
      <c r="AB322" s="348">
        <f>AB323</f>
        <v>482124.97161000001</v>
      </c>
      <c r="AC322" s="393">
        <f t="shared" si="536"/>
        <v>0.97847777603596597</v>
      </c>
      <c r="AD322" s="348">
        <f>AD323</f>
        <v>0</v>
      </c>
      <c r="AE322" s="393"/>
      <c r="AF322" s="347"/>
      <c r="AG322" s="347"/>
      <c r="AH322" s="347"/>
      <c r="AI322" s="347"/>
      <c r="AJ322" s="348">
        <f t="shared" si="547"/>
        <v>485117.5871</v>
      </c>
      <c r="AK322" s="393">
        <f t="shared" si="537"/>
        <v>0.9621010340512326</v>
      </c>
      <c r="AL322" s="942">
        <f>AL323+AL324</f>
        <v>483723.55910000001</v>
      </c>
      <c r="AM322" s="387">
        <f t="shared" si="538"/>
        <v>0.98172212641008316</v>
      </c>
      <c r="AN322" s="348">
        <f>AN323</f>
        <v>1394.028</v>
      </c>
      <c r="AO322" s="387">
        <f t="shared" si="550"/>
        <v>0.12124438070979766</v>
      </c>
      <c r="AP322" s="347"/>
      <c r="AQ322" s="347"/>
      <c r="AR322" s="347"/>
      <c r="AS322" s="347"/>
      <c r="AT322" s="350" t="e">
        <f>AT323+AT324</f>
        <v>#REF!</v>
      </c>
      <c r="AU322" s="350"/>
      <c r="AV322" s="350" t="e">
        <f>AV326+#REF!+AV329+AV332+AV358</f>
        <v>#REF!</v>
      </c>
      <c r="AW322" s="350" t="e">
        <f>AX322</f>
        <v>#REF!</v>
      </c>
      <c r="AX322" s="350" t="e">
        <f>AX323+AX324</f>
        <v>#REF!</v>
      </c>
      <c r="AY322" s="350"/>
      <c r="AZ322" s="350" t="e">
        <f>AZ326+#REF!+AZ329+AZ332+AZ358</f>
        <v>#REF!</v>
      </c>
      <c r="BA322" s="350" t="e">
        <f>BB322</f>
        <v>#REF!</v>
      </c>
      <c r="BB322" s="350" t="e">
        <f>BB323+BB324</f>
        <v>#REF!</v>
      </c>
      <c r="BC322" s="350"/>
      <c r="BD322" s="350" t="e">
        <f>BD326+#REF!+BD329+BD332+BD358</f>
        <v>#REF!</v>
      </c>
      <c r="BE322" s="352" t="e">
        <f>BG322</f>
        <v>#REF!</v>
      </c>
      <c r="BF322" s="398" t="e">
        <f t="shared" si="531"/>
        <v>#REF!</v>
      </c>
      <c r="BG322" s="352" t="e">
        <f>BG323+BG324</f>
        <v>#REF!</v>
      </c>
      <c r="BH322" s="398" t="e">
        <f t="shared" si="532"/>
        <v>#REF!</v>
      </c>
      <c r="BI322" s="350"/>
      <c r="BJ322" s="350"/>
      <c r="BK322" s="350"/>
      <c r="BL322" s="350"/>
    </row>
    <row r="323" spans="2:66" s="35" customFormat="1" ht="41.25" customHeight="1" x14ac:dyDescent="0.25">
      <c r="B323" s="301"/>
      <c r="C323" s="186" t="s">
        <v>56</v>
      </c>
      <c r="D323" s="302"/>
      <c r="E323" s="303"/>
      <c r="F323" s="302"/>
      <c r="G323" s="302"/>
      <c r="H323" s="303"/>
      <c r="I323" s="302"/>
      <c r="J323" s="302"/>
      <c r="K323" s="304">
        <f t="shared" si="543"/>
        <v>504227.27960000001</v>
      </c>
      <c r="L323" s="304">
        <f>L333+L358+L340</f>
        <v>492729.60860000004</v>
      </c>
      <c r="M323" s="304">
        <f>M333+M358+M340</f>
        <v>11497.671</v>
      </c>
      <c r="N323" s="304"/>
      <c r="O323" s="304"/>
      <c r="P323" s="304">
        <f>R323</f>
        <v>77895.165669999988</v>
      </c>
      <c r="Q323" s="393">
        <f t="shared" si="533"/>
        <v>0.1544842352277998</v>
      </c>
      <c r="R323" s="304">
        <f>R333+R358+R340</f>
        <v>77895.165669999988</v>
      </c>
      <c r="S323" s="393">
        <f t="shared" si="534"/>
        <v>0.15808907017243123</v>
      </c>
      <c r="T323" s="304">
        <f>T333+T358+T340</f>
        <v>0</v>
      </c>
      <c r="U323" s="393"/>
      <c r="V323" s="302"/>
      <c r="W323" s="302"/>
      <c r="X323" s="302"/>
      <c r="Y323" s="302"/>
      <c r="Z323" s="304">
        <f>AB323</f>
        <v>482124.97161000001</v>
      </c>
      <c r="AA323" s="393">
        <f t="shared" si="535"/>
        <v>0.95616598132585451</v>
      </c>
      <c r="AB323" s="304">
        <f>AB333+AB358+AB340</f>
        <v>482124.97161000001</v>
      </c>
      <c r="AC323" s="393">
        <f t="shared" si="536"/>
        <v>0.97847777603596597</v>
      </c>
      <c r="AD323" s="304">
        <f>AD333+AD358+AD340</f>
        <v>0</v>
      </c>
      <c r="AE323" s="393"/>
      <c r="AF323" s="302"/>
      <c r="AG323" s="302"/>
      <c r="AH323" s="302"/>
      <c r="AI323" s="302"/>
      <c r="AJ323" s="304">
        <f t="shared" si="547"/>
        <v>485117.5871</v>
      </c>
      <c r="AK323" s="393">
        <f t="shared" si="537"/>
        <v>0.9621010340512326</v>
      </c>
      <c r="AL323" s="304">
        <f>AL333+AL358</f>
        <v>483723.55910000001</v>
      </c>
      <c r="AM323" s="387">
        <f t="shared" si="538"/>
        <v>0.98172212641008316</v>
      </c>
      <c r="AN323" s="304">
        <f>AN333+AN358+AN340</f>
        <v>1394.028</v>
      </c>
      <c r="AO323" s="387">
        <f t="shared" si="550"/>
        <v>0.12124438070979766</v>
      </c>
      <c r="AP323" s="302"/>
      <c r="AQ323" s="302"/>
      <c r="AR323" s="302"/>
      <c r="AS323" s="302"/>
      <c r="AT323" s="305" t="e">
        <f>#REF!+AT333+AT343+AT354+AT358</f>
        <v>#REF!</v>
      </c>
      <c r="AU323" s="305"/>
      <c r="AV323" s="305"/>
      <c r="AW323" s="305" t="e">
        <f>AX323</f>
        <v>#REF!</v>
      </c>
      <c r="AX323" s="305" t="e">
        <f>AX326+#REF!+AX333+AX343+AX354+AX358</f>
        <v>#REF!</v>
      </c>
      <c r="AY323" s="305"/>
      <c r="AZ323" s="305"/>
      <c r="BA323" s="305" t="e">
        <f>BB323</f>
        <v>#REF!</v>
      </c>
      <c r="BB323" s="305" t="e">
        <f>BB326+#REF!+BB333+BB343+BB354+BB358</f>
        <v>#REF!</v>
      </c>
      <c r="BC323" s="305"/>
      <c r="BD323" s="305"/>
      <c r="BE323" s="306" t="e">
        <f>BG323</f>
        <v>#REF!</v>
      </c>
      <c r="BF323" s="398" t="e">
        <f t="shared" si="531"/>
        <v>#REF!</v>
      </c>
      <c r="BG323" s="306" t="e">
        <f>BG333+BG358</f>
        <v>#REF!</v>
      </c>
      <c r="BH323" s="398" t="e">
        <f t="shared" si="532"/>
        <v>#REF!</v>
      </c>
      <c r="BI323" s="305"/>
      <c r="BJ323" s="305"/>
      <c r="BK323" s="305"/>
      <c r="BL323" s="305"/>
    </row>
    <row r="324" spans="2:66" s="36" customFormat="1" ht="46.5" hidden="1" customHeight="1" x14ac:dyDescent="0.25">
      <c r="B324" s="307"/>
      <c r="C324" s="187" t="s">
        <v>57</v>
      </c>
      <c r="D324" s="308"/>
      <c r="E324" s="308"/>
      <c r="F324" s="308"/>
      <c r="G324" s="308"/>
      <c r="H324" s="308"/>
      <c r="I324" s="308"/>
      <c r="J324" s="308"/>
      <c r="K324" s="309">
        <f t="shared" si="539"/>
        <v>0</v>
      </c>
      <c r="L324" s="309">
        <f>L339</f>
        <v>0</v>
      </c>
      <c r="M324" s="309"/>
      <c r="N324" s="309"/>
      <c r="O324" s="309"/>
      <c r="P324" s="309">
        <f>R324</f>
        <v>0</v>
      </c>
      <c r="Q324" s="386">
        <v>0</v>
      </c>
      <c r="R324" s="309">
        <f>R339</f>
        <v>0</v>
      </c>
      <c r="S324" s="386">
        <v>0</v>
      </c>
      <c r="T324" s="309"/>
      <c r="U324" s="386"/>
      <c r="V324" s="308"/>
      <c r="W324" s="308"/>
      <c r="X324" s="308"/>
      <c r="Y324" s="308"/>
      <c r="Z324" s="309">
        <f>AB324</f>
        <v>0</v>
      </c>
      <c r="AA324" s="386">
        <v>0</v>
      </c>
      <c r="AB324" s="309">
        <f>AB339</f>
        <v>0</v>
      </c>
      <c r="AC324" s="386">
        <v>0</v>
      </c>
      <c r="AD324" s="309"/>
      <c r="AE324" s="386"/>
      <c r="AF324" s="308"/>
      <c r="AG324" s="308"/>
      <c r="AH324" s="308"/>
      <c r="AI324" s="308"/>
      <c r="AJ324" s="309">
        <f>AL324</f>
        <v>0</v>
      </c>
      <c r="AK324" s="386" t="e">
        <f t="shared" si="537"/>
        <v>#DIV/0!</v>
      </c>
      <c r="AL324" s="309">
        <f>AL339</f>
        <v>0</v>
      </c>
      <c r="AM324" s="387" t="e">
        <f t="shared" si="538"/>
        <v>#DIV/0!</v>
      </c>
      <c r="AN324" s="309"/>
      <c r="AO324" s="387"/>
      <c r="AP324" s="308"/>
      <c r="AQ324" s="308"/>
      <c r="AR324" s="308"/>
      <c r="AS324" s="308"/>
      <c r="AT324" s="310">
        <f>AT339</f>
        <v>500000</v>
      </c>
      <c r="AU324" s="310"/>
      <c r="AV324" s="310"/>
      <c r="AW324" s="420">
        <f>AX324</f>
        <v>0</v>
      </c>
      <c r="AX324" s="310">
        <f>AX339</f>
        <v>0</v>
      </c>
      <c r="AY324" s="310"/>
      <c r="AZ324" s="310"/>
      <c r="BA324" s="310">
        <f>BB324</f>
        <v>500000</v>
      </c>
      <c r="BB324" s="310">
        <f>BB339</f>
        <v>500000</v>
      </c>
      <c r="BC324" s="310"/>
      <c r="BD324" s="310"/>
      <c r="BE324" s="311">
        <f>BG324</f>
        <v>0</v>
      </c>
      <c r="BF324" s="398" t="e">
        <f t="shared" si="531"/>
        <v>#DIV/0!</v>
      </c>
      <c r="BG324" s="311">
        <f>BG339</f>
        <v>0</v>
      </c>
      <c r="BH324" s="398" t="e">
        <f t="shared" si="532"/>
        <v>#DIV/0!</v>
      </c>
      <c r="BI324" s="310"/>
      <c r="BJ324" s="310"/>
      <c r="BK324" s="310"/>
      <c r="BL324" s="310"/>
    </row>
    <row r="325" spans="2:66" s="47" customFormat="1" ht="24.75" customHeight="1" x14ac:dyDescent="0.25">
      <c r="B325" s="301"/>
      <c r="C325" s="186" t="s">
        <v>79</v>
      </c>
      <c r="D325" s="303"/>
      <c r="E325" s="355"/>
      <c r="F325" s="303"/>
      <c r="G325" s="303"/>
      <c r="H325" s="303"/>
      <c r="I325" s="303"/>
      <c r="J325" s="303"/>
      <c r="K325" s="229"/>
      <c r="L325" s="229"/>
      <c r="M325" s="229"/>
      <c r="N325" s="229"/>
      <c r="O325" s="229"/>
      <c r="P325" s="229"/>
      <c r="Q325" s="393"/>
      <c r="R325" s="354"/>
      <c r="S325" s="393"/>
      <c r="T325" s="921"/>
      <c r="U325" s="393"/>
      <c r="V325" s="303"/>
      <c r="W325" s="303"/>
      <c r="X325" s="303"/>
      <c r="Y325" s="303"/>
      <c r="Z325" s="229"/>
      <c r="AA325" s="393"/>
      <c r="AB325" s="354"/>
      <c r="AC325" s="393"/>
      <c r="AD325" s="921"/>
      <c r="AE325" s="393"/>
      <c r="AF325" s="303"/>
      <c r="AG325" s="303"/>
      <c r="AH325" s="303"/>
      <c r="AI325" s="303"/>
      <c r="AJ325" s="229"/>
      <c r="AK325" s="393"/>
      <c r="AL325" s="354"/>
      <c r="AM325" s="387"/>
      <c r="AN325" s="921"/>
      <c r="AO325" s="387"/>
      <c r="AP325" s="303"/>
      <c r="AQ325" s="303"/>
      <c r="AR325" s="303"/>
      <c r="AS325" s="303"/>
      <c r="AT325" s="331"/>
      <c r="AU325" s="331"/>
      <c r="AV325" s="331"/>
      <c r="AW325" s="331"/>
      <c r="AX325" s="331"/>
      <c r="AY325" s="331"/>
      <c r="AZ325" s="331"/>
      <c r="BA325" s="331"/>
      <c r="BB325" s="331"/>
      <c r="BC325" s="331"/>
      <c r="BD325" s="331"/>
      <c r="BE325" s="356"/>
      <c r="BF325" s="398"/>
      <c r="BG325" s="356"/>
      <c r="BH325" s="398"/>
      <c r="BI325" s="331"/>
      <c r="BJ325" s="331"/>
      <c r="BK325" s="331"/>
      <c r="BL325" s="331"/>
      <c r="BM325" s="38"/>
      <c r="BN325" s="38"/>
    </row>
    <row r="326" spans="2:66" s="73" customFormat="1" ht="71.25" hidden="1" customHeight="1" x14ac:dyDescent="0.25">
      <c r="B326" s="301" t="s">
        <v>80</v>
      </c>
      <c r="C326" s="186" t="s">
        <v>126</v>
      </c>
      <c r="D326" s="302"/>
      <c r="E326" s="303">
        <f t="shared" ref="E326:E335" si="555">F326+G326</f>
        <v>100</v>
      </c>
      <c r="F326" s="302">
        <f>SUM(F327:F328)</f>
        <v>100</v>
      </c>
      <c r="G326" s="302">
        <f>SUM(G327:G328)</f>
        <v>0</v>
      </c>
      <c r="H326" s="302">
        <f>I326</f>
        <v>-100</v>
      </c>
      <c r="I326" s="302">
        <f>I327</f>
        <v>-100</v>
      </c>
      <c r="J326" s="302"/>
      <c r="K326" s="304">
        <f>L326</f>
        <v>0</v>
      </c>
      <c r="L326" s="304">
        <f>L327</f>
        <v>0</v>
      </c>
      <c r="M326" s="304"/>
      <c r="N326" s="304"/>
      <c r="O326" s="304"/>
      <c r="P326" s="304">
        <f t="shared" ref="P326:P357" si="556">R326+X326</f>
        <v>0</v>
      </c>
      <c r="Q326" s="393" t="e">
        <f t="shared" si="533"/>
        <v>#DIV/0!</v>
      </c>
      <c r="R326" s="229">
        <f>SUM(R327:R328)</f>
        <v>0</v>
      </c>
      <c r="S326" s="393" t="e">
        <f t="shared" si="534"/>
        <v>#DIV/0!</v>
      </c>
      <c r="T326" s="304"/>
      <c r="U326" s="393"/>
      <c r="V326" s="302"/>
      <c r="W326" s="302"/>
      <c r="X326" s="302"/>
      <c r="Y326" s="302"/>
      <c r="Z326" s="304">
        <f t="shared" ref="Z326:Z331" si="557">AB326+AH326</f>
        <v>0</v>
      </c>
      <c r="AA326" s="393" t="e">
        <f t="shared" si="535"/>
        <v>#DIV/0!</v>
      </c>
      <c r="AB326" s="229">
        <f>SUM(AB327:AB328)</f>
        <v>0</v>
      </c>
      <c r="AC326" s="393" t="e">
        <f t="shared" si="536"/>
        <v>#DIV/0!</v>
      </c>
      <c r="AD326" s="304"/>
      <c r="AE326" s="393"/>
      <c r="AF326" s="302"/>
      <c r="AG326" s="302"/>
      <c r="AH326" s="302"/>
      <c r="AI326" s="302"/>
      <c r="AJ326" s="304">
        <f t="shared" ref="AJ326:AJ331" si="558">AL326+AR326</f>
        <v>0</v>
      </c>
      <c r="AK326" s="393" t="e">
        <f t="shared" si="537"/>
        <v>#DIV/0!</v>
      </c>
      <c r="AL326" s="229">
        <f>SUM(AL327:AL328)</f>
        <v>0</v>
      </c>
      <c r="AM326" s="387" t="e">
        <f t="shared" si="538"/>
        <v>#DIV/0!</v>
      </c>
      <c r="AN326" s="304"/>
      <c r="AO326" s="387"/>
      <c r="AP326" s="302"/>
      <c r="AQ326" s="302"/>
      <c r="AR326" s="302"/>
      <c r="AS326" s="302"/>
      <c r="AT326" s="305">
        <f>AT327</f>
        <v>0</v>
      </c>
      <c r="AU326" s="305"/>
      <c r="AV326" s="305"/>
      <c r="AW326" s="305">
        <f>AX326</f>
        <v>0</v>
      </c>
      <c r="AX326" s="305">
        <f>AX327</f>
        <v>0</v>
      </c>
      <c r="AY326" s="305"/>
      <c r="AZ326" s="305"/>
      <c r="BA326" s="305">
        <f>BB326</f>
        <v>0</v>
      </c>
      <c r="BB326" s="305">
        <f>BB327</f>
        <v>0</v>
      </c>
      <c r="BC326" s="305"/>
      <c r="BD326" s="305"/>
      <c r="BE326" s="230">
        <f t="shared" ref="BE326:BE331" si="559">BG326+BK326</f>
        <v>0</v>
      </c>
      <c r="BF326" s="398" t="e">
        <f t="shared" si="531"/>
        <v>#DIV/0!</v>
      </c>
      <c r="BG326" s="230">
        <f>SUM(BG327:BG328)</f>
        <v>0</v>
      </c>
      <c r="BH326" s="398" t="e">
        <f t="shared" si="532"/>
        <v>#DIV/0!</v>
      </c>
      <c r="BI326" s="305"/>
      <c r="BJ326" s="305"/>
      <c r="BK326" s="305"/>
      <c r="BL326" s="305"/>
    </row>
    <row r="327" spans="2:66" s="43" customFormat="1" ht="22.5" hidden="1" customHeight="1" x14ac:dyDescent="0.25">
      <c r="B327" s="358"/>
      <c r="C327" s="191" t="s">
        <v>65</v>
      </c>
      <c r="D327" s="355"/>
      <c r="E327" s="355">
        <f t="shared" si="555"/>
        <v>100</v>
      </c>
      <c r="F327" s="355">
        <v>100</v>
      </c>
      <c r="G327" s="355"/>
      <c r="H327" s="355">
        <f>I327</f>
        <v>-100</v>
      </c>
      <c r="I327" s="355">
        <f>L327-E327</f>
        <v>-100</v>
      </c>
      <c r="J327" s="355"/>
      <c r="K327" s="354">
        <f>L327</f>
        <v>0</v>
      </c>
      <c r="L327" s="354">
        <v>0</v>
      </c>
      <c r="M327" s="354"/>
      <c r="N327" s="354"/>
      <c r="O327" s="354"/>
      <c r="P327" s="354">
        <f t="shared" si="556"/>
        <v>0</v>
      </c>
      <c r="Q327" s="393" t="e">
        <f t="shared" si="533"/>
        <v>#DIV/0!</v>
      </c>
      <c r="R327" s="354">
        <f>AF327</f>
        <v>0</v>
      </c>
      <c r="S327" s="393" t="e">
        <f t="shared" si="534"/>
        <v>#DIV/0!</v>
      </c>
      <c r="T327" s="354"/>
      <c r="U327" s="393"/>
      <c r="V327" s="355"/>
      <c r="W327" s="355"/>
      <c r="X327" s="355"/>
      <c r="Y327" s="355"/>
      <c r="Z327" s="354">
        <f t="shared" si="557"/>
        <v>0</v>
      </c>
      <c r="AA327" s="393" t="e">
        <f t="shared" si="535"/>
        <v>#DIV/0!</v>
      </c>
      <c r="AB327" s="354">
        <f>AQ327</f>
        <v>0</v>
      </c>
      <c r="AC327" s="393" t="e">
        <f t="shared" si="536"/>
        <v>#DIV/0!</v>
      </c>
      <c r="AD327" s="354"/>
      <c r="AE327" s="393"/>
      <c r="AF327" s="355"/>
      <c r="AG327" s="355"/>
      <c r="AH327" s="355"/>
      <c r="AI327" s="355"/>
      <c r="AJ327" s="354">
        <f t="shared" si="558"/>
        <v>0</v>
      </c>
      <c r="AK327" s="393" t="e">
        <f t="shared" si="537"/>
        <v>#DIV/0!</v>
      </c>
      <c r="AL327" s="354">
        <f>AY327</f>
        <v>0</v>
      </c>
      <c r="AM327" s="387" t="e">
        <f t="shared" si="538"/>
        <v>#DIV/0!</v>
      </c>
      <c r="AN327" s="354"/>
      <c r="AO327" s="387"/>
      <c r="AP327" s="355"/>
      <c r="AQ327" s="355"/>
      <c r="AR327" s="355"/>
      <c r="AS327" s="355"/>
      <c r="AT327" s="351">
        <f>BB327-AF327</f>
        <v>0</v>
      </c>
      <c r="AU327" s="351"/>
      <c r="AV327" s="351"/>
      <c r="AW327" s="351">
        <f>AX327</f>
        <v>0</v>
      </c>
      <c r="AX327" s="351">
        <f>BE327-AJ327</f>
        <v>0</v>
      </c>
      <c r="AY327" s="351"/>
      <c r="AZ327" s="351"/>
      <c r="BA327" s="351">
        <f>BB327</f>
        <v>0</v>
      </c>
      <c r="BB327" s="351">
        <v>0</v>
      </c>
      <c r="BC327" s="351"/>
      <c r="BD327" s="351"/>
      <c r="BE327" s="356">
        <f t="shared" si="559"/>
        <v>0</v>
      </c>
      <c r="BF327" s="398" t="e">
        <f t="shared" si="531"/>
        <v>#DIV/0!</v>
      </c>
      <c r="BG327" s="356">
        <f>BR327</f>
        <v>0</v>
      </c>
      <c r="BH327" s="398" t="e">
        <f t="shared" si="532"/>
        <v>#DIV/0!</v>
      </c>
      <c r="BI327" s="351"/>
      <c r="BJ327" s="351"/>
      <c r="BK327" s="351"/>
      <c r="BL327" s="351"/>
    </row>
    <row r="328" spans="2:66" s="43" customFormat="1" ht="22.5" hidden="1" customHeight="1" x14ac:dyDescent="0.25">
      <c r="B328" s="358"/>
      <c r="C328" s="191" t="s">
        <v>66</v>
      </c>
      <c r="D328" s="355"/>
      <c r="E328" s="355">
        <f t="shared" si="555"/>
        <v>0</v>
      </c>
      <c r="F328" s="355"/>
      <c r="G328" s="355"/>
      <c r="H328" s="355"/>
      <c r="I328" s="355"/>
      <c r="J328" s="355"/>
      <c r="K328" s="354"/>
      <c r="L328" s="354"/>
      <c r="M328" s="354"/>
      <c r="N328" s="354"/>
      <c r="O328" s="354"/>
      <c r="P328" s="354">
        <f t="shared" si="556"/>
        <v>0</v>
      </c>
      <c r="Q328" s="393" t="e">
        <f t="shared" si="533"/>
        <v>#DIV/0!</v>
      </c>
      <c r="R328" s="354"/>
      <c r="S328" s="393" t="e">
        <f t="shared" si="534"/>
        <v>#DIV/0!</v>
      </c>
      <c r="T328" s="354"/>
      <c r="U328" s="393"/>
      <c r="V328" s="355"/>
      <c r="W328" s="355"/>
      <c r="X328" s="355"/>
      <c r="Y328" s="355"/>
      <c r="Z328" s="354">
        <f t="shared" si="557"/>
        <v>0</v>
      </c>
      <c r="AA328" s="393" t="e">
        <f t="shared" si="535"/>
        <v>#DIV/0!</v>
      </c>
      <c r="AB328" s="354"/>
      <c r="AC328" s="393" t="e">
        <f t="shared" si="536"/>
        <v>#DIV/0!</v>
      </c>
      <c r="AD328" s="354"/>
      <c r="AE328" s="393"/>
      <c r="AF328" s="355"/>
      <c r="AG328" s="355"/>
      <c r="AH328" s="355"/>
      <c r="AI328" s="355"/>
      <c r="AJ328" s="354">
        <f t="shared" si="558"/>
        <v>0</v>
      </c>
      <c r="AK328" s="393" t="e">
        <f t="shared" si="537"/>
        <v>#DIV/0!</v>
      </c>
      <c r="AL328" s="354"/>
      <c r="AM328" s="387" t="e">
        <f t="shared" si="538"/>
        <v>#DIV/0!</v>
      </c>
      <c r="AN328" s="354"/>
      <c r="AO328" s="387"/>
      <c r="AP328" s="355"/>
      <c r="AQ328" s="355"/>
      <c r="AR328" s="355"/>
      <c r="AS328" s="355"/>
      <c r="AT328" s="351"/>
      <c r="AU328" s="351"/>
      <c r="AV328" s="351"/>
      <c r="AW328" s="351"/>
      <c r="AX328" s="351"/>
      <c r="AY328" s="351"/>
      <c r="AZ328" s="351"/>
      <c r="BA328" s="351"/>
      <c r="BB328" s="351"/>
      <c r="BC328" s="351"/>
      <c r="BD328" s="351"/>
      <c r="BE328" s="356">
        <f t="shared" si="559"/>
        <v>0</v>
      </c>
      <c r="BF328" s="398" t="e">
        <f t="shared" si="531"/>
        <v>#DIV/0!</v>
      </c>
      <c r="BG328" s="356"/>
      <c r="BH328" s="398" t="e">
        <f t="shared" si="532"/>
        <v>#DIV/0!</v>
      </c>
      <c r="BI328" s="351"/>
      <c r="BJ328" s="351"/>
      <c r="BK328" s="351"/>
      <c r="BL328" s="351"/>
    </row>
    <row r="329" spans="2:66" s="74" customFormat="1" ht="86.25" hidden="1" customHeight="1" x14ac:dyDescent="0.25">
      <c r="B329" s="301" t="s">
        <v>127</v>
      </c>
      <c r="C329" s="186" t="s">
        <v>128</v>
      </c>
      <c r="D329" s="302"/>
      <c r="E329" s="303">
        <f t="shared" si="555"/>
        <v>1000</v>
      </c>
      <c r="F329" s="302">
        <f>SUM(F330:F331)</f>
        <v>1000</v>
      </c>
      <c r="G329" s="302">
        <f>SUM(G330:G331)</f>
        <v>0</v>
      </c>
      <c r="H329" s="302"/>
      <c r="I329" s="302"/>
      <c r="J329" s="302"/>
      <c r="K329" s="354">
        <f t="shared" ref="K329:K331" si="560">L329</f>
        <v>0</v>
      </c>
      <c r="L329" s="304">
        <f>L330</f>
        <v>0</v>
      </c>
      <c r="M329" s="304"/>
      <c r="N329" s="304"/>
      <c r="O329" s="304"/>
      <c r="P329" s="354">
        <f t="shared" si="556"/>
        <v>0</v>
      </c>
      <c r="Q329" s="393" t="e">
        <f t="shared" si="533"/>
        <v>#DIV/0!</v>
      </c>
      <c r="R329" s="229">
        <f>SUM(R330:R331)</f>
        <v>0</v>
      </c>
      <c r="S329" s="393" t="e">
        <f t="shared" si="534"/>
        <v>#DIV/0!</v>
      </c>
      <c r="T329" s="304"/>
      <c r="U329" s="393"/>
      <c r="V329" s="302"/>
      <c r="W329" s="302"/>
      <c r="X329" s="302"/>
      <c r="Y329" s="302"/>
      <c r="Z329" s="354">
        <f t="shared" si="557"/>
        <v>0</v>
      </c>
      <c r="AA329" s="393" t="e">
        <f t="shared" si="535"/>
        <v>#DIV/0!</v>
      </c>
      <c r="AB329" s="229">
        <f>SUM(AB330:AB331)</f>
        <v>0</v>
      </c>
      <c r="AC329" s="393" t="e">
        <f t="shared" si="536"/>
        <v>#DIV/0!</v>
      </c>
      <c r="AD329" s="304"/>
      <c r="AE329" s="393"/>
      <c r="AF329" s="302"/>
      <c r="AG329" s="302"/>
      <c r="AH329" s="302"/>
      <c r="AI329" s="302"/>
      <c r="AJ329" s="354">
        <f t="shared" si="558"/>
        <v>0</v>
      </c>
      <c r="AK329" s="393" t="e">
        <f t="shared" si="537"/>
        <v>#DIV/0!</v>
      </c>
      <c r="AL329" s="229">
        <f>SUM(AL330:AL331)</f>
        <v>0</v>
      </c>
      <c r="AM329" s="387" t="e">
        <f t="shared" si="538"/>
        <v>#DIV/0!</v>
      </c>
      <c r="AN329" s="304"/>
      <c r="AO329" s="387"/>
      <c r="AP329" s="302"/>
      <c r="AQ329" s="302"/>
      <c r="AR329" s="302"/>
      <c r="AS329" s="302"/>
      <c r="AT329" s="305">
        <f>AT330</f>
        <v>0</v>
      </c>
      <c r="AU329" s="305"/>
      <c r="AV329" s="305"/>
      <c r="AW329" s="305">
        <f>AX329</f>
        <v>0</v>
      </c>
      <c r="AX329" s="305">
        <f>AX330</f>
        <v>0</v>
      </c>
      <c r="AY329" s="305"/>
      <c r="AZ329" s="305"/>
      <c r="BA329" s="305">
        <f>BB329</f>
        <v>0</v>
      </c>
      <c r="BB329" s="305">
        <f>BB330</f>
        <v>0</v>
      </c>
      <c r="BC329" s="305"/>
      <c r="BD329" s="305"/>
      <c r="BE329" s="230">
        <f t="shared" si="559"/>
        <v>0</v>
      </c>
      <c r="BF329" s="398" t="e">
        <f t="shared" si="531"/>
        <v>#DIV/0!</v>
      </c>
      <c r="BG329" s="230">
        <f>SUM(BG330:BG331)</f>
        <v>0</v>
      </c>
      <c r="BH329" s="398" t="e">
        <f t="shared" si="532"/>
        <v>#DIV/0!</v>
      </c>
      <c r="BI329" s="305"/>
      <c r="BJ329" s="305"/>
      <c r="BK329" s="305"/>
      <c r="BL329" s="305"/>
    </row>
    <row r="330" spans="2:66" s="43" customFormat="1" ht="29.25" hidden="1" customHeight="1" x14ac:dyDescent="0.25">
      <c r="B330" s="358"/>
      <c r="C330" s="191" t="s">
        <v>65</v>
      </c>
      <c r="D330" s="355"/>
      <c r="E330" s="355">
        <f t="shared" si="555"/>
        <v>1000</v>
      </c>
      <c r="F330" s="355">
        <v>1000</v>
      </c>
      <c r="G330" s="355"/>
      <c r="H330" s="355"/>
      <c r="I330" s="355"/>
      <c r="J330" s="355"/>
      <c r="K330" s="354">
        <f t="shared" si="560"/>
        <v>0</v>
      </c>
      <c r="L330" s="354">
        <v>0</v>
      </c>
      <c r="M330" s="354"/>
      <c r="N330" s="354"/>
      <c r="O330" s="354"/>
      <c r="P330" s="354">
        <f t="shared" si="556"/>
        <v>0</v>
      </c>
      <c r="Q330" s="393" t="e">
        <f t="shared" si="533"/>
        <v>#DIV/0!</v>
      </c>
      <c r="R330" s="354">
        <v>0</v>
      </c>
      <c r="S330" s="393" t="e">
        <f t="shared" si="534"/>
        <v>#DIV/0!</v>
      </c>
      <c r="T330" s="354"/>
      <c r="U330" s="393"/>
      <c r="V330" s="355"/>
      <c r="W330" s="355"/>
      <c r="X330" s="355"/>
      <c r="Y330" s="355"/>
      <c r="Z330" s="354">
        <f t="shared" si="557"/>
        <v>0</v>
      </c>
      <c r="AA330" s="393" t="e">
        <f t="shared" si="535"/>
        <v>#DIV/0!</v>
      </c>
      <c r="AB330" s="354">
        <v>0</v>
      </c>
      <c r="AC330" s="393" t="e">
        <f t="shared" si="536"/>
        <v>#DIV/0!</v>
      </c>
      <c r="AD330" s="354"/>
      <c r="AE330" s="393"/>
      <c r="AF330" s="355"/>
      <c r="AG330" s="355"/>
      <c r="AH330" s="355"/>
      <c r="AI330" s="355"/>
      <c r="AJ330" s="354">
        <f t="shared" si="558"/>
        <v>0</v>
      </c>
      <c r="AK330" s="393" t="e">
        <f t="shared" si="537"/>
        <v>#DIV/0!</v>
      </c>
      <c r="AL330" s="354">
        <v>0</v>
      </c>
      <c r="AM330" s="387" t="e">
        <f t="shared" si="538"/>
        <v>#DIV/0!</v>
      </c>
      <c r="AN330" s="354"/>
      <c r="AO330" s="387"/>
      <c r="AP330" s="355"/>
      <c r="AQ330" s="355"/>
      <c r="AR330" s="355"/>
      <c r="AS330" s="355"/>
      <c r="AT330" s="351">
        <v>0</v>
      </c>
      <c r="AU330" s="351"/>
      <c r="AV330" s="351"/>
      <c r="AW330" s="351">
        <f>AX330</f>
        <v>0</v>
      </c>
      <c r="AX330" s="351">
        <v>0</v>
      </c>
      <c r="AY330" s="351"/>
      <c r="AZ330" s="351"/>
      <c r="BA330" s="351">
        <f>BB330</f>
        <v>0</v>
      </c>
      <c r="BB330" s="351">
        <v>0</v>
      </c>
      <c r="BC330" s="351"/>
      <c r="BD330" s="351"/>
      <c r="BE330" s="356">
        <f t="shared" si="559"/>
        <v>0</v>
      </c>
      <c r="BF330" s="398" t="e">
        <f t="shared" si="531"/>
        <v>#DIV/0!</v>
      </c>
      <c r="BG330" s="356">
        <v>0</v>
      </c>
      <c r="BH330" s="398" t="e">
        <f t="shared" si="532"/>
        <v>#DIV/0!</v>
      </c>
      <c r="BI330" s="351"/>
      <c r="BJ330" s="351"/>
      <c r="BK330" s="351"/>
      <c r="BL330" s="351"/>
    </row>
    <row r="331" spans="2:66" s="43" customFormat="1" ht="22.5" hidden="1" customHeight="1" x14ac:dyDescent="0.25">
      <c r="B331" s="358"/>
      <c r="C331" s="191" t="s">
        <v>66</v>
      </c>
      <c r="D331" s="355"/>
      <c r="E331" s="355">
        <f t="shared" si="555"/>
        <v>0</v>
      </c>
      <c r="F331" s="355"/>
      <c r="G331" s="355"/>
      <c r="H331" s="355"/>
      <c r="I331" s="355"/>
      <c r="J331" s="355"/>
      <c r="K331" s="354">
        <f t="shared" si="560"/>
        <v>0</v>
      </c>
      <c r="L331" s="354"/>
      <c r="M331" s="354"/>
      <c r="N331" s="354"/>
      <c r="O331" s="354"/>
      <c r="P331" s="354">
        <f t="shared" si="556"/>
        <v>0</v>
      </c>
      <c r="Q331" s="393" t="e">
        <f t="shared" si="533"/>
        <v>#DIV/0!</v>
      </c>
      <c r="R331" s="354"/>
      <c r="S331" s="393" t="e">
        <f t="shared" si="534"/>
        <v>#DIV/0!</v>
      </c>
      <c r="T331" s="354"/>
      <c r="U331" s="393"/>
      <c r="V331" s="355"/>
      <c r="W331" s="355"/>
      <c r="X331" s="355"/>
      <c r="Y331" s="355"/>
      <c r="Z331" s="354">
        <f t="shared" si="557"/>
        <v>0</v>
      </c>
      <c r="AA331" s="393" t="e">
        <f t="shared" si="535"/>
        <v>#DIV/0!</v>
      </c>
      <c r="AB331" s="354"/>
      <c r="AC331" s="393" t="e">
        <f t="shared" si="536"/>
        <v>#DIV/0!</v>
      </c>
      <c r="AD331" s="354"/>
      <c r="AE331" s="393"/>
      <c r="AF331" s="355"/>
      <c r="AG331" s="355"/>
      <c r="AH331" s="355"/>
      <c r="AI331" s="355"/>
      <c r="AJ331" s="354">
        <f t="shared" si="558"/>
        <v>0</v>
      </c>
      <c r="AK331" s="393" t="e">
        <f t="shared" si="537"/>
        <v>#DIV/0!</v>
      </c>
      <c r="AL331" s="354"/>
      <c r="AM331" s="387" t="e">
        <f t="shared" si="538"/>
        <v>#DIV/0!</v>
      </c>
      <c r="AN331" s="354"/>
      <c r="AO331" s="387"/>
      <c r="AP331" s="355"/>
      <c r="AQ331" s="355"/>
      <c r="AR331" s="355"/>
      <c r="AS331" s="355"/>
      <c r="AT331" s="351"/>
      <c r="AU331" s="351"/>
      <c r="AV331" s="351"/>
      <c r="AW331" s="351"/>
      <c r="AX331" s="351"/>
      <c r="AY331" s="351"/>
      <c r="AZ331" s="351"/>
      <c r="BA331" s="351"/>
      <c r="BB331" s="351"/>
      <c r="BC331" s="351"/>
      <c r="BD331" s="351"/>
      <c r="BE331" s="356">
        <f t="shared" si="559"/>
        <v>0</v>
      </c>
      <c r="BF331" s="398" t="e">
        <f t="shared" si="531"/>
        <v>#DIV/0!</v>
      </c>
      <c r="BG331" s="356"/>
      <c r="BH331" s="398" t="e">
        <f t="shared" si="532"/>
        <v>#DIV/0!</v>
      </c>
      <c r="BI331" s="351"/>
      <c r="BJ331" s="351"/>
      <c r="BK331" s="351"/>
      <c r="BL331" s="351"/>
    </row>
    <row r="332" spans="2:66" s="45" customFormat="1" ht="90" customHeight="1" x14ac:dyDescent="0.25">
      <c r="B332" s="301" t="s">
        <v>60</v>
      </c>
      <c r="C332" s="186" t="s">
        <v>81</v>
      </c>
      <c r="D332" s="302"/>
      <c r="E332" s="303">
        <f t="shared" si="555"/>
        <v>1000</v>
      </c>
      <c r="F332" s="302">
        <f>SUM(F334:F335)</f>
        <v>1000</v>
      </c>
      <c r="G332" s="302">
        <f>SUM(G334:G335)</f>
        <v>0</v>
      </c>
      <c r="H332" s="302"/>
      <c r="I332" s="302"/>
      <c r="J332" s="302"/>
      <c r="K332" s="304">
        <f>L332+M332</f>
        <v>469232.77912000002</v>
      </c>
      <c r="L332" s="304">
        <f>L333+L339</f>
        <v>469232.77912000002</v>
      </c>
      <c r="M332" s="304">
        <f>M333</f>
        <v>0</v>
      </c>
      <c r="N332" s="304"/>
      <c r="O332" s="304"/>
      <c r="P332" s="304">
        <f>R332</f>
        <v>44053.026919999997</v>
      </c>
      <c r="Q332" s="389">
        <f t="shared" si="533"/>
        <v>9.3883097857351563E-2</v>
      </c>
      <c r="R332" s="304">
        <f>R333</f>
        <v>44053.026919999997</v>
      </c>
      <c r="S332" s="389">
        <f t="shared" si="534"/>
        <v>9.3883097857351563E-2</v>
      </c>
      <c r="T332" s="304">
        <f>T333</f>
        <v>0</v>
      </c>
      <c r="U332" s="389"/>
      <c r="V332" s="302"/>
      <c r="W332" s="302"/>
      <c r="X332" s="302"/>
      <c r="Y332" s="302"/>
      <c r="Z332" s="304">
        <f>AB332</f>
        <v>459792.05512999999</v>
      </c>
      <c r="AA332" s="389">
        <f t="shared" si="535"/>
        <v>0.97988051046283431</v>
      </c>
      <c r="AB332" s="304">
        <f>AB333+AB339</f>
        <v>459792.05512999999</v>
      </c>
      <c r="AC332" s="389">
        <f t="shared" si="536"/>
        <v>0.97988051046283431</v>
      </c>
      <c r="AD332" s="304">
        <f>AD333</f>
        <v>0</v>
      </c>
      <c r="AE332" s="389"/>
      <c r="AF332" s="302"/>
      <c r="AG332" s="302"/>
      <c r="AH332" s="302"/>
      <c r="AI332" s="302"/>
      <c r="AJ332" s="304">
        <f>AL332</f>
        <v>461390.64262</v>
      </c>
      <c r="AK332" s="389">
        <f t="shared" si="537"/>
        <v>0.98328732166856037</v>
      </c>
      <c r="AL332" s="304">
        <f>AL333</f>
        <v>461390.64262</v>
      </c>
      <c r="AM332" s="387">
        <f t="shared" si="538"/>
        <v>0.98328732166856037</v>
      </c>
      <c r="AN332" s="304">
        <f>AN333</f>
        <v>0</v>
      </c>
      <c r="AO332" s="387"/>
      <c r="AP332" s="302"/>
      <c r="AQ332" s="302"/>
      <c r="AR332" s="302"/>
      <c r="AS332" s="302"/>
      <c r="AT332" s="305">
        <f>AT333+AT339</f>
        <v>500000</v>
      </c>
      <c r="AU332" s="305"/>
      <c r="AV332" s="305"/>
      <c r="AW332" s="305" t="e">
        <f>AX332</f>
        <v>#REF!</v>
      </c>
      <c r="AX332" s="305" t="e">
        <f>AX333</f>
        <v>#REF!</v>
      </c>
      <c r="AY332" s="305"/>
      <c r="AZ332" s="305"/>
      <c r="BA332" s="305">
        <f t="shared" ref="BA332:BA341" si="561">BB332</f>
        <v>561675.05822000001</v>
      </c>
      <c r="BB332" s="305">
        <f>BB333+BB339</f>
        <v>561675.05822000001</v>
      </c>
      <c r="BC332" s="305"/>
      <c r="BD332" s="305"/>
      <c r="BE332" s="306" t="e">
        <f>BG332</f>
        <v>#REF!</v>
      </c>
      <c r="BF332" s="390" t="e">
        <f t="shared" si="531"/>
        <v>#REF!</v>
      </c>
      <c r="BG332" s="306" t="e">
        <f>BG333</f>
        <v>#REF!</v>
      </c>
      <c r="BH332" s="390" t="e">
        <f t="shared" si="532"/>
        <v>#REF!</v>
      </c>
      <c r="BI332" s="305"/>
      <c r="BJ332" s="305"/>
      <c r="BK332" s="305"/>
      <c r="BL332" s="305"/>
    </row>
    <row r="333" spans="2:66" s="42" customFormat="1" ht="45.75" customHeight="1" x14ac:dyDescent="0.25">
      <c r="B333" s="301"/>
      <c r="C333" s="186" t="s">
        <v>56</v>
      </c>
      <c r="D333" s="303"/>
      <c r="E333" s="303"/>
      <c r="F333" s="303"/>
      <c r="G333" s="303"/>
      <c r="H333" s="303"/>
      <c r="I333" s="303"/>
      <c r="J333" s="303"/>
      <c r="K333" s="229">
        <f>L333+M333</f>
        <v>469232.77912000002</v>
      </c>
      <c r="L333" s="229">
        <f>SUM(L334:L338)</f>
        <v>469232.77912000002</v>
      </c>
      <c r="M333" s="229">
        <f>M334+M335+M336+M337</f>
        <v>0</v>
      </c>
      <c r="N333" s="229"/>
      <c r="O333" s="229"/>
      <c r="P333" s="229">
        <f>R333</f>
        <v>44053.026919999997</v>
      </c>
      <c r="Q333" s="389">
        <f t="shared" si="533"/>
        <v>9.3883097857351563E-2</v>
      </c>
      <c r="R333" s="229">
        <f>SUM(R334:R338)</f>
        <v>44053.026919999997</v>
      </c>
      <c r="S333" s="389">
        <f t="shared" si="534"/>
        <v>9.3883097857351563E-2</v>
      </c>
      <c r="T333" s="389"/>
      <c r="U333" s="389"/>
      <c r="V333" s="303"/>
      <c r="W333" s="303"/>
      <c r="X333" s="303"/>
      <c r="Y333" s="303"/>
      <c r="Z333" s="229">
        <f>AB333</f>
        <v>459792.05512999999</v>
      </c>
      <c r="AA333" s="389">
        <f t="shared" si="535"/>
        <v>0.97988051046283431</v>
      </c>
      <c r="AB333" s="229">
        <f>SUM(AB334:AB338)</f>
        <v>459792.05512999999</v>
      </c>
      <c r="AC333" s="389">
        <f t="shared" si="536"/>
        <v>0.97988051046283431</v>
      </c>
      <c r="AD333" s="389"/>
      <c r="AE333" s="389"/>
      <c r="AF333" s="303"/>
      <c r="AG333" s="303"/>
      <c r="AH333" s="303"/>
      <c r="AI333" s="303"/>
      <c r="AJ333" s="229">
        <f>AL333</f>
        <v>461390.64262</v>
      </c>
      <c r="AK333" s="389">
        <f t="shared" si="537"/>
        <v>0.98328732166856037</v>
      </c>
      <c r="AL333" s="229">
        <f>SUM(AL334:AL338)</f>
        <v>461390.64262</v>
      </c>
      <c r="AM333" s="387">
        <f t="shared" si="538"/>
        <v>0.98328732166856037</v>
      </c>
      <c r="AN333" s="387"/>
      <c r="AO333" s="387"/>
      <c r="AP333" s="303"/>
      <c r="AQ333" s="303"/>
      <c r="AR333" s="303"/>
      <c r="AS333" s="303"/>
      <c r="AT333" s="331">
        <f>SUM(AT334:AT338)</f>
        <v>0</v>
      </c>
      <c r="AU333" s="331"/>
      <c r="AV333" s="331"/>
      <c r="AW333" s="331" t="e">
        <f>AX333</f>
        <v>#REF!</v>
      </c>
      <c r="AX333" s="331" t="e">
        <f>SUM(AX334:AX338)</f>
        <v>#REF!</v>
      </c>
      <c r="AY333" s="331"/>
      <c r="AZ333" s="331"/>
      <c r="BA333" s="331">
        <f t="shared" si="561"/>
        <v>61675.058219999999</v>
      </c>
      <c r="BB333" s="331">
        <f>SUM(BB334:BB338)</f>
        <v>61675.058219999999</v>
      </c>
      <c r="BC333" s="331"/>
      <c r="BD333" s="331"/>
      <c r="BE333" s="230" t="e">
        <f>BG333</f>
        <v>#REF!</v>
      </c>
      <c r="BF333" s="390" t="e">
        <f t="shared" si="531"/>
        <v>#REF!</v>
      </c>
      <c r="BG333" s="230" t="e">
        <f>SUM(BG334:BG338)</f>
        <v>#REF!</v>
      </c>
      <c r="BH333" s="390" t="e">
        <f t="shared" si="532"/>
        <v>#REF!</v>
      </c>
      <c r="BI333" s="331"/>
      <c r="BJ333" s="331"/>
      <c r="BK333" s="331"/>
      <c r="BL333" s="331"/>
      <c r="BM333" s="41"/>
      <c r="BN333" s="41"/>
    </row>
    <row r="334" spans="2:66" s="43" customFormat="1" ht="27" hidden="1" customHeight="1" x14ac:dyDescent="0.25">
      <c r="B334" s="358"/>
      <c r="C334" s="191" t="s">
        <v>65</v>
      </c>
      <c r="D334" s="355"/>
      <c r="E334" s="355">
        <f t="shared" si="555"/>
        <v>1000</v>
      </c>
      <c r="F334" s="355">
        <v>1000</v>
      </c>
      <c r="G334" s="355"/>
      <c r="H334" s="355"/>
      <c r="I334" s="355"/>
      <c r="J334" s="355"/>
      <c r="K334" s="354">
        <f t="shared" ref="K334:K341" si="562">L334</f>
        <v>416118.85976999998</v>
      </c>
      <c r="L334" s="354">
        <v>416118.85976999998</v>
      </c>
      <c r="M334" s="354"/>
      <c r="N334" s="354"/>
      <c r="O334" s="354"/>
      <c r="P334" s="354">
        <f t="shared" si="556"/>
        <v>379.83156000000002</v>
      </c>
      <c r="Q334" s="387">
        <f t="shared" si="533"/>
        <v>9.1279583004226983E-4</v>
      </c>
      <c r="R334" s="354">
        <v>379.83156000000002</v>
      </c>
      <c r="S334" s="387">
        <f t="shared" si="534"/>
        <v>9.1279583004226983E-4</v>
      </c>
      <c r="T334" s="387"/>
      <c r="U334" s="387"/>
      <c r="V334" s="355"/>
      <c r="W334" s="355"/>
      <c r="X334" s="355"/>
      <c r="Y334" s="355"/>
      <c r="Z334" s="354">
        <f t="shared" ref="Z334:Z339" si="563">AB334+AH334</f>
        <v>416118.85976999998</v>
      </c>
      <c r="AA334" s="387">
        <f t="shared" si="535"/>
        <v>1</v>
      </c>
      <c r="AB334" s="354">
        <v>416118.85976999998</v>
      </c>
      <c r="AC334" s="387">
        <f t="shared" si="536"/>
        <v>1</v>
      </c>
      <c r="AD334" s="387"/>
      <c r="AE334" s="387"/>
      <c r="AF334" s="355"/>
      <c r="AG334" s="355"/>
      <c r="AH334" s="355"/>
      <c r="AI334" s="355"/>
      <c r="AJ334" s="354">
        <f t="shared" ref="AJ334:AJ339" si="564">AL334+AR334</f>
        <v>416118.85976999998</v>
      </c>
      <c r="AK334" s="389">
        <f t="shared" si="537"/>
        <v>1</v>
      </c>
      <c r="AL334" s="354">
        <v>416118.85976999998</v>
      </c>
      <c r="AM334" s="387">
        <f t="shared" si="538"/>
        <v>1</v>
      </c>
      <c r="AN334" s="387"/>
      <c r="AO334" s="387"/>
      <c r="AP334" s="355"/>
      <c r="AQ334" s="355"/>
      <c r="AR334" s="355"/>
      <c r="AS334" s="355"/>
      <c r="AT334" s="351">
        <f>BB334-AF334</f>
        <v>0</v>
      </c>
      <c r="AU334" s="351"/>
      <c r="AV334" s="351"/>
      <c r="AW334" s="351">
        <f>AX334</f>
        <v>-416118.85976999998</v>
      </c>
      <c r="AX334" s="351">
        <f>BE334-AJ334</f>
        <v>-416118.85976999998</v>
      </c>
      <c r="AY334" s="351"/>
      <c r="AZ334" s="351"/>
      <c r="BA334" s="351">
        <f t="shared" si="561"/>
        <v>0</v>
      </c>
      <c r="BB334" s="351">
        <f>AF334</f>
        <v>0</v>
      </c>
      <c r="BC334" s="351"/>
      <c r="BD334" s="351"/>
      <c r="BE334" s="356">
        <f t="shared" ref="BE334:BE339" si="565">BG334+BK334</f>
        <v>0</v>
      </c>
      <c r="BF334" s="405">
        <f t="shared" si="531"/>
        <v>0</v>
      </c>
      <c r="BG334" s="356">
        <f t="shared" ref="BG334:BG358" si="566">L334-AB334</f>
        <v>0</v>
      </c>
      <c r="BH334" s="405">
        <f t="shared" si="532"/>
        <v>0</v>
      </c>
      <c r="BI334" s="351"/>
      <c r="BJ334" s="351"/>
      <c r="BK334" s="351"/>
      <c r="BL334" s="351"/>
    </row>
    <row r="335" spans="2:66" s="43" customFormat="1" ht="22.5" hidden="1" customHeight="1" x14ac:dyDescent="0.25">
      <c r="B335" s="358"/>
      <c r="C335" s="191" t="s">
        <v>66</v>
      </c>
      <c r="D335" s="355"/>
      <c r="E335" s="355">
        <f t="shared" si="555"/>
        <v>0</v>
      </c>
      <c r="F335" s="355"/>
      <c r="G335" s="355"/>
      <c r="H335" s="355"/>
      <c r="I335" s="355"/>
      <c r="J335" s="355"/>
      <c r="K335" s="354">
        <f t="shared" si="562"/>
        <v>9318.0693499999998</v>
      </c>
      <c r="L335" s="354">
        <v>9318.0693499999998</v>
      </c>
      <c r="M335" s="354"/>
      <c r="N335" s="354"/>
      <c r="O335" s="354"/>
      <c r="P335" s="354">
        <f>R335</f>
        <v>3531.2573599999969</v>
      </c>
      <c r="Q335" s="387">
        <f t="shared" si="533"/>
        <v>0.37896877854853023</v>
      </c>
      <c r="R335" s="354">
        <f>43673.19536-R336-R337</f>
        <v>3531.2573599999969</v>
      </c>
      <c r="S335" s="387">
        <f>AB335/L335</f>
        <v>0.37896877854853056</v>
      </c>
      <c r="T335" s="387"/>
      <c r="U335" s="387"/>
      <c r="V335" s="355"/>
      <c r="W335" s="355"/>
      <c r="X335" s="355"/>
      <c r="Y335" s="355"/>
      <c r="Z335" s="354">
        <f>AB335</f>
        <v>3531.2573600000001</v>
      </c>
      <c r="AA335" s="387">
        <f t="shared" si="535"/>
        <v>0.37896877854853056</v>
      </c>
      <c r="AB335" s="354">
        <v>3531.2573600000001</v>
      </c>
      <c r="AC335" s="387">
        <f t="shared" si="536"/>
        <v>0.37896877854853056</v>
      </c>
      <c r="AD335" s="387"/>
      <c r="AE335" s="387"/>
      <c r="AF335" s="355"/>
      <c r="AG335" s="355"/>
      <c r="AH335" s="355"/>
      <c r="AI335" s="355"/>
      <c r="AJ335" s="354">
        <f t="shared" si="564"/>
        <v>5129.8448500000022</v>
      </c>
      <c r="AK335" s="389">
        <f t="shared" si="537"/>
        <v>0.5505265798434954</v>
      </c>
      <c r="AL335" s="354">
        <f>45271.78285-AL336-AL337</f>
        <v>5129.8448500000022</v>
      </c>
      <c r="AM335" s="387">
        <f t="shared" si="538"/>
        <v>0.5505265798434954</v>
      </c>
      <c r="AN335" s="387"/>
      <c r="AO335" s="387"/>
      <c r="AP335" s="355"/>
      <c r="AQ335" s="355"/>
      <c r="AR335" s="355"/>
      <c r="AS335" s="355"/>
      <c r="AT335" s="351"/>
      <c r="AU335" s="351"/>
      <c r="AV335" s="351"/>
      <c r="AW335" s="351">
        <f>AX335</f>
        <v>0</v>
      </c>
      <c r="AX335" s="351"/>
      <c r="AY335" s="351"/>
      <c r="AZ335" s="351"/>
      <c r="BA335" s="351">
        <f t="shared" si="561"/>
        <v>0</v>
      </c>
      <c r="BB335" s="351">
        <f>AF335</f>
        <v>0</v>
      </c>
      <c r="BC335" s="351"/>
      <c r="BD335" s="351"/>
      <c r="BE335" s="356" t="e">
        <f t="shared" si="565"/>
        <v>#REF!</v>
      </c>
      <c r="BF335" s="405" t="e">
        <f t="shared" si="531"/>
        <v>#REF!</v>
      </c>
      <c r="BG335" s="356" t="e">
        <f>L335-#REF!</f>
        <v>#REF!</v>
      </c>
      <c r="BH335" s="405" t="e">
        <f t="shared" si="532"/>
        <v>#REF!</v>
      </c>
      <c r="BI335" s="351"/>
      <c r="BJ335" s="351"/>
      <c r="BK335" s="351"/>
      <c r="BL335" s="351"/>
    </row>
    <row r="336" spans="2:66" s="43" customFormat="1" ht="52.5" hidden="1" customHeight="1" x14ac:dyDescent="0.25">
      <c r="B336" s="358"/>
      <c r="C336" s="191" t="s">
        <v>73</v>
      </c>
      <c r="D336" s="355"/>
      <c r="E336" s="355"/>
      <c r="F336" s="355"/>
      <c r="G336" s="355"/>
      <c r="H336" s="355"/>
      <c r="I336" s="355"/>
      <c r="J336" s="355"/>
      <c r="K336" s="354">
        <f>L336+M336</f>
        <v>37805.362999999998</v>
      </c>
      <c r="L336" s="354">
        <v>37805.362999999998</v>
      </c>
      <c r="M336" s="354">
        <v>0</v>
      </c>
      <c r="N336" s="354"/>
      <c r="O336" s="354"/>
      <c r="P336" s="354">
        <f t="shared" si="556"/>
        <v>34151.451000000001</v>
      </c>
      <c r="Q336" s="387">
        <f t="shared" si="533"/>
        <v>0.90334937400283666</v>
      </c>
      <c r="R336" s="354">
        <v>34151.451000000001</v>
      </c>
      <c r="S336" s="387">
        <f t="shared" si="534"/>
        <v>0.90334937400283666</v>
      </c>
      <c r="T336" s="387"/>
      <c r="U336" s="387"/>
      <c r="V336" s="355"/>
      <c r="W336" s="355"/>
      <c r="X336" s="355"/>
      <c r="Y336" s="355"/>
      <c r="Z336" s="354">
        <f t="shared" si="563"/>
        <v>34151.451000000001</v>
      </c>
      <c r="AA336" s="387">
        <f t="shared" si="535"/>
        <v>0.90334937400283666</v>
      </c>
      <c r="AB336" s="354">
        <v>34151.451000000001</v>
      </c>
      <c r="AC336" s="387">
        <f t="shared" si="536"/>
        <v>0.90334937400283666</v>
      </c>
      <c r="AD336" s="387"/>
      <c r="AE336" s="387"/>
      <c r="AF336" s="355"/>
      <c r="AG336" s="355"/>
      <c r="AH336" s="355"/>
      <c r="AI336" s="355"/>
      <c r="AJ336" s="354">
        <f t="shared" si="564"/>
        <v>34151.451000000001</v>
      </c>
      <c r="AK336" s="389">
        <f t="shared" si="537"/>
        <v>0.90334937400283666</v>
      </c>
      <c r="AL336" s="354">
        <f>R336</f>
        <v>34151.451000000001</v>
      </c>
      <c r="AM336" s="387">
        <f t="shared" si="538"/>
        <v>0.90334937400283666</v>
      </c>
      <c r="AN336" s="387"/>
      <c r="AO336" s="387"/>
      <c r="AP336" s="355"/>
      <c r="AQ336" s="355"/>
      <c r="AR336" s="355"/>
      <c r="AS336" s="355"/>
      <c r="AT336" s="351"/>
      <c r="AU336" s="351"/>
      <c r="AV336" s="351"/>
      <c r="AW336" s="351"/>
      <c r="AX336" s="351"/>
      <c r="AY336" s="351"/>
      <c r="AZ336" s="351"/>
      <c r="BA336" s="351"/>
      <c r="BB336" s="351"/>
      <c r="BC336" s="351"/>
      <c r="BD336" s="351"/>
      <c r="BE336" s="356">
        <f t="shared" si="565"/>
        <v>3653.9119999999966</v>
      </c>
      <c r="BF336" s="405">
        <f t="shared" si="531"/>
        <v>9.6650625997163342E-2</v>
      </c>
      <c r="BG336" s="356">
        <f t="shared" si="566"/>
        <v>3653.9119999999966</v>
      </c>
      <c r="BH336" s="405">
        <f t="shared" si="532"/>
        <v>9.6650625997163342E-2</v>
      </c>
      <c r="BI336" s="351"/>
      <c r="BJ336" s="351"/>
      <c r="BK336" s="351"/>
      <c r="BL336" s="351"/>
    </row>
    <row r="337" spans="2:64" s="43" customFormat="1" ht="76.5" hidden="1" customHeight="1" x14ac:dyDescent="0.25">
      <c r="B337" s="358"/>
      <c r="C337" s="191" t="s">
        <v>307</v>
      </c>
      <c r="D337" s="355"/>
      <c r="E337" s="355"/>
      <c r="F337" s="355"/>
      <c r="G337" s="355"/>
      <c r="H337" s="355"/>
      <c r="I337" s="355"/>
      <c r="J337" s="355"/>
      <c r="K337" s="354">
        <f>L337+M337</f>
        <v>5990.4870000000001</v>
      </c>
      <c r="L337" s="354">
        <v>5990.4870000000001</v>
      </c>
      <c r="M337" s="354">
        <v>0</v>
      </c>
      <c r="N337" s="354"/>
      <c r="O337" s="354"/>
      <c r="P337" s="354">
        <f t="shared" si="556"/>
        <v>5990.4870000000001</v>
      </c>
      <c r="Q337" s="387">
        <f t="shared" si="533"/>
        <v>1</v>
      </c>
      <c r="R337" s="354">
        <f>L337</f>
        <v>5990.4870000000001</v>
      </c>
      <c r="S337" s="387">
        <f t="shared" si="534"/>
        <v>1</v>
      </c>
      <c r="T337" s="387"/>
      <c r="U337" s="387"/>
      <c r="V337" s="355"/>
      <c r="W337" s="355"/>
      <c r="X337" s="355"/>
      <c r="Y337" s="355"/>
      <c r="Z337" s="354">
        <f t="shared" si="563"/>
        <v>5990.4870000000001</v>
      </c>
      <c r="AA337" s="387">
        <f t="shared" si="535"/>
        <v>1</v>
      </c>
      <c r="AB337" s="354">
        <f>L337</f>
        <v>5990.4870000000001</v>
      </c>
      <c r="AC337" s="387">
        <f t="shared" si="536"/>
        <v>1</v>
      </c>
      <c r="AD337" s="387"/>
      <c r="AE337" s="387"/>
      <c r="AF337" s="355"/>
      <c r="AG337" s="355"/>
      <c r="AH337" s="355"/>
      <c r="AI337" s="355"/>
      <c r="AJ337" s="354">
        <f t="shared" si="564"/>
        <v>5990.4870000000001</v>
      </c>
      <c r="AK337" s="389">
        <f t="shared" si="537"/>
        <v>1</v>
      </c>
      <c r="AL337" s="354">
        <f>Z337</f>
        <v>5990.4870000000001</v>
      </c>
      <c r="AM337" s="387">
        <f t="shared" si="538"/>
        <v>1</v>
      </c>
      <c r="AN337" s="387"/>
      <c r="AO337" s="387"/>
      <c r="AP337" s="355"/>
      <c r="AQ337" s="355"/>
      <c r="AR337" s="355"/>
      <c r="AS337" s="355"/>
      <c r="AT337" s="351"/>
      <c r="AU337" s="351"/>
      <c r="AV337" s="351"/>
      <c r="AW337" s="351"/>
      <c r="AX337" s="351"/>
      <c r="AY337" s="351"/>
      <c r="AZ337" s="351"/>
      <c r="BA337" s="351"/>
      <c r="BB337" s="351"/>
      <c r="BC337" s="351"/>
      <c r="BD337" s="351"/>
      <c r="BE337" s="356">
        <f t="shared" si="565"/>
        <v>0</v>
      </c>
      <c r="BF337" s="405">
        <f t="shared" si="531"/>
        <v>0</v>
      </c>
      <c r="BG337" s="356">
        <f t="shared" si="566"/>
        <v>0</v>
      </c>
      <c r="BH337" s="405">
        <f t="shared" si="532"/>
        <v>0</v>
      </c>
      <c r="BI337" s="351"/>
      <c r="BJ337" s="351"/>
      <c r="BK337" s="351"/>
      <c r="BL337" s="351"/>
    </row>
    <row r="338" spans="2:64" s="43" customFormat="1" ht="62.25" hidden="1" customHeight="1" x14ac:dyDescent="0.25">
      <c r="B338" s="358"/>
      <c r="C338" s="191" t="s">
        <v>308</v>
      </c>
      <c r="D338" s="355"/>
      <c r="E338" s="355"/>
      <c r="F338" s="355"/>
      <c r="G338" s="355"/>
      <c r="H338" s="355"/>
      <c r="I338" s="355"/>
      <c r="J338" s="355"/>
      <c r="K338" s="354">
        <f t="shared" si="562"/>
        <v>0</v>
      </c>
      <c r="L338" s="354"/>
      <c r="M338" s="354"/>
      <c r="N338" s="354"/>
      <c r="O338" s="354"/>
      <c r="P338" s="354">
        <f t="shared" si="556"/>
        <v>0</v>
      </c>
      <c r="Q338" s="389" t="e">
        <f t="shared" si="533"/>
        <v>#DIV/0!</v>
      </c>
      <c r="R338" s="354"/>
      <c r="S338" s="389" t="e">
        <f t="shared" si="534"/>
        <v>#DIV/0!</v>
      </c>
      <c r="T338" s="389"/>
      <c r="U338" s="389"/>
      <c r="V338" s="355"/>
      <c r="W338" s="355"/>
      <c r="X338" s="355"/>
      <c r="Y338" s="355"/>
      <c r="Z338" s="354">
        <f t="shared" si="563"/>
        <v>0</v>
      </c>
      <c r="AA338" s="389" t="e">
        <f t="shared" si="535"/>
        <v>#DIV/0!</v>
      </c>
      <c r="AB338" s="354">
        <f t="shared" ref="AB338" si="567">L338</f>
        <v>0</v>
      </c>
      <c r="AC338" s="389" t="e">
        <f t="shared" si="536"/>
        <v>#DIV/0!</v>
      </c>
      <c r="AD338" s="389"/>
      <c r="AE338" s="389"/>
      <c r="AF338" s="355"/>
      <c r="AG338" s="355"/>
      <c r="AH338" s="355"/>
      <c r="AI338" s="355"/>
      <c r="AJ338" s="354">
        <f t="shared" si="564"/>
        <v>0</v>
      </c>
      <c r="AK338" s="389" t="e">
        <f t="shared" si="537"/>
        <v>#DIV/0!</v>
      </c>
      <c r="AL338" s="354"/>
      <c r="AM338" s="387" t="e">
        <f t="shared" si="538"/>
        <v>#DIV/0!</v>
      </c>
      <c r="AN338" s="387"/>
      <c r="AO338" s="387"/>
      <c r="AP338" s="355"/>
      <c r="AQ338" s="355"/>
      <c r="AR338" s="355"/>
      <c r="AS338" s="355"/>
      <c r="AT338" s="351"/>
      <c r="AU338" s="351"/>
      <c r="AV338" s="351"/>
      <c r="AW338" s="351" t="e">
        <f>AX338</f>
        <v>#REF!</v>
      </c>
      <c r="AX338" s="351" t="e">
        <f>AF338-#REF!</f>
        <v>#REF!</v>
      </c>
      <c r="AY338" s="351"/>
      <c r="AZ338" s="351"/>
      <c r="BA338" s="351">
        <f>AF338</f>
        <v>0</v>
      </c>
      <c r="BB338" s="351">
        <f>AF338+61675.05822</f>
        <v>61675.058219999999</v>
      </c>
      <c r="BC338" s="351"/>
      <c r="BD338" s="351"/>
      <c r="BE338" s="356">
        <f t="shared" si="565"/>
        <v>0</v>
      </c>
      <c r="BF338" s="390" t="e">
        <f t="shared" si="531"/>
        <v>#DIV/0!</v>
      </c>
      <c r="BG338" s="356">
        <f t="shared" si="566"/>
        <v>0</v>
      </c>
      <c r="BH338" s="390" t="e">
        <f t="shared" si="532"/>
        <v>#DIV/0!</v>
      </c>
      <c r="BI338" s="351"/>
      <c r="BJ338" s="351"/>
      <c r="BK338" s="351"/>
      <c r="BL338" s="351"/>
    </row>
    <row r="339" spans="2:64" s="45" customFormat="1" ht="46.5" hidden="1" customHeight="1" x14ac:dyDescent="0.25">
      <c r="B339" s="301"/>
      <c r="C339" s="186" t="s">
        <v>57</v>
      </c>
      <c r="D339" s="303"/>
      <c r="E339" s="303"/>
      <c r="F339" s="303"/>
      <c r="G339" s="303"/>
      <c r="H339" s="303"/>
      <c r="I339" s="303"/>
      <c r="J339" s="303"/>
      <c r="K339" s="229">
        <f t="shared" si="562"/>
        <v>0</v>
      </c>
      <c r="L339" s="229">
        <v>0</v>
      </c>
      <c r="M339" s="229"/>
      <c r="N339" s="229"/>
      <c r="O339" s="229"/>
      <c r="P339" s="229">
        <f t="shared" si="556"/>
        <v>0</v>
      </c>
      <c r="Q339" s="389" t="e">
        <f t="shared" si="533"/>
        <v>#DIV/0!</v>
      </c>
      <c r="R339" s="354">
        <f>AF339-L339</f>
        <v>0</v>
      </c>
      <c r="S339" s="389" t="e">
        <f t="shared" si="534"/>
        <v>#DIV/0!</v>
      </c>
      <c r="T339" s="389"/>
      <c r="U339" s="389"/>
      <c r="V339" s="303"/>
      <c r="W339" s="303"/>
      <c r="X339" s="303"/>
      <c r="Y339" s="303"/>
      <c r="Z339" s="229">
        <f t="shared" si="563"/>
        <v>0</v>
      </c>
      <c r="AA339" s="389" t="e">
        <f t="shared" si="535"/>
        <v>#DIV/0!</v>
      </c>
      <c r="AB339" s="354">
        <f>AQ339-X339</f>
        <v>0</v>
      </c>
      <c r="AC339" s="389" t="e">
        <f t="shared" si="536"/>
        <v>#DIV/0!</v>
      </c>
      <c r="AD339" s="389"/>
      <c r="AE339" s="389"/>
      <c r="AF339" s="303"/>
      <c r="AG339" s="303"/>
      <c r="AH339" s="303"/>
      <c r="AI339" s="303"/>
      <c r="AJ339" s="229">
        <f t="shared" si="564"/>
        <v>0</v>
      </c>
      <c r="AK339" s="389" t="e">
        <f t="shared" si="537"/>
        <v>#DIV/0!</v>
      </c>
      <c r="AL339" s="354"/>
      <c r="AM339" s="387" t="e">
        <f t="shared" si="538"/>
        <v>#DIV/0!</v>
      </c>
      <c r="AN339" s="387"/>
      <c r="AO339" s="387"/>
      <c r="AP339" s="303"/>
      <c r="AQ339" s="303"/>
      <c r="AR339" s="303"/>
      <c r="AS339" s="303"/>
      <c r="AT339" s="331">
        <f>BB339-AF339</f>
        <v>500000</v>
      </c>
      <c r="AU339" s="331"/>
      <c r="AV339" s="331"/>
      <c r="AW339" s="331"/>
      <c r="AX339" s="331"/>
      <c r="AY339" s="331"/>
      <c r="AZ339" s="331"/>
      <c r="BA339" s="331">
        <f t="shared" si="561"/>
        <v>500000</v>
      </c>
      <c r="BB339" s="331">
        <v>500000</v>
      </c>
      <c r="BC339" s="331"/>
      <c r="BD339" s="331"/>
      <c r="BE339" s="356">
        <f t="shared" si="565"/>
        <v>0</v>
      </c>
      <c r="BF339" s="390" t="e">
        <f t="shared" si="531"/>
        <v>#DIV/0!</v>
      </c>
      <c r="BG339" s="356">
        <f t="shared" si="566"/>
        <v>0</v>
      </c>
      <c r="BH339" s="390" t="e">
        <f t="shared" si="532"/>
        <v>#DIV/0!</v>
      </c>
      <c r="BI339" s="331"/>
      <c r="BJ339" s="331"/>
      <c r="BK339" s="331"/>
      <c r="BL339" s="331"/>
    </row>
    <row r="340" spans="2:64" s="45" customFormat="1" ht="177.75" hidden="1" customHeight="1" x14ac:dyDescent="0.25">
      <c r="B340" s="301" t="s">
        <v>67</v>
      </c>
      <c r="C340" s="186" t="s">
        <v>324</v>
      </c>
      <c r="D340" s="303"/>
      <c r="E340" s="302">
        <f>F340</f>
        <v>0</v>
      </c>
      <c r="F340" s="303">
        <f>F342</f>
        <v>0</v>
      </c>
      <c r="G340" s="303"/>
      <c r="H340" s="303"/>
      <c r="I340" s="303"/>
      <c r="J340" s="303"/>
      <c r="K340" s="304">
        <f t="shared" si="562"/>
        <v>0</v>
      </c>
      <c r="L340" s="304">
        <f>L342</f>
        <v>0</v>
      </c>
      <c r="M340" s="304"/>
      <c r="N340" s="304"/>
      <c r="O340" s="229"/>
      <c r="P340" s="304">
        <f t="shared" si="556"/>
        <v>0</v>
      </c>
      <c r="Q340" s="389" t="e">
        <f t="shared" si="533"/>
        <v>#DIV/0!</v>
      </c>
      <c r="R340" s="229"/>
      <c r="S340" s="389" t="e">
        <f t="shared" si="534"/>
        <v>#DIV/0!</v>
      </c>
      <c r="T340" s="389"/>
      <c r="U340" s="389"/>
      <c r="V340" s="303"/>
      <c r="W340" s="303"/>
      <c r="X340" s="303"/>
      <c r="Y340" s="303"/>
      <c r="Z340" s="304">
        <v>0</v>
      </c>
      <c r="AA340" s="389" t="e">
        <f t="shared" si="535"/>
        <v>#DIV/0!</v>
      </c>
      <c r="AB340" s="229"/>
      <c r="AC340" s="389" t="e">
        <f t="shared" si="536"/>
        <v>#DIV/0!</v>
      </c>
      <c r="AD340" s="389"/>
      <c r="AE340" s="389"/>
      <c r="AF340" s="303"/>
      <c r="AG340" s="303"/>
      <c r="AH340" s="303"/>
      <c r="AI340" s="303"/>
      <c r="AJ340" s="304">
        <f>AL340</f>
        <v>0</v>
      </c>
      <c r="AK340" s="389" t="e">
        <f t="shared" si="537"/>
        <v>#DIV/0!</v>
      </c>
      <c r="AL340" s="229">
        <f>AL342</f>
        <v>0</v>
      </c>
      <c r="AM340" s="387" t="e">
        <f t="shared" si="538"/>
        <v>#DIV/0!</v>
      </c>
      <c r="AN340" s="387"/>
      <c r="AO340" s="387"/>
      <c r="AP340" s="303"/>
      <c r="AQ340" s="303"/>
      <c r="AR340" s="303"/>
      <c r="AS340" s="303"/>
      <c r="AT340" s="305">
        <f>AT341</f>
        <v>0</v>
      </c>
      <c r="AU340" s="305"/>
      <c r="AV340" s="331"/>
      <c r="AW340" s="305">
        <f>AX340</f>
        <v>0</v>
      </c>
      <c r="AX340" s="305">
        <f>AX341</f>
        <v>0</v>
      </c>
      <c r="AY340" s="305"/>
      <c r="AZ340" s="331"/>
      <c r="BA340" s="305">
        <f t="shared" si="561"/>
        <v>0</v>
      </c>
      <c r="BB340" s="305">
        <f>BB341</f>
        <v>0</v>
      </c>
      <c r="BC340" s="305"/>
      <c r="BD340" s="331"/>
      <c r="BE340" s="230"/>
      <c r="BF340" s="390" t="e">
        <f t="shared" si="531"/>
        <v>#DIV/0!</v>
      </c>
      <c r="BG340" s="230">
        <f t="shared" si="566"/>
        <v>0</v>
      </c>
      <c r="BH340" s="390" t="e">
        <f t="shared" si="532"/>
        <v>#DIV/0!</v>
      </c>
      <c r="BI340" s="331"/>
      <c r="BJ340" s="331"/>
      <c r="BK340" s="331"/>
      <c r="BL340" s="331"/>
    </row>
    <row r="341" spans="2:64" s="73" customFormat="1" ht="22.5" hidden="1" customHeight="1" x14ac:dyDescent="0.25">
      <c r="B341" s="301"/>
      <c r="C341" s="207"/>
      <c r="D341" s="416"/>
      <c r="E341" s="416"/>
      <c r="F341" s="416"/>
      <c r="G341" s="416"/>
      <c r="H341" s="416"/>
      <c r="I341" s="416"/>
      <c r="J341" s="416"/>
      <c r="K341" s="348">
        <f t="shared" si="562"/>
        <v>0</v>
      </c>
      <c r="L341" s="348">
        <f>F341</f>
        <v>0</v>
      </c>
      <c r="M341" s="348"/>
      <c r="N341" s="348"/>
      <c r="O341" s="417"/>
      <c r="P341" s="348">
        <f t="shared" si="556"/>
        <v>0</v>
      </c>
      <c r="Q341" s="393" t="e">
        <f t="shared" si="533"/>
        <v>#DIV/0!</v>
      </c>
      <c r="R341" s="354"/>
      <c r="S341" s="393" t="e">
        <f t="shared" si="534"/>
        <v>#DIV/0!</v>
      </c>
      <c r="T341" s="393"/>
      <c r="U341" s="393"/>
      <c r="V341" s="416"/>
      <c r="W341" s="416"/>
      <c r="X341" s="416"/>
      <c r="Y341" s="416"/>
      <c r="Z341" s="348"/>
      <c r="AA341" s="393" t="e">
        <f t="shared" si="535"/>
        <v>#DIV/0!</v>
      </c>
      <c r="AB341" s="354"/>
      <c r="AC341" s="393" t="e">
        <f t="shared" si="536"/>
        <v>#DIV/0!</v>
      </c>
      <c r="AD341" s="393"/>
      <c r="AE341" s="393"/>
      <c r="AF341" s="416"/>
      <c r="AG341" s="416"/>
      <c r="AH341" s="416"/>
      <c r="AI341" s="416"/>
      <c r="AJ341" s="348"/>
      <c r="AK341" s="393" t="e">
        <f t="shared" si="537"/>
        <v>#DIV/0!</v>
      </c>
      <c r="AL341" s="354"/>
      <c r="AM341" s="387" t="e">
        <f t="shared" si="538"/>
        <v>#DIV/0!</v>
      </c>
      <c r="AN341" s="387"/>
      <c r="AO341" s="387"/>
      <c r="AP341" s="416"/>
      <c r="AQ341" s="416"/>
      <c r="AR341" s="416"/>
      <c r="AS341" s="416"/>
      <c r="AT341" s="350">
        <f>AL341</f>
        <v>0</v>
      </c>
      <c r="AU341" s="350"/>
      <c r="AV341" s="418"/>
      <c r="AW341" s="350">
        <f>AX341</f>
        <v>0</v>
      </c>
      <c r="AX341" s="350">
        <f>AR341</f>
        <v>0</v>
      </c>
      <c r="AY341" s="350"/>
      <c r="AZ341" s="418"/>
      <c r="BA341" s="350">
        <f t="shared" si="561"/>
        <v>0</v>
      </c>
      <c r="BB341" s="350">
        <f>AR341</f>
        <v>0</v>
      </c>
      <c r="BC341" s="350"/>
      <c r="BD341" s="418"/>
      <c r="BE341" s="356"/>
      <c r="BF341" s="398" t="e">
        <f t="shared" si="531"/>
        <v>#DIV/0!</v>
      </c>
      <c r="BG341" s="356">
        <f t="shared" si="566"/>
        <v>0</v>
      </c>
      <c r="BH341" s="398" t="e">
        <f t="shared" si="532"/>
        <v>#DIV/0!</v>
      </c>
      <c r="BI341" s="418"/>
      <c r="BJ341" s="418"/>
      <c r="BK341" s="418"/>
      <c r="BL341" s="418"/>
    </row>
    <row r="342" spans="2:64" s="43" customFormat="1" ht="22.5" hidden="1" customHeight="1" x14ac:dyDescent="0.25">
      <c r="B342" s="358"/>
      <c r="C342" s="191" t="s">
        <v>66</v>
      </c>
      <c r="D342" s="355"/>
      <c r="E342" s="355">
        <f>F342</f>
        <v>0</v>
      </c>
      <c r="F342" s="355">
        <v>0</v>
      </c>
      <c r="G342" s="355"/>
      <c r="H342" s="355"/>
      <c r="I342" s="355"/>
      <c r="J342" s="355"/>
      <c r="K342" s="354">
        <f>L342</f>
        <v>0</v>
      </c>
      <c r="L342" s="354">
        <v>0</v>
      </c>
      <c r="M342" s="354"/>
      <c r="N342" s="354"/>
      <c r="O342" s="354"/>
      <c r="P342" s="354">
        <f t="shared" si="556"/>
        <v>0</v>
      </c>
      <c r="Q342" s="387" t="e">
        <f t="shared" si="533"/>
        <v>#DIV/0!</v>
      </c>
      <c r="R342" s="354"/>
      <c r="S342" s="387" t="e">
        <f t="shared" si="534"/>
        <v>#DIV/0!</v>
      </c>
      <c r="T342" s="387"/>
      <c r="U342" s="387"/>
      <c r="V342" s="355"/>
      <c r="W342" s="355"/>
      <c r="X342" s="355"/>
      <c r="Y342" s="355"/>
      <c r="Z342" s="354"/>
      <c r="AA342" s="387" t="e">
        <f t="shared" si="535"/>
        <v>#DIV/0!</v>
      </c>
      <c r="AB342" s="354"/>
      <c r="AC342" s="387" t="e">
        <f t="shared" si="536"/>
        <v>#DIV/0!</v>
      </c>
      <c r="AD342" s="387"/>
      <c r="AE342" s="387"/>
      <c r="AF342" s="355"/>
      <c r="AG342" s="355"/>
      <c r="AH342" s="355"/>
      <c r="AI342" s="355"/>
      <c r="AJ342" s="354">
        <f t="shared" ref="AJ342:AJ347" si="568">AL342</f>
        <v>0</v>
      </c>
      <c r="AK342" s="389" t="e">
        <f t="shared" si="537"/>
        <v>#DIV/0!</v>
      </c>
      <c r="AL342" s="354">
        <v>0</v>
      </c>
      <c r="AM342" s="387" t="e">
        <f t="shared" si="538"/>
        <v>#DIV/0!</v>
      </c>
      <c r="AN342" s="387"/>
      <c r="AO342" s="387"/>
      <c r="AP342" s="355"/>
      <c r="AQ342" s="355"/>
      <c r="AR342" s="355"/>
      <c r="AS342" s="355"/>
      <c r="AT342" s="351"/>
      <c r="AU342" s="351"/>
      <c r="AV342" s="351"/>
      <c r="AW342" s="351"/>
      <c r="AX342" s="351"/>
      <c r="AY342" s="351"/>
      <c r="AZ342" s="351"/>
      <c r="BA342" s="351"/>
      <c r="BB342" s="351"/>
      <c r="BC342" s="351"/>
      <c r="BD342" s="351"/>
      <c r="BE342" s="356"/>
      <c r="BF342" s="405" t="e">
        <f t="shared" si="531"/>
        <v>#DIV/0!</v>
      </c>
      <c r="BG342" s="356">
        <f t="shared" si="566"/>
        <v>0</v>
      </c>
      <c r="BH342" s="405" t="e">
        <f t="shared" si="532"/>
        <v>#DIV/0!</v>
      </c>
      <c r="BI342" s="351"/>
      <c r="BJ342" s="351"/>
      <c r="BK342" s="351"/>
      <c r="BL342" s="351"/>
    </row>
    <row r="343" spans="2:64" s="73" customFormat="1" ht="130.5" hidden="1" customHeight="1" x14ac:dyDescent="0.25">
      <c r="B343" s="301" t="s">
        <v>129</v>
      </c>
      <c r="C343" s="186" t="s">
        <v>130</v>
      </c>
      <c r="D343" s="416"/>
      <c r="E343" s="302">
        <f>F343</f>
        <v>80000</v>
      </c>
      <c r="F343" s="302">
        <f>F344</f>
        <v>80000</v>
      </c>
      <c r="G343" s="416"/>
      <c r="H343" s="302">
        <f>I343</f>
        <v>-80000</v>
      </c>
      <c r="I343" s="302">
        <f>I344</f>
        <v>-80000</v>
      </c>
      <c r="J343" s="416"/>
      <c r="K343" s="304">
        <f>L343</f>
        <v>0</v>
      </c>
      <c r="L343" s="304">
        <f>SUM(L344:L345)</f>
        <v>0</v>
      </c>
      <c r="M343" s="304"/>
      <c r="N343" s="304"/>
      <c r="O343" s="417"/>
      <c r="P343" s="304" t="e">
        <f t="shared" si="556"/>
        <v>#REF!</v>
      </c>
      <c r="Q343" s="393" t="e">
        <f t="shared" si="533"/>
        <v>#REF!</v>
      </c>
      <c r="R343" s="354" t="e">
        <f>R344</f>
        <v>#REF!</v>
      </c>
      <c r="S343" s="393" t="e">
        <f t="shared" si="534"/>
        <v>#REF!</v>
      </c>
      <c r="T343" s="393"/>
      <c r="U343" s="393"/>
      <c r="V343" s="416"/>
      <c r="W343" s="416"/>
      <c r="X343" s="416"/>
      <c r="Y343" s="416"/>
      <c r="Z343" s="304" t="e">
        <f>AB343</f>
        <v>#REF!</v>
      </c>
      <c r="AA343" s="393" t="e">
        <f t="shared" si="535"/>
        <v>#REF!</v>
      </c>
      <c r="AB343" s="354" t="e">
        <f>AB344</f>
        <v>#REF!</v>
      </c>
      <c r="AC343" s="393" t="e">
        <f t="shared" si="536"/>
        <v>#REF!</v>
      </c>
      <c r="AD343" s="393"/>
      <c r="AE343" s="393"/>
      <c r="AF343" s="416"/>
      <c r="AG343" s="416"/>
      <c r="AH343" s="416"/>
      <c r="AI343" s="416"/>
      <c r="AJ343" s="304" t="e">
        <f t="shared" si="568"/>
        <v>#REF!</v>
      </c>
      <c r="AK343" s="393" t="e">
        <f t="shared" si="537"/>
        <v>#REF!</v>
      </c>
      <c r="AL343" s="354" t="e">
        <f>AL344</f>
        <v>#REF!</v>
      </c>
      <c r="AM343" s="387" t="e">
        <f t="shared" si="538"/>
        <v>#REF!</v>
      </c>
      <c r="AN343" s="387"/>
      <c r="AO343" s="387"/>
      <c r="AP343" s="416"/>
      <c r="AQ343" s="416"/>
      <c r="AR343" s="416"/>
      <c r="AS343" s="416"/>
      <c r="AT343" s="305">
        <f>AT344</f>
        <v>0</v>
      </c>
      <c r="AU343" s="305"/>
      <c r="AV343" s="418"/>
      <c r="AW343" s="305">
        <f>AX343</f>
        <v>0</v>
      </c>
      <c r="AX343" s="305">
        <f>AX344</f>
        <v>0</v>
      </c>
      <c r="AY343" s="305"/>
      <c r="AZ343" s="418"/>
      <c r="BA343" s="305">
        <f>BB343</f>
        <v>0</v>
      </c>
      <c r="BB343" s="305">
        <f>BB344</f>
        <v>0</v>
      </c>
      <c r="BC343" s="305"/>
      <c r="BD343" s="418"/>
      <c r="BE343" s="356" t="e">
        <f>BG343</f>
        <v>#REF!</v>
      </c>
      <c r="BF343" s="398" t="e">
        <f t="shared" si="531"/>
        <v>#REF!</v>
      </c>
      <c r="BG343" s="356" t="e">
        <f t="shared" si="566"/>
        <v>#REF!</v>
      </c>
      <c r="BH343" s="398" t="e">
        <f t="shared" si="532"/>
        <v>#REF!</v>
      </c>
      <c r="BI343" s="418"/>
      <c r="BJ343" s="418"/>
      <c r="BK343" s="418"/>
      <c r="BL343" s="418"/>
    </row>
    <row r="344" spans="2:64" s="43" customFormat="1" ht="22.5" hidden="1" customHeight="1" x14ac:dyDescent="0.25">
      <c r="B344" s="358"/>
      <c r="C344" s="191" t="s">
        <v>65</v>
      </c>
      <c r="D344" s="355"/>
      <c r="E344" s="355">
        <f>F344</f>
        <v>80000</v>
      </c>
      <c r="F344" s="355">
        <v>80000</v>
      </c>
      <c r="G344" s="355"/>
      <c r="H344" s="355">
        <f>I344</f>
        <v>-80000</v>
      </c>
      <c r="I344" s="355">
        <f>L344-F344</f>
        <v>-80000</v>
      </c>
      <c r="J344" s="355"/>
      <c r="K344" s="354">
        <f>L344</f>
        <v>0</v>
      </c>
      <c r="L344" s="354">
        <v>0</v>
      </c>
      <c r="M344" s="354"/>
      <c r="N344" s="354"/>
      <c r="O344" s="354"/>
      <c r="P344" s="354" t="e">
        <f t="shared" si="556"/>
        <v>#REF!</v>
      </c>
      <c r="Q344" s="393" t="e">
        <f t="shared" si="533"/>
        <v>#REF!</v>
      </c>
      <c r="R344" s="354" t="e">
        <f>#REF!-L344</f>
        <v>#REF!</v>
      </c>
      <c r="S344" s="393" t="e">
        <f t="shared" si="534"/>
        <v>#REF!</v>
      </c>
      <c r="T344" s="393"/>
      <c r="U344" s="393"/>
      <c r="V344" s="355"/>
      <c r="W344" s="355"/>
      <c r="X344" s="355"/>
      <c r="Y344" s="355"/>
      <c r="Z344" s="354" t="e">
        <f>AB344</f>
        <v>#REF!</v>
      </c>
      <c r="AA344" s="393" t="e">
        <f t="shared" si="535"/>
        <v>#REF!</v>
      </c>
      <c r="AB344" s="354" t="e">
        <f>#REF!-X344</f>
        <v>#REF!</v>
      </c>
      <c r="AC344" s="393" t="e">
        <f t="shared" si="536"/>
        <v>#REF!</v>
      </c>
      <c r="AD344" s="393"/>
      <c r="AE344" s="393"/>
      <c r="AF344" s="355"/>
      <c r="AG344" s="355"/>
      <c r="AH344" s="355"/>
      <c r="AI344" s="355"/>
      <c r="AJ344" s="354" t="e">
        <f t="shared" si="568"/>
        <v>#REF!</v>
      </c>
      <c r="AK344" s="393" t="e">
        <f t="shared" si="537"/>
        <v>#REF!</v>
      </c>
      <c r="AL344" s="354" t="e">
        <f>#REF!-AH344</f>
        <v>#REF!</v>
      </c>
      <c r="AM344" s="387" t="e">
        <f t="shared" si="538"/>
        <v>#REF!</v>
      </c>
      <c r="AN344" s="387"/>
      <c r="AO344" s="387"/>
      <c r="AP344" s="355"/>
      <c r="AQ344" s="355"/>
      <c r="AR344" s="355"/>
      <c r="AS344" s="355"/>
      <c r="AT344" s="351">
        <v>0</v>
      </c>
      <c r="AU344" s="351"/>
      <c r="AV344" s="351"/>
      <c r="AW344" s="351">
        <f>AX344</f>
        <v>0</v>
      </c>
      <c r="AX344" s="351">
        <v>0</v>
      </c>
      <c r="AY344" s="351"/>
      <c r="AZ344" s="351"/>
      <c r="BA344" s="351">
        <f>BB344</f>
        <v>0</v>
      </c>
      <c r="BB344" s="351">
        <v>0</v>
      </c>
      <c r="BC344" s="351"/>
      <c r="BD344" s="351"/>
      <c r="BE344" s="356" t="e">
        <f>BG344</f>
        <v>#REF!</v>
      </c>
      <c r="BF344" s="398" t="e">
        <f t="shared" si="531"/>
        <v>#REF!</v>
      </c>
      <c r="BG344" s="356" t="e">
        <f t="shared" si="566"/>
        <v>#REF!</v>
      </c>
      <c r="BH344" s="398" t="e">
        <f t="shared" si="532"/>
        <v>#REF!</v>
      </c>
      <c r="BI344" s="351"/>
      <c r="BJ344" s="351"/>
      <c r="BK344" s="351"/>
      <c r="BL344" s="351"/>
    </row>
    <row r="345" spans="2:64" s="43" customFormat="1" ht="22.5" hidden="1" customHeight="1" x14ac:dyDescent="0.25">
      <c r="B345" s="358"/>
      <c r="C345" s="191" t="s">
        <v>66</v>
      </c>
      <c r="D345" s="355"/>
      <c r="E345" s="355"/>
      <c r="F345" s="355"/>
      <c r="G345" s="355"/>
      <c r="H345" s="355"/>
      <c r="I345" s="355"/>
      <c r="J345" s="355"/>
      <c r="K345" s="354">
        <f>L345</f>
        <v>0</v>
      </c>
      <c r="L345" s="354">
        <v>0</v>
      </c>
      <c r="M345" s="354"/>
      <c r="N345" s="354"/>
      <c r="O345" s="354"/>
      <c r="P345" s="354" t="e">
        <f t="shared" si="556"/>
        <v>#REF!</v>
      </c>
      <c r="Q345" s="393" t="e">
        <f t="shared" si="533"/>
        <v>#REF!</v>
      </c>
      <c r="R345" s="354" t="e">
        <f>#REF!-L345</f>
        <v>#REF!</v>
      </c>
      <c r="S345" s="393" t="e">
        <f t="shared" si="534"/>
        <v>#REF!</v>
      </c>
      <c r="T345" s="393"/>
      <c r="U345" s="393"/>
      <c r="V345" s="355"/>
      <c r="W345" s="355"/>
      <c r="X345" s="355"/>
      <c r="Y345" s="355"/>
      <c r="Z345" s="354" t="e">
        <f>AB345</f>
        <v>#REF!</v>
      </c>
      <c r="AA345" s="393" t="e">
        <f t="shared" si="535"/>
        <v>#REF!</v>
      </c>
      <c r="AB345" s="354" t="e">
        <f>#REF!-X345</f>
        <v>#REF!</v>
      </c>
      <c r="AC345" s="393" t="e">
        <f t="shared" si="536"/>
        <v>#REF!</v>
      </c>
      <c r="AD345" s="393"/>
      <c r="AE345" s="393"/>
      <c r="AF345" s="355"/>
      <c r="AG345" s="355"/>
      <c r="AH345" s="355"/>
      <c r="AI345" s="355"/>
      <c r="AJ345" s="354" t="e">
        <f t="shared" si="568"/>
        <v>#REF!</v>
      </c>
      <c r="AK345" s="393" t="e">
        <f t="shared" si="537"/>
        <v>#REF!</v>
      </c>
      <c r="AL345" s="354" t="e">
        <f>#REF!-AH345</f>
        <v>#REF!</v>
      </c>
      <c r="AM345" s="387" t="e">
        <f t="shared" si="538"/>
        <v>#REF!</v>
      </c>
      <c r="AN345" s="387"/>
      <c r="AO345" s="387"/>
      <c r="AP345" s="355"/>
      <c r="AQ345" s="355"/>
      <c r="AR345" s="355"/>
      <c r="AS345" s="355"/>
      <c r="AT345" s="351"/>
      <c r="AU345" s="351"/>
      <c r="AV345" s="351"/>
      <c r="AW345" s="351"/>
      <c r="AX345" s="351"/>
      <c r="AY345" s="351"/>
      <c r="AZ345" s="351"/>
      <c r="BA345" s="351"/>
      <c r="BB345" s="351"/>
      <c r="BC345" s="351"/>
      <c r="BD345" s="351"/>
      <c r="BE345" s="356" t="e">
        <f>BG345</f>
        <v>#REF!</v>
      </c>
      <c r="BF345" s="398" t="e">
        <f t="shared" si="531"/>
        <v>#REF!</v>
      </c>
      <c r="BG345" s="356" t="e">
        <f t="shared" si="566"/>
        <v>#REF!</v>
      </c>
      <c r="BH345" s="398" t="e">
        <f t="shared" si="532"/>
        <v>#REF!</v>
      </c>
      <c r="BI345" s="351"/>
      <c r="BJ345" s="351"/>
      <c r="BK345" s="351"/>
      <c r="BL345" s="351"/>
    </row>
    <row r="346" spans="2:64" s="74" customFormat="1" ht="90" hidden="1" customHeight="1" x14ac:dyDescent="0.25">
      <c r="B346" s="301" t="s">
        <v>131</v>
      </c>
      <c r="C346" s="186" t="s">
        <v>132</v>
      </c>
      <c r="D346" s="302"/>
      <c r="E346" s="303">
        <f t="shared" ref="E346" si="569">F346+G346</f>
        <v>1000</v>
      </c>
      <c r="F346" s="302">
        <f>SUM(F348:F349)</f>
        <v>1000</v>
      </c>
      <c r="G346" s="302">
        <f>SUM(G348:G349)</f>
        <v>0</v>
      </c>
      <c r="H346" s="302"/>
      <c r="I346" s="302"/>
      <c r="J346" s="302"/>
      <c r="K346" s="304">
        <f t="shared" ref="K346:K351" si="570">L346</f>
        <v>0</v>
      </c>
      <c r="L346" s="304">
        <f>L347+L351</f>
        <v>0</v>
      </c>
      <c r="M346" s="304"/>
      <c r="N346" s="304"/>
      <c r="O346" s="304"/>
      <c r="P346" s="304">
        <f t="shared" si="556"/>
        <v>0</v>
      </c>
      <c r="Q346" s="393" t="e">
        <f t="shared" si="533"/>
        <v>#DIV/0!</v>
      </c>
      <c r="R346" s="354">
        <f>R347+R351</f>
        <v>0</v>
      </c>
      <c r="S346" s="393" t="e">
        <f t="shared" si="534"/>
        <v>#DIV/0!</v>
      </c>
      <c r="T346" s="393"/>
      <c r="U346" s="393"/>
      <c r="V346" s="302"/>
      <c r="W346" s="302"/>
      <c r="X346" s="302"/>
      <c r="Y346" s="302"/>
      <c r="Z346" s="304">
        <f>AB346</f>
        <v>0</v>
      </c>
      <c r="AA346" s="393" t="e">
        <f t="shared" si="535"/>
        <v>#DIV/0!</v>
      </c>
      <c r="AB346" s="354">
        <f>AB347+AB351</f>
        <v>0</v>
      </c>
      <c r="AC346" s="393" t="e">
        <f t="shared" si="536"/>
        <v>#DIV/0!</v>
      </c>
      <c r="AD346" s="393"/>
      <c r="AE346" s="393"/>
      <c r="AF346" s="302"/>
      <c r="AG346" s="302"/>
      <c r="AH346" s="302"/>
      <c r="AI346" s="302"/>
      <c r="AJ346" s="304">
        <f t="shared" si="568"/>
        <v>0</v>
      </c>
      <c r="AK346" s="393" t="e">
        <f t="shared" si="537"/>
        <v>#DIV/0!</v>
      </c>
      <c r="AL346" s="354">
        <f>AL347+AL351</f>
        <v>0</v>
      </c>
      <c r="AM346" s="387" t="e">
        <f t="shared" si="538"/>
        <v>#DIV/0!</v>
      </c>
      <c r="AN346" s="387"/>
      <c r="AO346" s="387"/>
      <c r="AP346" s="302"/>
      <c r="AQ346" s="302"/>
      <c r="AR346" s="302"/>
      <c r="AS346" s="302"/>
      <c r="AT346" s="305">
        <f>AT347+AT351</f>
        <v>500000</v>
      </c>
      <c r="AU346" s="305"/>
      <c r="AV346" s="305"/>
      <c r="AW346" s="305" t="e">
        <f>AX346</f>
        <v>#REF!</v>
      </c>
      <c r="AX346" s="305" t="e">
        <f>AX347</f>
        <v>#REF!</v>
      </c>
      <c r="AY346" s="305"/>
      <c r="AZ346" s="305"/>
      <c r="BA346" s="305">
        <f t="shared" ref="BA346:BA349" si="571">BB346</f>
        <v>561675.05822000001</v>
      </c>
      <c r="BB346" s="305">
        <f>BB347+BB351</f>
        <v>561675.05822000001</v>
      </c>
      <c r="BC346" s="305"/>
      <c r="BD346" s="305"/>
      <c r="BE346" s="356">
        <f>BG346</f>
        <v>0</v>
      </c>
      <c r="BF346" s="398" t="e">
        <f t="shared" si="531"/>
        <v>#DIV/0!</v>
      </c>
      <c r="BG346" s="356">
        <f t="shared" si="566"/>
        <v>0</v>
      </c>
      <c r="BH346" s="398" t="e">
        <f t="shared" si="532"/>
        <v>#DIV/0!</v>
      </c>
      <c r="BI346" s="305"/>
      <c r="BJ346" s="305"/>
      <c r="BK346" s="305"/>
      <c r="BL346" s="305"/>
    </row>
    <row r="347" spans="2:64" s="41" customFormat="1" ht="45.75" hidden="1" customHeight="1" x14ac:dyDescent="0.25">
      <c r="B347" s="301"/>
      <c r="C347" s="186" t="s">
        <v>56</v>
      </c>
      <c r="D347" s="303"/>
      <c r="E347" s="303"/>
      <c r="F347" s="303"/>
      <c r="G347" s="303"/>
      <c r="H347" s="303"/>
      <c r="I347" s="303"/>
      <c r="J347" s="303"/>
      <c r="K347" s="229">
        <f t="shared" si="570"/>
        <v>0</v>
      </c>
      <c r="L347" s="229">
        <f>SUM(L348:L350)</f>
        <v>0</v>
      </c>
      <c r="M347" s="229"/>
      <c r="N347" s="354"/>
      <c r="O347" s="354"/>
      <c r="P347" s="229">
        <f t="shared" si="556"/>
        <v>0</v>
      </c>
      <c r="Q347" s="393" t="e">
        <f t="shared" si="533"/>
        <v>#DIV/0!</v>
      </c>
      <c r="R347" s="354">
        <f>R350</f>
        <v>0</v>
      </c>
      <c r="S347" s="393" t="e">
        <f t="shared" si="534"/>
        <v>#DIV/0!</v>
      </c>
      <c r="T347" s="393"/>
      <c r="U347" s="393"/>
      <c r="V347" s="303"/>
      <c r="W347" s="303"/>
      <c r="X347" s="303"/>
      <c r="Y347" s="303"/>
      <c r="Z347" s="229">
        <f>AB347</f>
        <v>0</v>
      </c>
      <c r="AA347" s="393" t="e">
        <f t="shared" si="535"/>
        <v>#DIV/0!</v>
      </c>
      <c r="AB347" s="354">
        <f>AB350</f>
        <v>0</v>
      </c>
      <c r="AC347" s="393" t="e">
        <f t="shared" si="536"/>
        <v>#DIV/0!</v>
      </c>
      <c r="AD347" s="393"/>
      <c r="AE347" s="393"/>
      <c r="AF347" s="303"/>
      <c r="AG347" s="303"/>
      <c r="AH347" s="303"/>
      <c r="AI347" s="303"/>
      <c r="AJ347" s="229">
        <f t="shared" si="568"/>
        <v>0</v>
      </c>
      <c r="AK347" s="393" t="e">
        <f t="shared" si="537"/>
        <v>#DIV/0!</v>
      </c>
      <c r="AL347" s="354">
        <f>AL350</f>
        <v>0</v>
      </c>
      <c r="AM347" s="387" t="e">
        <f t="shared" si="538"/>
        <v>#DIV/0!</v>
      </c>
      <c r="AN347" s="387"/>
      <c r="AO347" s="387"/>
      <c r="AP347" s="303"/>
      <c r="AQ347" s="303"/>
      <c r="AR347" s="303"/>
      <c r="AS347" s="303"/>
      <c r="AT347" s="331">
        <f>SUM(AT348:AT350)</f>
        <v>0</v>
      </c>
      <c r="AU347" s="351"/>
      <c r="AV347" s="351"/>
      <c r="AW347" s="331" t="e">
        <f>AX347</f>
        <v>#REF!</v>
      </c>
      <c r="AX347" s="331" t="e">
        <f>SUM(AX348:AX350)</f>
        <v>#REF!</v>
      </c>
      <c r="AY347" s="351"/>
      <c r="AZ347" s="351"/>
      <c r="BA347" s="331">
        <f t="shared" si="571"/>
        <v>61675.058219999999</v>
      </c>
      <c r="BB347" s="331">
        <f>SUM(BB348:BB350)</f>
        <v>61675.058219999999</v>
      </c>
      <c r="BC347" s="351"/>
      <c r="BD347" s="351"/>
      <c r="BE347" s="356">
        <f>BG347</f>
        <v>0</v>
      </c>
      <c r="BF347" s="398" t="e">
        <f t="shared" si="531"/>
        <v>#DIV/0!</v>
      </c>
      <c r="BG347" s="356">
        <f t="shared" si="566"/>
        <v>0</v>
      </c>
      <c r="BH347" s="398" t="e">
        <f t="shared" si="532"/>
        <v>#DIV/0!</v>
      </c>
      <c r="BI347" s="331"/>
      <c r="BJ347" s="331"/>
      <c r="BK347" s="331"/>
      <c r="BL347" s="331"/>
    </row>
    <row r="348" spans="2:64" s="43" customFormat="1" ht="27" hidden="1" customHeight="1" x14ac:dyDescent="0.25">
      <c r="B348" s="358"/>
      <c r="C348" s="191" t="s">
        <v>65</v>
      </c>
      <c r="D348" s="355"/>
      <c r="E348" s="355">
        <f t="shared" ref="E348:E349" si="572">F348+G348</f>
        <v>1000</v>
      </c>
      <c r="F348" s="355">
        <v>1000</v>
      </c>
      <c r="G348" s="355"/>
      <c r="H348" s="355"/>
      <c r="I348" s="355"/>
      <c r="J348" s="355"/>
      <c r="K348" s="354">
        <f t="shared" si="570"/>
        <v>0</v>
      </c>
      <c r="L348" s="354">
        <v>0</v>
      </c>
      <c r="M348" s="354"/>
      <c r="N348" s="354"/>
      <c r="O348" s="354"/>
      <c r="P348" s="354">
        <f t="shared" si="556"/>
        <v>0</v>
      </c>
      <c r="Q348" s="393" t="e">
        <f t="shared" si="533"/>
        <v>#DIV/0!</v>
      </c>
      <c r="R348" s="354">
        <f>AF348-L348</f>
        <v>0</v>
      </c>
      <c r="S348" s="393" t="e">
        <f t="shared" si="534"/>
        <v>#DIV/0!</v>
      </c>
      <c r="T348" s="393"/>
      <c r="U348" s="393"/>
      <c r="V348" s="355"/>
      <c r="W348" s="355"/>
      <c r="X348" s="355"/>
      <c r="Y348" s="355"/>
      <c r="Z348" s="354">
        <f t="shared" ref="Z348:Z351" si="573">AB348+AH348</f>
        <v>0</v>
      </c>
      <c r="AA348" s="393" t="e">
        <f t="shared" si="535"/>
        <v>#DIV/0!</v>
      </c>
      <c r="AB348" s="354">
        <f>AQ348-X348</f>
        <v>0</v>
      </c>
      <c r="AC348" s="393" t="e">
        <f t="shared" si="536"/>
        <v>#DIV/0!</v>
      </c>
      <c r="AD348" s="393"/>
      <c r="AE348" s="393"/>
      <c r="AF348" s="355"/>
      <c r="AG348" s="355"/>
      <c r="AH348" s="355"/>
      <c r="AI348" s="355"/>
      <c r="AJ348" s="354">
        <f t="shared" ref="AJ348:AJ351" si="574">AL348+AR348</f>
        <v>0</v>
      </c>
      <c r="AK348" s="393" t="e">
        <f t="shared" si="537"/>
        <v>#DIV/0!</v>
      </c>
      <c r="AL348" s="354">
        <f>AY348-AH348</f>
        <v>0</v>
      </c>
      <c r="AM348" s="387" t="e">
        <f t="shared" si="538"/>
        <v>#DIV/0!</v>
      </c>
      <c r="AN348" s="387"/>
      <c r="AO348" s="387"/>
      <c r="AP348" s="355"/>
      <c r="AQ348" s="355"/>
      <c r="AR348" s="355"/>
      <c r="AS348" s="355"/>
      <c r="AT348" s="351">
        <f>BB348-AF348</f>
        <v>0</v>
      </c>
      <c r="AU348" s="351"/>
      <c r="AV348" s="351"/>
      <c r="AW348" s="351">
        <f>AX348</f>
        <v>0</v>
      </c>
      <c r="AX348" s="351">
        <f>BE348-AJ348</f>
        <v>0</v>
      </c>
      <c r="AY348" s="351"/>
      <c r="AZ348" s="351"/>
      <c r="BA348" s="351">
        <f t="shared" si="571"/>
        <v>0</v>
      </c>
      <c r="BB348" s="351">
        <f>AF348</f>
        <v>0</v>
      </c>
      <c r="BC348" s="351"/>
      <c r="BD348" s="351"/>
      <c r="BE348" s="356">
        <f t="shared" ref="BE348:BE351" si="575">BG348+BK348</f>
        <v>0</v>
      </c>
      <c r="BF348" s="398" t="e">
        <f t="shared" si="531"/>
        <v>#DIV/0!</v>
      </c>
      <c r="BG348" s="356">
        <f t="shared" si="566"/>
        <v>0</v>
      </c>
      <c r="BH348" s="398" t="e">
        <f t="shared" si="532"/>
        <v>#DIV/0!</v>
      </c>
      <c r="BI348" s="351"/>
      <c r="BJ348" s="351"/>
      <c r="BK348" s="351"/>
      <c r="BL348" s="351"/>
    </row>
    <row r="349" spans="2:64" s="43" customFormat="1" ht="22.5" hidden="1" customHeight="1" x14ac:dyDescent="0.25">
      <c r="B349" s="358"/>
      <c r="C349" s="191" t="s">
        <v>66</v>
      </c>
      <c r="D349" s="355"/>
      <c r="E349" s="355">
        <f t="shared" si="572"/>
        <v>0</v>
      </c>
      <c r="F349" s="355"/>
      <c r="G349" s="355"/>
      <c r="H349" s="355"/>
      <c r="I349" s="355"/>
      <c r="J349" s="355"/>
      <c r="K349" s="354">
        <f t="shared" si="570"/>
        <v>0</v>
      </c>
      <c r="L349" s="354">
        <v>0</v>
      </c>
      <c r="M349" s="354"/>
      <c r="N349" s="354"/>
      <c r="O349" s="354"/>
      <c r="P349" s="354">
        <f t="shared" si="556"/>
        <v>0</v>
      </c>
      <c r="Q349" s="393" t="e">
        <f t="shared" si="533"/>
        <v>#DIV/0!</v>
      </c>
      <c r="R349" s="354">
        <f>AF349-L349</f>
        <v>0</v>
      </c>
      <c r="S349" s="393" t="e">
        <f t="shared" si="534"/>
        <v>#DIV/0!</v>
      </c>
      <c r="T349" s="393"/>
      <c r="U349" s="393"/>
      <c r="V349" s="355"/>
      <c r="W349" s="355"/>
      <c r="X349" s="355"/>
      <c r="Y349" s="355"/>
      <c r="Z349" s="354">
        <f t="shared" si="573"/>
        <v>0</v>
      </c>
      <c r="AA349" s="393" t="e">
        <f t="shared" si="535"/>
        <v>#DIV/0!</v>
      </c>
      <c r="AB349" s="354">
        <f>AQ349-X349</f>
        <v>0</v>
      </c>
      <c r="AC349" s="393" t="e">
        <f t="shared" si="536"/>
        <v>#DIV/0!</v>
      </c>
      <c r="AD349" s="393"/>
      <c r="AE349" s="393"/>
      <c r="AF349" s="355"/>
      <c r="AG349" s="355"/>
      <c r="AH349" s="355"/>
      <c r="AI349" s="355"/>
      <c r="AJ349" s="354">
        <f t="shared" si="574"/>
        <v>0</v>
      </c>
      <c r="AK349" s="393" t="e">
        <f t="shared" si="537"/>
        <v>#DIV/0!</v>
      </c>
      <c r="AL349" s="354">
        <f>AY349-AH349</f>
        <v>0</v>
      </c>
      <c r="AM349" s="387" t="e">
        <f t="shared" si="538"/>
        <v>#DIV/0!</v>
      </c>
      <c r="AN349" s="387"/>
      <c r="AO349" s="387"/>
      <c r="AP349" s="355"/>
      <c r="AQ349" s="355"/>
      <c r="AR349" s="355"/>
      <c r="AS349" s="355"/>
      <c r="AT349" s="351"/>
      <c r="AU349" s="351"/>
      <c r="AV349" s="351"/>
      <c r="AW349" s="351">
        <f>AX349</f>
        <v>0</v>
      </c>
      <c r="AX349" s="351"/>
      <c r="AY349" s="351"/>
      <c r="AZ349" s="351"/>
      <c r="BA349" s="351">
        <f t="shared" si="571"/>
        <v>0</v>
      </c>
      <c r="BB349" s="351">
        <f>AF349</f>
        <v>0</v>
      </c>
      <c r="BC349" s="351"/>
      <c r="BD349" s="351"/>
      <c r="BE349" s="356">
        <f t="shared" si="575"/>
        <v>0</v>
      </c>
      <c r="BF349" s="398" t="e">
        <f t="shared" si="531"/>
        <v>#DIV/0!</v>
      </c>
      <c r="BG349" s="356">
        <f t="shared" si="566"/>
        <v>0</v>
      </c>
      <c r="BH349" s="398" t="e">
        <f t="shared" si="532"/>
        <v>#DIV/0!</v>
      </c>
      <c r="BI349" s="351"/>
      <c r="BJ349" s="351"/>
      <c r="BK349" s="351"/>
      <c r="BL349" s="351"/>
    </row>
    <row r="350" spans="2:64" s="43" customFormat="1" ht="62.25" hidden="1" customHeight="1" x14ac:dyDescent="0.25">
      <c r="B350" s="358"/>
      <c r="C350" s="191" t="s">
        <v>73</v>
      </c>
      <c r="D350" s="355"/>
      <c r="E350" s="355"/>
      <c r="F350" s="355"/>
      <c r="G350" s="355"/>
      <c r="H350" s="355"/>
      <c r="I350" s="355"/>
      <c r="J350" s="355"/>
      <c r="K350" s="354">
        <f t="shared" si="570"/>
        <v>0</v>
      </c>
      <c r="L350" s="354">
        <v>0</v>
      </c>
      <c r="M350" s="354"/>
      <c r="N350" s="354"/>
      <c r="O350" s="354"/>
      <c r="P350" s="354">
        <f t="shared" si="556"/>
        <v>0</v>
      </c>
      <c r="Q350" s="393" t="e">
        <f t="shared" si="533"/>
        <v>#DIV/0!</v>
      </c>
      <c r="R350" s="354">
        <f>AF350-L350</f>
        <v>0</v>
      </c>
      <c r="S350" s="393" t="e">
        <f t="shared" si="534"/>
        <v>#DIV/0!</v>
      </c>
      <c r="T350" s="393"/>
      <c r="U350" s="393"/>
      <c r="V350" s="355"/>
      <c r="W350" s="355"/>
      <c r="X350" s="355"/>
      <c r="Y350" s="355"/>
      <c r="Z350" s="354">
        <f t="shared" si="573"/>
        <v>0</v>
      </c>
      <c r="AA350" s="393" t="e">
        <f t="shared" si="535"/>
        <v>#DIV/0!</v>
      </c>
      <c r="AB350" s="354">
        <f>AQ350-X350</f>
        <v>0</v>
      </c>
      <c r="AC350" s="393" t="e">
        <f t="shared" si="536"/>
        <v>#DIV/0!</v>
      </c>
      <c r="AD350" s="393"/>
      <c r="AE350" s="393"/>
      <c r="AF350" s="355"/>
      <c r="AG350" s="355"/>
      <c r="AH350" s="355"/>
      <c r="AI350" s="355"/>
      <c r="AJ350" s="354">
        <f t="shared" si="574"/>
        <v>0</v>
      </c>
      <c r="AK350" s="393" t="e">
        <f t="shared" si="537"/>
        <v>#DIV/0!</v>
      </c>
      <c r="AL350" s="354">
        <f>AY350-AH350</f>
        <v>0</v>
      </c>
      <c r="AM350" s="387" t="e">
        <f t="shared" si="538"/>
        <v>#DIV/0!</v>
      </c>
      <c r="AN350" s="387"/>
      <c r="AO350" s="387"/>
      <c r="AP350" s="355"/>
      <c r="AQ350" s="355"/>
      <c r="AR350" s="355"/>
      <c r="AS350" s="355"/>
      <c r="AT350" s="351"/>
      <c r="AU350" s="351"/>
      <c r="AV350" s="351"/>
      <c r="AW350" s="351" t="e">
        <f>AX350</f>
        <v>#REF!</v>
      </c>
      <c r="AX350" s="351" t="e">
        <f>AF350-#REF!</f>
        <v>#REF!</v>
      </c>
      <c r="AY350" s="351"/>
      <c r="AZ350" s="351"/>
      <c r="BA350" s="351">
        <f>AF350</f>
        <v>0</v>
      </c>
      <c r="BB350" s="351">
        <f>AF350+61675.05822</f>
        <v>61675.058219999999</v>
      </c>
      <c r="BC350" s="351"/>
      <c r="BD350" s="351"/>
      <c r="BE350" s="356">
        <f t="shared" si="575"/>
        <v>0</v>
      </c>
      <c r="BF350" s="398" t="e">
        <f t="shared" si="531"/>
        <v>#DIV/0!</v>
      </c>
      <c r="BG350" s="356">
        <f t="shared" si="566"/>
        <v>0</v>
      </c>
      <c r="BH350" s="398" t="e">
        <f t="shared" si="532"/>
        <v>#DIV/0!</v>
      </c>
      <c r="BI350" s="351"/>
      <c r="BJ350" s="351"/>
      <c r="BK350" s="351"/>
      <c r="BL350" s="351"/>
    </row>
    <row r="351" spans="2:64" s="36" customFormat="1" ht="46.5" hidden="1" customHeight="1" x14ac:dyDescent="0.25">
      <c r="B351" s="307"/>
      <c r="C351" s="187" t="s">
        <v>57</v>
      </c>
      <c r="D351" s="308"/>
      <c r="E351" s="308"/>
      <c r="F351" s="308"/>
      <c r="G351" s="308"/>
      <c r="H351" s="308"/>
      <c r="I351" s="308"/>
      <c r="J351" s="308"/>
      <c r="K351" s="309">
        <f t="shared" si="570"/>
        <v>0</v>
      </c>
      <c r="L351" s="309">
        <v>0</v>
      </c>
      <c r="M351" s="309"/>
      <c r="N351" s="309"/>
      <c r="O351" s="309"/>
      <c r="P351" s="309">
        <f t="shared" si="556"/>
        <v>0</v>
      </c>
      <c r="Q351" s="393" t="e">
        <f t="shared" si="533"/>
        <v>#DIV/0!</v>
      </c>
      <c r="R351" s="354">
        <f>AF351-L351</f>
        <v>0</v>
      </c>
      <c r="S351" s="393" t="e">
        <f t="shared" si="534"/>
        <v>#DIV/0!</v>
      </c>
      <c r="T351" s="393"/>
      <c r="U351" s="393"/>
      <c r="V351" s="308"/>
      <c r="W351" s="308"/>
      <c r="X351" s="308"/>
      <c r="Y351" s="308"/>
      <c r="Z351" s="309">
        <f t="shared" si="573"/>
        <v>0</v>
      </c>
      <c r="AA351" s="393" t="e">
        <f t="shared" si="535"/>
        <v>#DIV/0!</v>
      </c>
      <c r="AB351" s="354">
        <f>AQ351-X351</f>
        <v>0</v>
      </c>
      <c r="AC351" s="393" t="e">
        <f t="shared" si="536"/>
        <v>#DIV/0!</v>
      </c>
      <c r="AD351" s="393"/>
      <c r="AE351" s="393"/>
      <c r="AF351" s="308"/>
      <c r="AG351" s="308"/>
      <c r="AH351" s="308"/>
      <c r="AI351" s="308"/>
      <c r="AJ351" s="309">
        <f t="shared" si="574"/>
        <v>0</v>
      </c>
      <c r="AK351" s="393" t="e">
        <f t="shared" si="537"/>
        <v>#DIV/0!</v>
      </c>
      <c r="AL351" s="354">
        <f>AY351-AH351</f>
        <v>0</v>
      </c>
      <c r="AM351" s="387" t="e">
        <f t="shared" si="538"/>
        <v>#DIV/0!</v>
      </c>
      <c r="AN351" s="387"/>
      <c r="AO351" s="387"/>
      <c r="AP351" s="308"/>
      <c r="AQ351" s="308"/>
      <c r="AR351" s="308"/>
      <c r="AS351" s="308"/>
      <c r="AT351" s="310">
        <f>BB351-AF351</f>
        <v>500000</v>
      </c>
      <c r="AU351" s="310"/>
      <c r="AV351" s="310"/>
      <c r="AW351" s="310"/>
      <c r="AX351" s="310"/>
      <c r="AY351" s="310"/>
      <c r="AZ351" s="310"/>
      <c r="BA351" s="310">
        <f t="shared" ref="BA351" si="576">BB351</f>
        <v>500000</v>
      </c>
      <c r="BB351" s="310">
        <v>500000</v>
      </c>
      <c r="BC351" s="310"/>
      <c r="BD351" s="310"/>
      <c r="BE351" s="356">
        <f t="shared" si="575"/>
        <v>0</v>
      </c>
      <c r="BF351" s="398" t="e">
        <f t="shared" si="531"/>
        <v>#DIV/0!</v>
      </c>
      <c r="BG351" s="356">
        <f t="shared" si="566"/>
        <v>0</v>
      </c>
      <c r="BH351" s="398" t="e">
        <f t="shared" si="532"/>
        <v>#DIV/0!</v>
      </c>
      <c r="BI351" s="310"/>
      <c r="BJ351" s="310"/>
      <c r="BK351" s="310"/>
      <c r="BL351" s="310"/>
    </row>
    <row r="352" spans="2:64" s="43" customFormat="1" ht="22.5" hidden="1" customHeight="1" x14ac:dyDescent="0.25">
      <c r="B352" s="358"/>
      <c r="C352" s="191"/>
      <c r="D352" s="355"/>
      <c r="E352" s="355"/>
      <c r="F352" s="355"/>
      <c r="G352" s="355"/>
      <c r="H352" s="355"/>
      <c r="I352" s="355"/>
      <c r="J352" s="355"/>
      <c r="K352" s="354"/>
      <c r="L352" s="354"/>
      <c r="M352" s="354"/>
      <c r="N352" s="354"/>
      <c r="O352" s="354"/>
      <c r="P352" s="354">
        <f t="shared" si="556"/>
        <v>0</v>
      </c>
      <c r="Q352" s="393" t="e">
        <f t="shared" si="533"/>
        <v>#DIV/0!</v>
      </c>
      <c r="R352" s="354"/>
      <c r="S352" s="393" t="e">
        <f t="shared" si="534"/>
        <v>#DIV/0!</v>
      </c>
      <c r="T352" s="393"/>
      <c r="U352" s="393"/>
      <c r="V352" s="355"/>
      <c r="W352" s="355"/>
      <c r="X352" s="355"/>
      <c r="Y352" s="355"/>
      <c r="Z352" s="354"/>
      <c r="AA352" s="393" t="e">
        <f t="shared" si="535"/>
        <v>#DIV/0!</v>
      </c>
      <c r="AB352" s="354"/>
      <c r="AC352" s="393" t="e">
        <f t="shared" si="536"/>
        <v>#DIV/0!</v>
      </c>
      <c r="AD352" s="393"/>
      <c r="AE352" s="393"/>
      <c r="AF352" s="355"/>
      <c r="AG352" s="355"/>
      <c r="AH352" s="355"/>
      <c r="AI352" s="355"/>
      <c r="AJ352" s="354"/>
      <c r="AK352" s="393" t="e">
        <f t="shared" si="537"/>
        <v>#DIV/0!</v>
      </c>
      <c r="AL352" s="354"/>
      <c r="AM352" s="387" t="e">
        <f t="shared" si="538"/>
        <v>#DIV/0!</v>
      </c>
      <c r="AN352" s="387"/>
      <c r="AO352" s="387"/>
      <c r="AP352" s="355"/>
      <c r="AQ352" s="355"/>
      <c r="AR352" s="355"/>
      <c r="AS352" s="355"/>
      <c r="AT352" s="351"/>
      <c r="AU352" s="351"/>
      <c r="AV352" s="351"/>
      <c r="AW352" s="351"/>
      <c r="AX352" s="351"/>
      <c r="AY352" s="351"/>
      <c r="AZ352" s="351"/>
      <c r="BA352" s="351"/>
      <c r="BB352" s="351"/>
      <c r="BC352" s="351"/>
      <c r="BD352" s="351"/>
      <c r="BE352" s="356"/>
      <c r="BF352" s="398" t="e">
        <f t="shared" si="531"/>
        <v>#DIV/0!</v>
      </c>
      <c r="BG352" s="356">
        <f t="shared" si="566"/>
        <v>0</v>
      </c>
      <c r="BH352" s="398" t="e">
        <f t="shared" si="532"/>
        <v>#DIV/0!</v>
      </c>
      <c r="BI352" s="351"/>
      <c r="BJ352" s="351"/>
      <c r="BK352" s="351"/>
      <c r="BL352" s="351"/>
    </row>
    <row r="353" spans="2:66" s="43" customFormat="1" ht="22.5" hidden="1" customHeight="1" x14ac:dyDescent="0.25">
      <c r="B353" s="358"/>
      <c r="C353" s="191"/>
      <c r="D353" s="355"/>
      <c r="E353" s="355"/>
      <c r="F353" s="355"/>
      <c r="G353" s="355"/>
      <c r="H353" s="355"/>
      <c r="I353" s="355"/>
      <c r="J353" s="355"/>
      <c r="K353" s="354"/>
      <c r="L353" s="354"/>
      <c r="M353" s="354"/>
      <c r="N353" s="354"/>
      <c r="O353" s="354"/>
      <c r="P353" s="354">
        <f t="shared" si="556"/>
        <v>0</v>
      </c>
      <c r="Q353" s="393" t="e">
        <f t="shared" si="533"/>
        <v>#DIV/0!</v>
      </c>
      <c r="R353" s="354"/>
      <c r="S353" s="393" t="e">
        <f t="shared" si="534"/>
        <v>#DIV/0!</v>
      </c>
      <c r="T353" s="393"/>
      <c r="U353" s="393"/>
      <c r="V353" s="355"/>
      <c r="W353" s="355"/>
      <c r="X353" s="355"/>
      <c r="Y353" s="355"/>
      <c r="Z353" s="354"/>
      <c r="AA353" s="393" t="e">
        <f t="shared" si="535"/>
        <v>#DIV/0!</v>
      </c>
      <c r="AB353" s="354"/>
      <c r="AC353" s="393" t="e">
        <f t="shared" si="536"/>
        <v>#DIV/0!</v>
      </c>
      <c r="AD353" s="393"/>
      <c r="AE353" s="393"/>
      <c r="AF353" s="355"/>
      <c r="AG353" s="355"/>
      <c r="AH353" s="355"/>
      <c r="AI353" s="355"/>
      <c r="AJ353" s="354"/>
      <c r="AK353" s="393" t="e">
        <f t="shared" si="537"/>
        <v>#DIV/0!</v>
      </c>
      <c r="AL353" s="354"/>
      <c r="AM353" s="387" t="e">
        <f t="shared" si="538"/>
        <v>#DIV/0!</v>
      </c>
      <c r="AN353" s="387"/>
      <c r="AO353" s="387"/>
      <c r="AP353" s="355"/>
      <c r="AQ353" s="355"/>
      <c r="AR353" s="355"/>
      <c r="AS353" s="355"/>
      <c r="AT353" s="351"/>
      <c r="AU353" s="351"/>
      <c r="AV353" s="351"/>
      <c r="AW353" s="351"/>
      <c r="AX353" s="351"/>
      <c r="AY353" s="351"/>
      <c r="AZ353" s="351"/>
      <c r="BA353" s="351"/>
      <c r="BB353" s="351"/>
      <c r="BC353" s="351"/>
      <c r="BD353" s="351"/>
      <c r="BE353" s="356"/>
      <c r="BF353" s="398" t="e">
        <f t="shared" si="531"/>
        <v>#DIV/0!</v>
      </c>
      <c r="BG353" s="356">
        <f t="shared" si="566"/>
        <v>0</v>
      </c>
      <c r="BH353" s="398" t="e">
        <f t="shared" si="532"/>
        <v>#DIV/0!</v>
      </c>
      <c r="BI353" s="351"/>
      <c r="BJ353" s="351"/>
      <c r="BK353" s="351"/>
      <c r="BL353" s="351"/>
    </row>
    <row r="354" spans="2:66" s="45" customFormat="1" ht="96" hidden="1" customHeight="1" x14ac:dyDescent="0.25">
      <c r="B354" s="301" t="s">
        <v>133</v>
      </c>
      <c r="C354" s="186" t="s">
        <v>134</v>
      </c>
      <c r="D354" s="303"/>
      <c r="E354" s="303"/>
      <c r="F354" s="303"/>
      <c r="G354" s="303"/>
      <c r="H354" s="303"/>
      <c r="I354" s="303"/>
      <c r="J354" s="303"/>
      <c r="K354" s="229">
        <f>L354</f>
        <v>0</v>
      </c>
      <c r="L354" s="229">
        <f>L355</f>
        <v>0</v>
      </c>
      <c r="M354" s="229"/>
      <c r="N354" s="229"/>
      <c r="O354" s="229"/>
      <c r="P354" s="229">
        <f t="shared" si="556"/>
        <v>0</v>
      </c>
      <c r="Q354" s="393" t="e">
        <f t="shared" si="533"/>
        <v>#DIV/0!</v>
      </c>
      <c r="R354" s="354">
        <f>R355</f>
        <v>0</v>
      </c>
      <c r="S354" s="393" t="e">
        <f t="shared" si="534"/>
        <v>#DIV/0!</v>
      </c>
      <c r="T354" s="393"/>
      <c r="U354" s="393"/>
      <c r="V354" s="303"/>
      <c r="W354" s="303"/>
      <c r="X354" s="303"/>
      <c r="Y354" s="303"/>
      <c r="Z354" s="229">
        <f>AB354</f>
        <v>0</v>
      </c>
      <c r="AA354" s="393" t="e">
        <f t="shared" si="535"/>
        <v>#DIV/0!</v>
      </c>
      <c r="AB354" s="354">
        <f>AB355</f>
        <v>0</v>
      </c>
      <c r="AC354" s="393" t="e">
        <f t="shared" si="536"/>
        <v>#DIV/0!</v>
      </c>
      <c r="AD354" s="393"/>
      <c r="AE354" s="393"/>
      <c r="AF354" s="303"/>
      <c r="AG354" s="303"/>
      <c r="AH354" s="303"/>
      <c r="AI354" s="303"/>
      <c r="AJ354" s="229">
        <f>AL354</f>
        <v>0</v>
      </c>
      <c r="AK354" s="393" t="e">
        <f t="shared" si="537"/>
        <v>#DIV/0!</v>
      </c>
      <c r="AL354" s="354">
        <f>AL355</f>
        <v>0</v>
      </c>
      <c r="AM354" s="387" t="e">
        <f t="shared" si="538"/>
        <v>#DIV/0!</v>
      </c>
      <c r="AN354" s="387"/>
      <c r="AO354" s="387"/>
      <c r="AP354" s="303"/>
      <c r="AQ354" s="303"/>
      <c r="AR354" s="303"/>
      <c r="AS354" s="303"/>
      <c r="AT354" s="331"/>
      <c r="AU354" s="331"/>
      <c r="AV354" s="331"/>
      <c r="AW354" s="331">
        <f>AX354</f>
        <v>0</v>
      </c>
      <c r="AX354" s="331">
        <f>AX355</f>
        <v>0</v>
      </c>
      <c r="AY354" s="331"/>
      <c r="AZ354" s="331"/>
      <c r="BA354" s="331">
        <f>BB354</f>
        <v>0</v>
      </c>
      <c r="BB354" s="331">
        <f>BB355</f>
        <v>0</v>
      </c>
      <c r="BC354" s="331"/>
      <c r="BD354" s="331"/>
      <c r="BE354" s="356">
        <f>BG354</f>
        <v>0</v>
      </c>
      <c r="BF354" s="398" t="e">
        <f t="shared" si="531"/>
        <v>#DIV/0!</v>
      </c>
      <c r="BG354" s="356">
        <f t="shared" si="566"/>
        <v>0</v>
      </c>
      <c r="BH354" s="398" t="e">
        <f t="shared" si="532"/>
        <v>#DIV/0!</v>
      </c>
      <c r="BI354" s="331"/>
      <c r="BJ354" s="331"/>
      <c r="BK354" s="331"/>
      <c r="BL354" s="331"/>
    </row>
    <row r="355" spans="2:66" s="43" customFormat="1" ht="52.5" hidden="1" customHeight="1" x14ac:dyDescent="0.25">
      <c r="B355" s="358"/>
      <c r="C355" s="191" t="s">
        <v>66</v>
      </c>
      <c r="D355" s="355"/>
      <c r="E355" s="355"/>
      <c r="F355" s="355"/>
      <c r="G355" s="355"/>
      <c r="H355" s="355"/>
      <c r="I355" s="355"/>
      <c r="J355" s="355"/>
      <c r="K355" s="354">
        <f>L355</f>
        <v>0</v>
      </c>
      <c r="L355" s="354">
        <v>0</v>
      </c>
      <c r="M355" s="354"/>
      <c r="N355" s="354"/>
      <c r="O355" s="354"/>
      <c r="P355" s="354">
        <f t="shared" si="556"/>
        <v>0</v>
      </c>
      <c r="Q355" s="393" t="e">
        <f t="shared" si="533"/>
        <v>#DIV/0!</v>
      </c>
      <c r="R355" s="354">
        <v>0</v>
      </c>
      <c r="S355" s="393" t="e">
        <f t="shared" si="534"/>
        <v>#DIV/0!</v>
      </c>
      <c r="T355" s="393"/>
      <c r="U355" s="393"/>
      <c r="V355" s="355"/>
      <c r="W355" s="355"/>
      <c r="X355" s="355"/>
      <c r="Y355" s="355"/>
      <c r="Z355" s="354">
        <f>AB355</f>
        <v>0</v>
      </c>
      <c r="AA355" s="393" t="e">
        <f t="shared" si="535"/>
        <v>#DIV/0!</v>
      </c>
      <c r="AB355" s="354">
        <v>0</v>
      </c>
      <c r="AC355" s="393" t="e">
        <f t="shared" si="536"/>
        <v>#DIV/0!</v>
      </c>
      <c r="AD355" s="393"/>
      <c r="AE355" s="393"/>
      <c r="AF355" s="355"/>
      <c r="AG355" s="355"/>
      <c r="AH355" s="355"/>
      <c r="AI355" s="355"/>
      <c r="AJ355" s="354">
        <f>AL355</f>
        <v>0</v>
      </c>
      <c r="AK355" s="393" t="e">
        <f t="shared" si="537"/>
        <v>#DIV/0!</v>
      </c>
      <c r="AL355" s="354">
        <v>0</v>
      </c>
      <c r="AM355" s="387" t="e">
        <f t="shared" si="538"/>
        <v>#DIV/0!</v>
      </c>
      <c r="AN355" s="387"/>
      <c r="AO355" s="387"/>
      <c r="AP355" s="355"/>
      <c r="AQ355" s="355"/>
      <c r="AR355" s="355"/>
      <c r="AS355" s="355"/>
      <c r="AT355" s="351"/>
      <c r="AU355" s="351"/>
      <c r="AV355" s="351"/>
      <c r="AW355" s="351">
        <f>AX355</f>
        <v>0</v>
      </c>
      <c r="AX355" s="351">
        <f>BB355-AF355</f>
        <v>0</v>
      </c>
      <c r="AY355" s="351"/>
      <c r="AZ355" s="351"/>
      <c r="BA355" s="351">
        <f>BB355</f>
        <v>0</v>
      </c>
      <c r="BB355" s="351">
        <v>0</v>
      </c>
      <c r="BC355" s="351"/>
      <c r="BD355" s="351"/>
      <c r="BE355" s="356">
        <f>BG355</f>
        <v>0</v>
      </c>
      <c r="BF355" s="398" t="e">
        <f t="shared" si="531"/>
        <v>#DIV/0!</v>
      </c>
      <c r="BG355" s="356">
        <f t="shared" si="566"/>
        <v>0</v>
      </c>
      <c r="BH355" s="398" t="e">
        <f t="shared" si="532"/>
        <v>#DIV/0!</v>
      </c>
      <c r="BI355" s="351"/>
      <c r="BJ355" s="351"/>
      <c r="BK355" s="351"/>
      <c r="BL355" s="351"/>
    </row>
    <row r="356" spans="2:66" s="73" customFormat="1" ht="22.5" hidden="1" customHeight="1" x14ac:dyDescent="0.25">
      <c r="B356" s="301"/>
      <c r="C356" s="208"/>
      <c r="D356" s="416"/>
      <c r="E356" s="416"/>
      <c r="F356" s="416"/>
      <c r="G356" s="416"/>
      <c r="H356" s="416"/>
      <c r="I356" s="416"/>
      <c r="J356" s="416"/>
      <c r="K356" s="417"/>
      <c r="L356" s="417"/>
      <c r="M356" s="417"/>
      <c r="N356" s="417"/>
      <c r="O356" s="417"/>
      <c r="P356" s="417">
        <f t="shared" si="556"/>
        <v>0</v>
      </c>
      <c r="Q356" s="393" t="e">
        <f t="shared" si="533"/>
        <v>#DIV/0!</v>
      </c>
      <c r="R356" s="354"/>
      <c r="S356" s="393" t="e">
        <f t="shared" si="534"/>
        <v>#DIV/0!</v>
      </c>
      <c r="T356" s="393"/>
      <c r="U356" s="393"/>
      <c r="V356" s="416"/>
      <c r="W356" s="416"/>
      <c r="X356" s="416"/>
      <c r="Y356" s="416"/>
      <c r="Z356" s="417"/>
      <c r="AA356" s="393" t="e">
        <f t="shared" si="535"/>
        <v>#DIV/0!</v>
      </c>
      <c r="AB356" s="354"/>
      <c r="AC356" s="393" t="e">
        <f t="shared" si="536"/>
        <v>#DIV/0!</v>
      </c>
      <c r="AD356" s="393"/>
      <c r="AE356" s="393"/>
      <c r="AF356" s="416"/>
      <c r="AG356" s="416"/>
      <c r="AH356" s="416"/>
      <c r="AI356" s="416"/>
      <c r="AJ356" s="417"/>
      <c r="AK356" s="393" t="e">
        <f t="shared" si="537"/>
        <v>#DIV/0!</v>
      </c>
      <c r="AL356" s="354"/>
      <c r="AM356" s="387" t="e">
        <f t="shared" si="538"/>
        <v>#DIV/0!</v>
      </c>
      <c r="AN356" s="387"/>
      <c r="AO356" s="387"/>
      <c r="AP356" s="416"/>
      <c r="AQ356" s="416"/>
      <c r="AR356" s="416"/>
      <c r="AS356" s="416"/>
      <c r="AT356" s="418"/>
      <c r="AU356" s="418"/>
      <c r="AV356" s="418"/>
      <c r="AW356" s="418"/>
      <c r="AX356" s="418"/>
      <c r="AY356" s="418"/>
      <c r="AZ356" s="418"/>
      <c r="BA356" s="418"/>
      <c r="BB356" s="418"/>
      <c r="BC356" s="418"/>
      <c r="BD356" s="418"/>
      <c r="BE356" s="356"/>
      <c r="BF356" s="398" t="e">
        <f t="shared" si="531"/>
        <v>#DIV/0!</v>
      </c>
      <c r="BG356" s="356">
        <f t="shared" si="566"/>
        <v>0</v>
      </c>
      <c r="BH356" s="398" t="e">
        <f t="shared" si="532"/>
        <v>#DIV/0!</v>
      </c>
      <c r="BI356" s="418"/>
      <c r="BJ356" s="418"/>
      <c r="BK356" s="418"/>
      <c r="BL356" s="418"/>
    </row>
    <row r="357" spans="2:66" s="73" customFormat="1" ht="22.5" hidden="1" customHeight="1" x14ac:dyDescent="0.25">
      <c r="B357" s="301"/>
      <c r="C357" s="208"/>
      <c r="D357" s="416"/>
      <c r="E357" s="416"/>
      <c r="F357" s="416"/>
      <c r="G357" s="416"/>
      <c r="H357" s="416"/>
      <c r="I357" s="416"/>
      <c r="J357" s="416"/>
      <c r="K357" s="417"/>
      <c r="L357" s="417"/>
      <c r="M357" s="417"/>
      <c r="N357" s="417"/>
      <c r="O357" s="417"/>
      <c r="P357" s="417">
        <f t="shared" si="556"/>
        <v>0</v>
      </c>
      <c r="Q357" s="393" t="e">
        <f t="shared" si="533"/>
        <v>#DIV/0!</v>
      </c>
      <c r="R357" s="354"/>
      <c r="S357" s="393" t="e">
        <f t="shared" si="534"/>
        <v>#DIV/0!</v>
      </c>
      <c r="T357" s="393"/>
      <c r="U357" s="393"/>
      <c r="V357" s="416"/>
      <c r="W357" s="416"/>
      <c r="X357" s="416"/>
      <c r="Y357" s="416"/>
      <c r="Z357" s="417"/>
      <c r="AA357" s="393" t="e">
        <f t="shared" si="535"/>
        <v>#DIV/0!</v>
      </c>
      <c r="AB357" s="354"/>
      <c r="AC357" s="393" t="e">
        <f t="shared" si="536"/>
        <v>#DIV/0!</v>
      </c>
      <c r="AD357" s="393"/>
      <c r="AE357" s="393"/>
      <c r="AF357" s="416"/>
      <c r="AG357" s="416"/>
      <c r="AH357" s="416"/>
      <c r="AI357" s="416"/>
      <c r="AJ357" s="417"/>
      <c r="AK357" s="393" t="e">
        <f t="shared" si="537"/>
        <v>#DIV/0!</v>
      </c>
      <c r="AL357" s="354"/>
      <c r="AM357" s="387" t="e">
        <f t="shared" si="538"/>
        <v>#DIV/0!</v>
      </c>
      <c r="AN357" s="387"/>
      <c r="AO357" s="387"/>
      <c r="AP357" s="416"/>
      <c r="AQ357" s="416"/>
      <c r="AR357" s="416"/>
      <c r="AS357" s="416"/>
      <c r="AT357" s="418"/>
      <c r="AU357" s="418"/>
      <c r="AV357" s="418"/>
      <c r="AW357" s="418"/>
      <c r="AX357" s="418"/>
      <c r="AY357" s="418"/>
      <c r="AZ357" s="418"/>
      <c r="BA357" s="418"/>
      <c r="BB357" s="418"/>
      <c r="BC357" s="418"/>
      <c r="BD357" s="418"/>
      <c r="BE357" s="356"/>
      <c r="BF357" s="398" t="e">
        <f t="shared" si="531"/>
        <v>#DIV/0!</v>
      </c>
      <c r="BG357" s="356">
        <f t="shared" si="566"/>
        <v>0</v>
      </c>
      <c r="BH357" s="398" t="e">
        <f t="shared" si="532"/>
        <v>#DIV/0!</v>
      </c>
      <c r="BI357" s="418"/>
      <c r="BJ357" s="418"/>
      <c r="BK357" s="418"/>
      <c r="BL357" s="418"/>
    </row>
    <row r="358" spans="2:66" s="75" customFormat="1" ht="81.75" customHeight="1" x14ac:dyDescent="0.25">
      <c r="B358" s="301" t="s">
        <v>67</v>
      </c>
      <c r="C358" s="190" t="s">
        <v>125</v>
      </c>
      <c r="D358" s="302"/>
      <c r="E358" s="302">
        <f t="shared" ref="E358:E424" si="577">F358+G358</f>
        <v>15000</v>
      </c>
      <c r="F358" s="302">
        <v>15000</v>
      </c>
      <c r="G358" s="302">
        <v>0</v>
      </c>
      <c r="H358" s="302"/>
      <c r="I358" s="302"/>
      <c r="J358" s="302"/>
      <c r="K358" s="304">
        <f>L358+M358</f>
        <v>34994.500480000002</v>
      </c>
      <c r="L358" s="304">
        <v>23496.82948</v>
      </c>
      <c r="M358" s="304">
        <v>11497.671</v>
      </c>
      <c r="N358" s="304"/>
      <c r="O358" s="304"/>
      <c r="P358" s="304">
        <f>R358+X358</f>
        <v>33842.138749999998</v>
      </c>
      <c r="Q358" s="389">
        <f t="shared" si="533"/>
        <v>0.96707020491238049</v>
      </c>
      <c r="R358" s="304">
        <v>33842.138749999998</v>
      </c>
      <c r="S358" s="389">
        <f t="shared" si="534"/>
        <v>1.4402853278058516</v>
      </c>
      <c r="T358" s="389"/>
      <c r="U358" s="389"/>
      <c r="V358" s="302"/>
      <c r="W358" s="302"/>
      <c r="X358" s="302"/>
      <c r="Y358" s="302"/>
      <c r="Z358" s="304">
        <f>AB358+AH358</f>
        <v>22332.91648</v>
      </c>
      <c r="AA358" s="389">
        <f t="shared" si="535"/>
        <v>0.63818360524287721</v>
      </c>
      <c r="AB358" s="304">
        <v>22332.91648</v>
      </c>
      <c r="AC358" s="389">
        <f t="shared" si="536"/>
        <v>0.9504651041966875</v>
      </c>
      <c r="AD358" s="389"/>
      <c r="AE358" s="389"/>
      <c r="AF358" s="302"/>
      <c r="AG358" s="302"/>
      <c r="AH358" s="302"/>
      <c r="AI358" s="302"/>
      <c r="AJ358" s="304">
        <f>AL358+AN358</f>
        <v>23726.944479999998</v>
      </c>
      <c r="AK358" s="389">
        <f t="shared" si="537"/>
        <v>0.67801923600996628</v>
      </c>
      <c r="AL358" s="304">
        <v>22332.91648</v>
      </c>
      <c r="AM358" s="387">
        <f t="shared" si="538"/>
        <v>0.9504651041966875</v>
      </c>
      <c r="AN358" s="304">
        <v>1394.028</v>
      </c>
      <c r="AO358" s="387">
        <f>AN358/M358</f>
        <v>0.12124438070979766</v>
      </c>
      <c r="AP358" s="302"/>
      <c r="AQ358" s="302"/>
      <c r="AR358" s="302"/>
      <c r="AS358" s="302"/>
      <c r="AT358" s="331"/>
      <c r="AU358" s="305"/>
      <c r="AV358" s="305"/>
      <c r="AW358" s="305">
        <f>AX358</f>
        <v>-22563.031479999998</v>
      </c>
      <c r="AX358" s="331">
        <f>BE358-AJ358</f>
        <v>-22563.031479999998</v>
      </c>
      <c r="AY358" s="305"/>
      <c r="AZ358" s="305"/>
      <c r="BA358" s="305">
        <f>BB358</f>
        <v>23496.82948</v>
      </c>
      <c r="BB358" s="305">
        <f>L358</f>
        <v>23496.82948</v>
      </c>
      <c r="BC358" s="305"/>
      <c r="BD358" s="305"/>
      <c r="BE358" s="306">
        <f>BG358+BK358</f>
        <v>1163.9130000000005</v>
      </c>
      <c r="BF358" s="398">
        <f t="shared" si="531"/>
        <v>3.3259883239802154E-2</v>
      </c>
      <c r="BG358" s="356">
        <f t="shared" si="566"/>
        <v>1163.9130000000005</v>
      </c>
      <c r="BH358" s="398">
        <f t="shared" si="532"/>
        <v>4.9534895803312461E-2</v>
      </c>
      <c r="BI358" s="305"/>
      <c r="BJ358" s="305"/>
      <c r="BK358" s="305"/>
      <c r="BL358" s="305"/>
    </row>
    <row r="359" spans="2:66" s="76" customFormat="1" ht="51.75" customHeight="1" x14ac:dyDescent="0.25">
      <c r="B359" s="318" t="s">
        <v>71</v>
      </c>
      <c r="C359" s="209" t="s">
        <v>135</v>
      </c>
      <c r="D359" s="319"/>
      <c r="E359" s="319">
        <f>E363+E387+E406+E409+E435+E415+E418</f>
        <v>49505.603999999992</v>
      </c>
      <c r="F359" s="319">
        <f>F363+F387+F406+F409+F435+F415+F418</f>
        <v>0</v>
      </c>
      <c r="G359" s="319">
        <f>G363+G387+G406+G409+G435</f>
        <v>49505.603999999992</v>
      </c>
      <c r="H359" s="319">
        <f>I359</f>
        <v>0</v>
      </c>
      <c r="I359" s="319">
        <f>I363+I387+I406+I409+I435+I415+I418</f>
        <v>0</v>
      </c>
      <c r="J359" s="319">
        <f>J363+J387+J406+J409+J435</f>
        <v>0</v>
      </c>
      <c r="K359" s="320">
        <f>L359+M359</f>
        <v>906012.60000000009</v>
      </c>
      <c r="L359" s="320">
        <f>L363+L373+L383</f>
        <v>896280.16341000004</v>
      </c>
      <c r="M359" s="320">
        <f t="shared" ref="M359:O359" si="578">M363+M373+M383</f>
        <v>9732.4365899999993</v>
      </c>
      <c r="N359" s="320">
        <f t="shared" si="578"/>
        <v>0</v>
      </c>
      <c r="O359" s="320">
        <f t="shared" si="578"/>
        <v>0</v>
      </c>
      <c r="P359" s="320">
        <f>R359+T359</f>
        <v>956400.39990999992</v>
      </c>
      <c r="Q359" s="409">
        <f t="shared" si="533"/>
        <v>1.0556148997375974</v>
      </c>
      <c r="R359" s="320">
        <f>R363+R373+R383</f>
        <v>948547.57667999994</v>
      </c>
      <c r="S359" s="409">
        <f t="shared" si="534"/>
        <v>1.0583159322316613</v>
      </c>
      <c r="T359" s="320">
        <f>T363+T373+T383</f>
        <v>7852.82323</v>
      </c>
      <c r="U359" s="409">
        <f>T359/M359</f>
        <v>0.8068712451791068</v>
      </c>
      <c r="V359" s="319"/>
      <c r="W359" s="319"/>
      <c r="X359" s="319">
        <f>X360+X361</f>
        <v>0</v>
      </c>
      <c r="Y359" s="319"/>
      <c r="Z359" s="320">
        <f>AB359+AD359</f>
        <v>906012.60000000009</v>
      </c>
      <c r="AA359" s="409">
        <f t="shared" si="535"/>
        <v>1</v>
      </c>
      <c r="AB359" s="320">
        <f>AB363+AB373+AB383</f>
        <v>896280.16341000004</v>
      </c>
      <c r="AC359" s="409">
        <f t="shared" si="536"/>
        <v>1</v>
      </c>
      <c r="AD359" s="320">
        <f>AD363+AD373+AD383</f>
        <v>9732.4365899999993</v>
      </c>
      <c r="AE359" s="409">
        <f>AD359/M359</f>
        <v>1</v>
      </c>
      <c r="AF359" s="319"/>
      <c r="AG359" s="319"/>
      <c r="AH359" s="319">
        <f>AH360+AH361</f>
        <v>0</v>
      </c>
      <c r="AI359" s="319"/>
      <c r="AJ359" s="320">
        <f>AL359+AN359</f>
        <v>906012.60000000009</v>
      </c>
      <c r="AK359" s="409">
        <f t="shared" si="537"/>
        <v>1</v>
      </c>
      <c r="AL359" s="320">
        <f>AL363+AL373+AL383</f>
        <v>896280.16341000004</v>
      </c>
      <c r="AM359" s="387">
        <f t="shared" si="538"/>
        <v>1</v>
      </c>
      <c r="AN359" s="320">
        <f>AN361</f>
        <v>9732.4365899999993</v>
      </c>
      <c r="AO359" s="387">
        <f>AN359/AJ359</f>
        <v>1.0742054348913026E-2</v>
      </c>
      <c r="AP359" s="319"/>
      <c r="AQ359" s="319"/>
      <c r="AR359" s="319">
        <f>AR360+AR361</f>
        <v>0</v>
      </c>
      <c r="AS359" s="319"/>
      <c r="AT359" s="321">
        <f>AT360+AT361</f>
        <v>0</v>
      </c>
      <c r="AU359" s="321"/>
      <c r="AV359" s="321">
        <f>AV363+AV387+AV406+AV409+AV435</f>
        <v>13324.341569999997</v>
      </c>
      <c r="AW359" s="321">
        <f>AX359</f>
        <v>0</v>
      </c>
      <c r="AX359" s="321">
        <f>AX360+AX361</f>
        <v>0</v>
      </c>
      <c r="AY359" s="321"/>
      <c r="AZ359" s="321" t="e">
        <f>AZ363+AZ387+AZ406+AZ409+AZ435</f>
        <v>#DIV/0!</v>
      </c>
      <c r="BA359" s="321">
        <f>BB359</f>
        <v>0</v>
      </c>
      <c r="BB359" s="321">
        <f>BB360+BB361</f>
        <v>0</v>
      </c>
      <c r="BC359" s="321"/>
      <c r="BD359" s="321">
        <f>BD363+BD387+BD406+BD409+BD435</f>
        <v>80464.671900000001</v>
      </c>
      <c r="BE359" s="322" t="e">
        <f>BG359</f>
        <v>#REF!</v>
      </c>
      <c r="BF359" s="410" t="e">
        <f t="shared" si="531"/>
        <v>#REF!</v>
      </c>
      <c r="BG359" s="322" t="e">
        <f>BG360+BG361</f>
        <v>#REF!</v>
      </c>
      <c r="BH359" s="410" t="e">
        <f t="shared" si="532"/>
        <v>#REF!</v>
      </c>
      <c r="BI359" s="321"/>
      <c r="BJ359" s="321"/>
      <c r="BK359" s="321"/>
      <c r="BL359" s="321"/>
    </row>
    <row r="360" spans="2:66" s="35" customFormat="1" ht="41.25" hidden="1" customHeight="1" x14ac:dyDescent="0.25">
      <c r="B360" s="301"/>
      <c r="C360" s="186" t="s">
        <v>56</v>
      </c>
      <c r="D360" s="302"/>
      <c r="E360" s="303"/>
      <c r="F360" s="302"/>
      <c r="G360" s="302"/>
      <c r="H360" s="303"/>
      <c r="I360" s="302"/>
      <c r="J360" s="302"/>
      <c r="K360" s="304">
        <f t="shared" ref="K360" si="579">L360</f>
        <v>0</v>
      </c>
      <c r="L360" s="304">
        <f>L374</f>
        <v>0</v>
      </c>
      <c r="M360" s="304">
        <f t="shared" ref="M360:O360" si="580">M374</f>
        <v>0</v>
      </c>
      <c r="N360" s="304">
        <f t="shared" si="580"/>
        <v>0</v>
      </c>
      <c r="O360" s="304">
        <f t="shared" si="580"/>
        <v>0</v>
      </c>
      <c r="P360" s="304">
        <f>R360</f>
        <v>0</v>
      </c>
      <c r="Q360" s="393" t="e">
        <f t="shared" si="533"/>
        <v>#DIV/0!</v>
      </c>
      <c r="R360" s="304">
        <f>R374</f>
        <v>0</v>
      </c>
      <c r="S360" s="393" t="e">
        <f t="shared" si="534"/>
        <v>#DIV/0!</v>
      </c>
      <c r="T360" s="393"/>
      <c r="U360" s="393"/>
      <c r="V360" s="302"/>
      <c r="W360" s="302"/>
      <c r="X360" s="302"/>
      <c r="Y360" s="302"/>
      <c r="Z360" s="304">
        <f>AB360</f>
        <v>0</v>
      </c>
      <c r="AA360" s="389">
        <v>0</v>
      </c>
      <c r="AB360" s="304">
        <f>AB374</f>
        <v>0</v>
      </c>
      <c r="AC360" s="393">
        <v>0</v>
      </c>
      <c r="AD360" s="304">
        <f>AD374</f>
        <v>0</v>
      </c>
      <c r="AE360" s="393">
        <v>0</v>
      </c>
      <c r="AF360" s="302"/>
      <c r="AG360" s="302"/>
      <c r="AH360" s="302"/>
      <c r="AI360" s="302"/>
      <c r="AJ360" s="304">
        <f>AL360</f>
        <v>0</v>
      </c>
      <c r="AK360" s="389" t="e">
        <f t="shared" si="537"/>
        <v>#DIV/0!</v>
      </c>
      <c r="AL360" s="304">
        <f>AL374</f>
        <v>0</v>
      </c>
      <c r="AM360" s="387" t="e">
        <f t="shared" si="538"/>
        <v>#DIV/0!</v>
      </c>
      <c r="AN360" s="304"/>
      <c r="AO360" s="387"/>
      <c r="AP360" s="302"/>
      <c r="AQ360" s="302"/>
      <c r="AR360" s="302"/>
      <c r="AS360" s="302"/>
      <c r="AT360" s="305">
        <f>AT387+AT410+AT418+AT431+AT435</f>
        <v>0</v>
      </c>
      <c r="AU360" s="305"/>
      <c r="AV360" s="305"/>
      <c r="AW360" s="305">
        <f>AX360</f>
        <v>0</v>
      </c>
      <c r="AX360" s="305">
        <f>AX363+AX387+AX410+AX418+AX431+AX435</f>
        <v>0</v>
      </c>
      <c r="AY360" s="305"/>
      <c r="AZ360" s="305"/>
      <c r="BA360" s="305">
        <f>BB360</f>
        <v>0</v>
      </c>
      <c r="BB360" s="305">
        <f>BB363+BB387+BB410+BB418+BB431+BB435</f>
        <v>0</v>
      </c>
      <c r="BC360" s="305"/>
      <c r="BD360" s="305"/>
      <c r="BE360" s="306">
        <f>BG360</f>
        <v>0</v>
      </c>
      <c r="BF360" s="398" t="e">
        <f t="shared" si="531"/>
        <v>#DIV/0!</v>
      </c>
      <c r="BG360" s="306">
        <f>BG364+BG374+BG384</f>
        <v>0</v>
      </c>
      <c r="BH360" s="398" t="e">
        <f t="shared" si="532"/>
        <v>#DIV/0!</v>
      </c>
      <c r="BI360" s="305"/>
      <c r="BJ360" s="305"/>
      <c r="BK360" s="305"/>
      <c r="BL360" s="305"/>
    </row>
    <row r="361" spans="2:66" s="87" customFormat="1" ht="46.5" customHeight="1" x14ac:dyDescent="0.25">
      <c r="B361" s="449"/>
      <c r="C361" s="212" t="s">
        <v>136</v>
      </c>
      <c r="D361" s="487"/>
      <c r="E361" s="487"/>
      <c r="F361" s="487"/>
      <c r="G361" s="487"/>
      <c r="H361" s="487"/>
      <c r="I361" s="487"/>
      <c r="J361" s="487"/>
      <c r="K361" s="348">
        <f>L361+M361</f>
        <v>906012.60000000009</v>
      </c>
      <c r="L361" s="348">
        <f>L364+L378+L387</f>
        <v>896280.16341000004</v>
      </c>
      <c r="M361" s="348">
        <f t="shared" ref="M361:O361" si="581">M364+M378+M387</f>
        <v>9732.4365899999993</v>
      </c>
      <c r="N361" s="348">
        <f t="shared" si="581"/>
        <v>0</v>
      </c>
      <c r="O361" s="348">
        <f t="shared" si="581"/>
        <v>0</v>
      </c>
      <c r="P361" s="348">
        <f>R361+T361</f>
        <v>956400.39990999992</v>
      </c>
      <c r="Q361" s="393">
        <f t="shared" si="533"/>
        <v>1.0556148997375974</v>
      </c>
      <c r="R361" s="348">
        <f>R364+R378+R387</f>
        <v>948547.57667999994</v>
      </c>
      <c r="S361" s="393">
        <f t="shared" si="534"/>
        <v>1.0583159322316613</v>
      </c>
      <c r="T361" s="348">
        <f t="shared" ref="T361" si="582">T364+T378+T387</f>
        <v>7852.82323</v>
      </c>
      <c r="U361" s="393">
        <f>T361/M361</f>
        <v>0.8068712451791068</v>
      </c>
      <c r="V361" s="487"/>
      <c r="W361" s="487"/>
      <c r="X361" s="487"/>
      <c r="Y361" s="487"/>
      <c r="Z361" s="348">
        <f>AB361+AD361</f>
        <v>906012.60000000009</v>
      </c>
      <c r="AA361" s="393">
        <f t="shared" si="535"/>
        <v>1</v>
      </c>
      <c r="AB361" s="348">
        <f>AB364+AB378+AB387</f>
        <v>896280.16341000004</v>
      </c>
      <c r="AC361" s="393">
        <f t="shared" si="536"/>
        <v>1</v>
      </c>
      <c r="AD361" s="348">
        <f>AD364+AD378+AD387</f>
        <v>9732.4365899999993</v>
      </c>
      <c r="AE361" s="393">
        <f t="shared" ref="AE361" si="583">AD361/M361</f>
        <v>1</v>
      </c>
      <c r="AF361" s="487"/>
      <c r="AG361" s="487"/>
      <c r="AH361" s="487"/>
      <c r="AI361" s="487"/>
      <c r="AJ361" s="348">
        <f>AL361+AN361</f>
        <v>906012.60000000009</v>
      </c>
      <c r="AK361" s="393">
        <f t="shared" si="537"/>
        <v>1</v>
      </c>
      <c r="AL361" s="348">
        <f>AL364+AL378+AL387</f>
        <v>896280.16341000004</v>
      </c>
      <c r="AM361" s="433">
        <f t="shared" si="538"/>
        <v>1</v>
      </c>
      <c r="AN361" s="348">
        <f>AN364+AN378+AN387</f>
        <v>9732.4365899999993</v>
      </c>
      <c r="AO361" s="433">
        <f>AN361/M361</f>
        <v>1</v>
      </c>
      <c r="AP361" s="487"/>
      <c r="AQ361" s="487"/>
      <c r="AR361" s="487"/>
      <c r="AS361" s="487"/>
      <c r="AT361" s="490">
        <f>AT414</f>
        <v>0</v>
      </c>
      <c r="AU361" s="490"/>
      <c r="AV361" s="490"/>
      <c r="AW361" s="546">
        <f>AX361</f>
        <v>0</v>
      </c>
      <c r="AX361" s="490">
        <f>AX414</f>
        <v>0</v>
      </c>
      <c r="AY361" s="490"/>
      <c r="AZ361" s="490"/>
      <c r="BA361" s="490">
        <f>BB361</f>
        <v>0</v>
      </c>
      <c r="BB361" s="490">
        <f>BB414</f>
        <v>0</v>
      </c>
      <c r="BC361" s="490"/>
      <c r="BD361" s="490"/>
      <c r="BE361" s="352" t="e">
        <f>BG361</f>
        <v>#REF!</v>
      </c>
      <c r="BF361" s="398" t="e">
        <f t="shared" si="531"/>
        <v>#REF!</v>
      </c>
      <c r="BG361" s="352" t="e">
        <f>#REF!+BG378+BG387</f>
        <v>#REF!</v>
      </c>
      <c r="BH361" s="398" t="e">
        <f t="shared" si="532"/>
        <v>#REF!</v>
      </c>
      <c r="BI361" s="490"/>
      <c r="BJ361" s="490"/>
      <c r="BK361" s="490"/>
      <c r="BL361" s="490"/>
    </row>
    <row r="362" spans="2:66" s="47" customFormat="1" ht="24.75" customHeight="1" x14ac:dyDescent="0.25">
      <c r="B362" s="301"/>
      <c r="C362" s="186" t="s">
        <v>79</v>
      </c>
      <c r="D362" s="303"/>
      <c r="E362" s="355"/>
      <c r="F362" s="303"/>
      <c r="G362" s="303"/>
      <c r="H362" s="303"/>
      <c r="I362" s="303"/>
      <c r="J362" s="303"/>
      <c r="K362" s="229"/>
      <c r="L362" s="229"/>
      <c r="M362" s="229"/>
      <c r="N362" s="229"/>
      <c r="O362" s="229"/>
      <c r="P362" s="229"/>
      <c r="Q362" s="393"/>
      <c r="R362" s="354"/>
      <c r="S362" s="393"/>
      <c r="T362" s="393"/>
      <c r="U362" s="393"/>
      <c r="V362" s="303"/>
      <c r="W362" s="303"/>
      <c r="X362" s="303"/>
      <c r="Y362" s="303"/>
      <c r="Z362" s="229"/>
      <c r="AA362" s="389"/>
      <c r="AB362" s="354"/>
      <c r="AC362" s="393"/>
      <c r="AD362" s="393"/>
      <c r="AE362" s="393"/>
      <c r="AF362" s="303"/>
      <c r="AG362" s="303"/>
      <c r="AH362" s="303"/>
      <c r="AI362" s="303"/>
      <c r="AJ362" s="229"/>
      <c r="AK362" s="389"/>
      <c r="AL362" s="354"/>
      <c r="AM362" s="387"/>
      <c r="AN362" s="387"/>
      <c r="AO362" s="387"/>
      <c r="AP362" s="303"/>
      <c r="AQ362" s="303"/>
      <c r="AR362" s="303"/>
      <c r="AS362" s="303"/>
      <c r="AT362" s="331"/>
      <c r="AU362" s="331"/>
      <c r="AV362" s="331"/>
      <c r="AW362" s="331"/>
      <c r="AX362" s="331"/>
      <c r="AY362" s="331"/>
      <c r="AZ362" s="331"/>
      <c r="BA362" s="331"/>
      <c r="BB362" s="331"/>
      <c r="BC362" s="331"/>
      <c r="BD362" s="331"/>
      <c r="BE362" s="356"/>
      <c r="BF362" s="398"/>
      <c r="BG362" s="356"/>
      <c r="BH362" s="398"/>
      <c r="BI362" s="331"/>
      <c r="BJ362" s="331"/>
      <c r="BK362" s="331"/>
      <c r="BL362" s="331"/>
      <c r="BM362" s="38"/>
      <c r="BN362" s="38"/>
    </row>
    <row r="363" spans="2:66" s="77" customFormat="1" ht="85.5" customHeight="1" x14ac:dyDescent="0.25">
      <c r="B363" s="301" t="s">
        <v>103</v>
      </c>
      <c r="C363" s="190" t="s">
        <v>137</v>
      </c>
      <c r="D363" s="302"/>
      <c r="E363" s="302"/>
      <c r="F363" s="302"/>
      <c r="G363" s="302"/>
      <c r="H363" s="302"/>
      <c r="I363" s="302"/>
      <c r="J363" s="302"/>
      <c r="K363" s="304">
        <f>L363+M363</f>
        <v>405489.57</v>
      </c>
      <c r="L363" s="304">
        <f>L364</f>
        <v>399924.54141000001</v>
      </c>
      <c r="M363" s="304">
        <f>M364</f>
        <v>5565.0285899999999</v>
      </c>
      <c r="N363" s="304"/>
      <c r="O363" s="304"/>
      <c r="P363" s="304">
        <f>R363+T363</f>
        <v>524196.94598999998</v>
      </c>
      <c r="Q363" s="393">
        <f t="shared" si="533"/>
        <v>1.2927507506296647</v>
      </c>
      <c r="R363" s="304">
        <f>R364</f>
        <v>520511.53075999999</v>
      </c>
      <c r="S363" s="393">
        <f t="shared" si="534"/>
        <v>1.3015243548816751</v>
      </c>
      <c r="T363" s="304">
        <f>T364</f>
        <v>3685.4152300000001</v>
      </c>
      <c r="U363" s="393">
        <f>T363/M363</f>
        <v>0.66224551597496828</v>
      </c>
      <c r="V363" s="302"/>
      <c r="W363" s="302"/>
      <c r="X363" s="302"/>
      <c r="Y363" s="302"/>
      <c r="Z363" s="304">
        <f>AB363+AD363</f>
        <v>405489.57</v>
      </c>
      <c r="AA363" s="389">
        <f t="shared" si="535"/>
        <v>1</v>
      </c>
      <c r="AB363" s="304">
        <f>AB364</f>
        <v>399924.54141000001</v>
      </c>
      <c r="AC363" s="393">
        <f t="shared" si="536"/>
        <v>1</v>
      </c>
      <c r="AD363" s="304">
        <f>AD364</f>
        <v>5565.0285899999999</v>
      </c>
      <c r="AE363" s="393">
        <f>AD363/M363</f>
        <v>1</v>
      </c>
      <c r="AF363" s="302"/>
      <c r="AG363" s="302"/>
      <c r="AH363" s="302"/>
      <c r="AI363" s="302"/>
      <c r="AJ363" s="304">
        <f>AL363+AN363</f>
        <v>405489.57</v>
      </c>
      <c r="AK363" s="389">
        <f t="shared" si="537"/>
        <v>1</v>
      </c>
      <c r="AL363" s="304">
        <f>AL364</f>
        <v>399924.54141000001</v>
      </c>
      <c r="AM363" s="389">
        <f t="shared" si="538"/>
        <v>1</v>
      </c>
      <c r="AN363" s="304">
        <f>AN364</f>
        <v>5565.0285899999999</v>
      </c>
      <c r="AO363" s="389">
        <f>AN363/M363</f>
        <v>1</v>
      </c>
      <c r="AP363" s="302"/>
      <c r="AQ363" s="302"/>
      <c r="AR363" s="302"/>
      <c r="AS363" s="302"/>
      <c r="AT363" s="351"/>
      <c r="AU363" s="305"/>
      <c r="AV363" s="305"/>
      <c r="AW363" s="305"/>
      <c r="AX363" s="351"/>
      <c r="AY363" s="305"/>
      <c r="AZ363" s="305"/>
      <c r="BA363" s="305"/>
      <c r="BB363" s="305"/>
      <c r="BC363" s="305"/>
      <c r="BD363" s="305"/>
      <c r="BE363" s="306" t="e">
        <f t="shared" ref="BE363:BE367" si="584">BG363</f>
        <v>#REF!</v>
      </c>
      <c r="BF363" s="398" t="e">
        <f t="shared" si="531"/>
        <v>#REF!</v>
      </c>
      <c r="BG363" s="306" t="e">
        <f>BG364+#REF!</f>
        <v>#REF!</v>
      </c>
      <c r="BH363" s="398" t="e">
        <f t="shared" si="532"/>
        <v>#REF!</v>
      </c>
      <c r="BI363" s="305"/>
      <c r="BJ363" s="305"/>
      <c r="BK363" s="305"/>
      <c r="BL363" s="305"/>
    </row>
    <row r="364" spans="2:66" s="79" customFormat="1" ht="50.25" customHeight="1" x14ac:dyDescent="0.25">
      <c r="B364" s="318"/>
      <c r="C364" s="204" t="s">
        <v>136</v>
      </c>
      <c r="D364" s="422"/>
      <c r="E364" s="422"/>
      <c r="F364" s="422"/>
      <c r="G364" s="422"/>
      <c r="H364" s="422"/>
      <c r="I364" s="422"/>
      <c r="J364" s="422"/>
      <c r="K364" s="423">
        <f>L364+M364</f>
        <v>405489.57</v>
      </c>
      <c r="L364" s="423">
        <f>SUM(L365:L369)</f>
        <v>399924.54141000001</v>
      </c>
      <c r="M364" s="423">
        <f>SUM(M365:M369)</f>
        <v>5565.0285899999999</v>
      </c>
      <c r="N364" s="423"/>
      <c r="O364" s="423"/>
      <c r="P364" s="423">
        <f>R364+T364</f>
        <v>524196.94598999998</v>
      </c>
      <c r="Q364" s="409">
        <f t="shared" si="533"/>
        <v>1.2927507506296647</v>
      </c>
      <c r="R364" s="423">
        <f>SUM(R365:R369)</f>
        <v>520511.53075999999</v>
      </c>
      <c r="S364" s="409">
        <f t="shared" si="534"/>
        <v>1.3015243548816751</v>
      </c>
      <c r="T364" s="423">
        <f>SUM(T365:T369)</f>
        <v>3685.4152300000001</v>
      </c>
      <c r="U364" s="409">
        <f>T364/M364</f>
        <v>0.66224551597496828</v>
      </c>
      <c r="V364" s="422"/>
      <c r="W364" s="422"/>
      <c r="X364" s="422"/>
      <c r="Y364" s="422"/>
      <c r="Z364" s="423">
        <f>AB364+AD364</f>
        <v>405489.57</v>
      </c>
      <c r="AA364" s="409">
        <f t="shared" si="535"/>
        <v>1</v>
      </c>
      <c r="AB364" s="423">
        <f>SUM(AB365:AB369)</f>
        <v>399924.54141000001</v>
      </c>
      <c r="AC364" s="409">
        <f t="shared" si="536"/>
        <v>1</v>
      </c>
      <c r="AD364" s="423">
        <f>SUM(AD365:AD369)</f>
        <v>5565.0285899999999</v>
      </c>
      <c r="AE364" s="409">
        <f>AD364/M364</f>
        <v>1</v>
      </c>
      <c r="AF364" s="422"/>
      <c r="AG364" s="422"/>
      <c r="AH364" s="422"/>
      <c r="AI364" s="422"/>
      <c r="AJ364" s="423">
        <f>AL364+AN364</f>
        <v>405489.57</v>
      </c>
      <c r="AK364" s="409">
        <f t="shared" si="537"/>
        <v>1</v>
      </c>
      <c r="AL364" s="423">
        <f>SUM(AL365:AL369)</f>
        <v>399924.54141000001</v>
      </c>
      <c r="AM364" s="387">
        <f t="shared" si="538"/>
        <v>1</v>
      </c>
      <c r="AN364" s="423">
        <f>SUM(AN365:AN369)</f>
        <v>5565.0285899999999</v>
      </c>
      <c r="AO364" s="387">
        <f>AN364/M364</f>
        <v>1</v>
      </c>
      <c r="AP364" s="422"/>
      <c r="AQ364" s="422"/>
      <c r="AR364" s="422"/>
      <c r="AS364" s="422"/>
      <c r="AT364" s="424"/>
      <c r="AU364" s="421"/>
      <c r="AV364" s="421"/>
      <c r="AW364" s="421"/>
      <c r="AX364" s="424"/>
      <c r="AY364" s="421"/>
      <c r="AZ364" s="421"/>
      <c r="BA364" s="421"/>
      <c r="BB364" s="421"/>
      <c r="BC364" s="421"/>
      <c r="BD364" s="421"/>
      <c r="BE364" s="425">
        <f t="shared" si="584"/>
        <v>0</v>
      </c>
      <c r="BF364" s="410">
        <f t="shared" si="531"/>
        <v>0</v>
      </c>
      <c r="BG364" s="425">
        <f>BG365+BG366+BG367</f>
        <v>0</v>
      </c>
      <c r="BH364" s="410">
        <f t="shared" si="532"/>
        <v>0</v>
      </c>
      <c r="BI364" s="421"/>
      <c r="BJ364" s="421"/>
      <c r="BK364" s="421"/>
      <c r="BL364" s="421"/>
    </row>
    <row r="365" spans="2:66" s="78" customFormat="1" ht="50.25" hidden="1" customHeight="1" x14ac:dyDescent="0.25">
      <c r="B365" s="358"/>
      <c r="C365" s="192" t="s">
        <v>138</v>
      </c>
      <c r="D365" s="426"/>
      <c r="E365" s="426"/>
      <c r="F365" s="426"/>
      <c r="G365" s="426"/>
      <c r="H365" s="426"/>
      <c r="I365" s="426"/>
      <c r="J365" s="426"/>
      <c r="K365" s="427">
        <f>L365+M365</f>
        <v>149552.57941999999</v>
      </c>
      <c r="L365" s="427">
        <v>146929.85183</v>
      </c>
      <c r="M365" s="427">
        <v>2622.72759</v>
      </c>
      <c r="N365" s="427"/>
      <c r="O365" s="427"/>
      <c r="P365" s="427">
        <f t="shared" ref="P365:P384" si="585">R365</f>
        <v>214097.59334999998</v>
      </c>
      <c r="Q365" s="393">
        <f t="shared" si="533"/>
        <v>1.4315874335322112</v>
      </c>
      <c r="R365" s="427">
        <f>332784.68635-R367-R368-R369</f>
        <v>214097.59334999998</v>
      </c>
      <c r="S365" s="393">
        <f t="shared" si="534"/>
        <v>1.4571415589373495</v>
      </c>
      <c r="T365" s="427">
        <v>743.11423000000002</v>
      </c>
      <c r="U365" s="393">
        <f>T365/M365</f>
        <v>0.28333641390488445</v>
      </c>
      <c r="V365" s="426"/>
      <c r="W365" s="426"/>
      <c r="X365" s="426"/>
      <c r="Y365" s="426"/>
      <c r="Z365" s="427">
        <f>AB365+AD365</f>
        <v>149552.57941999999</v>
      </c>
      <c r="AA365" s="389">
        <f t="shared" si="535"/>
        <v>1</v>
      </c>
      <c r="AB365" s="427">
        <f>L365</f>
        <v>146929.85183</v>
      </c>
      <c r="AC365" s="387">
        <f t="shared" si="536"/>
        <v>1</v>
      </c>
      <c r="AD365" s="427">
        <v>2622.72759</v>
      </c>
      <c r="AE365" s="387">
        <f>AD365/M365</f>
        <v>1</v>
      </c>
      <c r="AF365" s="426"/>
      <c r="AG365" s="426"/>
      <c r="AH365" s="426"/>
      <c r="AI365" s="426"/>
      <c r="AJ365" s="427">
        <f>AL365+AN365</f>
        <v>149552.57941999999</v>
      </c>
      <c r="AK365" s="389">
        <f t="shared" si="537"/>
        <v>1</v>
      </c>
      <c r="AL365" s="427">
        <f>265616.94483-AL367-AL368-AL369</f>
        <v>146929.85183</v>
      </c>
      <c r="AM365" s="387">
        <f t="shared" si="538"/>
        <v>1</v>
      </c>
      <c r="AN365" s="427">
        <v>2622.72759</v>
      </c>
      <c r="AO365" s="387">
        <f>AN365/M365</f>
        <v>1</v>
      </c>
      <c r="AP365" s="426"/>
      <c r="AQ365" s="426"/>
      <c r="AR365" s="426"/>
      <c r="AS365" s="426"/>
      <c r="AT365" s="351"/>
      <c r="AU365" s="428"/>
      <c r="AV365" s="428"/>
      <c r="AW365" s="428"/>
      <c r="AX365" s="351"/>
      <c r="AY365" s="428"/>
      <c r="AZ365" s="428"/>
      <c r="BA365" s="428"/>
      <c r="BB365" s="428"/>
      <c r="BC365" s="428"/>
      <c r="BD365" s="428"/>
      <c r="BE365" s="429">
        <f t="shared" si="584"/>
        <v>0</v>
      </c>
      <c r="BF365" s="398">
        <f t="shared" si="531"/>
        <v>0</v>
      </c>
      <c r="BG365" s="429">
        <f>BR365</f>
        <v>0</v>
      </c>
      <c r="BH365" s="398">
        <f t="shared" si="532"/>
        <v>0</v>
      </c>
      <c r="BI365" s="428"/>
      <c r="BJ365" s="428"/>
      <c r="BK365" s="428"/>
      <c r="BL365" s="428"/>
    </row>
    <row r="366" spans="2:66" s="78" customFormat="1" ht="50.25" hidden="1" customHeight="1" x14ac:dyDescent="0.25">
      <c r="B366" s="358"/>
      <c r="C366" s="192" t="s">
        <v>139</v>
      </c>
      <c r="D366" s="426"/>
      <c r="E366" s="426"/>
      <c r="F366" s="426"/>
      <c r="G366" s="426"/>
      <c r="H366" s="426"/>
      <c r="I366" s="426"/>
      <c r="J366" s="426"/>
      <c r="K366" s="427">
        <f t="shared" ref="K366:K374" si="586">L366</f>
        <v>134307.59658000001</v>
      </c>
      <c r="L366" s="427">
        <v>134307.59658000001</v>
      </c>
      <c r="M366" s="427"/>
      <c r="N366" s="427"/>
      <c r="O366" s="427"/>
      <c r="P366" s="427">
        <f t="shared" si="585"/>
        <v>187726.84440999999</v>
      </c>
      <c r="Q366" s="393">
        <f t="shared" si="533"/>
        <v>1.3977380966547259</v>
      </c>
      <c r="R366" s="427">
        <v>187726.84440999999</v>
      </c>
      <c r="S366" s="393">
        <f t="shared" si="534"/>
        <v>1.3977380966547259</v>
      </c>
      <c r="T366" s="427"/>
      <c r="U366" s="393"/>
      <c r="V366" s="426"/>
      <c r="W366" s="426"/>
      <c r="X366" s="426"/>
      <c r="Y366" s="426"/>
      <c r="Z366" s="427">
        <f t="shared" ref="Z366:Z384" si="587">AB366</f>
        <v>134307.59658000001</v>
      </c>
      <c r="AA366" s="389">
        <f t="shared" si="535"/>
        <v>1</v>
      </c>
      <c r="AB366" s="427">
        <f t="shared" ref="AB366:AB369" si="588">L366</f>
        <v>134307.59658000001</v>
      </c>
      <c r="AC366" s="387">
        <f t="shared" si="536"/>
        <v>1</v>
      </c>
      <c r="AD366" s="427">
        <v>0</v>
      </c>
      <c r="AE366" s="387">
        <v>0</v>
      </c>
      <c r="AF366" s="426"/>
      <c r="AG366" s="426"/>
      <c r="AH366" s="426"/>
      <c r="AI366" s="426"/>
      <c r="AJ366" s="427">
        <f t="shared" ref="AJ366:AJ384" si="589">AL366</f>
        <v>134307.59658000001</v>
      </c>
      <c r="AK366" s="389">
        <f t="shared" si="537"/>
        <v>1</v>
      </c>
      <c r="AL366" s="427">
        <f>AB366</f>
        <v>134307.59658000001</v>
      </c>
      <c r="AM366" s="387">
        <f t="shared" si="538"/>
        <v>1</v>
      </c>
      <c r="AN366" s="387"/>
      <c r="AO366" s="387">
        <v>0</v>
      </c>
      <c r="AP366" s="426"/>
      <c r="AQ366" s="426"/>
      <c r="AR366" s="426"/>
      <c r="AS366" s="426"/>
      <c r="AT366" s="351"/>
      <c r="AU366" s="428"/>
      <c r="AV366" s="428"/>
      <c r="AW366" s="428"/>
      <c r="AX366" s="351"/>
      <c r="AY366" s="428"/>
      <c r="AZ366" s="428"/>
      <c r="BA366" s="428"/>
      <c r="BB366" s="428"/>
      <c r="BC366" s="428"/>
      <c r="BD366" s="428"/>
      <c r="BE366" s="429">
        <f t="shared" si="584"/>
        <v>0</v>
      </c>
      <c r="BF366" s="398">
        <f t="shared" si="531"/>
        <v>0</v>
      </c>
      <c r="BG366" s="429">
        <f>BR366</f>
        <v>0</v>
      </c>
      <c r="BH366" s="398">
        <f t="shared" si="532"/>
        <v>0</v>
      </c>
      <c r="BI366" s="428"/>
      <c r="BJ366" s="428"/>
      <c r="BK366" s="428"/>
      <c r="BL366" s="428"/>
    </row>
    <row r="367" spans="2:66" s="78" customFormat="1" ht="50.25" hidden="1" customHeight="1" x14ac:dyDescent="0.25">
      <c r="B367" s="358"/>
      <c r="C367" s="192" t="s">
        <v>140</v>
      </c>
      <c r="D367" s="426"/>
      <c r="E367" s="426"/>
      <c r="F367" s="426"/>
      <c r="G367" s="426"/>
      <c r="H367" s="426"/>
      <c r="I367" s="426"/>
      <c r="J367" s="426"/>
      <c r="K367" s="427">
        <f t="shared" si="586"/>
        <v>115478.11500000001</v>
      </c>
      <c r="L367" s="427">
        <v>115478.11500000001</v>
      </c>
      <c r="M367" s="427"/>
      <c r="N367" s="427"/>
      <c r="O367" s="427"/>
      <c r="P367" s="427">
        <f>R367</f>
        <v>115478.11500000001</v>
      </c>
      <c r="Q367" s="393">
        <f t="shared" si="533"/>
        <v>1</v>
      </c>
      <c r="R367" s="427">
        <v>115478.11500000001</v>
      </c>
      <c r="S367" s="393">
        <f t="shared" si="534"/>
        <v>1</v>
      </c>
      <c r="T367" s="427"/>
      <c r="U367" s="393"/>
      <c r="V367" s="426"/>
      <c r="W367" s="426"/>
      <c r="X367" s="426"/>
      <c r="Y367" s="426"/>
      <c r="Z367" s="427">
        <f>AB367</f>
        <v>115478.11500000001</v>
      </c>
      <c r="AA367" s="389">
        <f t="shared" si="535"/>
        <v>1</v>
      </c>
      <c r="AB367" s="427">
        <f t="shared" si="588"/>
        <v>115478.11500000001</v>
      </c>
      <c r="AC367" s="387">
        <f t="shared" si="536"/>
        <v>1</v>
      </c>
      <c r="AD367" s="427">
        <v>0</v>
      </c>
      <c r="AE367" s="387">
        <v>0</v>
      </c>
      <c r="AF367" s="426"/>
      <c r="AG367" s="426"/>
      <c r="AH367" s="426"/>
      <c r="AI367" s="426"/>
      <c r="AJ367" s="427">
        <f t="shared" si="589"/>
        <v>115478.11500000001</v>
      </c>
      <c r="AK367" s="389">
        <f t="shared" si="537"/>
        <v>1</v>
      </c>
      <c r="AL367" s="427">
        <f>AB367</f>
        <v>115478.11500000001</v>
      </c>
      <c r="AM367" s="387">
        <f t="shared" si="538"/>
        <v>1</v>
      </c>
      <c r="AN367" s="387"/>
      <c r="AO367" s="387">
        <v>0</v>
      </c>
      <c r="AP367" s="426"/>
      <c r="AQ367" s="426"/>
      <c r="AR367" s="426"/>
      <c r="AS367" s="426"/>
      <c r="AT367" s="351"/>
      <c r="AU367" s="428"/>
      <c r="AV367" s="428"/>
      <c r="AW367" s="428"/>
      <c r="AX367" s="351"/>
      <c r="AY367" s="428"/>
      <c r="AZ367" s="428"/>
      <c r="BA367" s="428"/>
      <c r="BB367" s="428"/>
      <c r="BC367" s="428"/>
      <c r="BD367" s="428"/>
      <c r="BE367" s="429">
        <f t="shared" si="584"/>
        <v>0</v>
      </c>
      <c r="BF367" s="398">
        <f t="shared" si="531"/>
        <v>0</v>
      </c>
      <c r="BG367" s="429">
        <f>BR367</f>
        <v>0</v>
      </c>
      <c r="BH367" s="398">
        <f t="shared" si="532"/>
        <v>0</v>
      </c>
      <c r="BI367" s="428"/>
      <c r="BJ367" s="428"/>
      <c r="BK367" s="428"/>
      <c r="BL367" s="428"/>
    </row>
    <row r="368" spans="2:66" s="78" customFormat="1" ht="50.25" hidden="1" customHeight="1" x14ac:dyDescent="0.25">
      <c r="B368" s="358"/>
      <c r="C368" s="192" t="s">
        <v>331</v>
      </c>
      <c r="D368" s="426"/>
      <c r="E368" s="426"/>
      <c r="F368" s="426"/>
      <c r="G368" s="426"/>
      <c r="H368" s="426"/>
      <c r="I368" s="426"/>
      <c r="J368" s="426"/>
      <c r="K368" s="427">
        <f>L368+M368</f>
        <v>6075.3389999999999</v>
      </c>
      <c r="L368" s="427">
        <v>3133.038</v>
      </c>
      <c r="M368" s="427">
        <v>2942.3009999999999</v>
      </c>
      <c r="N368" s="427"/>
      <c r="O368" s="427"/>
      <c r="P368" s="427">
        <f t="shared" ref="P368:P369" si="590">R368</f>
        <v>3133.038</v>
      </c>
      <c r="Q368" s="393">
        <f t="shared" si="533"/>
        <v>0.51569764255130457</v>
      </c>
      <c r="R368" s="427">
        <v>3133.038</v>
      </c>
      <c r="S368" s="393">
        <f t="shared" si="534"/>
        <v>1</v>
      </c>
      <c r="T368" s="427">
        <v>2942.3009999999999</v>
      </c>
      <c r="U368" s="393">
        <f>T368/M368</f>
        <v>1</v>
      </c>
      <c r="V368" s="426"/>
      <c r="W368" s="426"/>
      <c r="X368" s="426"/>
      <c r="Y368" s="426"/>
      <c r="Z368" s="427">
        <f t="shared" si="587"/>
        <v>3133.038</v>
      </c>
      <c r="AA368" s="389">
        <f t="shared" si="535"/>
        <v>0.51569764255130457</v>
      </c>
      <c r="AB368" s="427">
        <f t="shared" si="588"/>
        <v>3133.038</v>
      </c>
      <c r="AC368" s="387">
        <f t="shared" si="536"/>
        <v>1</v>
      </c>
      <c r="AD368" s="427">
        <v>2942.3009999999999</v>
      </c>
      <c r="AE368" s="387">
        <f t="shared" ref="AE368" si="591">AD368/M368</f>
        <v>1</v>
      </c>
      <c r="AF368" s="426"/>
      <c r="AG368" s="426"/>
      <c r="AH368" s="426"/>
      <c r="AI368" s="426"/>
      <c r="AJ368" s="427">
        <f>AL368+AN368</f>
        <v>6075.3389999999999</v>
      </c>
      <c r="AK368" s="389">
        <f t="shared" si="537"/>
        <v>1</v>
      </c>
      <c r="AL368" s="427">
        <f>AB368</f>
        <v>3133.038</v>
      </c>
      <c r="AM368" s="387">
        <f t="shared" si="538"/>
        <v>1</v>
      </c>
      <c r="AN368" s="427">
        <f>AD368</f>
        <v>2942.3009999999999</v>
      </c>
      <c r="AO368" s="387">
        <f t="shared" ref="AO368:AO372" si="592">AN368/M368</f>
        <v>1</v>
      </c>
      <c r="AP368" s="426"/>
      <c r="AQ368" s="426"/>
      <c r="AR368" s="426"/>
      <c r="AS368" s="426"/>
      <c r="AT368" s="351"/>
      <c r="AU368" s="428"/>
      <c r="AV368" s="428"/>
      <c r="AW368" s="428"/>
      <c r="AX368" s="351"/>
      <c r="AY368" s="428"/>
      <c r="AZ368" s="428"/>
      <c r="BA368" s="428"/>
      <c r="BB368" s="428"/>
      <c r="BC368" s="428"/>
      <c r="BD368" s="428"/>
      <c r="BE368" s="429"/>
      <c r="BF368" s="398"/>
      <c r="BG368" s="429"/>
      <c r="BH368" s="398"/>
      <c r="BI368" s="428"/>
      <c r="BJ368" s="428"/>
      <c r="BK368" s="428"/>
      <c r="BL368" s="428"/>
    </row>
    <row r="369" spans="2:64" s="78" customFormat="1" ht="50.25" hidden="1" customHeight="1" x14ac:dyDescent="0.25">
      <c r="B369" s="358"/>
      <c r="C369" s="192" t="s">
        <v>332</v>
      </c>
      <c r="D369" s="426"/>
      <c r="E369" s="426"/>
      <c r="F369" s="426"/>
      <c r="G369" s="426"/>
      <c r="H369" s="426"/>
      <c r="I369" s="426"/>
      <c r="J369" s="426"/>
      <c r="K369" s="427">
        <f t="shared" si="586"/>
        <v>75.94</v>
      </c>
      <c r="L369" s="427">
        <v>75.94</v>
      </c>
      <c r="M369" s="427"/>
      <c r="N369" s="427"/>
      <c r="O369" s="427"/>
      <c r="P369" s="427">
        <f t="shared" si="590"/>
        <v>75.94</v>
      </c>
      <c r="Q369" s="393">
        <f t="shared" si="533"/>
        <v>1</v>
      </c>
      <c r="R369" s="427">
        <v>75.94</v>
      </c>
      <c r="S369" s="393">
        <f t="shared" si="534"/>
        <v>1</v>
      </c>
      <c r="T369" s="393"/>
      <c r="U369" s="393"/>
      <c r="V369" s="426"/>
      <c r="W369" s="426"/>
      <c r="X369" s="426"/>
      <c r="Y369" s="426"/>
      <c r="Z369" s="427">
        <f t="shared" si="587"/>
        <v>75.94</v>
      </c>
      <c r="AA369" s="389">
        <f t="shared" si="535"/>
        <v>1</v>
      </c>
      <c r="AB369" s="427">
        <f t="shared" si="588"/>
        <v>75.94</v>
      </c>
      <c r="AC369" s="387">
        <f t="shared" si="536"/>
        <v>1</v>
      </c>
      <c r="AD369" s="393"/>
      <c r="AE369" s="393"/>
      <c r="AF369" s="426"/>
      <c r="AG369" s="426"/>
      <c r="AH369" s="426"/>
      <c r="AI369" s="426"/>
      <c r="AJ369" s="427">
        <f t="shared" si="589"/>
        <v>75.94</v>
      </c>
      <c r="AK369" s="389">
        <f t="shared" si="537"/>
        <v>1</v>
      </c>
      <c r="AL369" s="427">
        <f>AB369</f>
        <v>75.94</v>
      </c>
      <c r="AM369" s="387">
        <f t="shared" si="538"/>
        <v>1</v>
      </c>
      <c r="AN369" s="387"/>
      <c r="AO369" s="387">
        <v>0</v>
      </c>
      <c r="AP369" s="426"/>
      <c r="AQ369" s="426"/>
      <c r="AR369" s="426"/>
      <c r="AS369" s="426"/>
      <c r="AT369" s="351"/>
      <c r="AU369" s="428"/>
      <c r="AV369" s="428"/>
      <c r="AW369" s="428"/>
      <c r="AX369" s="351"/>
      <c r="AY369" s="428"/>
      <c r="AZ369" s="428"/>
      <c r="BA369" s="428"/>
      <c r="BB369" s="428"/>
      <c r="BC369" s="428"/>
      <c r="BD369" s="428"/>
      <c r="BE369" s="429"/>
      <c r="BF369" s="398"/>
      <c r="BG369" s="429"/>
      <c r="BH369" s="398"/>
      <c r="BI369" s="428"/>
      <c r="BJ369" s="428"/>
      <c r="BK369" s="428"/>
      <c r="BL369" s="428"/>
    </row>
    <row r="370" spans="2:64" s="79" customFormat="1" ht="46.5" hidden="1" customHeight="1" x14ac:dyDescent="0.25">
      <c r="B370" s="318"/>
      <c r="C370" s="192"/>
      <c r="D370" s="422"/>
      <c r="E370" s="422"/>
      <c r="F370" s="422"/>
      <c r="G370" s="422"/>
      <c r="H370" s="422"/>
      <c r="I370" s="422"/>
      <c r="J370" s="422"/>
      <c r="K370" s="427"/>
      <c r="L370" s="427"/>
      <c r="M370" s="427"/>
      <c r="N370" s="423"/>
      <c r="O370" s="423"/>
      <c r="P370" s="427"/>
      <c r="Q370" s="393"/>
      <c r="R370" s="423"/>
      <c r="S370" s="393" t="e">
        <f t="shared" si="534"/>
        <v>#DIV/0!</v>
      </c>
      <c r="T370" s="393"/>
      <c r="U370" s="393"/>
      <c r="V370" s="422"/>
      <c r="W370" s="422"/>
      <c r="X370" s="422"/>
      <c r="Y370" s="422"/>
      <c r="Z370" s="427"/>
      <c r="AA370" s="389"/>
      <c r="AB370" s="423"/>
      <c r="AC370" s="393"/>
      <c r="AD370" s="393"/>
      <c r="AE370" s="393"/>
      <c r="AF370" s="422"/>
      <c r="AG370" s="422"/>
      <c r="AH370" s="422"/>
      <c r="AI370" s="422"/>
      <c r="AJ370" s="427"/>
      <c r="AK370" s="389"/>
      <c r="AL370" s="427"/>
      <c r="AM370" s="387" t="e">
        <f t="shared" si="538"/>
        <v>#DIV/0!</v>
      </c>
      <c r="AN370" s="387"/>
      <c r="AO370" s="387" t="e">
        <f t="shared" si="592"/>
        <v>#DIV/0!</v>
      </c>
      <c r="AP370" s="422"/>
      <c r="AQ370" s="422"/>
      <c r="AR370" s="422"/>
      <c r="AS370" s="422"/>
      <c r="AT370" s="424"/>
      <c r="AU370" s="421"/>
      <c r="AV370" s="421"/>
      <c r="AW370" s="421"/>
      <c r="AX370" s="424"/>
      <c r="AY370" s="421"/>
      <c r="AZ370" s="421"/>
      <c r="BA370" s="421"/>
      <c r="BB370" s="421"/>
      <c r="BC370" s="421"/>
      <c r="BD370" s="421"/>
      <c r="BE370" s="429"/>
      <c r="BF370" s="398"/>
      <c r="BG370" s="429"/>
      <c r="BH370" s="398"/>
      <c r="BI370" s="421"/>
      <c r="BJ370" s="421"/>
      <c r="BK370" s="421"/>
      <c r="BL370" s="421"/>
    </row>
    <row r="371" spans="2:64" s="133" customFormat="1" ht="50.25" hidden="1" customHeight="1" x14ac:dyDescent="0.25">
      <c r="B371" s="358"/>
      <c r="C371" s="192"/>
      <c r="D371" s="426"/>
      <c r="E371" s="426"/>
      <c r="F371" s="426"/>
      <c r="G371" s="426"/>
      <c r="H371" s="426"/>
      <c r="I371" s="426"/>
      <c r="J371" s="426"/>
      <c r="K371" s="427"/>
      <c r="L371" s="427"/>
      <c r="M371" s="427"/>
      <c r="N371" s="427"/>
      <c r="O371" s="427"/>
      <c r="P371" s="427"/>
      <c r="Q371" s="387"/>
      <c r="R371" s="427"/>
      <c r="S371" s="393" t="e">
        <f t="shared" si="534"/>
        <v>#DIV/0!</v>
      </c>
      <c r="T371" s="393"/>
      <c r="U371" s="393"/>
      <c r="V371" s="426"/>
      <c r="W371" s="426"/>
      <c r="X371" s="426"/>
      <c r="Y371" s="426"/>
      <c r="Z371" s="427"/>
      <c r="AA371" s="387"/>
      <c r="AB371" s="427"/>
      <c r="AC371" s="387"/>
      <c r="AD371" s="387"/>
      <c r="AE371" s="387"/>
      <c r="AF371" s="426"/>
      <c r="AG371" s="426"/>
      <c r="AH371" s="426"/>
      <c r="AI371" s="426"/>
      <c r="AJ371" s="427"/>
      <c r="AK371" s="389"/>
      <c r="AL371" s="427"/>
      <c r="AM371" s="387" t="e">
        <f t="shared" si="538"/>
        <v>#DIV/0!</v>
      </c>
      <c r="AN371" s="387"/>
      <c r="AO371" s="387" t="e">
        <f t="shared" si="592"/>
        <v>#DIV/0!</v>
      </c>
      <c r="AP371" s="426"/>
      <c r="AQ371" s="426"/>
      <c r="AR371" s="426"/>
      <c r="AS371" s="426"/>
      <c r="AT371" s="351"/>
      <c r="AU371" s="428"/>
      <c r="AV371" s="428"/>
      <c r="AW371" s="428"/>
      <c r="AX371" s="351"/>
      <c r="AY371" s="428"/>
      <c r="AZ371" s="428"/>
      <c r="BA371" s="428"/>
      <c r="BB371" s="428"/>
      <c r="BC371" s="428"/>
      <c r="BD371" s="428"/>
      <c r="BE371" s="429">
        <f t="shared" ref="BE371:BE384" si="593">BG371</f>
        <v>0</v>
      </c>
      <c r="BF371" s="405" t="e">
        <f t="shared" si="531"/>
        <v>#DIV/0!</v>
      </c>
      <c r="BG371" s="429">
        <f>L371-AB371</f>
        <v>0</v>
      </c>
      <c r="BH371" s="405" t="e">
        <f t="shared" si="532"/>
        <v>#DIV/0!</v>
      </c>
      <c r="BI371" s="428"/>
      <c r="BJ371" s="428"/>
      <c r="BK371" s="428"/>
      <c r="BL371" s="428"/>
    </row>
    <row r="372" spans="2:64" s="133" customFormat="1" ht="50.25" hidden="1" customHeight="1" x14ac:dyDescent="0.25">
      <c r="B372" s="358"/>
      <c r="C372" s="192"/>
      <c r="D372" s="426"/>
      <c r="E372" s="426"/>
      <c r="F372" s="426"/>
      <c r="G372" s="426"/>
      <c r="H372" s="426"/>
      <c r="I372" s="426"/>
      <c r="J372" s="426"/>
      <c r="K372" s="427"/>
      <c r="L372" s="427"/>
      <c r="M372" s="427"/>
      <c r="N372" s="427"/>
      <c r="O372" s="427"/>
      <c r="P372" s="427"/>
      <c r="Q372" s="387"/>
      <c r="R372" s="427"/>
      <c r="S372" s="393" t="e">
        <f t="shared" si="534"/>
        <v>#DIV/0!</v>
      </c>
      <c r="T372" s="393"/>
      <c r="U372" s="393"/>
      <c r="V372" s="426"/>
      <c r="W372" s="426"/>
      <c r="X372" s="426"/>
      <c r="Y372" s="426"/>
      <c r="Z372" s="427"/>
      <c r="AA372" s="387"/>
      <c r="AB372" s="427"/>
      <c r="AC372" s="387"/>
      <c r="AD372" s="387"/>
      <c r="AE372" s="387"/>
      <c r="AF372" s="426"/>
      <c r="AG372" s="426"/>
      <c r="AH372" s="426"/>
      <c r="AI372" s="426"/>
      <c r="AJ372" s="427"/>
      <c r="AK372" s="389"/>
      <c r="AL372" s="427"/>
      <c r="AM372" s="387" t="e">
        <f t="shared" si="538"/>
        <v>#DIV/0!</v>
      </c>
      <c r="AN372" s="387"/>
      <c r="AO372" s="387" t="e">
        <f t="shared" si="592"/>
        <v>#DIV/0!</v>
      </c>
      <c r="AP372" s="426"/>
      <c r="AQ372" s="426"/>
      <c r="AR372" s="426"/>
      <c r="AS372" s="426"/>
      <c r="AT372" s="351"/>
      <c r="AU372" s="428"/>
      <c r="AV372" s="428"/>
      <c r="AW372" s="428"/>
      <c r="AX372" s="351"/>
      <c r="AY372" s="428"/>
      <c r="AZ372" s="428"/>
      <c r="BA372" s="428"/>
      <c r="BB372" s="428"/>
      <c r="BC372" s="428"/>
      <c r="BD372" s="428"/>
      <c r="BE372" s="429">
        <f t="shared" si="593"/>
        <v>0</v>
      </c>
      <c r="BF372" s="405" t="e">
        <f t="shared" ref="BF372:BF439" si="594">BE372/K372</f>
        <v>#DIV/0!</v>
      </c>
      <c r="BG372" s="429">
        <f>L372-AB372</f>
        <v>0</v>
      </c>
      <c r="BH372" s="405" t="e">
        <f t="shared" ref="BH372:BH390" si="595">BG372/L372</f>
        <v>#DIV/0!</v>
      </c>
      <c r="BI372" s="428"/>
      <c r="BJ372" s="428"/>
      <c r="BK372" s="428"/>
      <c r="BL372" s="428"/>
    </row>
    <row r="373" spans="2:64" s="75" customFormat="1" ht="168.75" customHeight="1" x14ac:dyDescent="0.25">
      <c r="B373" s="301" t="s">
        <v>141</v>
      </c>
      <c r="C373" s="190" t="s">
        <v>142</v>
      </c>
      <c r="D373" s="302"/>
      <c r="E373" s="302"/>
      <c r="F373" s="302"/>
      <c r="G373" s="302"/>
      <c r="H373" s="302"/>
      <c r="I373" s="302"/>
      <c r="J373" s="302"/>
      <c r="K373" s="304">
        <f t="shared" si="586"/>
        <v>75001.13</v>
      </c>
      <c r="L373" s="304">
        <f>L374+L378</f>
        <v>75001.13</v>
      </c>
      <c r="M373" s="304"/>
      <c r="N373" s="304"/>
      <c r="O373" s="304"/>
      <c r="P373" s="304">
        <f t="shared" si="585"/>
        <v>100055.7806</v>
      </c>
      <c r="Q373" s="389">
        <f t="shared" si="533"/>
        <v>1.3340569748749118</v>
      </c>
      <c r="R373" s="304">
        <f>R374+R378</f>
        <v>100055.7806</v>
      </c>
      <c r="S373" s="389">
        <f t="shared" si="534"/>
        <v>1.3340569748749118</v>
      </c>
      <c r="T373" s="389"/>
      <c r="U373" s="389"/>
      <c r="V373" s="302"/>
      <c r="W373" s="302"/>
      <c r="X373" s="302"/>
      <c r="Y373" s="302"/>
      <c r="Z373" s="304">
        <f t="shared" si="587"/>
        <v>75001.13</v>
      </c>
      <c r="AA373" s="389">
        <f t="shared" si="535"/>
        <v>1</v>
      </c>
      <c r="AB373" s="304">
        <f>AB374+AB378</f>
        <v>75001.13</v>
      </c>
      <c r="AC373" s="389">
        <f t="shared" si="536"/>
        <v>1</v>
      </c>
      <c r="AD373" s="389"/>
      <c r="AE373" s="389"/>
      <c r="AF373" s="302"/>
      <c r="AG373" s="302"/>
      <c r="AH373" s="302"/>
      <c r="AI373" s="302"/>
      <c r="AJ373" s="304">
        <f t="shared" si="589"/>
        <v>75001.13</v>
      </c>
      <c r="AK373" s="430">
        <f>AJ373/K373</f>
        <v>1</v>
      </c>
      <c r="AL373" s="304">
        <f>AL374+AL378</f>
        <v>75001.13</v>
      </c>
      <c r="AM373" s="431">
        <f t="shared" si="538"/>
        <v>1</v>
      </c>
      <c r="AN373" s="431"/>
      <c r="AO373" s="431"/>
      <c r="AP373" s="302"/>
      <c r="AQ373" s="302"/>
      <c r="AR373" s="302"/>
      <c r="AS373" s="302"/>
      <c r="AT373" s="331"/>
      <c r="AU373" s="305"/>
      <c r="AV373" s="305"/>
      <c r="AW373" s="305"/>
      <c r="AX373" s="331"/>
      <c r="AY373" s="305"/>
      <c r="AZ373" s="305"/>
      <c r="BA373" s="305"/>
      <c r="BB373" s="305"/>
      <c r="BC373" s="305"/>
      <c r="BD373" s="305"/>
      <c r="BE373" s="306">
        <f t="shared" si="593"/>
        <v>0</v>
      </c>
      <c r="BF373" s="390">
        <f t="shared" si="594"/>
        <v>0</v>
      </c>
      <c r="BG373" s="306">
        <f>BG374+BG378</f>
        <v>0</v>
      </c>
      <c r="BH373" s="390">
        <f t="shared" si="595"/>
        <v>0</v>
      </c>
      <c r="BI373" s="305"/>
      <c r="BJ373" s="305"/>
      <c r="BK373" s="305"/>
      <c r="BL373" s="305"/>
    </row>
    <row r="374" spans="2:64" s="75" customFormat="1" ht="50.25" hidden="1" customHeight="1" x14ac:dyDescent="0.25">
      <c r="B374" s="301"/>
      <c r="C374" s="186" t="s">
        <v>56</v>
      </c>
      <c r="D374" s="302"/>
      <c r="E374" s="302"/>
      <c r="F374" s="302"/>
      <c r="G374" s="302"/>
      <c r="H374" s="302"/>
      <c r="I374" s="302"/>
      <c r="J374" s="302"/>
      <c r="K374" s="304">
        <f t="shared" si="586"/>
        <v>0</v>
      </c>
      <c r="L374" s="304">
        <f>L375+L376+L377</f>
        <v>0</v>
      </c>
      <c r="M374" s="304"/>
      <c r="N374" s="304"/>
      <c r="O374" s="304"/>
      <c r="P374" s="304">
        <f t="shared" si="585"/>
        <v>0</v>
      </c>
      <c r="Q374" s="389" t="e">
        <f t="shared" ref="Q374:Q446" si="596">P374/K374</f>
        <v>#DIV/0!</v>
      </c>
      <c r="R374" s="304">
        <f>R375+R376+R377</f>
        <v>0</v>
      </c>
      <c r="S374" s="389" t="e">
        <f t="shared" ref="S374:S392" si="597">R374/L374</f>
        <v>#DIV/0!</v>
      </c>
      <c r="T374" s="389"/>
      <c r="U374" s="389"/>
      <c r="V374" s="302"/>
      <c r="W374" s="302"/>
      <c r="X374" s="302"/>
      <c r="Y374" s="302"/>
      <c r="Z374" s="304">
        <f t="shared" si="587"/>
        <v>0</v>
      </c>
      <c r="AA374" s="389">
        <v>0</v>
      </c>
      <c r="AB374" s="304">
        <f>AB375+AB376+AB377</f>
        <v>0</v>
      </c>
      <c r="AC374" s="389">
        <v>0</v>
      </c>
      <c r="AD374" s="389"/>
      <c r="AE374" s="389"/>
      <c r="AF374" s="302"/>
      <c r="AG374" s="302"/>
      <c r="AH374" s="302"/>
      <c r="AI374" s="302"/>
      <c r="AJ374" s="304">
        <f t="shared" si="589"/>
        <v>0</v>
      </c>
      <c r="AK374" s="430" t="e">
        <f t="shared" ref="AK374:AK392" si="598">AJ374/K374</f>
        <v>#DIV/0!</v>
      </c>
      <c r="AL374" s="304">
        <f>AL375+AL376+AL377</f>
        <v>0</v>
      </c>
      <c r="AM374" s="431" t="e">
        <f t="shared" ref="AM374:AM392" si="599">AL374/L374</f>
        <v>#DIV/0!</v>
      </c>
      <c r="AN374" s="431"/>
      <c r="AO374" s="431"/>
      <c r="AP374" s="302"/>
      <c r="AQ374" s="302"/>
      <c r="AR374" s="302"/>
      <c r="AS374" s="302"/>
      <c r="AT374" s="351"/>
      <c r="AU374" s="305"/>
      <c r="AV374" s="305"/>
      <c r="AW374" s="305"/>
      <c r="AX374" s="351"/>
      <c r="AY374" s="305"/>
      <c r="AZ374" s="305"/>
      <c r="BA374" s="305"/>
      <c r="BB374" s="305"/>
      <c r="BC374" s="305"/>
      <c r="BD374" s="305"/>
      <c r="BE374" s="306">
        <f t="shared" si="593"/>
        <v>0</v>
      </c>
      <c r="BF374" s="390" t="e">
        <f t="shared" si="594"/>
        <v>#DIV/0!</v>
      </c>
      <c r="BG374" s="306">
        <f>BG375+BG376+BG377</f>
        <v>0</v>
      </c>
      <c r="BH374" s="390" t="e">
        <f t="shared" si="595"/>
        <v>#DIV/0!</v>
      </c>
      <c r="BI374" s="305"/>
      <c r="BJ374" s="305"/>
      <c r="BK374" s="305"/>
      <c r="BL374" s="305"/>
    </row>
    <row r="375" spans="2:64" s="133" customFormat="1" ht="50.25" hidden="1" customHeight="1" x14ac:dyDescent="0.25">
      <c r="B375" s="358"/>
      <c r="C375" s="192" t="s">
        <v>138</v>
      </c>
      <c r="D375" s="426"/>
      <c r="E375" s="426"/>
      <c r="F375" s="426"/>
      <c r="G375" s="426"/>
      <c r="H375" s="426"/>
      <c r="I375" s="426"/>
      <c r="J375" s="426"/>
      <c r="K375" s="427">
        <f>L375</f>
        <v>0</v>
      </c>
      <c r="L375" s="427">
        <v>0</v>
      </c>
      <c r="M375" s="427"/>
      <c r="N375" s="427"/>
      <c r="O375" s="427"/>
      <c r="P375" s="427">
        <f t="shared" si="585"/>
        <v>0</v>
      </c>
      <c r="Q375" s="387" t="e">
        <f t="shared" si="596"/>
        <v>#DIV/0!</v>
      </c>
      <c r="R375" s="427">
        <v>0</v>
      </c>
      <c r="S375" s="387" t="e">
        <f t="shared" si="597"/>
        <v>#DIV/0!</v>
      </c>
      <c r="T375" s="387"/>
      <c r="U375" s="387"/>
      <c r="V375" s="426"/>
      <c r="W375" s="426"/>
      <c r="X375" s="426"/>
      <c r="Y375" s="426"/>
      <c r="Z375" s="427">
        <f t="shared" si="587"/>
        <v>0</v>
      </c>
      <c r="AA375" s="387" t="e">
        <f t="shared" ref="AA375:AA446" si="600">Z375/K375</f>
        <v>#DIV/0!</v>
      </c>
      <c r="AB375" s="427">
        <f>L375</f>
        <v>0</v>
      </c>
      <c r="AC375" s="387" t="e">
        <f t="shared" ref="AC375:AC392" si="601">AB375/L375</f>
        <v>#DIV/0!</v>
      </c>
      <c r="AD375" s="387"/>
      <c r="AE375" s="387"/>
      <c r="AF375" s="426"/>
      <c r="AG375" s="426"/>
      <c r="AH375" s="426"/>
      <c r="AI375" s="426"/>
      <c r="AJ375" s="427">
        <f t="shared" si="589"/>
        <v>0</v>
      </c>
      <c r="AK375" s="430" t="e">
        <f t="shared" si="598"/>
        <v>#DIV/0!</v>
      </c>
      <c r="AL375" s="427">
        <f>AB375</f>
        <v>0</v>
      </c>
      <c r="AM375" s="431" t="e">
        <f t="shared" si="599"/>
        <v>#DIV/0!</v>
      </c>
      <c r="AN375" s="431"/>
      <c r="AO375" s="431"/>
      <c r="AP375" s="426"/>
      <c r="AQ375" s="426"/>
      <c r="AR375" s="426"/>
      <c r="AS375" s="426"/>
      <c r="AT375" s="351"/>
      <c r="AU375" s="428"/>
      <c r="AV375" s="428"/>
      <c r="AW375" s="428"/>
      <c r="AX375" s="351"/>
      <c r="AY375" s="428"/>
      <c r="AZ375" s="428"/>
      <c r="BA375" s="428"/>
      <c r="BB375" s="428"/>
      <c r="BC375" s="428"/>
      <c r="BD375" s="428"/>
      <c r="BE375" s="429">
        <f t="shared" si="593"/>
        <v>0</v>
      </c>
      <c r="BF375" s="405" t="e">
        <f t="shared" si="594"/>
        <v>#DIV/0!</v>
      </c>
      <c r="BG375" s="429">
        <f>L375-AB375</f>
        <v>0</v>
      </c>
      <c r="BH375" s="405" t="e">
        <f t="shared" si="595"/>
        <v>#DIV/0!</v>
      </c>
      <c r="BI375" s="428"/>
      <c r="BJ375" s="428"/>
      <c r="BK375" s="428"/>
      <c r="BL375" s="428"/>
    </row>
    <row r="376" spans="2:64" s="77" customFormat="1" ht="50.25" hidden="1" customHeight="1" x14ac:dyDescent="0.25">
      <c r="B376" s="301"/>
      <c r="C376" s="192" t="s">
        <v>139</v>
      </c>
      <c r="D376" s="302"/>
      <c r="E376" s="302"/>
      <c r="F376" s="302"/>
      <c r="G376" s="302"/>
      <c r="H376" s="302"/>
      <c r="I376" s="302"/>
      <c r="J376" s="302"/>
      <c r="K376" s="427">
        <v>0</v>
      </c>
      <c r="L376" s="427">
        <v>0</v>
      </c>
      <c r="M376" s="427"/>
      <c r="N376" s="304"/>
      <c r="O376" s="304"/>
      <c r="P376" s="427">
        <f t="shared" si="585"/>
        <v>0</v>
      </c>
      <c r="Q376" s="387">
        <v>0</v>
      </c>
      <c r="R376" s="427">
        <f>AF376</f>
        <v>0</v>
      </c>
      <c r="S376" s="387" t="e">
        <f t="shared" si="597"/>
        <v>#DIV/0!</v>
      </c>
      <c r="T376" s="387"/>
      <c r="U376" s="387"/>
      <c r="V376" s="426"/>
      <c r="W376" s="426"/>
      <c r="X376" s="426"/>
      <c r="Y376" s="426"/>
      <c r="Z376" s="427">
        <f t="shared" si="587"/>
        <v>0</v>
      </c>
      <c r="AA376" s="387">
        <v>0</v>
      </c>
      <c r="AB376" s="427">
        <f>AQ376</f>
        <v>0</v>
      </c>
      <c r="AC376" s="387">
        <v>0</v>
      </c>
      <c r="AD376" s="387"/>
      <c r="AE376" s="387"/>
      <c r="AF376" s="426"/>
      <c r="AG376" s="426"/>
      <c r="AH376" s="426"/>
      <c r="AI376" s="426"/>
      <c r="AJ376" s="427">
        <f t="shared" si="589"/>
        <v>0</v>
      </c>
      <c r="AK376" s="430" t="e">
        <f t="shared" si="598"/>
        <v>#DIV/0!</v>
      </c>
      <c r="AL376" s="427">
        <f>AY376</f>
        <v>0</v>
      </c>
      <c r="AM376" s="431" t="e">
        <f t="shared" si="599"/>
        <v>#DIV/0!</v>
      </c>
      <c r="AN376" s="431"/>
      <c r="AO376" s="431"/>
      <c r="AP376" s="426"/>
      <c r="AQ376" s="426"/>
      <c r="AR376" s="426"/>
      <c r="AS376" s="426"/>
      <c r="AT376" s="351"/>
      <c r="AU376" s="305"/>
      <c r="AV376" s="305"/>
      <c r="AW376" s="305"/>
      <c r="AX376" s="351"/>
      <c r="AY376" s="305"/>
      <c r="AZ376" s="305"/>
      <c r="BA376" s="305"/>
      <c r="BB376" s="305"/>
      <c r="BC376" s="305"/>
      <c r="BD376" s="305"/>
      <c r="BE376" s="429">
        <f t="shared" si="593"/>
        <v>0</v>
      </c>
      <c r="BF376" s="398" t="e">
        <f t="shared" si="594"/>
        <v>#DIV/0!</v>
      </c>
      <c r="BG376" s="429">
        <f>BR376</f>
        <v>0</v>
      </c>
      <c r="BH376" s="398" t="e">
        <f t="shared" si="595"/>
        <v>#DIV/0!</v>
      </c>
      <c r="BI376" s="428"/>
      <c r="BJ376" s="428"/>
      <c r="BK376" s="428"/>
      <c r="BL376" s="428"/>
    </row>
    <row r="377" spans="2:64" s="77" customFormat="1" ht="50.25" hidden="1" customHeight="1" x14ac:dyDescent="0.25">
      <c r="B377" s="301"/>
      <c r="C377" s="192" t="s">
        <v>140</v>
      </c>
      <c r="D377" s="302"/>
      <c r="E377" s="302"/>
      <c r="F377" s="302"/>
      <c r="G377" s="302"/>
      <c r="H377" s="302"/>
      <c r="I377" s="302"/>
      <c r="J377" s="302"/>
      <c r="K377" s="427">
        <f t="shared" ref="K377:K384" si="602">L377</f>
        <v>0</v>
      </c>
      <c r="L377" s="427">
        <v>0</v>
      </c>
      <c r="M377" s="427"/>
      <c r="N377" s="304"/>
      <c r="O377" s="304"/>
      <c r="P377" s="427">
        <f t="shared" si="585"/>
        <v>0</v>
      </c>
      <c r="Q377" s="387" t="e">
        <f t="shared" si="596"/>
        <v>#DIV/0!</v>
      </c>
      <c r="R377" s="427">
        <f>AF377</f>
        <v>0</v>
      </c>
      <c r="S377" s="387" t="e">
        <f t="shared" si="597"/>
        <v>#DIV/0!</v>
      </c>
      <c r="T377" s="387"/>
      <c r="U377" s="387"/>
      <c r="V377" s="426"/>
      <c r="W377" s="426"/>
      <c r="X377" s="426"/>
      <c r="Y377" s="426"/>
      <c r="Z377" s="427">
        <f t="shared" si="587"/>
        <v>0</v>
      </c>
      <c r="AA377" s="387" t="e">
        <f t="shared" si="600"/>
        <v>#DIV/0!</v>
      </c>
      <c r="AB377" s="427">
        <f>AQ377</f>
        <v>0</v>
      </c>
      <c r="AC377" s="387" t="e">
        <f t="shared" si="601"/>
        <v>#DIV/0!</v>
      </c>
      <c r="AD377" s="387"/>
      <c r="AE377" s="387"/>
      <c r="AF377" s="426"/>
      <c r="AG377" s="426"/>
      <c r="AH377" s="426"/>
      <c r="AI377" s="426"/>
      <c r="AJ377" s="427">
        <f t="shared" si="589"/>
        <v>0</v>
      </c>
      <c r="AK377" s="430" t="e">
        <f t="shared" si="598"/>
        <v>#DIV/0!</v>
      </c>
      <c r="AL377" s="427">
        <f>AY377</f>
        <v>0</v>
      </c>
      <c r="AM377" s="431" t="e">
        <f t="shared" si="599"/>
        <v>#DIV/0!</v>
      </c>
      <c r="AN377" s="431"/>
      <c r="AO377" s="431"/>
      <c r="AP377" s="426"/>
      <c r="AQ377" s="426"/>
      <c r="AR377" s="426"/>
      <c r="AS377" s="426"/>
      <c r="AT377" s="351"/>
      <c r="AU377" s="305"/>
      <c r="AV377" s="305"/>
      <c r="AW377" s="305"/>
      <c r="AX377" s="351"/>
      <c r="AY377" s="305"/>
      <c r="AZ377" s="305"/>
      <c r="BA377" s="305"/>
      <c r="BB377" s="305"/>
      <c r="BC377" s="305"/>
      <c r="BD377" s="305"/>
      <c r="BE377" s="429">
        <f t="shared" si="593"/>
        <v>0</v>
      </c>
      <c r="BF377" s="398" t="e">
        <f t="shared" si="594"/>
        <v>#DIV/0!</v>
      </c>
      <c r="BG377" s="429">
        <f>BR377</f>
        <v>0</v>
      </c>
      <c r="BH377" s="398" t="e">
        <f t="shared" si="595"/>
        <v>#DIV/0!</v>
      </c>
      <c r="BI377" s="428"/>
      <c r="BJ377" s="428"/>
      <c r="BK377" s="428"/>
      <c r="BL377" s="428"/>
    </row>
    <row r="378" spans="2:64" s="79" customFormat="1" ht="46.5" customHeight="1" x14ac:dyDescent="0.25">
      <c r="B378" s="318"/>
      <c r="C378" s="204" t="s">
        <v>136</v>
      </c>
      <c r="D378" s="422"/>
      <c r="E378" s="422"/>
      <c r="F378" s="422"/>
      <c r="G378" s="422"/>
      <c r="H378" s="422"/>
      <c r="I378" s="422"/>
      <c r="J378" s="422"/>
      <c r="K378" s="423">
        <f t="shared" si="602"/>
        <v>75001.13</v>
      </c>
      <c r="L378" s="423">
        <f>SUM(L379:L382)</f>
        <v>75001.13</v>
      </c>
      <c r="M378" s="423"/>
      <c r="N378" s="423"/>
      <c r="O378" s="423"/>
      <c r="P378" s="423">
        <f t="shared" si="585"/>
        <v>100055.7806</v>
      </c>
      <c r="Q378" s="409">
        <f t="shared" si="596"/>
        <v>1.3340569748749118</v>
      </c>
      <c r="R378" s="423">
        <f>SUM(R379:R382)</f>
        <v>100055.7806</v>
      </c>
      <c r="S378" s="409">
        <f t="shared" si="597"/>
        <v>1.3340569748749118</v>
      </c>
      <c r="T378" s="409"/>
      <c r="U378" s="409"/>
      <c r="V378" s="422"/>
      <c r="W378" s="422"/>
      <c r="X378" s="422"/>
      <c r="Y378" s="422"/>
      <c r="Z378" s="423">
        <f t="shared" si="587"/>
        <v>75001.13</v>
      </c>
      <c r="AA378" s="409">
        <f t="shared" si="600"/>
        <v>1</v>
      </c>
      <c r="AB378" s="423">
        <f>SUM(AB379:AB382)</f>
        <v>75001.13</v>
      </c>
      <c r="AC378" s="409">
        <f t="shared" si="601"/>
        <v>1</v>
      </c>
      <c r="AD378" s="409"/>
      <c r="AE378" s="409"/>
      <c r="AF378" s="422"/>
      <c r="AG378" s="422"/>
      <c r="AH378" s="422"/>
      <c r="AI378" s="422"/>
      <c r="AJ378" s="423">
        <f t="shared" si="589"/>
        <v>75001.13</v>
      </c>
      <c r="AK378" s="432">
        <f t="shared" si="598"/>
        <v>1</v>
      </c>
      <c r="AL378" s="423">
        <f>SUM(AL379:AL382)</f>
        <v>75001.13</v>
      </c>
      <c r="AM378" s="431">
        <f t="shared" si="599"/>
        <v>1</v>
      </c>
      <c r="AN378" s="431"/>
      <c r="AO378" s="431"/>
      <c r="AP378" s="422"/>
      <c r="AQ378" s="422"/>
      <c r="AR378" s="422"/>
      <c r="AS378" s="422"/>
      <c r="AT378" s="424"/>
      <c r="AU378" s="421"/>
      <c r="AV378" s="421"/>
      <c r="AW378" s="421"/>
      <c r="AX378" s="424"/>
      <c r="AY378" s="421"/>
      <c r="AZ378" s="421"/>
      <c r="BA378" s="421"/>
      <c r="BB378" s="421"/>
      <c r="BC378" s="421"/>
      <c r="BD378" s="421"/>
      <c r="BE378" s="425">
        <f t="shared" si="593"/>
        <v>0</v>
      </c>
      <c r="BF378" s="410">
        <f t="shared" si="594"/>
        <v>0</v>
      </c>
      <c r="BG378" s="425">
        <f>SUM(BG379:BG382)</f>
        <v>0</v>
      </c>
      <c r="BH378" s="410">
        <f t="shared" si="595"/>
        <v>0</v>
      </c>
      <c r="BI378" s="421"/>
      <c r="BJ378" s="421"/>
      <c r="BK378" s="421"/>
      <c r="BL378" s="421"/>
    </row>
    <row r="379" spans="2:64" s="133" customFormat="1" ht="50.25" hidden="1" customHeight="1" x14ac:dyDescent="0.25">
      <c r="B379" s="358"/>
      <c r="C379" s="192" t="s">
        <v>139</v>
      </c>
      <c r="D379" s="426"/>
      <c r="E379" s="426"/>
      <c r="F379" s="426"/>
      <c r="G379" s="426"/>
      <c r="H379" s="426"/>
      <c r="I379" s="426"/>
      <c r="J379" s="426"/>
      <c r="K379" s="427">
        <f t="shared" si="602"/>
        <v>43889.51038</v>
      </c>
      <c r="L379" s="427">
        <v>43889.51038</v>
      </c>
      <c r="M379" s="427"/>
      <c r="N379" s="427"/>
      <c r="O379" s="427"/>
      <c r="P379" s="427">
        <f t="shared" si="585"/>
        <v>68707.570680000004</v>
      </c>
      <c r="Q379" s="387">
        <f t="shared" si="596"/>
        <v>1.5654667843209602</v>
      </c>
      <c r="R379" s="427">
        <v>68707.570680000004</v>
      </c>
      <c r="S379" s="387">
        <f t="shared" si="597"/>
        <v>1.5654667843209602</v>
      </c>
      <c r="T379" s="387"/>
      <c r="U379" s="387"/>
      <c r="V379" s="426"/>
      <c r="W379" s="426"/>
      <c r="X379" s="426"/>
      <c r="Y379" s="426"/>
      <c r="Z379" s="427">
        <f t="shared" si="587"/>
        <v>43889.51038</v>
      </c>
      <c r="AA379" s="387">
        <f t="shared" si="600"/>
        <v>1</v>
      </c>
      <c r="AB379" s="427">
        <f>L379</f>
        <v>43889.51038</v>
      </c>
      <c r="AC379" s="387">
        <f t="shared" si="601"/>
        <v>1</v>
      </c>
      <c r="AD379" s="387"/>
      <c r="AE379" s="387"/>
      <c r="AF379" s="426"/>
      <c r="AG379" s="426"/>
      <c r="AH379" s="426"/>
      <c r="AI379" s="426"/>
      <c r="AJ379" s="427">
        <f t="shared" si="589"/>
        <v>43889.51038</v>
      </c>
      <c r="AK379" s="430">
        <f t="shared" si="598"/>
        <v>1</v>
      </c>
      <c r="AL379" s="427">
        <v>43889.51038</v>
      </c>
      <c r="AM379" s="431">
        <f t="shared" si="599"/>
        <v>1</v>
      </c>
      <c r="AN379" s="431"/>
      <c r="AO379" s="431"/>
      <c r="AP379" s="426"/>
      <c r="AQ379" s="426"/>
      <c r="AR379" s="426"/>
      <c r="AS379" s="426"/>
      <c r="AT379" s="351"/>
      <c r="AU379" s="428"/>
      <c r="AV379" s="428"/>
      <c r="AW379" s="428"/>
      <c r="AX379" s="351"/>
      <c r="AY379" s="428"/>
      <c r="AZ379" s="428"/>
      <c r="BA379" s="428"/>
      <c r="BB379" s="428"/>
      <c r="BC379" s="428"/>
      <c r="BD379" s="428"/>
      <c r="BE379" s="429">
        <f t="shared" si="593"/>
        <v>0</v>
      </c>
      <c r="BF379" s="405">
        <f t="shared" si="594"/>
        <v>0</v>
      </c>
      <c r="BG379" s="429">
        <f>L379-AB379</f>
        <v>0</v>
      </c>
      <c r="BH379" s="405">
        <f t="shared" si="595"/>
        <v>0</v>
      </c>
      <c r="BI379" s="428"/>
      <c r="BJ379" s="428"/>
      <c r="BK379" s="428"/>
      <c r="BL379" s="428"/>
    </row>
    <row r="380" spans="2:64" s="133" customFormat="1" ht="50.25" hidden="1" customHeight="1" x14ac:dyDescent="0.25">
      <c r="B380" s="358"/>
      <c r="C380" s="192" t="s">
        <v>138</v>
      </c>
      <c r="D380" s="426"/>
      <c r="E380" s="426"/>
      <c r="F380" s="426"/>
      <c r="G380" s="426"/>
      <c r="H380" s="426"/>
      <c r="I380" s="426"/>
      <c r="J380" s="426"/>
      <c r="K380" s="427">
        <f t="shared" si="602"/>
        <v>31111.619620000001</v>
      </c>
      <c r="L380" s="427">
        <v>31111.619620000001</v>
      </c>
      <c r="M380" s="427"/>
      <c r="N380" s="427"/>
      <c r="O380" s="427"/>
      <c r="P380" s="427">
        <f>R380</f>
        <v>31348.209920000001</v>
      </c>
      <c r="Q380" s="387">
        <f t="shared" si="596"/>
        <v>1.0076045639182316</v>
      </c>
      <c r="R380" s="427">
        <v>31348.209920000001</v>
      </c>
      <c r="S380" s="387">
        <f t="shared" si="597"/>
        <v>1.0076045639182316</v>
      </c>
      <c r="T380" s="387"/>
      <c r="U380" s="387"/>
      <c r="V380" s="426"/>
      <c r="W380" s="426"/>
      <c r="X380" s="426"/>
      <c r="Y380" s="426"/>
      <c r="Z380" s="427">
        <f t="shared" si="587"/>
        <v>31111.619620000001</v>
      </c>
      <c r="AA380" s="387">
        <f t="shared" si="600"/>
        <v>1</v>
      </c>
      <c r="AB380" s="427">
        <f>L380</f>
        <v>31111.619620000001</v>
      </c>
      <c r="AC380" s="387">
        <f t="shared" si="601"/>
        <v>1</v>
      </c>
      <c r="AD380" s="387"/>
      <c r="AE380" s="387"/>
      <c r="AF380" s="426"/>
      <c r="AG380" s="426"/>
      <c r="AH380" s="426"/>
      <c r="AI380" s="426"/>
      <c r="AJ380" s="427">
        <f t="shared" si="589"/>
        <v>31111.619620000001</v>
      </c>
      <c r="AK380" s="430">
        <f t="shared" si="598"/>
        <v>1</v>
      </c>
      <c r="AL380" s="427">
        <v>31111.619620000001</v>
      </c>
      <c r="AM380" s="431">
        <f t="shared" si="599"/>
        <v>1</v>
      </c>
      <c r="AN380" s="431"/>
      <c r="AO380" s="431"/>
      <c r="AP380" s="426"/>
      <c r="AQ380" s="426"/>
      <c r="AR380" s="426"/>
      <c r="AS380" s="426"/>
      <c r="AT380" s="351"/>
      <c r="AU380" s="428"/>
      <c r="AV380" s="428"/>
      <c r="AW380" s="428"/>
      <c r="AX380" s="351"/>
      <c r="AY380" s="428"/>
      <c r="AZ380" s="428"/>
      <c r="BA380" s="428"/>
      <c r="BB380" s="428"/>
      <c r="BC380" s="428"/>
      <c r="BD380" s="428"/>
      <c r="BE380" s="429">
        <f t="shared" si="593"/>
        <v>0</v>
      </c>
      <c r="BF380" s="405">
        <f t="shared" si="594"/>
        <v>0</v>
      </c>
      <c r="BG380" s="429">
        <f t="shared" ref="BG380:BG382" si="603">L380-AB380</f>
        <v>0</v>
      </c>
      <c r="BH380" s="405">
        <f t="shared" si="595"/>
        <v>0</v>
      </c>
      <c r="BI380" s="428"/>
      <c r="BJ380" s="428"/>
      <c r="BK380" s="428"/>
      <c r="BL380" s="428"/>
    </row>
    <row r="381" spans="2:64" s="133" customFormat="1" ht="50.25" hidden="1" customHeight="1" x14ac:dyDescent="0.25">
      <c r="B381" s="358"/>
      <c r="C381" s="191" t="s">
        <v>308</v>
      </c>
      <c r="D381" s="426"/>
      <c r="E381" s="426"/>
      <c r="F381" s="426"/>
      <c r="G381" s="426"/>
      <c r="H381" s="426"/>
      <c r="I381" s="426"/>
      <c r="J381" s="426"/>
      <c r="K381" s="427">
        <f t="shared" si="602"/>
        <v>0</v>
      </c>
      <c r="L381" s="427">
        <v>0</v>
      </c>
      <c r="M381" s="427"/>
      <c r="N381" s="427"/>
      <c r="O381" s="427"/>
      <c r="P381" s="427">
        <f>R381</f>
        <v>0</v>
      </c>
      <c r="Q381" s="387" t="e">
        <f t="shared" si="596"/>
        <v>#DIV/0!</v>
      </c>
      <c r="R381" s="427">
        <f>L381</f>
        <v>0</v>
      </c>
      <c r="S381" s="387" t="e">
        <f t="shared" si="597"/>
        <v>#DIV/0!</v>
      </c>
      <c r="T381" s="387"/>
      <c r="U381" s="387"/>
      <c r="V381" s="426"/>
      <c r="W381" s="426"/>
      <c r="X381" s="426"/>
      <c r="Y381" s="426"/>
      <c r="Z381" s="427">
        <f>AB381</f>
        <v>0</v>
      </c>
      <c r="AA381" s="387" t="e">
        <f t="shared" si="600"/>
        <v>#DIV/0!</v>
      </c>
      <c r="AB381" s="427">
        <f t="shared" ref="AB381:AB382" si="604">L381</f>
        <v>0</v>
      </c>
      <c r="AC381" s="387" t="e">
        <f t="shared" si="601"/>
        <v>#DIV/0!</v>
      </c>
      <c r="AD381" s="387"/>
      <c r="AE381" s="387"/>
      <c r="AF381" s="426"/>
      <c r="AG381" s="426"/>
      <c r="AH381" s="426"/>
      <c r="AI381" s="426"/>
      <c r="AJ381" s="427">
        <f t="shared" si="589"/>
        <v>0</v>
      </c>
      <c r="AK381" s="430" t="e">
        <f t="shared" si="598"/>
        <v>#DIV/0!</v>
      </c>
      <c r="AL381" s="427">
        <f>AB381</f>
        <v>0</v>
      </c>
      <c r="AM381" s="431" t="e">
        <f t="shared" si="599"/>
        <v>#DIV/0!</v>
      </c>
      <c r="AN381" s="431"/>
      <c r="AO381" s="431"/>
      <c r="AP381" s="426"/>
      <c r="AQ381" s="426"/>
      <c r="AR381" s="426"/>
      <c r="AS381" s="426"/>
      <c r="AT381" s="351"/>
      <c r="AU381" s="428"/>
      <c r="AV381" s="428"/>
      <c r="AW381" s="428"/>
      <c r="AX381" s="351"/>
      <c r="AY381" s="428"/>
      <c r="AZ381" s="428"/>
      <c r="BA381" s="428"/>
      <c r="BB381" s="428"/>
      <c r="BC381" s="428"/>
      <c r="BD381" s="428"/>
      <c r="BE381" s="429">
        <f t="shared" si="593"/>
        <v>0</v>
      </c>
      <c r="BF381" s="405" t="e">
        <f t="shared" si="594"/>
        <v>#DIV/0!</v>
      </c>
      <c r="BG381" s="429">
        <f t="shared" si="603"/>
        <v>0</v>
      </c>
      <c r="BH381" s="405" t="e">
        <f t="shared" si="595"/>
        <v>#DIV/0!</v>
      </c>
      <c r="BI381" s="428"/>
      <c r="BJ381" s="428"/>
      <c r="BK381" s="428"/>
      <c r="BL381" s="428"/>
    </row>
    <row r="382" spans="2:64" s="133" customFormat="1" ht="50.25" hidden="1" customHeight="1" x14ac:dyDescent="0.25">
      <c r="B382" s="358"/>
      <c r="C382" s="192" t="s">
        <v>140</v>
      </c>
      <c r="D382" s="426"/>
      <c r="E382" s="426"/>
      <c r="F382" s="426"/>
      <c r="G382" s="426"/>
      <c r="H382" s="426"/>
      <c r="I382" s="426"/>
      <c r="J382" s="426"/>
      <c r="K382" s="427">
        <f t="shared" si="602"/>
        <v>0</v>
      </c>
      <c r="L382" s="427">
        <v>0</v>
      </c>
      <c r="M382" s="427"/>
      <c r="N382" s="427"/>
      <c r="O382" s="427"/>
      <c r="P382" s="427">
        <f t="shared" si="585"/>
        <v>0</v>
      </c>
      <c r="Q382" s="387" t="e">
        <f t="shared" si="596"/>
        <v>#DIV/0!</v>
      </c>
      <c r="R382" s="427">
        <f>L382</f>
        <v>0</v>
      </c>
      <c r="S382" s="387" t="e">
        <f t="shared" si="597"/>
        <v>#DIV/0!</v>
      </c>
      <c r="T382" s="387"/>
      <c r="U382" s="387"/>
      <c r="V382" s="426"/>
      <c r="W382" s="426"/>
      <c r="X382" s="426"/>
      <c r="Y382" s="426"/>
      <c r="Z382" s="427">
        <f t="shared" si="587"/>
        <v>0</v>
      </c>
      <c r="AA382" s="387" t="e">
        <f t="shared" si="600"/>
        <v>#DIV/0!</v>
      </c>
      <c r="AB382" s="427">
        <f t="shared" si="604"/>
        <v>0</v>
      </c>
      <c r="AC382" s="387" t="e">
        <f t="shared" si="601"/>
        <v>#DIV/0!</v>
      </c>
      <c r="AD382" s="387"/>
      <c r="AE382" s="387"/>
      <c r="AF382" s="426"/>
      <c r="AG382" s="426"/>
      <c r="AH382" s="426"/>
      <c r="AI382" s="426"/>
      <c r="AJ382" s="427">
        <f t="shared" si="589"/>
        <v>0</v>
      </c>
      <c r="AK382" s="430" t="e">
        <f t="shared" si="598"/>
        <v>#DIV/0!</v>
      </c>
      <c r="AL382" s="427">
        <f>AB382</f>
        <v>0</v>
      </c>
      <c r="AM382" s="431" t="e">
        <f t="shared" si="599"/>
        <v>#DIV/0!</v>
      </c>
      <c r="AN382" s="431"/>
      <c r="AO382" s="431"/>
      <c r="AP382" s="426"/>
      <c r="AQ382" s="426"/>
      <c r="AR382" s="426"/>
      <c r="AS382" s="426"/>
      <c r="AT382" s="351"/>
      <c r="AU382" s="428"/>
      <c r="AV382" s="428"/>
      <c r="AW382" s="428"/>
      <c r="AX382" s="351"/>
      <c r="AY382" s="428"/>
      <c r="AZ382" s="428"/>
      <c r="BA382" s="428"/>
      <c r="BB382" s="428"/>
      <c r="BC382" s="428"/>
      <c r="BD382" s="428"/>
      <c r="BE382" s="429">
        <f t="shared" si="593"/>
        <v>0</v>
      </c>
      <c r="BF382" s="405" t="e">
        <f t="shared" si="594"/>
        <v>#DIV/0!</v>
      </c>
      <c r="BG382" s="429">
        <f t="shared" si="603"/>
        <v>0</v>
      </c>
      <c r="BH382" s="405" t="e">
        <f t="shared" si="595"/>
        <v>#DIV/0!</v>
      </c>
      <c r="BI382" s="428"/>
      <c r="BJ382" s="428"/>
      <c r="BK382" s="428"/>
      <c r="BL382" s="428"/>
    </row>
    <row r="383" spans="2:64" s="77" customFormat="1" ht="129" customHeight="1" x14ac:dyDescent="0.25">
      <c r="B383" s="301" t="s">
        <v>143</v>
      </c>
      <c r="C383" s="190" t="s">
        <v>144</v>
      </c>
      <c r="D383" s="302"/>
      <c r="E383" s="302"/>
      <c r="F383" s="302"/>
      <c r="G383" s="302"/>
      <c r="H383" s="302"/>
      <c r="I383" s="302"/>
      <c r="J383" s="302"/>
      <c r="K383" s="304">
        <f>L383+M383</f>
        <v>425521.9</v>
      </c>
      <c r="L383" s="304">
        <f>L384+L387</f>
        <v>421354.49200000003</v>
      </c>
      <c r="M383" s="304">
        <f t="shared" ref="M383:N383" si="605">M384+M387</f>
        <v>4167.4079999999994</v>
      </c>
      <c r="N383" s="304">
        <f t="shared" si="605"/>
        <v>0</v>
      </c>
      <c r="O383" s="304"/>
      <c r="P383" s="304">
        <f>R383+T383</f>
        <v>332147.67332</v>
      </c>
      <c r="Q383" s="393">
        <f t="shared" si="596"/>
        <v>0.78056540290875742</v>
      </c>
      <c r="R383" s="304">
        <f>R384+R387</f>
        <v>327980.26532000001</v>
      </c>
      <c r="S383" s="393">
        <f t="shared" si="597"/>
        <v>0.77839508429875715</v>
      </c>
      <c r="T383" s="304">
        <f>T384+T387</f>
        <v>4167.4079999999994</v>
      </c>
      <c r="U383" s="393">
        <f>T383/M383</f>
        <v>1</v>
      </c>
      <c r="V383" s="302"/>
      <c r="W383" s="302"/>
      <c r="X383" s="302"/>
      <c r="Y383" s="302"/>
      <c r="Z383" s="304">
        <f>AB383+AD383</f>
        <v>425521.9</v>
      </c>
      <c r="AA383" s="389">
        <f t="shared" si="600"/>
        <v>1</v>
      </c>
      <c r="AB383" s="304">
        <f>AB384+AB387</f>
        <v>421354.49200000003</v>
      </c>
      <c r="AC383" s="393">
        <f t="shared" si="601"/>
        <v>1</v>
      </c>
      <c r="AD383" s="304">
        <f t="shared" ref="AD383" si="606">AD384+AD387</f>
        <v>4167.4079999999994</v>
      </c>
      <c r="AE383" s="393">
        <f>AD383/M383</f>
        <v>1</v>
      </c>
      <c r="AF383" s="302"/>
      <c r="AG383" s="302"/>
      <c r="AH383" s="302"/>
      <c r="AI383" s="302"/>
      <c r="AJ383" s="304">
        <f>AL383+AN383</f>
        <v>425521.9</v>
      </c>
      <c r="AK383" s="430">
        <f t="shared" si="598"/>
        <v>1</v>
      </c>
      <c r="AL383" s="304">
        <f>AL384+AL387</f>
        <v>421354.49200000003</v>
      </c>
      <c r="AM383" s="430">
        <f t="shared" si="599"/>
        <v>1</v>
      </c>
      <c r="AN383" s="304">
        <f>AN384+AN387</f>
        <v>4167.4079999999994</v>
      </c>
      <c r="AO383" s="430">
        <f>AN383/M383</f>
        <v>1</v>
      </c>
      <c r="AP383" s="302"/>
      <c r="AQ383" s="302"/>
      <c r="AR383" s="302"/>
      <c r="AS383" s="302"/>
      <c r="AT383" s="351"/>
      <c r="AU383" s="305"/>
      <c r="AV383" s="305"/>
      <c r="AW383" s="305"/>
      <c r="AX383" s="351"/>
      <c r="AY383" s="305"/>
      <c r="AZ383" s="305"/>
      <c r="BA383" s="305"/>
      <c r="BB383" s="305"/>
      <c r="BC383" s="305"/>
      <c r="BD383" s="305"/>
      <c r="BE383" s="306">
        <f t="shared" si="593"/>
        <v>0</v>
      </c>
      <c r="BF383" s="398">
        <f t="shared" si="594"/>
        <v>0</v>
      </c>
      <c r="BG383" s="306">
        <f>BG384+BG387</f>
        <v>0</v>
      </c>
      <c r="BH383" s="398">
        <f t="shared" si="595"/>
        <v>0</v>
      </c>
      <c r="BI383" s="305"/>
      <c r="BJ383" s="305"/>
      <c r="BK383" s="305"/>
      <c r="BL383" s="305"/>
    </row>
    <row r="384" spans="2:64" s="77" customFormat="1" ht="50.25" hidden="1" customHeight="1" x14ac:dyDescent="0.25">
      <c r="B384" s="301"/>
      <c r="C384" s="186" t="s">
        <v>56</v>
      </c>
      <c r="D384" s="302"/>
      <c r="E384" s="302"/>
      <c r="F384" s="302"/>
      <c r="G384" s="302"/>
      <c r="H384" s="302"/>
      <c r="I384" s="302"/>
      <c r="J384" s="302"/>
      <c r="K384" s="304">
        <f t="shared" si="602"/>
        <v>0</v>
      </c>
      <c r="L384" s="304">
        <f>SUM(L385:L386)</f>
        <v>0</v>
      </c>
      <c r="M384" s="304"/>
      <c r="N384" s="304"/>
      <c r="O384" s="304"/>
      <c r="P384" s="304">
        <f t="shared" si="585"/>
        <v>0</v>
      </c>
      <c r="Q384" s="393" t="e">
        <f t="shared" si="596"/>
        <v>#DIV/0!</v>
      </c>
      <c r="R384" s="304">
        <f>SUM(R385:R386)</f>
        <v>0</v>
      </c>
      <c r="S384" s="393" t="e">
        <f t="shared" si="597"/>
        <v>#DIV/0!</v>
      </c>
      <c r="T384" s="304">
        <f>SUM(T385:T386)</f>
        <v>0</v>
      </c>
      <c r="U384" s="393"/>
      <c r="V384" s="302"/>
      <c r="W384" s="302"/>
      <c r="X384" s="302"/>
      <c r="Y384" s="302"/>
      <c r="Z384" s="304">
        <f t="shared" si="587"/>
        <v>0</v>
      </c>
      <c r="AA384" s="389" t="e">
        <f t="shared" si="600"/>
        <v>#DIV/0!</v>
      </c>
      <c r="AB384" s="304">
        <f>SUM(AB385:AB386)</f>
        <v>0</v>
      </c>
      <c r="AC384" s="393" t="e">
        <f t="shared" si="601"/>
        <v>#DIV/0!</v>
      </c>
      <c r="AD384" s="304"/>
      <c r="AE384" s="393"/>
      <c r="AF384" s="302"/>
      <c r="AG384" s="302"/>
      <c r="AH384" s="302"/>
      <c r="AI384" s="302"/>
      <c r="AJ384" s="304">
        <f t="shared" si="589"/>
        <v>0</v>
      </c>
      <c r="AK384" s="430" t="e">
        <f t="shared" si="598"/>
        <v>#DIV/0!</v>
      </c>
      <c r="AL384" s="304">
        <f>AL385+AL386</f>
        <v>0</v>
      </c>
      <c r="AM384" s="431" t="e">
        <f t="shared" si="599"/>
        <v>#DIV/0!</v>
      </c>
      <c r="AN384" s="304">
        <f>AN385+AN386</f>
        <v>0</v>
      </c>
      <c r="AO384" s="431"/>
      <c r="AP384" s="302"/>
      <c r="AQ384" s="302"/>
      <c r="AR384" s="302"/>
      <c r="AS384" s="302"/>
      <c r="AT384" s="351"/>
      <c r="AU384" s="305"/>
      <c r="AV384" s="305"/>
      <c r="AW384" s="305"/>
      <c r="AX384" s="351"/>
      <c r="AY384" s="305"/>
      <c r="AZ384" s="305"/>
      <c r="BA384" s="305"/>
      <c r="BB384" s="305"/>
      <c r="BC384" s="305"/>
      <c r="BD384" s="305"/>
      <c r="BE384" s="306">
        <f t="shared" si="593"/>
        <v>0</v>
      </c>
      <c r="BF384" s="398" t="e">
        <f t="shared" si="594"/>
        <v>#DIV/0!</v>
      </c>
      <c r="BG384" s="306">
        <f>SUM(BG385:BG386)</f>
        <v>0</v>
      </c>
      <c r="BH384" s="398" t="e">
        <f t="shared" si="595"/>
        <v>#DIV/0!</v>
      </c>
      <c r="BI384" s="305"/>
      <c r="BJ384" s="305"/>
      <c r="BK384" s="305"/>
      <c r="BL384" s="305"/>
    </row>
    <row r="385" spans="2:64" s="78" customFormat="1" ht="67.5" hidden="1" customHeight="1" x14ac:dyDescent="0.25">
      <c r="B385" s="358"/>
      <c r="C385" s="191" t="s">
        <v>308</v>
      </c>
      <c r="D385" s="426"/>
      <c r="E385" s="426"/>
      <c r="F385" s="426"/>
      <c r="G385" s="426"/>
      <c r="H385" s="426"/>
      <c r="I385" s="426"/>
      <c r="J385" s="426"/>
      <c r="K385" s="427">
        <f t="shared" ref="K385:K391" si="607">L385</f>
        <v>0</v>
      </c>
      <c r="L385" s="427"/>
      <c r="M385" s="427"/>
      <c r="N385" s="427"/>
      <c r="O385" s="427"/>
      <c r="P385" s="427">
        <f t="shared" ref="P385:P392" si="608">R385</f>
        <v>0</v>
      </c>
      <c r="Q385" s="433" t="e">
        <f t="shared" si="596"/>
        <v>#DIV/0!</v>
      </c>
      <c r="R385" s="427"/>
      <c r="S385" s="393" t="e">
        <f t="shared" si="597"/>
        <v>#DIV/0!</v>
      </c>
      <c r="T385" s="427"/>
      <c r="U385" s="393"/>
      <c r="V385" s="426"/>
      <c r="W385" s="426"/>
      <c r="X385" s="426"/>
      <c r="Y385" s="426"/>
      <c r="Z385" s="427">
        <f t="shared" ref="Z385" si="609">AB385</f>
        <v>0</v>
      </c>
      <c r="AA385" s="387" t="e">
        <f t="shared" ref="AA385:AA386" si="610">Z385/K385</f>
        <v>#DIV/0!</v>
      </c>
      <c r="AB385" s="427"/>
      <c r="AC385" s="387" t="e">
        <f t="shared" ref="AC385:AC386" si="611">AB385/L385</f>
        <v>#DIV/0!</v>
      </c>
      <c r="AD385" s="427"/>
      <c r="AE385" s="387"/>
      <c r="AF385" s="426"/>
      <c r="AG385" s="426"/>
      <c r="AH385" s="426"/>
      <c r="AI385" s="426"/>
      <c r="AJ385" s="427">
        <f t="shared" ref="AJ385:AJ392" si="612">AL385</f>
        <v>0</v>
      </c>
      <c r="AK385" s="430" t="e">
        <f t="shared" si="598"/>
        <v>#DIV/0!</v>
      </c>
      <c r="AL385" s="427"/>
      <c r="AM385" s="431" t="e">
        <f t="shared" si="599"/>
        <v>#DIV/0!</v>
      </c>
      <c r="AN385" s="427"/>
      <c r="AO385" s="431"/>
      <c r="AP385" s="426"/>
      <c r="AQ385" s="426"/>
      <c r="AR385" s="426"/>
      <c r="AS385" s="426"/>
      <c r="AT385" s="351"/>
      <c r="AU385" s="428"/>
      <c r="AV385" s="428"/>
      <c r="AW385" s="428"/>
      <c r="AX385" s="351"/>
      <c r="AY385" s="428"/>
      <c r="AZ385" s="428"/>
      <c r="BA385" s="428"/>
      <c r="BB385" s="428"/>
      <c r="BC385" s="428"/>
      <c r="BD385" s="428"/>
      <c r="BE385" s="429">
        <f t="shared" ref="BE385:BE390" si="613">BG385</f>
        <v>0</v>
      </c>
      <c r="BF385" s="398" t="e">
        <f t="shared" si="594"/>
        <v>#DIV/0!</v>
      </c>
      <c r="BG385" s="429">
        <f t="shared" ref="BG385:BG386" si="614">L385-AB385</f>
        <v>0</v>
      </c>
      <c r="BH385" s="398" t="e">
        <f t="shared" si="595"/>
        <v>#DIV/0!</v>
      </c>
      <c r="BI385" s="428"/>
      <c r="BJ385" s="428"/>
      <c r="BK385" s="428"/>
      <c r="BL385" s="428"/>
    </row>
    <row r="386" spans="2:64" s="78" customFormat="1" ht="50.25" hidden="1" customHeight="1" x14ac:dyDescent="0.25">
      <c r="B386" s="358"/>
      <c r="C386" s="192" t="s">
        <v>140</v>
      </c>
      <c r="D386" s="426"/>
      <c r="E386" s="426"/>
      <c r="F386" s="426"/>
      <c r="G386" s="426"/>
      <c r="H386" s="426"/>
      <c r="I386" s="426"/>
      <c r="J386" s="426"/>
      <c r="K386" s="427">
        <f t="shared" si="607"/>
        <v>0</v>
      </c>
      <c r="L386" s="427"/>
      <c r="M386" s="427"/>
      <c r="N386" s="427"/>
      <c r="O386" s="427"/>
      <c r="P386" s="427">
        <f t="shared" si="608"/>
        <v>0</v>
      </c>
      <c r="Q386" s="433" t="e">
        <f t="shared" si="596"/>
        <v>#DIV/0!</v>
      </c>
      <c r="R386" s="427"/>
      <c r="S386" s="393" t="e">
        <f t="shared" si="597"/>
        <v>#DIV/0!</v>
      </c>
      <c r="T386" s="427"/>
      <c r="U386" s="393"/>
      <c r="V386" s="426"/>
      <c r="W386" s="426"/>
      <c r="X386" s="426"/>
      <c r="Y386" s="426"/>
      <c r="Z386" s="427">
        <f t="shared" ref="Z386:Z391" si="615">AB386</f>
        <v>0</v>
      </c>
      <c r="AA386" s="387" t="e">
        <f t="shared" si="610"/>
        <v>#DIV/0!</v>
      </c>
      <c r="AB386" s="427"/>
      <c r="AC386" s="387" t="e">
        <f t="shared" si="611"/>
        <v>#DIV/0!</v>
      </c>
      <c r="AD386" s="427"/>
      <c r="AE386" s="387"/>
      <c r="AF386" s="426"/>
      <c r="AG386" s="426"/>
      <c r="AH386" s="426"/>
      <c r="AI386" s="426"/>
      <c r="AJ386" s="427">
        <f t="shared" si="612"/>
        <v>0</v>
      </c>
      <c r="AK386" s="430" t="e">
        <f t="shared" si="598"/>
        <v>#DIV/0!</v>
      </c>
      <c r="AL386" s="427"/>
      <c r="AM386" s="431" t="e">
        <f t="shared" si="599"/>
        <v>#DIV/0!</v>
      </c>
      <c r="AN386" s="427"/>
      <c r="AO386" s="431"/>
      <c r="AP386" s="426"/>
      <c r="AQ386" s="426"/>
      <c r="AR386" s="426"/>
      <c r="AS386" s="426"/>
      <c r="AT386" s="351"/>
      <c r="AU386" s="428"/>
      <c r="AV386" s="428"/>
      <c r="AW386" s="428"/>
      <c r="AX386" s="351"/>
      <c r="AY386" s="428"/>
      <c r="AZ386" s="428"/>
      <c r="BA386" s="428"/>
      <c r="BB386" s="428"/>
      <c r="BC386" s="428"/>
      <c r="BD386" s="428"/>
      <c r="BE386" s="429">
        <f t="shared" si="613"/>
        <v>0</v>
      </c>
      <c r="BF386" s="398" t="e">
        <f t="shared" si="594"/>
        <v>#DIV/0!</v>
      </c>
      <c r="BG386" s="429">
        <f t="shared" si="614"/>
        <v>0</v>
      </c>
      <c r="BH386" s="398" t="e">
        <f t="shared" si="595"/>
        <v>#DIV/0!</v>
      </c>
      <c r="BI386" s="428"/>
      <c r="BJ386" s="428"/>
      <c r="BK386" s="428"/>
      <c r="BL386" s="428"/>
    </row>
    <row r="387" spans="2:64" s="79" customFormat="1" ht="46.5" customHeight="1" x14ac:dyDescent="0.25">
      <c r="B387" s="318"/>
      <c r="C387" s="204" t="s">
        <v>136</v>
      </c>
      <c r="D387" s="422"/>
      <c r="E387" s="422"/>
      <c r="F387" s="422"/>
      <c r="G387" s="422"/>
      <c r="H387" s="422"/>
      <c r="I387" s="422"/>
      <c r="J387" s="422"/>
      <c r="K387" s="423">
        <f>L387+M387</f>
        <v>425521.9</v>
      </c>
      <c r="L387" s="423">
        <f>SUM(L388:L392)</f>
        <v>421354.49200000003</v>
      </c>
      <c r="M387" s="423">
        <f t="shared" ref="M387:N387" si="616">SUM(M388:M392)</f>
        <v>4167.4079999999994</v>
      </c>
      <c r="N387" s="423">
        <f t="shared" si="616"/>
        <v>0</v>
      </c>
      <c r="O387" s="423"/>
      <c r="P387" s="423">
        <f>R387+T387</f>
        <v>332147.67332</v>
      </c>
      <c r="Q387" s="409">
        <f t="shared" si="596"/>
        <v>0.78056540290875742</v>
      </c>
      <c r="R387" s="423">
        <f>SUM(R388:R392)</f>
        <v>327980.26532000001</v>
      </c>
      <c r="S387" s="409">
        <f t="shared" si="597"/>
        <v>0.77839508429875715</v>
      </c>
      <c r="T387" s="423">
        <f>SUM(T388:T392)</f>
        <v>4167.4079999999994</v>
      </c>
      <c r="U387" s="409">
        <f>T387/M387</f>
        <v>1</v>
      </c>
      <c r="V387" s="422"/>
      <c r="W387" s="422"/>
      <c r="X387" s="422"/>
      <c r="Y387" s="422"/>
      <c r="Z387" s="423">
        <f>AB387+AD387</f>
        <v>425521.9</v>
      </c>
      <c r="AA387" s="409">
        <f t="shared" si="600"/>
        <v>1</v>
      </c>
      <c r="AB387" s="423">
        <f>SUM(AB388:AB392)</f>
        <v>421354.49200000003</v>
      </c>
      <c r="AC387" s="409">
        <f t="shared" si="601"/>
        <v>1</v>
      </c>
      <c r="AD387" s="423">
        <f t="shared" ref="AD387" si="617">SUM(AD388:AD392)</f>
        <v>4167.4079999999994</v>
      </c>
      <c r="AE387" s="409">
        <f>AD387/M387</f>
        <v>1</v>
      </c>
      <c r="AF387" s="422"/>
      <c r="AG387" s="422"/>
      <c r="AH387" s="422"/>
      <c r="AI387" s="422"/>
      <c r="AJ387" s="423">
        <f>AL387+AN387</f>
        <v>425521.9</v>
      </c>
      <c r="AK387" s="432">
        <f t="shared" si="598"/>
        <v>1</v>
      </c>
      <c r="AL387" s="423">
        <f>SUM(AL388:AL392)</f>
        <v>421354.49200000003</v>
      </c>
      <c r="AM387" s="431">
        <f t="shared" si="599"/>
        <v>1</v>
      </c>
      <c r="AN387" s="423">
        <f>SUM(AN388:AN392)</f>
        <v>4167.4079999999994</v>
      </c>
      <c r="AO387" s="431">
        <f>AN387/M387</f>
        <v>1</v>
      </c>
      <c r="AP387" s="422"/>
      <c r="AQ387" s="422"/>
      <c r="AR387" s="422"/>
      <c r="AS387" s="422"/>
      <c r="AT387" s="321"/>
      <c r="AU387" s="421"/>
      <c r="AV387" s="421"/>
      <c r="AW387" s="421"/>
      <c r="AX387" s="321"/>
      <c r="AY387" s="421"/>
      <c r="AZ387" s="421"/>
      <c r="BA387" s="421"/>
      <c r="BB387" s="421"/>
      <c r="BC387" s="421"/>
      <c r="BD387" s="421"/>
      <c r="BE387" s="425">
        <f t="shared" si="613"/>
        <v>0</v>
      </c>
      <c r="BF387" s="410">
        <f t="shared" si="594"/>
        <v>0</v>
      </c>
      <c r="BG387" s="425">
        <f>SUM(BG388:BG390)</f>
        <v>0</v>
      </c>
      <c r="BH387" s="410">
        <f t="shared" si="595"/>
        <v>0</v>
      </c>
      <c r="BI387" s="421"/>
      <c r="BJ387" s="421"/>
      <c r="BK387" s="421"/>
      <c r="BL387" s="421"/>
    </row>
    <row r="388" spans="2:64" s="78" customFormat="1" ht="50.25" hidden="1" customHeight="1" x14ac:dyDescent="0.25">
      <c r="B388" s="358"/>
      <c r="C388" s="192" t="s">
        <v>138</v>
      </c>
      <c r="D388" s="426"/>
      <c r="E388" s="426"/>
      <c r="F388" s="426"/>
      <c r="G388" s="426"/>
      <c r="H388" s="426"/>
      <c r="I388" s="426"/>
      <c r="J388" s="426"/>
      <c r="K388" s="427">
        <f t="shared" si="607"/>
        <v>72674.705010000005</v>
      </c>
      <c r="L388" s="427">
        <v>72674.705010000005</v>
      </c>
      <c r="M388" s="427"/>
      <c r="N388" s="427"/>
      <c r="O388" s="427"/>
      <c r="P388" s="427">
        <f t="shared" si="608"/>
        <v>110016.73335000001</v>
      </c>
      <c r="Q388" s="393">
        <f t="shared" si="596"/>
        <v>1.5138242850089554</v>
      </c>
      <c r="R388" s="427">
        <f>284650.92235-R390-R391-R392</f>
        <v>110016.73335000001</v>
      </c>
      <c r="S388" s="393">
        <f t="shared" si="597"/>
        <v>1.5138242850089554</v>
      </c>
      <c r="T388" s="393"/>
      <c r="U388" s="393"/>
      <c r="V388" s="426"/>
      <c r="W388" s="426"/>
      <c r="X388" s="426"/>
      <c r="Y388" s="426"/>
      <c r="Z388" s="427">
        <f t="shared" si="615"/>
        <v>72674.705010000005</v>
      </c>
      <c r="AA388" s="387">
        <f t="shared" ref="AA388" si="618">Z388/K388</f>
        <v>1</v>
      </c>
      <c r="AB388" s="427">
        <f>L388</f>
        <v>72674.705010000005</v>
      </c>
      <c r="AC388" s="387">
        <f t="shared" ref="AC388" si="619">AB388/L388</f>
        <v>1</v>
      </c>
      <c r="AD388" s="387"/>
      <c r="AE388" s="387"/>
      <c r="AF388" s="426"/>
      <c r="AG388" s="426"/>
      <c r="AH388" s="426"/>
      <c r="AI388" s="426"/>
      <c r="AJ388" s="427">
        <f t="shared" si="612"/>
        <v>72674.705009999991</v>
      </c>
      <c r="AK388" s="430">
        <f t="shared" si="598"/>
        <v>0.99999999999999978</v>
      </c>
      <c r="AL388" s="427">
        <f>247308.89401-AL390-AL391-AL392</f>
        <v>72674.705009999991</v>
      </c>
      <c r="AM388" s="431">
        <f t="shared" si="599"/>
        <v>0.99999999999999978</v>
      </c>
      <c r="AN388" s="431"/>
      <c r="AO388" s="431"/>
      <c r="AP388" s="426"/>
      <c r="AQ388" s="426"/>
      <c r="AR388" s="426"/>
      <c r="AS388" s="426"/>
      <c r="AT388" s="351"/>
      <c r="AU388" s="428"/>
      <c r="AV388" s="428"/>
      <c r="AW388" s="428"/>
      <c r="AX388" s="351"/>
      <c r="AY388" s="428"/>
      <c r="AZ388" s="428"/>
      <c r="BA388" s="428"/>
      <c r="BB388" s="428"/>
      <c r="BC388" s="428"/>
      <c r="BD388" s="428"/>
      <c r="BE388" s="429">
        <f t="shared" si="613"/>
        <v>0</v>
      </c>
      <c r="BF388" s="398">
        <f t="shared" si="594"/>
        <v>0</v>
      </c>
      <c r="BG388" s="429">
        <f t="shared" ref="BG388:BG390" si="620">L388-AB388</f>
        <v>0</v>
      </c>
      <c r="BH388" s="398">
        <f t="shared" si="595"/>
        <v>0</v>
      </c>
      <c r="BI388" s="428"/>
      <c r="BJ388" s="428"/>
      <c r="BK388" s="428"/>
      <c r="BL388" s="428"/>
    </row>
    <row r="389" spans="2:64" s="78" customFormat="1" ht="50.25" hidden="1" customHeight="1" x14ac:dyDescent="0.25">
      <c r="B389" s="358"/>
      <c r="C389" s="192" t="s">
        <v>139</v>
      </c>
      <c r="D389" s="426"/>
      <c r="E389" s="426"/>
      <c r="F389" s="426"/>
      <c r="G389" s="426"/>
      <c r="H389" s="426"/>
      <c r="I389" s="426"/>
      <c r="J389" s="426"/>
      <c r="K389" s="427">
        <f t="shared" si="607"/>
        <v>174045.59799000001</v>
      </c>
      <c r="L389" s="427">
        <v>174045.59799000001</v>
      </c>
      <c r="M389" s="427"/>
      <c r="N389" s="427"/>
      <c r="O389" s="427"/>
      <c r="P389" s="427">
        <f t="shared" si="608"/>
        <v>43329.342969999998</v>
      </c>
      <c r="Q389" s="393">
        <f t="shared" si="596"/>
        <v>0.24895397223714635</v>
      </c>
      <c r="R389" s="427">
        <v>43329.342969999998</v>
      </c>
      <c r="S389" s="393">
        <f t="shared" si="597"/>
        <v>0.24895397223714635</v>
      </c>
      <c r="T389" s="393"/>
      <c r="U389" s="393"/>
      <c r="V389" s="426"/>
      <c r="W389" s="426"/>
      <c r="X389" s="426"/>
      <c r="Y389" s="426"/>
      <c r="Z389" s="427">
        <f t="shared" si="615"/>
        <v>174045.59799000001</v>
      </c>
      <c r="AA389" s="387">
        <f t="shared" si="600"/>
        <v>1</v>
      </c>
      <c r="AB389" s="427">
        <f t="shared" ref="AB389:AB392" si="621">L389</f>
        <v>174045.59799000001</v>
      </c>
      <c r="AC389" s="387">
        <f t="shared" si="601"/>
        <v>1</v>
      </c>
      <c r="AD389" s="387"/>
      <c r="AE389" s="387"/>
      <c r="AF389" s="426"/>
      <c r="AG389" s="426"/>
      <c r="AH389" s="426"/>
      <c r="AI389" s="426"/>
      <c r="AJ389" s="427">
        <f t="shared" si="612"/>
        <v>174045.59799000001</v>
      </c>
      <c r="AK389" s="430">
        <f t="shared" si="598"/>
        <v>1</v>
      </c>
      <c r="AL389" s="427">
        <v>174045.59799000001</v>
      </c>
      <c r="AM389" s="431">
        <f t="shared" si="599"/>
        <v>1</v>
      </c>
      <c r="AN389" s="431"/>
      <c r="AO389" s="431"/>
      <c r="AP389" s="426"/>
      <c r="AQ389" s="426"/>
      <c r="AR389" s="426"/>
      <c r="AS389" s="426"/>
      <c r="AT389" s="351"/>
      <c r="AU389" s="428"/>
      <c r="AV389" s="428"/>
      <c r="AW389" s="428"/>
      <c r="AX389" s="351"/>
      <c r="AY389" s="428"/>
      <c r="AZ389" s="428"/>
      <c r="BA389" s="428"/>
      <c r="BB389" s="428"/>
      <c r="BC389" s="428"/>
      <c r="BD389" s="428"/>
      <c r="BE389" s="429">
        <f t="shared" si="613"/>
        <v>0</v>
      </c>
      <c r="BF389" s="398">
        <f t="shared" si="594"/>
        <v>0</v>
      </c>
      <c r="BG389" s="429">
        <f t="shared" si="620"/>
        <v>0</v>
      </c>
      <c r="BH389" s="398">
        <f t="shared" si="595"/>
        <v>0</v>
      </c>
      <c r="BI389" s="428"/>
      <c r="BJ389" s="428"/>
      <c r="BK389" s="428"/>
      <c r="BL389" s="428"/>
    </row>
    <row r="390" spans="2:64" s="78" customFormat="1" ht="50.25" hidden="1" customHeight="1" x14ac:dyDescent="0.25">
      <c r="B390" s="358"/>
      <c r="C390" s="192" t="s">
        <v>140</v>
      </c>
      <c r="D390" s="426"/>
      <c r="E390" s="426"/>
      <c r="F390" s="426"/>
      <c r="G390" s="426"/>
      <c r="H390" s="426"/>
      <c r="I390" s="426"/>
      <c r="J390" s="426"/>
      <c r="K390" s="427">
        <f>L390+M390</f>
        <v>98137.34</v>
      </c>
      <c r="L390" s="427">
        <v>96851.231</v>
      </c>
      <c r="M390" s="427">
        <v>1286.1089999999999</v>
      </c>
      <c r="N390" s="427"/>
      <c r="O390" s="427"/>
      <c r="P390" s="427">
        <f t="shared" si="608"/>
        <v>96851.231</v>
      </c>
      <c r="Q390" s="393">
        <f t="shared" si="596"/>
        <v>0.98689480477053892</v>
      </c>
      <c r="R390" s="427">
        <v>96851.231</v>
      </c>
      <c r="S390" s="393">
        <f t="shared" si="597"/>
        <v>1</v>
      </c>
      <c r="T390" s="427">
        <v>1286.1089999999999</v>
      </c>
      <c r="U390" s="393"/>
      <c r="V390" s="426"/>
      <c r="W390" s="426"/>
      <c r="X390" s="426"/>
      <c r="Y390" s="426"/>
      <c r="Z390" s="427">
        <f>AB390+AD390</f>
        <v>98137.34</v>
      </c>
      <c r="AA390" s="387">
        <f t="shared" si="600"/>
        <v>1</v>
      </c>
      <c r="AB390" s="427">
        <f t="shared" si="621"/>
        <v>96851.231</v>
      </c>
      <c r="AC390" s="387">
        <f t="shared" si="601"/>
        <v>1</v>
      </c>
      <c r="AD390" s="427">
        <v>1286.1089999999999</v>
      </c>
      <c r="AE390" s="387">
        <f>AD390/M390</f>
        <v>1</v>
      </c>
      <c r="AF390" s="426"/>
      <c r="AG390" s="426"/>
      <c r="AH390" s="426"/>
      <c r="AI390" s="426"/>
      <c r="AJ390" s="427">
        <f t="shared" si="612"/>
        <v>96851.231</v>
      </c>
      <c r="AK390" s="430">
        <f t="shared" si="598"/>
        <v>0.98689480477053892</v>
      </c>
      <c r="AL390" s="427">
        <v>96851.231</v>
      </c>
      <c r="AM390" s="431">
        <f t="shared" si="599"/>
        <v>1</v>
      </c>
      <c r="AN390" s="427">
        <f>T390</f>
        <v>1286.1089999999999</v>
      </c>
      <c r="AO390" s="431">
        <f>AN390/M390</f>
        <v>1</v>
      </c>
      <c r="AP390" s="426"/>
      <c r="AQ390" s="426"/>
      <c r="AR390" s="426"/>
      <c r="AS390" s="426"/>
      <c r="AT390" s="351"/>
      <c r="AU390" s="428"/>
      <c r="AV390" s="428"/>
      <c r="AW390" s="428"/>
      <c r="AX390" s="351"/>
      <c r="AY390" s="428"/>
      <c r="AZ390" s="428"/>
      <c r="BA390" s="428"/>
      <c r="BB390" s="428"/>
      <c r="BC390" s="428"/>
      <c r="BD390" s="428"/>
      <c r="BE390" s="429">
        <f t="shared" si="613"/>
        <v>0</v>
      </c>
      <c r="BF390" s="398">
        <f t="shared" si="594"/>
        <v>0</v>
      </c>
      <c r="BG390" s="429">
        <f t="shared" si="620"/>
        <v>0</v>
      </c>
      <c r="BH390" s="398">
        <f t="shared" si="595"/>
        <v>0</v>
      </c>
      <c r="BI390" s="428"/>
      <c r="BJ390" s="428"/>
      <c r="BK390" s="428"/>
      <c r="BL390" s="428"/>
    </row>
    <row r="391" spans="2:64" s="78" customFormat="1" ht="50.25" hidden="1" customHeight="1" x14ac:dyDescent="0.25">
      <c r="B391" s="358"/>
      <c r="C391" s="192" t="s">
        <v>331</v>
      </c>
      <c r="D391" s="426"/>
      <c r="E391" s="426"/>
      <c r="F391" s="426"/>
      <c r="G391" s="426"/>
      <c r="H391" s="426"/>
      <c r="I391" s="426"/>
      <c r="J391" s="426"/>
      <c r="K391" s="427">
        <f t="shared" si="607"/>
        <v>54053.328999999998</v>
      </c>
      <c r="L391" s="427">
        <v>54053.328999999998</v>
      </c>
      <c r="M391" s="427"/>
      <c r="N391" s="427"/>
      <c r="O391" s="427"/>
      <c r="P391" s="427">
        <f t="shared" si="608"/>
        <v>54053.328999999998</v>
      </c>
      <c r="Q391" s="393">
        <f t="shared" si="596"/>
        <v>1</v>
      </c>
      <c r="R391" s="427">
        <v>54053.328999999998</v>
      </c>
      <c r="S391" s="393">
        <f t="shared" si="597"/>
        <v>1</v>
      </c>
      <c r="T391" s="427"/>
      <c r="U391" s="393"/>
      <c r="V391" s="426"/>
      <c r="W391" s="426"/>
      <c r="X391" s="426"/>
      <c r="Y391" s="426"/>
      <c r="Z391" s="427">
        <f t="shared" si="615"/>
        <v>54053.328999999998</v>
      </c>
      <c r="AA391" s="387">
        <f t="shared" si="600"/>
        <v>1</v>
      </c>
      <c r="AB391" s="427">
        <f t="shared" si="621"/>
        <v>54053.328999999998</v>
      </c>
      <c r="AC391" s="387">
        <f t="shared" si="601"/>
        <v>1</v>
      </c>
      <c r="AD391" s="427"/>
      <c r="AE391" s="387"/>
      <c r="AF391" s="426"/>
      <c r="AG391" s="426"/>
      <c r="AH391" s="426"/>
      <c r="AI391" s="426"/>
      <c r="AJ391" s="427">
        <f t="shared" si="612"/>
        <v>54053.328999999998</v>
      </c>
      <c r="AK391" s="430">
        <f t="shared" si="598"/>
        <v>1</v>
      </c>
      <c r="AL391" s="427">
        <v>54053.328999999998</v>
      </c>
      <c r="AM391" s="431">
        <f t="shared" si="599"/>
        <v>1</v>
      </c>
      <c r="AN391" s="431"/>
      <c r="AO391" s="431"/>
      <c r="AP391" s="426"/>
      <c r="AQ391" s="426"/>
      <c r="AR391" s="426"/>
      <c r="AS391" s="426"/>
      <c r="AT391" s="351"/>
      <c r="AU391" s="428"/>
      <c r="AV391" s="428"/>
      <c r="AW391" s="428"/>
      <c r="AX391" s="351"/>
      <c r="AY391" s="428"/>
      <c r="AZ391" s="428"/>
      <c r="BA391" s="428"/>
      <c r="BB391" s="428"/>
      <c r="BC391" s="428"/>
      <c r="BD391" s="428"/>
      <c r="BE391" s="429"/>
      <c r="BF391" s="398"/>
      <c r="BG391" s="429"/>
      <c r="BH391" s="398"/>
      <c r="BI391" s="428"/>
      <c r="BJ391" s="428"/>
      <c r="BK391" s="428"/>
      <c r="BL391" s="428"/>
    </row>
    <row r="392" spans="2:64" s="78" customFormat="1" ht="50.25" hidden="1" customHeight="1" x14ac:dyDescent="0.25">
      <c r="B392" s="358"/>
      <c r="C392" s="192" t="s">
        <v>332</v>
      </c>
      <c r="D392" s="426"/>
      <c r="E392" s="426"/>
      <c r="F392" s="426"/>
      <c r="G392" s="426"/>
      <c r="H392" s="426"/>
      <c r="I392" s="426"/>
      <c r="J392" s="426"/>
      <c r="K392" s="427">
        <f>L392+M392</f>
        <v>26610.928</v>
      </c>
      <c r="L392" s="427">
        <v>23729.629000000001</v>
      </c>
      <c r="M392" s="427">
        <v>2881.299</v>
      </c>
      <c r="N392" s="427"/>
      <c r="O392" s="427"/>
      <c r="P392" s="427">
        <f t="shared" si="608"/>
        <v>23729.629000000001</v>
      </c>
      <c r="Q392" s="393">
        <f t="shared" si="596"/>
        <v>0.89172497103445625</v>
      </c>
      <c r="R392" s="427">
        <v>23729.629000000001</v>
      </c>
      <c r="S392" s="393">
        <f t="shared" si="597"/>
        <v>1</v>
      </c>
      <c r="T392" s="427">
        <v>2881.299</v>
      </c>
      <c r="U392" s="393"/>
      <c r="V392" s="426"/>
      <c r="W392" s="426"/>
      <c r="X392" s="426"/>
      <c r="Y392" s="426"/>
      <c r="Z392" s="427">
        <f>AB392+AD392</f>
        <v>26610.928</v>
      </c>
      <c r="AA392" s="387">
        <f t="shared" si="600"/>
        <v>1</v>
      </c>
      <c r="AB392" s="427">
        <f t="shared" si="621"/>
        <v>23729.629000000001</v>
      </c>
      <c r="AC392" s="387">
        <f t="shared" si="601"/>
        <v>1</v>
      </c>
      <c r="AD392" s="427">
        <v>2881.299</v>
      </c>
      <c r="AE392" s="387"/>
      <c r="AF392" s="426"/>
      <c r="AG392" s="426"/>
      <c r="AH392" s="426"/>
      <c r="AI392" s="426"/>
      <c r="AJ392" s="427">
        <f t="shared" si="612"/>
        <v>23729.629000000001</v>
      </c>
      <c r="AK392" s="430">
        <f t="shared" si="598"/>
        <v>0.89172497103445625</v>
      </c>
      <c r="AL392" s="427">
        <v>23729.629000000001</v>
      </c>
      <c r="AM392" s="431">
        <f t="shared" si="599"/>
        <v>1</v>
      </c>
      <c r="AN392" s="427">
        <f>T392</f>
        <v>2881.299</v>
      </c>
      <c r="AO392" s="431">
        <f t="shared" ref="AO392" si="622">AN392/M392</f>
        <v>1</v>
      </c>
      <c r="AP392" s="426"/>
      <c r="AQ392" s="426"/>
      <c r="AR392" s="426"/>
      <c r="AS392" s="426"/>
      <c r="AT392" s="351"/>
      <c r="AU392" s="428"/>
      <c r="AV392" s="428"/>
      <c r="AW392" s="428"/>
      <c r="AX392" s="351"/>
      <c r="AY392" s="428"/>
      <c r="AZ392" s="428"/>
      <c r="BA392" s="428"/>
      <c r="BB392" s="428"/>
      <c r="BC392" s="428"/>
      <c r="BD392" s="428"/>
      <c r="BE392" s="429"/>
      <c r="BF392" s="398"/>
      <c r="BG392" s="429"/>
      <c r="BH392" s="398"/>
      <c r="BI392" s="428"/>
      <c r="BJ392" s="428"/>
      <c r="BK392" s="428"/>
      <c r="BL392" s="428"/>
    </row>
    <row r="393" spans="2:64" s="48" customFormat="1" ht="113.25" customHeight="1" x14ac:dyDescent="0.25">
      <c r="B393" s="346" t="s">
        <v>71</v>
      </c>
      <c r="C393" s="207" t="s">
        <v>395</v>
      </c>
      <c r="D393" s="347" t="e">
        <f>D405+D409+D417+D420+D429+D433+D440+D445</f>
        <v>#REF!</v>
      </c>
      <c r="E393" s="347">
        <f t="shared" si="577"/>
        <v>110250</v>
      </c>
      <c r="F393" s="347"/>
      <c r="G393" s="347">
        <f>G405+G409+G417+G420+G433+G437+G440+G447</f>
        <v>110250</v>
      </c>
      <c r="H393" s="347">
        <f>I393+J393</f>
        <v>0</v>
      </c>
      <c r="I393" s="347"/>
      <c r="J393" s="347">
        <f>J405+J409+J417+J420+J433+J437+J440</f>
        <v>0</v>
      </c>
      <c r="K393" s="348">
        <f t="shared" ref="K393:K444" si="623">L393+O393</f>
        <v>384136.16238999995</v>
      </c>
      <c r="L393" s="348"/>
      <c r="M393" s="348"/>
      <c r="N393" s="348"/>
      <c r="O393" s="348">
        <f>O394+O404</f>
        <v>384136.16238999995</v>
      </c>
      <c r="P393" s="348">
        <f t="shared" ref="P393:P402" si="624">X393</f>
        <v>211457.14740000002</v>
      </c>
      <c r="Q393" s="393">
        <f t="shared" si="596"/>
        <v>0.55047446219165119</v>
      </c>
      <c r="R393" s="348"/>
      <c r="S393" s="393"/>
      <c r="T393" s="393"/>
      <c r="U393" s="393"/>
      <c r="V393" s="347"/>
      <c r="W393" s="347"/>
      <c r="X393" s="348">
        <f>X394+X404</f>
        <v>211457.14740000002</v>
      </c>
      <c r="Y393" s="349">
        <f>X393/O393</f>
        <v>0.55047446219165119</v>
      </c>
      <c r="Z393" s="348">
        <f>AB393+AH393</f>
        <v>237784.18178000001</v>
      </c>
      <c r="AA393" s="393">
        <f t="shared" si="600"/>
        <v>0.61901014551862499</v>
      </c>
      <c r="AB393" s="348"/>
      <c r="AC393" s="347"/>
      <c r="AD393" s="347"/>
      <c r="AE393" s="347"/>
      <c r="AF393" s="347"/>
      <c r="AG393" s="347"/>
      <c r="AH393" s="348">
        <f>AH394+AH404</f>
        <v>237784.18178000001</v>
      </c>
      <c r="AI393" s="393">
        <f>AH393/O393</f>
        <v>0.61901014551862499</v>
      </c>
      <c r="AJ393" s="348">
        <f t="shared" ref="AJ393:AJ411" si="625">AL393+AR393</f>
        <v>384136.16238999995</v>
      </c>
      <c r="AK393" s="393">
        <f>AJ393/K393</f>
        <v>1</v>
      </c>
      <c r="AL393" s="348"/>
      <c r="AM393" s="433"/>
      <c r="AN393" s="433"/>
      <c r="AO393" s="433"/>
      <c r="AP393" s="347"/>
      <c r="AQ393" s="347"/>
      <c r="AR393" s="348">
        <f>AR394+AR404</f>
        <v>384136.16238999995</v>
      </c>
      <c r="AS393" s="434">
        <f t="shared" ref="AS393:AS405" si="626">AR393/O393</f>
        <v>1</v>
      </c>
      <c r="AT393" s="350"/>
      <c r="AU393" s="350"/>
      <c r="AV393" s="350">
        <f>AV405+AV409+AV417+AV420+AV433+AV437+AV440+AV429+AV445</f>
        <v>91229.873319999999</v>
      </c>
      <c r="AW393" s="350" t="e">
        <f>AX393+AZ393</f>
        <v>#DIV/0!</v>
      </c>
      <c r="AX393" s="350"/>
      <c r="AY393" s="350"/>
      <c r="AZ393" s="350" t="e">
        <f>AZ405+AZ409+AZ417+AZ420+AZ429+AZ433+AZ440+AZ445+AZ447</f>
        <v>#DIV/0!</v>
      </c>
      <c r="BA393" s="350">
        <f>BB393+BD393</f>
        <v>168100.70366</v>
      </c>
      <c r="BB393" s="350"/>
      <c r="BC393" s="350"/>
      <c r="BD393" s="350">
        <f>BD405+BD409+BD417+BD420+BD433+BD437+BD440+BD429+BD445</f>
        <v>168100.70366</v>
      </c>
      <c r="BE393" s="352">
        <f t="shared" ref="BE393" si="627">BG393+BK393</f>
        <v>102815.50824</v>
      </c>
      <c r="BF393" s="398">
        <f t="shared" si="594"/>
        <v>0.26765381212825001</v>
      </c>
      <c r="BG393" s="352"/>
      <c r="BH393" s="398"/>
      <c r="BI393" s="350"/>
      <c r="BJ393" s="350"/>
      <c r="BK393" s="352">
        <f>BK394+BK404</f>
        <v>102815.50824</v>
      </c>
      <c r="BL393" s="435">
        <f>BK393/O393</f>
        <v>0.26765381212825001</v>
      </c>
    </row>
    <row r="394" spans="2:64" s="116" customFormat="1" ht="78" hidden="1" customHeight="1" x14ac:dyDescent="0.25">
      <c r="B394" s="436"/>
      <c r="C394" s="210" t="s">
        <v>291</v>
      </c>
      <c r="D394" s="416"/>
      <c r="E394" s="416"/>
      <c r="F394" s="416"/>
      <c r="G394" s="416"/>
      <c r="H394" s="416"/>
      <c r="I394" s="416"/>
      <c r="J394" s="416"/>
      <c r="K394" s="417">
        <f>O394</f>
        <v>0</v>
      </c>
      <c r="L394" s="417"/>
      <c r="M394" s="417"/>
      <c r="N394" s="417"/>
      <c r="O394" s="417">
        <f>SUM(O395+O399+O401+O403)</f>
        <v>0</v>
      </c>
      <c r="P394" s="417">
        <f t="shared" si="624"/>
        <v>0</v>
      </c>
      <c r="Q394" s="437" t="e">
        <f t="shared" si="596"/>
        <v>#DIV/0!</v>
      </c>
      <c r="R394" s="417"/>
      <c r="S394" s="437"/>
      <c r="T394" s="437"/>
      <c r="U394" s="437"/>
      <c r="V394" s="416"/>
      <c r="W394" s="416"/>
      <c r="X394" s="417">
        <f>X395+X399+X401</f>
        <v>0</v>
      </c>
      <c r="Y394" s="438" t="e">
        <f t="shared" ref="Y394:Y398" si="628">X394/O394</f>
        <v>#DIV/0!</v>
      </c>
      <c r="Z394" s="417">
        <f>AB394+AH394</f>
        <v>0</v>
      </c>
      <c r="AA394" s="437" t="e">
        <f t="shared" si="600"/>
        <v>#DIV/0!</v>
      </c>
      <c r="AB394" s="417"/>
      <c r="AC394" s="416"/>
      <c r="AD394" s="416"/>
      <c r="AE394" s="416"/>
      <c r="AF394" s="416"/>
      <c r="AG394" s="416"/>
      <c r="AH394" s="417">
        <f>SUM(AH395+AH399+AH401+AH403)</f>
        <v>0</v>
      </c>
      <c r="AI394" s="437" t="e">
        <f>AH394/O394</f>
        <v>#DIV/0!</v>
      </c>
      <c r="AJ394" s="417">
        <f t="shared" ref="AJ394:AJ400" si="629">AR394</f>
        <v>0</v>
      </c>
      <c r="AK394" s="437" t="e">
        <f>AJ394/K394</f>
        <v>#DIV/0!</v>
      </c>
      <c r="AL394" s="417"/>
      <c r="AM394" s="387"/>
      <c r="AN394" s="387"/>
      <c r="AO394" s="387"/>
      <c r="AP394" s="416"/>
      <c r="AQ394" s="416"/>
      <c r="AR394" s="417">
        <f>SUM(AR395+AR399+AR401+AR403)</f>
        <v>0</v>
      </c>
      <c r="AS394" s="438" t="e">
        <f t="shared" si="626"/>
        <v>#DIV/0!</v>
      </c>
      <c r="AT394" s="418"/>
      <c r="AU394" s="418"/>
      <c r="AV394" s="418"/>
      <c r="AW394" s="418"/>
      <c r="AX394" s="418"/>
      <c r="AY394" s="418"/>
      <c r="AZ394" s="418"/>
      <c r="BA394" s="418"/>
      <c r="BB394" s="418"/>
      <c r="BC394" s="418"/>
      <c r="BD394" s="418"/>
      <c r="BE394" s="419">
        <f t="shared" ref="BE394:BE403" si="630">BK394</f>
        <v>0</v>
      </c>
      <c r="BF394" s="439" t="e">
        <f t="shared" si="594"/>
        <v>#DIV/0!</v>
      </c>
      <c r="BG394" s="419"/>
      <c r="BH394" s="439"/>
      <c r="BI394" s="418"/>
      <c r="BJ394" s="418"/>
      <c r="BK394" s="419">
        <f>SUM(BK395+BK399+BK401+BK403)</f>
        <v>0</v>
      </c>
      <c r="BL394" s="440" t="e">
        <f t="shared" ref="BL394:BL446" si="631">BK394/O394</f>
        <v>#DIV/0!</v>
      </c>
    </row>
    <row r="395" spans="2:64" s="48" customFormat="1" ht="49.5" hidden="1" customHeight="1" x14ac:dyDescent="0.25">
      <c r="B395" s="346"/>
      <c r="C395" s="207" t="s">
        <v>149</v>
      </c>
      <c r="D395" s="347"/>
      <c r="E395" s="347"/>
      <c r="F395" s="347"/>
      <c r="G395" s="347"/>
      <c r="H395" s="347"/>
      <c r="I395" s="347"/>
      <c r="J395" s="347"/>
      <c r="K395" s="348">
        <f>O395</f>
        <v>0</v>
      </c>
      <c r="L395" s="348"/>
      <c r="M395" s="348"/>
      <c r="N395" s="348"/>
      <c r="O395" s="348">
        <f>O396+O398</f>
        <v>0</v>
      </c>
      <c r="P395" s="348">
        <f t="shared" si="624"/>
        <v>0</v>
      </c>
      <c r="Q395" s="393" t="e">
        <f t="shared" si="596"/>
        <v>#DIV/0!</v>
      </c>
      <c r="R395" s="348"/>
      <c r="S395" s="393"/>
      <c r="T395" s="393"/>
      <c r="U395" s="393"/>
      <c r="V395" s="347"/>
      <c r="W395" s="347"/>
      <c r="X395" s="348">
        <f>X396+X398</f>
        <v>0</v>
      </c>
      <c r="Y395" s="349" t="e">
        <f t="shared" si="628"/>
        <v>#DIV/0!</v>
      </c>
      <c r="Z395" s="348">
        <f t="shared" ref="Z395:Z402" si="632">AH395</f>
        <v>0</v>
      </c>
      <c r="AA395" s="387" t="e">
        <f t="shared" si="600"/>
        <v>#DIV/0!</v>
      </c>
      <c r="AB395" s="348"/>
      <c r="AC395" s="348"/>
      <c r="AD395" s="348"/>
      <c r="AE395" s="348"/>
      <c r="AF395" s="347"/>
      <c r="AG395" s="347"/>
      <c r="AH395" s="348">
        <f>AH396+AH398</f>
        <v>0</v>
      </c>
      <c r="AI395" s="387" t="e">
        <f t="shared" ref="AI395:AI403" si="633">AH395/O395</f>
        <v>#DIV/0!</v>
      </c>
      <c r="AJ395" s="348">
        <f t="shared" si="629"/>
        <v>0</v>
      </c>
      <c r="AK395" s="393" t="e">
        <f>AJ395/K395</f>
        <v>#DIV/0!</v>
      </c>
      <c r="AL395" s="348"/>
      <c r="AM395" s="387"/>
      <c r="AN395" s="387"/>
      <c r="AO395" s="387"/>
      <c r="AP395" s="347"/>
      <c r="AQ395" s="347"/>
      <c r="AR395" s="348">
        <f>AR396+AR398</f>
        <v>0</v>
      </c>
      <c r="AS395" s="338" t="e">
        <f>AR395/O395</f>
        <v>#DIV/0!</v>
      </c>
      <c r="AT395" s="350"/>
      <c r="AU395" s="350"/>
      <c r="AV395" s="350"/>
      <c r="AW395" s="350"/>
      <c r="AX395" s="350"/>
      <c r="AY395" s="350"/>
      <c r="AZ395" s="350"/>
      <c r="BA395" s="350"/>
      <c r="BB395" s="350"/>
      <c r="BC395" s="350"/>
      <c r="BD395" s="350"/>
      <c r="BE395" s="352">
        <f t="shared" si="630"/>
        <v>0</v>
      </c>
      <c r="BF395" s="398" t="e">
        <f t="shared" si="594"/>
        <v>#DIV/0!</v>
      </c>
      <c r="BG395" s="352"/>
      <c r="BH395" s="398"/>
      <c r="BI395" s="350"/>
      <c r="BJ395" s="350"/>
      <c r="BK395" s="352">
        <f>BK396+BK398</f>
        <v>0</v>
      </c>
      <c r="BL395" s="357" t="e">
        <f t="shared" si="631"/>
        <v>#DIV/0!</v>
      </c>
    </row>
    <row r="396" spans="2:64" s="48" customFormat="1" ht="136.5" hidden="1" customHeight="1" x14ac:dyDescent="0.25">
      <c r="B396" s="346"/>
      <c r="C396" s="211" t="s">
        <v>325</v>
      </c>
      <c r="D396" s="347"/>
      <c r="E396" s="347"/>
      <c r="F396" s="347"/>
      <c r="G396" s="347"/>
      <c r="H396" s="347"/>
      <c r="I396" s="347"/>
      <c r="J396" s="347"/>
      <c r="K396" s="354">
        <f t="shared" ref="K396:K404" si="634">O396</f>
        <v>0</v>
      </c>
      <c r="L396" s="354"/>
      <c r="M396" s="354"/>
      <c r="N396" s="354"/>
      <c r="O396" s="354">
        <v>0</v>
      </c>
      <c r="P396" s="354">
        <f t="shared" si="624"/>
        <v>0</v>
      </c>
      <c r="Q396" s="387" t="e">
        <f t="shared" si="596"/>
        <v>#DIV/0!</v>
      </c>
      <c r="R396" s="348"/>
      <c r="S396" s="393"/>
      <c r="T396" s="393"/>
      <c r="U396" s="393"/>
      <c r="V396" s="347"/>
      <c r="W396" s="347"/>
      <c r="X396" s="354"/>
      <c r="Y396" s="387" t="e">
        <f t="shared" si="628"/>
        <v>#DIV/0!</v>
      </c>
      <c r="Z396" s="354">
        <f t="shared" si="632"/>
        <v>0</v>
      </c>
      <c r="AA396" s="387" t="e">
        <f t="shared" ref="AA396" si="635">Z396/K396</f>
        <v>#DIV/0!</v>
      </c>
      <c r="AB396" s="348"/>
      <c r="AC396" s="347"/>
      <c r="AD396" s="347"/>
      <c r="AE396" s="347"/>
      <c r="AF396" s="347"/>
      <c r="AG396" s="347"/>
      <c r="AH396" s="354">
        <v>0</v>
      </c>
      <c r="AI396" s="387" t="e">
        <f t="shared" ref="AI396" si="636">AH396/O396</f>
        <v>#DIV/0!</v>
      </c>
      <c r="AJ396" s="354">
        <f t="shared" si="629"/>
        <v>0</v>
      </c>
      <c r="AK396" s="393" t="e">
        <f t="shared" ref="AK396:AK404" si="637">AJ396/K396</f>
        <v>#DIV/0!</v>
      </c>
      <c r="AL396" s="348"/>
      <c r="AM396" s="387"/>
      <c r="AN396" s="387"/>
      <c r="AO396" s="387"/>
      <c r="AP396" s="347"/>
      <c r="AQ396" s="347"/>
      <c r="AR396" s="354">
        <f>O396</f>
        <v>0</v>
      </c>
      <c r="AS396" s="338" t="e">
        <f t="shared" ref="AS396:AS404" si="638">AR396/O396</f>
        <v>#DIV/0!</v>
      </c>
      <c r="AT396" s="350"/>
      <c r="AU396" s="350"/>
      <c r="AV396" s="350"/>
      <c r="AW396" s="350"/>
      <c r="AX396" s="350"/>
      <c r="AY396" s="350"/>
      <c r="AZ396" s="350"/>
      <c r="BA396" s="350"/>
      <c r="BB396" s="350"/>
      <c r="BC396" s="350"/>
      <c r="BD396" s="350"/>
      <c r="BE396" s="356">
        <f t="shared" si="630"/>
        <v>0</v>
      </c>
      <c r="BF396" s="398" t="e">
        <f t="shared" si="594"/>
        <v>#DIV/0!</v>
      </c>
      <c r="BG396" s="352"/>
      <c r="BH396" s="398"/>
      <c r="BI396" s="350"/>
      <c r="BJ396" s="350"/>
      <c r="BK396" s="356">
        <f>O396-AH396</f>
        <v>0</v>
      </c>
      <c r="BL396" s="357" t="e">
        <f t="shared" si="631"/>
        <v>#DIV/0!</v>
      </c>
    </row>
    <row r="397" spans="2:64" s="48" customFormat="1" ht="83.25" hidden="1" customHeight="1" x14ac:dyDescent="0.25">
      <c r="B397" s="346"/>
      <c r="C397" s="211" t="s">
        <v>326</v>
      </c>
      <c r="D397" s="347"/>
      <c r="E397" s="347"/>
      <c r="F397" s="347"/>
      <c r="G397" s="347"/>
      <c r="H397" s="347"/>
      <c r="I397" s="347"/>
      <c r="J397" s="347"/>
      <c r="K397" s="354">
        <f t="shared" si="634"/>
        <v>0</v>
      </c>
      <c r="L397" s="354"/>
      <c r="M397" s="354"/>
      <c r="N397" s="354"/>
      <c r="O397" s="354">
        <v>0</v>
      </c>
      <c r="P397" s="354"/>
      <c r="Q397" s="387"/>
      <c r="R397" s="348"/>
      <c r="S397" s="393"/>
      <c r="T397" s="393"/>
      <c r="U397" s="393"/>
      <c r="V397" s="347"/>
      <c r="W397" s="347"/>
      <c r="X397" s="354"/>
      <c r="Y397" s="387"/>
      <c r="Z397" s="354"/>
      <c r="AA397" s="387"/>
      <c r="AB397" s="348"/>
      <c r="AC397" s="347"/>
      <c r="AD397" s="347"/>
      <c r="AE397" s="347"/>
      <c r="AF397" s="347"/>
      <c r="AG397" s="347"/>
      <c r="AH397" s="354"/>
      <c r="AI397" s="387"/>
      <c r="AJ397" s="354"/>
      <c r="AK397" s="393"/>
      <c r="AL397" s="348"/>
      <c r="AM397" s="387"/>
      <c r="AN397" s="387"/>
      <c r="AO397" s="387"/>
      <c r="AP397" s="347"/>
      <c r="AQ397" s="347"/>
      <c r="AR397" s="354"/>
      <c r="AS397" s="338"/>
      <c r="AT397" s="350"/>
      <c r="AU397" s="350"/>
      <c r="AV397" s="350"/>
      <c r="AW397" s="350"/>
      <c r="AX397" s="350"/>
      <c r="AY397" s="350"/>
      <c r="AZ397" s="350"/>
      <c r="BA397" s="350"/>
      <c r="BB397" s="350"/>
      <c r="BC397" s="350"/>
      <c r="BD397" s="350"/>
      <c r="BE397" s="356"/>
      <c r="BF397" s="398"/>
      <c r="BG397" s="352"/>
      <c r="BH397" s="398"/>
      <c r="BI397" s="350"/>
      <c r="BJ397" s="350"/>
      <c r="BK397" s="356"/>
      <c r="BL397" s="357"/>
    </row>
    <row r="398" spans="2:64" s="48" customFormat="1" ht="78" hidden="1" customHeight="1" x14ac:dyDescent="0.25">
      <c r="B398" s="346"/>
      <c r="C398" s="211" t="s">
        <v>327</v>
      </c>
      <c r="D398" s="347"/>
      <c r="E398" s="347"/>
      <c r="F398" s="347"/>
      <c r="G398" s="347"/>
      <c r="H398" s="347"/>
      <c r="I398" s="347"/>
      <c r="J398" s="347"/>
      <c r="K398" s="354">
        <f t="shared" si="634"/>
        <v>0</v>
      </c>
      <c r="L398" s="354"/>
      <c r="M398" s="354"/>
      <c r="N398" s="354"/>
      <c r="O398" s="354">
        <v>0</v>
      </c>
      <c r="P398" s="354">
        <f t="shared" si="624"/>
        <v>0</v>
      </c>
      <c r="Q398" s="393" t="e">
        <f t="shared" si="596"/>
        <v>#DIV/0!</v>
      </c>
      <c r="R398" s="348"/>
      <c r="S398" s="393"/>
      <c r="T398" s="393"/>
      <c r="U398" s="393"/>
      <c r="V398" s="347"/>
      <c r="W398" s="347"/>
      <c r="X398" s="354"/>
      <c r="Y398" s="387" t="e">
        <f t="shared" si="628"/>
        <v>#DIV/0!</v>
      </c>
      <c r="Z398" s="354">
        <f t="shared" si="632"/>
        <v>0</v>
      </c>
      <c r="AA398" s="387" t="e">
        <f t="shared" si="600"/>
        <v>#DIV/0!</v>
      </c>
      <c r="AB398" s="348"/>
      <c r="AC398" s="347"/>
      <c r="AD398" s="347"/>
      <c r="AE398" s="347"/>
      <c r="AF398" s="347"/>
      <c r="AG398" s="347"/>
      <c r="AH398" s="354">
        <v>0</v>
      </c>
      <c r="AI398" s="387" t="e">
        <f t="shared" si="633"/>
        <v>#DIV/0!</v>
      </c>
      <c r="AJ398" s="354">
        <f t="shared" si="629"/>
        <v>0</v>
      </c>
      <c r="AK398" s="393" t="e">
        <f t="shared" si="637"/>
        <v>#DIV/0!</v>
      </c>
      <c r="AL398" s="348"/>
      <c r="AM398" s="387"/>
      <c r="AN398" s="387"/>
      <c r="AO398" s="387"/>
      <c r="AP398" s="347"/>
      <c r="AQ398" s="347"/>
      <c r="AR398" s="354">
        <f>O398</f>
        <v>0</v>
      </c>
      <c r="AS398" s="338" t="e">
        <f t="shared" si="638"/>
        <v>#DIV/0!</v>
      </c>
      <c r="AT398" s="350"/>
      <c r="AU398" s="350"/>
      <c r="AV398" s="350"/>
      <c r="AW398" s="350"/>
      <c r="AX398" s="350"/>
      <c r="AY398" s="350"/>
      <c r="AZ398" s="350"/>
      <c r="BA398" s="350"/>
      <c r="BB398" s="350"/>
      <c r="BC398" s="350"/>
      <c r="BD398" s="350"/>
      <c r="BE398" s="356">
        <f t="shared" si="630"/>
        <v>0</v>
      </c>
      <c r="BF398" s="398" t="e">
        <f t="shared" si="594"/>
        <v>#DIV/0!</v>
      </c>
      <c r="BG398" s="352"/>
      <c r="BH398" s="398"/>
      <c r="BI398" s="350"/>
      <c r="BJ398" s="350"/>
      <c r="BK398" s="356">
        <f>O398-AH398</f>
        <v>0</v>
      </c>
      <c r="BL398" s="357" t="e">
        <f t="shared" si="631"/>
        <v>#DIV/0!</v>
      </c>
    </row>
    <row r="399" spans="2:64" s="48" customFormat="1" ht="78" hidden="1" customHeight="1" x14ac:dyDescent="0.25">
      <c r="B399" s="346"/>
      <c r="C399" s="212" t="s">
        <v>163</v>
      </c>
      <c r="D399" s="347"/>
      <c r="E399" s="347"/>
      <c r="F399" s="347"/>
      <c r="G399" s="347"/>
      <c r="H399" s="347"/>
      <c r="I399" s="347"/>
      <c r="J399" s="347"/>
      <c r="K399" s="348">
        <f t="shared" si="634"/>
        <v>0</v>
      </c>
      <c r="L399" s="348"/>
      <c r="M399" s="348"/>
      <c r="N399" s="348"/>
      <c r="O399" s="348">
        <f>O400</f>
        <v>0</v>
      </c>
      <c r="P399" s="348">
        <f t="shared" si="624"/>
        <v>0</v>
      </c>
      <c r="Q399" s="393" t="e">
        <f t="shared" si="596"/>
        <v>#DIV/0!</v>
      </c>
      <c r="R399" s="348"/>
      <c r="S399" s="393"/>
      <c r="T399" s="393"/>
      <c r="U399" s="393"/>
      <c r="V399" s="347"/>
      <c r="W399" s="347"/>
      <c r="X399" s="348">
        <f>X400</f>
        <v>0</v>
      </c>
      <c r="Y399" s="349"/>
      <c r="Z399" s="348">
        <f t="shared" si="632"/>
        <v>0</v>
      </c>
      <c r="AA399" s="387" t="e">
        <f t="shared" si="600"/>
        <v>#DIV/0!</v>
      </c>
      <c r="AB399" s="348"/>
      <c r="AC399" s="347"/>
      <c r="AD399" s="347"/>
      <c r="AE399" s="347"/>
      <c r="AF399" s="347"/>
      <c r="AG399" s="347"/>
      <c r="AH399" s="348">
        <f>AH400</f>
        <v>0</v>
      </c>
      <c r="AI399" s="387" t="e">
        <f t="shared" si="633"/>
        <v>#DIV/0!</v>
      </c>
      <c r="AJ399" s="348">
        <f t="shared" si="629"/>
        <v>0</v>
      </c>
      <c r="AK399" s="393" t="e">
        <f t="shared" si="637"/>
        <v>#DIV/0!</v>
      </c>
      <c r="AL399" s="348"/>
      <c r="AM399" s="387"/>
      <c r="AN399" s="387"/>
      <c r="AO399" s="387"/>
      <c r="AP399" s="347"/>
      <c r="AQ399" s="347"/>
      <c r="AR399" s="348">
        <f>AR400</f>
        <v>0</v>
      </c>
      <c r="AS399" s="338" t="e">
        <f t="shared" si="638"/>
        <v>#DIV/0!</v>
      </c>
      <c r="AT399" s="350"/>
      <c r="AU399" s="350"/>
      <c r="AV399" s="350"/>
      <c r="AW399" s="350"/>
      <c r="AX399" s="350"/>
      <c r="AY399" s="350"/>
      <c r="AZ399" s="350"/>
      <c r="BA399" s="350"/>
      <c r="BB399" s="350"/>
      <c r="BC399" s="350"/>
      <c r="BD399" s="350"/>
      <c r="BE399" s="352">
        <f t="shared" si="630"/>
        <v>0</v>
      </c>
      <c r="BF399" s="398" t="e">
        <f t="shared" si="594"/>
        <v>#DIV/0!</v>
      </c>
      <c r="BG399" s="352"/>
      <c r="BH399" s="398"/>
      <c r="BI399" s="350"/>
      <c r="BJ399" s="350"/>
      <c r="BK399" s="352">
        <f>BK400</f>
        <v>0</v>
      </c>
      <c r="BL399" s="357" t="e">
        <f t="shared" si="631"/>
        <v>#DIV/0!</v>
      </c>
    </row>
    <row r="400" spans="2:64" s="48" customFormat="1" ht="78" hidden="1" customHeight="1" x14ac:dyDescent="0.25">
      <c r="B400" s="346"/>
      <c r="C400" s="211" t="s">
        <v>164</v>
      </c>
      <c r="D400" s="347"/>
      <c r="E400" s="347"/>
      <c r="F400" s="347"/>
      <c r="G400" s="347"/>
      <c r="H400" s="347"/>
      <c r="I400" s="347"/>
      <c r="J400" s="347"/>
      <c r="K400" s="354">
        <f t="shared" si="634"/>
        <v>0</v>
      </c>
      <c r="L400" s="354"/>
      <c r="M400" s="354"/>
      <c r="N400" s="354"/>
      <c r="O400" s="354">
        <v>0</v>
      </c>
      <c r="P400" s="354">
        <f t="shared" si="624"/>
        <v>0</v>
      </c>
      <c r="Q400" s="393" t="e">
        <f t="shared" si="596"/>
        <v>#DIV/0!</v>
      </c>
      <c r="R400" s="348"/>
      <c r="S400" s="393"/>
      <c r="T400" s="393"/>
      <c r="U400" s="393"/>
      <c r="V400" s="347"/>
      <c r="W400" s="347"/>
      <c r="X400" s="354">
        <f>O400</f>
        <v>0</v>
      </c>
      <c r="Y400" s="349"/>
      <c r="Z400" s="354">
        <f t="shared" si="632"/>
        <v>0</v>
      </c>
      <c r="AA400" s="387" t="e">
        <f t="shared" si="600"/>
        <v>#DIV/0!</v>
      </c>
      <c r="AB400" s="348"/>
      <c r="AC400" s="347"/>
      <c r="AD400" s="347"/>
      <c r="AE400" s="347"/>
      <c r="AF400" s="347"/>
      <c r="AG400" s="347"/>
      <c r="AH400" s="354">
        <v>0</v>
      </c>
      <c r="AI400" s="387" t="e">
        <f t="shared" si="633"/>
        <v>#DIV/0!</v>
      </c>
      <c r="AJ400" s="354">
        <f t="shared" si="629"/>
        <v>0</v>
      </c>
      <c r="AK400" s="393" t="e">
        <f t="shared" si="637"/>
        <v>#DIV/0!</v>
      </c>
      <c r="AL400" s="348"/>
      <c r="AM400" s="387"/>
      <c r="AN400" s="387"/>
      <c r="AO400" s="387"/>
      <c r="AP400" s="347"/>
      <c r="AQ400" s="347"/>
      <c r="AR400" s="354">
        <f>O400</f>
        <v>0</v>
      </c>
      <c r="AS400" s="338" t="e">
        <f t="shared" si="638"/>
        <v>#DIV/0!</v>
      </c>
      <c r="AT400" s="350"/>
      <c r="AU400" s="350"/>
      <c r="AV400" s="350"/>
      <c r="AW400" s="350"/>
      <c r="AX400" s="350"/>
      <c r="AY400" s="350"/>
      <c r="AZ400" s="350"/>
      <c r="BA400" s="350"/>
      <c r="BB400" s="350"/>
      <c r="BC400" s="350"/>
      <c r="BD400" s="350"/>
      <c r="BE400" s="356">
        <f t="shared" si="630"/>
        <v>0</v>
      </c>
      <c r="BF400" s="398" t="e">
        <f t="shared" si="594"/>
        <v>#DIV/0!</v>
      </c>
      <c r="BG400" s="352"/>
      <c r="BH400" s="398"/>
      <c r="BI400" s="350"/>
      <c r="BJ400" s="350"/>
      <c r="BK400" s="356">
        <f>O400-AH400</f>
        <v>0</v>
      </c>
      <c r="BL400" s="357" t="e">
        <f t="shared" si="631"/>
        <v>#DIV/0!</v>
      </c>
    </row>
    <row r="401" spans="2:64" s="48" customFormat="1" ht="51.75" hidden="1" customHeight="1" x14ac:dyDescent="0.25">
      <c r="B401" s="346"/>
      <c r="C401" s="212" t="s">
        <v>173</v>
      </c>
      <c r="D401" s="347"/>
      <c r="E401" s="347"/>
      <c r="F401" s="347"/>
      <c r="G401" s="347"/>
      <c r="H401" s="347"/>
      <c r="I401" s="347"/>
      <c r="J401" s="347"/>
      <c r="K401" s="348">
        <f t="shared" si="634"/>
        <v>0</v>
      </c>
      <c r="L401" s="348"/>
      <c r="M401" s="348"/>
      <c r="N401" s="348"/>
      <c r="O401" s="348">
        <f>O402</f>
        <v>0</v>
      </c>
      <c r="P401" s="348">
        <f t="shared" si="624"/>
        <v>0</v>
      </c>
      <c r="Q401" s="393" t="e">
        <f t="shared" si="596"/>
        <v>#DIV/0!</v>
      </c>
      <c r="R401" s="348"/>
      <c r="S401" s="393"/>
      <c r="T401" s="393"/>
      <c r="U401" s="393"/>
      <c r="V401" s="347"/>
      <c r="W401" s="347"/>
      <c r="X401" s="348">
        <f>X402</f>
        <v>0</v>
      </c>
      <c r="Y401" s="349" t="e">
        <f t="shared" ref="Y401" si="639">X401/O401</f>
        <v>#DIV/0!</v>
      </c>
      <c r="Z401" s="348">
        <f t="shared" si="632"/>
        <v>0</v>
      </c>
      <c r="AA401" s="387" t="e">
        <f t="shared" si="600"/>
        <v>#DIV/0!</v>
      </c>
      <c r="AB401" s="348"/>
      <c r="AC401" s="347"/>
      <c r="AD401" s="347"/>
      <c r="AE401" s="347"/>
      <c r="AF401" s="347"/>
      <c r="AG401" s="347"/>
      <c r="AH401" s="348">
        <f>AH402</f>
        <v>0</v>
      </c>
      <c r="AI401" s="387" t="e">
        <f t="shared" si="633"/>
        <v>#DIV/0!</v>
      </c>
      <c r="AJ401" s="348">
        <f t="shared" ref="AJ401:AJ403" si="640">AR401</f>
        <v>0</v>
      </c>
      <c r="AK401" s="393" t="e">
        <f t="shared" si="637"/>
        <v>#DIV/0!</v>
      </c>
      <c r="AL401" s="348"/>
      <c r="AM401" s="387"/>
      <c r="AN401" s="387"/>
      <c r="AO401" s="387"/>
      <c r="AP401" s="347"/>
      <c r="AQ401" s="347"/>
      <c r="AR401" s="347">
        <f>AR402</f>
        <v>0</v>
      </c>
      <c r="AS401" s="338" t="e">
        <f t="shared" si="638"/>
        <v>#DIV/0!</v>
      </c>
      <c r="AT401" s="350"/>
      <c r="AU401" s="350"/>
      <c r="AV401" s="350"/>
      <c r="AW401" s="350"/>
      <c r="AX401" s="350"/>
      <c r="AY401" s="350"/>
      <c r="AZ401" s="350"/>
      <c r="BA401" s="350"/>
      <c r="BB401" s="350"/>
      <c r="BC401" s="350"/>
      <c r="BD401" s="350"/>
      <c r="BE401" s="352">
        <f t="shared" si="630"/>
        <v>0</v>
      </c>
      <c r="BF401" s="398" t="e">
        <f t="shared" si="594"/>
        <v>#DIV/0!</v>
      </c>
      <c r="BG401" s="352"/>
      <c r="BH401" s="398"/>
      <c r="BI401" s="350"/>
      <c r="BJ401" s="350"/>
      <c r="BK401" s="350">
        <f>BK402</f>
        <v>0</v>
      </c>
      <c r="BL401" s="357" t="e">
        <f t="shared" si="631"/>
        <v>#DIV/0!</v>
      </c>
    </row>
    <row r="402" spans="2:64" s="48" customFormat="1" ht="78" hidden="1" customHeight="1" x14ac:dyDescent="0.25">
      <c r="B402" s="346"/>
      <c r="C402" s="211" t="s">
        <v>174</v>
      </c>
      <c r="D402" s="347"/>
      <c r="E402" s="347"/>
      <c r="F402" s="347"/>
      <c r="G402" s="347"/>
      <c r="H402" s="347"/>
      <c r="I402" s="347"/>
      <c r="J402" s="347"/>
      <c r="K402" s="354">
        <f t="shared" si="634"/>
        <v>0</v>
      </c>
      <c r="L402" s="229"/>
      <c r="M402" s="229"/>
      <c r="N402" s="229"/>
      <c r="O402" s="354">
        <v>0</v>
      </c>
      <c r="P402" s="354">
        <f t="shared" si="624"/>
        <v>0</v>
      </c>
      <c r="Q402" s="393" t="e">
        <f t="shared" si="596"/>
        <v>#DIV/0!</v>
      </c>
      <c r="R402" s="348"/>
      <c r="S402" s="393"/>
      <c r="T402" s="393"/>
      <c r="U402" s="393"/>
      <c r="V402" s="347"/>
      <c r="W402" s="347"/>
      <c r="X402" s="354">
        <f>O402</f>
        <v>0</v>
      </c>
      <c r="Y402" s="387" t="e">
        <f>X402/O402</f>
        <v>#DIV/0!</v>
      </c>
      <c r="Z402" s="354">
        <f t="shared" si="632"/>
        <v>0</v>
      </c>
      <c r="AA402" s="387" t="e">
        <f t="shared" si="600"/>
        <v>#DIV/0!</v>
      </c>
      <c r="AB402" s="348"/>
      <c r="AC402" s="347"/>
      <c r="AD402" s="347"/>
      <c r="AE402" s="347"/>
      <c r="AF402" s="347"/>
      <c r="AG402" s="347"/>
      <c r="AH402" s="354">
        <v>0</v>
      </c>
      <c r="AI402" s="387" t="e">
        <f t="shared" si="633"/>
        <v>#DIV/0!</v>
      </c>
      <c r="AJ402" s="354">
        <f t="shared" si="640"/>
        <v>0</v>
      </c>
      <c r="AK402" s="393" t="e">
        <f t="shared" si="637"/>
        <v>#DIV/0!</v>
      </c>
      <c r="AL402" s="348"/>
      <c r="AM402" s="387"/>
      <c r="AN402" s="387"/>
      <c r="AO402" s="387"/>
      <c r="AP402" s="347"/>
      <c r="AQ402" s="347"/>
      <c r="AR402" s="354">
        <f>O402</f>
        <v>0</v>
      </c>
      <c r="AS402" s="338" t="e">
        <f t="shared" si="638"/>
        <v>#DIV/0!</v>
      </c>
      <c r="AT402" s="350"/>
      <c r="AU402" s="350"/>
      <c r="AV402" s="350"/>
      <c r="AW402" s="350"/>
      <c r="AX402" s="350"/>
      <c r="AY402" s="350"/>
      <c r="AZ402" s="350"/>
      <c r="BA402" s="350"/>
      <c r="BB402" s="350"/>
      <c r="BC402" s="350"/>
      <c r="BD402" s="350"/>
      <c r="BE402" s="356">
        <f t="shared" si="630"/>
        <v>0</v>
      </c>
      <c r="BF402" s="398" t="e">
        <f t="shared" si="594"/>
        <v>#DIV/0!</v>
      </c>
      <c r="BG402" s="352"/>
      <c r="BH402" s="398"/>
      <c r="BI402" s="350"/>
      <c r="BJ402" s="350"/>
      <c r="BK402" s="356">
        <f>O402-AH402</f>
        <v>0</v>
      </c>
      <c r="BL402" s="357" t="e">
        <f t="shared" si="631"/>
        <v>#DIV/0!</v>
      </c>
    </row>
    <row r="403" spans="2:64" s="48" customFormat="1" ht="78" hidden="1" customHeight="1" x14ac:dyDescent="0.25">
      <c r="B403" s="346"/>
      <c r="C403" s="212" t="s">
        <v>293</v>
      </c>
      <c r="D403" s="347"/>
      <c r="E403" s="347"/>
      <c r="F403" s="347"/>
      <c r="G403" s="347"/>
      <c r="H403" s="347"/>
      <c r="I403" s="347"/>
      <c r="J403" s="347"/>
      <c r="K403" s="348">
        <f t="shared" si="634"/>
        <v>0</v>
      </c>
      <c r="L403" s="348"/>
      <c r="M403" s="348"/>
      <c r="N403" s="348"/>
      <c r="O403" s="348">
        <v>0</v>
      </c>
      <c r="P403" s="348"/>
      <c r="Q403" s="393" t="e">
        <f t="shared" si="596"/>
        <v>#DIV/0!</v>
      </c>
      <c r="R403" s="348"/>
      <c r="S403" s="393"/>
      <c r="T403" s="393"/>
      <c r="U403" s="393"/>
      <c r="V403" s="347"/>
      <c r="W403" s="347"/>
      <c r="X403" s="348"/>
      <c r="Y403" s="387" t="e">
        <f t="shared" ref="Y403:Y404" si="641">X403/O403</f>
        <v>#DIV/0!</v>
      </c>
      <c r="Z403" s="348"/>
      <c r="AA403" s="387" t="e">
        <f t="shared" si="600"/>
        <v>#DIV/0!</v>
      </c>
      <c r="AB403" s="348"/>
      <c r="AC403" s="347"/>
      <c r="AD403" s="347"/>
      <c r="AE403" s="347"/>
      <c r="AF403" s="347"/>
      <c r="AG403" s="347"/>
      <c r="AH403" s="348"/>
      <c r="AI403" s="387" t="e">
        <f t="shared" si="633"/>
        <v>#DIV/0!</v>
      </c>
      <c r="AJ403" s="348">
        <f t="shared" si="640"/>
        <v>0</v>
      </c>
      <c r="AK403" s="393" t="e">
        <f t="shared" si="637"/>
        <v>#DIV/0!</v>
      </c>
      <c r="AL403" s="348"/>
      <c r="AM403" s="387"/>
      <c r="AN403" s="387"/>
      <c r="AO403" s="387"/>
      <c r="AP403" s="347"/>
      <c r="AQ403" s="347"/>
      <c r="AR403" s="347">
        <v>0</v>
      </c>
      <c r="AS403" s="338" t="e">
        <f t="shared" si="638"/>
        <v>#DIV/0!</v>
      </c>
      <c r="AT403" s="350"/>
      <c r="AU403" s="350"/>
      <c r="AV403" s="350"/>
      <c r="AW403" s="350"/>
      <c r="AX403" s="350"/>
      <c r="AY403" s="350"/>
      <c r="AZ403" s="350"/>
      <c r="BA403" s="350"/>
      <c r="BB403" s="350"/>
      <c r="BC403" s="350"/>
      <c r="BD403" s="350"/>
      <c r="BE403" s="352">
        <f t="shared" si="630"/>
        <v>0</v>
      </c>
      <c r="BF403" s="398" t="e">
        <f t="shared" si="594"/>
        <v>#DIV/0!</v>
      </c>
      <c r="BG403" s="352"/>
      <c r="BH403" s="398"/>
      <c r="BI403" s="350"/>
      <c r="BJ403" s="350"/>
      <c r="BK403" s="350">
        <v>0</v>
      </c>
      <c r="BL403" s="357" t="e">
        <f t="shared" si="631"/>
        <v>#DIV/0!</v>
      </c>
    </row>
    <row r="404" spans="2:64" s="116" customFormat="1" ht="32.25" customHeight="1" x14ac:dyDescent="0.25">
      <c r="B404" s="436"/>
      <c r="C404" s="210" t="s">
        <v>79</v>
      </c>
      <c r="D404" s="416"/>
      <c r="E404" s="416"/>
      <c r="F404" s="416"/>
      <c r="G404" s="416"/>
      <c r="H404" s="416"/>
      <c r="I404" s="416"/>
      <c r="J404" s="416"/>
      <c r="K404" s="417">
        <f t="shared" si="634"/>
        <v>384136.16238999995</v>
      </c>
      <c r="L404" s="417"/>
      <c r="M404" s="417"/>
      <c r="N404" s="417"/>
      <c r="O404" s="417">
        <f>O409+O420+O445+O487+O489</f>
        <v>384136.16238999995</v>
      </c>
      <c r="P404" s="417">
        <f>X404</f>
        <v>211457.14740000002</v>
      </c>
      <c r="Q404" s="437">
        <f t="shared" si="596"/>
        <v>0.55047446219165119</v>
      </c>
      <c r="R404" s="417"/>
      <c r="S404" s="437"/>
      <c r="T404" s="437"/>
      <c r="U404" s="437"/>
      <c r="V404" s="416"/>
      <c r="W404" s="416"/>
      <c r="X404" s="417">
        <f>X409+X420+X445+X487+X489</f>
        <v>211457.14740000002</v>
      </c>
      <c r="Y404" s="437">
        <f t="shared" si="641"/>
        <v>0.55047446219165119</v>
      </c>
      <c r="Z404" s="417">
        <f>AH404</f>
        <v>237784.18178000001</v>
      </c>
      <c r="AA404" s="437">
        <f t="shared" si="600"/>
        <v>0.61901014551862499</v>
      </c>
      <c r="AB404" s="417"/>
      <c r="AC404" s="416"/>
      <c r="AD404" s="416"/>
      <c r="AE404" s="416"/>
      <c r="AF404" s="416"/>
      <c r="AG404" s="416"/>
      <c r="AH404" s="417">
        <f>AH409+AH420+AH445+AH487+AH489</f>
        <v>237784.18178000001</v>
      </c>
      <c r="AI404" s="437">
        <f t="shared" ref="AI404:AI446" si="642">AH404/O404</f>
        <v>0.61901014551862499</v>
      </c>
      <c r="AJ404" s="417">
        <f>AR404</f>
        <v>384136.16238999995</v>
      </c>
      <c r="AK404" s="437">
        <f t="shared" si="637"/>
        <v>1</v>
      </c>
      <c r="AL404" s="417"/>
      <c r="AM404" s="387"/>
      <c r="AN404" s="387"/>
      <c r="AO404" s="387"/>
      <c r="AP404" s="416"/>
      <c r="AQ404" s="416"/>
      <c r="AR404" s="417">
        <f>AR409+AR420+AR445+AR487+AR489</f>
        <v>384136.16238999995</v>
      </c>
      <c r="AS404" s="438">
        <f t="shared" si="638"/>
        <v>1</v>
      </c>
      <c r="AT404" s="418"/>
      <c r="AU404" s="418"/>
      <c r="AV404" s="418"/>
      <c r="AW404" s="418"/>
      <c r="AX404" s="418"/>
      <c r="AY404" s="418"/>
      <c r="AZ404" s="418"/>
      <c r="BA404" s="418"/>
      <c r="BB404" s="418"/>
      <c r="BC404" s="418"/>
      <c r="BD404" s="418"/>
      <c r="BE404" s="419">
        <f>BK404</f>
        <v>102815.50824</v>
      </c>
      <c r="BF404" s="439">
        <f t="shared" si="594"/>
        <v>0.26765381212825001</v>
      </c>
      <c r="BG404" s="419"/>
      <c r="BH404" s="439"/>
      <c r="BI404" s="418"/>
      <c r="BJ404" s="418"/>
      <c r="BK404" s="419">
        <f>BK405+BK409+BK420+BK429+BK433+BK437+BK440+BK445</f>
        <v>102815.50824</v>
      </c>
      <c r="BL404" s="440">
        <f t="shared" si="631"/>
        <v>0.26765381212825001</v>
      </c>
    </row>
    <row r="405" spans="2:64" s="48" customFormat="1" ht="36.75" hidden="1" customHeight="1" x14ac:dyDescent="0.25">
      <c r="B405" s="346" t="s">
        <v>103</v>
      </c>
      <c r="C405" s="207" t="s">
        <v>145</v>
      </c>
      <c r="D405" s="347" t="e">
        <f>D407+D408</f>
        <v>#REF!</v>
      </c>
      <c r="E405" s="347">
        <f t="shared" si="577"/>
        <v>7114.1279999999997</v>
      </c>
      <c r="F405" s="347">
        <f>F406+F407</f>
        <v>0</v>
      </c>
      <c r="G405" s="347">
        <f>G406+G407</f>
        <v>7114.1279999999997</v>
      </c>
      <c r="H405" s="347"/>
      <c r="I405" s="347"/>
      <c r="J405" s="347"/>
      <c r="K405" s="348">
        <f t="shared" si="623"/>
        <v>0</v>
      </c>
      <c r="L405" s="348"/>
      <c r="M405" s="348"/>
      <c r="N405" s="348"/>
      <c r="O405" s="348">
        <f>SUM(O406:O408)</f>
        <v>0</v>
      </c>
      <c r="P405" s="348">
        <f t="shared" ref="P405:P411" si="643">R405+X405</f>
        <v>0</v>
      </c>
      <c r="Q405" s="393" t="e">
        <f t="shared" si="596"/>
        <v>#DIV/0!</v>
      </c>
      <c r="R405" s="348">
        <f>R406+R407</f>
        <v>0</v>
      </c>
      <c r="S405" s="393"/>
      <c r="T405" s="393"/>
      <c r="U405" s="393"/>
      <c r="V405" s="347"/>
      <c r="W405" s="347"/>
      <c r="X405" s="348">
        <f>SUM(X407:X408)</f>
        <v>0</v>
      </c>
      <c r="Y405" s="349" t="e">
        <f t="shared" ref="Y405:Y446" si="644">X405/O405</f>
        <v>#DIV/0!</v>
      </c>
      <c r="Z405" s="348">
        <f t="shared" ref="Z405:Z411" si="645">AB405+AH405</f>
        <v>0</v>
      </c>
      <c r="AA405" s="389" t="e">
        <f t="shared" si="600"/>
        <v>#DIV/0!</v>
      </c>
      <c r="AB405" s="348">
        <f>AB406+AB407</f>
        <v>0</v>
      </c>
      <c r="AC405" s="347"/>
      <c r="AD405" s="347"/>
      <c r="AE405" s="347"/>
      <c r="AF405" s="347"/>
      <c r="AG405" s="347"/>
      <c r="AH405" s="348">
        <f>SUM(AH407:AH408)</f>
        <v>0</v>
      </c>
      <c r="AI405" s="389" t="e">
        <f t="shared" si="642"/>
        <v>#DIV/0!</v>
      </c>
      <c r="AJ405" s="348">
        <f t="shared" si="625"/>
        <v>0</v>
      </c>
      <c r="AK405" s="393" t="e">
        <f t="shared" ref="AK405:AK446" si="646">AJ405/K405</f>
        <v>#DIV/0!</v>
      </c>
      <c r="AL405" s="348">
        <f>AL406+AL407</f>
        <v>0</v>
      </c>
      <c r="AM405" s="387"/>
      <c r="AN405" s="387"/>
      <c r="AO405" s="387"/>
      <c r="AP405" s="347"/>
      <c r="AQ405" s="347"/>
      <c r="AR405" s="348">
        <f>AR407+AR408</f>
        <v>0</v>
      </c>
      <c r="AS405" s="338" t="e">
        <f t="shared" si="626"/>
        <v>#DIV/0!</v>
      </c>
      <c r="AT405" s="350"/>
      <c r="AU405" s="350"/>
      <c r="AV405" s="350">
        <f>AV406+AV407+AV408</f>
        <v>0</v>
      </c>
      <c r="AW405" s="350">
        <f>AX405</f>
        <v>0</v>
      </c>
      <c r="AX405" s="350"/>
      <c r="AY405" s="350"/>
      <c r="AZ405" s="350">
        <f>AZ406+AZ407+AZ408</f>
        <v>0</v>
      </c>
      <c r="BA405" s="350">
        <f>BB405+BC405+BD405</f>
        <v>0</v>
      </c>
      <c r="BB405" s="350"/>
      <c r="BC405" s="350"/>
      <c r="BD405" s="350">
        <f>BD406+BD407+BD408</f>
        <v>0</v>
      </c>
      <c r="BE405" s="352">
        <f t="shared" ref="BE405:BE411" si="647">BG405+BK405</f>
        <v>0</v>
      </c>
      <c r="BF405" s="398" t="e">
        <f t="shared" si="594"/>
        <v>#DIV/0!</v>
      </c>
      <c r="BG405" s="352">
        <f>BG406+BG407</f>
        <v>0</v>
      </c>
      <c r="BH405" s="398"/>
      <c r="BI405" s="350"/>
      <c r="BJ405" s="350"/>
      <c r="BK405" s="352">
        <f>BK407+BK408</f>
        <v>0</v>
      </c>
      <c r="BL405" s="357" t="e">
        <f t="shared" si="631"/>
        <v>#DIV/0!</v>
      </c>
    </row>
    <row r="406" spans="2:64" s="69" customFormat="1" ht="74.25" hidden="1" customHeight="1" x14ac:dyDescent="0.2">
      <c r="B406" s="358" t="s">
        <v>60</v>
      </c>
      <c r="C406" s="192" t="s">
        <v>146</v>
      </c>
      <c r="D406" s="355" t="e">
        <f>#REF!+#REF!</f>
        <v>#REF!</v>
      </c>
      <c r="E406" s="355">
        <f t="shared" si="577"/>
        <v>0</v>
      </c>
      <c r="F406" s="355"/>
      <c r="G406" s="355"/>
      <c r="H406" s="355"/>
      <c r="I406" s="355"/>
      <c r="J406" s="355"/>
      <c r="K406" s="354">
        <f t="shared" si="623"/>
        <v>0</v>
      </c>
      <c r="L406" s="354"/>
      <c r="M406" s="354"/>
      <c r="N406" s="354"/>
      <c r="O406" s="354">
        <v>0</v>
      </c>
      <c r="P406" s="354">
        <f t="shared" si="643"/>
        <v>0</v>
      </c>
      <c r="Q406" s="393" t="e">
        <f t="shared" si="596"/>
        <v>#DIV/0!</v>
      </c>
      <c r="R406" s="354"/>
      <c r="S406" s="393"/>
      <c r="T406" s="393"/>
      <c r="U406" s="393"/>
      <c r="V406" s="355"/>
      <c r="W406" s="355"/>
      <c r="X406" s="354">
        <v>0</v>
      </c>
      <c r="Y406" s="349" t="e">
        <f t="shared" si="644"/>
        <v>#DIV/0!</v>
      </c>
      <c r="Z406" s="354">
        <f t="shared" si="645"/>
        <v>0</v>
      </c>
      <c r="AA406" s="389" t="e">
        <f t="shared" si="600"/>
        <v>#DIV/0!</v>
      </c>
      <c r="AB406" s="354"/>
      <c r="AC406" s="355"/>
      <c r="AD406" s="355"/>
      <c r="AE406" s="355"/>
      <c r="AF406" s="355"/>
      <c r="AG406" s="355"/>
      <c r="AH406" s="354">
        <v>0</v>
      </c>
      <c r="AI406" s="389" t="e">
        <f t="shared" si="642"/>
        <v>#DIV/0!</v>
      </c>
      <c r="AJ406" s="354">
        <f t="shared" si="625"/>
        <v>0</v>
      </c>
      <c r="AK406" s="393" t="e">
        <f t="shared" si="646"/>
        <v>#DIV/0!</v>
      </c>
      <c r="AL406" s="354"/>
      <c r="AM406" s="387"/>
      <c r="AN406" s="387"/>
      <c r="AO406" s="387"/>
      <c r="AP406" s="355"/>
      <c r="AQ406" s="355"/>
      <c r="AR406" s="355">
        <v>0</v>
      </c>
      <c r="AS406" s="355"/>
      <c r="AT406" s="351"/>
      <c r="AU406" s="351"/>
      <c r="AV406" s="351">
        <f>AM406</f>
        <v>0</v>
      </c>
      <c r="AW406" s="351">
        <f>AX406+AZ406</f>
        <v>0</v>
      </c>
      <c r="AX406" s="351"/>
      <c r="AY406" s="351"/>
      <c r="AZ406" s="351">
        <f>AS406</f>
        <v>0</v>
      </c>
      <c r="BA406" s="351">
        <f t="shared" ref="BA406:BA413" si="648">BB406+BD406</f>
        <v>0</v>
      </c>
      <c r="BB406" s="351"/>
      <c r="BC406" s="351"/>
      <c r="BD406" s="351">
        <f>AS406</f>
        <v>0</v>
      </c>
      <c r="BE406" s="356">
        <f t="shared" si="647"/>
        <v>0</v>
      </c>
      <c r="BF406" s="398" t="e">
        <f t="shared" si="594"/>
        <v>#DIV/0!</v>
      </c>
      <c r="BG406" s="356"/>
      <c r="BH406" s="398"/>
      <c r="BI406" s="351"/>
      <c r="BJ406" s="351"/>
      <c r="BK406" s="351">
        <v>0</v>
      </c>
      <c r="BL406" s="357" t="e">
        <f t="shared" si="631"/>
        <v>#DIV/0!</v>
      </c>
    </row>
    <row r="407" spans="2:64" s="69" customFormat="1" ht="86.25" hidden="1" customHeight="1" x14ac:dyDescent="0.2">
      <c r="B407" s="358" t="s">
        <v>60</v>
      </c>
      <c r="C407" s="192" t="s">
        <v>147</v>
      </c>
      <c r="D407" s="355" t="e">
        <f>#REF!-#REF!</f>
        <v>#REF!</v>
      </c>
      <c r="E407" s="355">
        <f t="shared" si="577"/>
        <v>7114.1279999999997</v>
      </c>
      <c r="F407" s="355"/>
      <c r="G407" s="355">
        <v>7114.1279999999997</v>
      </c>
      <c r="H407" s="355"/>
      <c r="I407" s="355"/>
      <c r="J407" s="355"/>
      <c r="K407" s="354">
        <f t="shared" si="623"/>
        <v>0</v>
      </c>
      <c r="L407" s="354"/>
      <c r="M407" s="354"/>
      <c r="N407" s="354"/>
      <c r="O407" s="354"/>
      <c r="P407" s="354">
        <f t="shared" si="643"/>
        <v>0</v>
      </c>
      <c r="Q407" s="393" t="e">
        <f t="shared" si="596"/>
        <v>#DIV/0!</v>
      </c>
      <c r="R407" s="354"/>
      <c r="S407" s="393"/>
      <c r="T407" s="393"/>
      <c r="U407" s="393"/>
      <c r="V407" s="355"/>
      <c r="W407" s="355"/>
      <c r="X407" s="354"/>
      <c r="Y407" s="349" t="e">
        <f t="shared" si="644"/>
        <v>#DIV/0!</v>
      </c>
      <c r="Z407" s="354">
        <f t="shared" si="645"/>
        <v>0</v>
      </c>
      <c r="AA407" s="389" t="e">
        <f t="shared" si="600"/>
        <v>#DIV/0!</v>
      </c>
      <c r="AB407" s="354"/>
      <c r="AC407" s="355"/>
      <c r="AD407" s="355"/>
      <c r="AE407" s="355"/>
      <c r="AF407" s="355"/>
      <c r="AG407" s="355"/>
      <c r="AH407" s="354">
        <f>O407</f>
        <v>0</v>
      </c>
      <c r="AI407" s="389" t="e">
        <f t="shared" si="642"/>
        <v>#DIV/0!</v>
      </c>
      <c r="AJ407" s="354">
        <f t="shared" si="625"/>
        <v>0</v>
      </c>
      <c r="AK407" s="342" t="e">
        <f t="shared" si="646"/>
        <v>#DIV/0!</v>
      </c>
      <c r="AL407" s="354"/>
      <c r="AM407" s="387"/>
      <c r="AN407" s="387"/>
      <c r="AO407" s="387"/>
      <c r="AP407" s="355"/>
      <c r="AQ407" s="355"/>
      <c r="AR407" s="354">
        <f>O407</f>
        <v>0</v>
      </c>
      <c r="AS407" s="338" t="e">
        <f>AR407/O407</f>
        <v>#DIV/0!</v>
      </c>
      <c r="AT407" s="351"/>
      <c r="AU407" s="351"/>
      <c r="AV407" s="351">
        <v>0</v>
      </c>
      <c r="AW407" s="351">
        <f>AX407+AZ407</f>
        <v>0</v>
      </c>
      <c r="AX407" s="351"/>
      <c r="AY407" s="351"/>
      <c r="AZ407" s="351">
        <v>0</v>
      </c>
      <c r="BA407" s="351">
        <f t="shared" si="648"/>
        <v>0</v>
      </c>
      <c r="BB407" s="351"/>
      <c r="BC407" s="351"/>
      <c r="BD407" s="351">
        <f>O407</f>
        <v>0</v>
      </c>
      <c r="BE407" s="356">
        <f t="shared" si="647"/>
        <v>0</v>
      </c>
      <c r="BF407" s="398" t="e">
        <f t="shared" si="594"/>
        <v>#DIV/0!</v>
      </c>
      <c r="BG407" s="356"/>
      <c r="BH407" s="398"/>
      <c r="BI407" s="351"/>
      <c r="BJ407" s="351"/>
      <c r="BK407" s="356">
        <f t="shared" ref="BK407:BK408" si="649">O407-AH407</f>
        <v>0</v>
      </c>
      <c r="BL407" s="357" t="e">
        <f t="shared" si="631"/>
        <v>#DIV/0!</v>
      </c>
    </row>
    <row r="408" spans="2:64" s="69" customFormat="1" ht="87.75" hidden="1" customHeight="1" x14ac:dyDescent="0.2">
      <c r="B408" s="358" t="s">
        <v>67</v>
      </c>
      <c r="C408" s="192" t="s">
        <v>148</v>
      </c>
      <c r="D408" s="355">
        <v>0</v>
      </c>
      <c r="E408" s="355"/>
      <c r="F408" s="355"/>
      <c r="G408" s="355"/>
      <c r="H408" s="355"/>
      <c r="I408" s="355"/>
      <c r="J408" s="355"/>
      <c r="K408" s="354">
        <f t="shared" si="623"/>
        <v>0</v>
      </c>
      <c r="L408" s="354"/>
      <c r="M408" s="354"/>
      <c r="N408" s="354"/>
      <c r="O408" s="354"/>
      <c r="P408" s="354">
        <f t="shared" si="643"/>
        <v>0</v>
      </c>
      <c r="Q408" s="393" t="e">
        <f t="shared" si="596"/>
        <v>#DIV/0!</v>
      </c>
      <c r="R408" s="354"/>
      <c r="S408" s="393"/>
      <c r="T408" s="393"/>
      <c r="U408" s="393"/>
      <c r="V408" s="355"/>
      <c r="W408" s="355"/>
      <c r="X408" s="354"/>
      <c r="Y408" s="349" t="e">
        <f t="shared" si="644"/>
        <v>#DIV/0!</v>
      </c>
      <c r="Z408" s="354">
        <f t="shared" si="645"/>
        <v>0</v>
      </c>
      <c r="AA408" s="389" t="e">
        <f t="shared" si="600"/>
        <v>#DIV/0!</v>
      </c>
      <c r="AB408" s="354"/>
      <c r="AC408" s="355"/>
      <c r="AD408" s="355"/>
      <c r="AE408" s="355"/>
      <c r="AF408" s="355"/>
      <c r="AG408" s="355"/>
      <c r="AH408" s="354">
        <f>O408</f>
        <v>0</v>
      </c>
      <c r="AI408" s="389" t="e">
        <f t="shared" si="642"/>
        <v>#DIV/0!</v>
      </c>
      <c r="AJ408" s="354">
        <f t="shared" si="625"/>
        <v>0</v>
      </c>
      <c r="AK408" s="342" t="e">
        <f t="shared" si="646"/>
        <v>#DIV/0!</v>
      </c>
      <c r="AL408" s="354"/>
      <c r="AM408" s="387"/>
      <c r="AN408" s="387"/>
      <c r="AO408" s="387"/>
      <c r="AP408" s="355"/>
      <c r="AQ408" s="355"/>
      <c r="AR408" s="354">
        <f>O408</f>
        <v>0</v>
      </c>
      <c r="AS408" s="338" t="e">
        <f>AR408/O408</f>
        <v>#DIV/0!</v>
      </c>
      <c r="AT408" s="351"/>
      <c r="AU408" s="351"/>
      <c r="AV408" s="351">
        <f>BD408-AH408</f>
        <v>0</v>
      </c>
      <c r="AW408" s="351">
        <v>0</v>
      </c>
      <c r="AX408" s="351"/>
      <c r="AY408" s="351"/>
      <c r="AZ408" s="351">
        <f>BG408-AL408</f>
        <v>0</v>
      </c>
      <c r="BA408" s="351">
        <f t="shared" si="648"/>
        <v>0</v>
      </c>
      <c r="BB408" s="351"/>
      <c r="BC408" s="351"/>
      <c r="BD408" s="351">
        <f>O408</f>
        <v>0</v>
      </c>
      <c r="BE408" s="356">
        <f t="shared" si="647"/>
        <v>0</v>
      </c>
      <c r="BF408" s="398" t="e">
        <f t="shared" si="594"/>
        <v>#DIV/0!</v>
      </c>
      <c r="BG408" s="356"/>
      <c r="BH408" s="398"/>
      <c r="BI408" s="351"/>
      <c r="BJ408" s="351"/>
      <c r="BK408" s="356">
        <f t="shared" si="649"/>
        <v>0</v>
      </c>
      <c r="BL408" s="357" t="e">
        <f t="shared" si="631"/>
        <v>#DIV/0!</v>
      </c>
    </row>
    <row r="409" spans="2:64" s="48" customFormat="1" ht="36.75" customHeight="1" x14ac:dyDescent="0.25">
      <c r="B409" s="346" t="s">
        <v>103</v>
      </c>
      <c r="C409" s="207" t="s">
        <v>149</v>
      </c>
      <c r="D409" s="347" t="e">
        <f>D410+D411+D413+D414</f>
        <v>#REF!</v>
      </c>
      <c r="E409" s="347">
        <f t="shared" si="577"/>
        <v>33381.119999999995</v>
      </c>
      <c r="F409" s="347">
        <f>F410+F411+F413</f>
        <v>0</v>
      </c>
      <c r="G409" s="347">
        <f>G410+G411+G413</f>
        <v>33381.119999999995</v>
      </c>
      <c r="H409" s="347"/>
      <c r="I409" s="347"/>
      <c r="J409" s="347"/>
      <c r="K409" s="348">
        <f t="shared" si="623"/>
        <v>103884.81813</v>
      </c>
      <c r="L409" s="348"/>
      <c r="M409" s="348"/>
      <c r="N409" s="348"/>
      <c r="O409" s="348">
        <f>O410+O412+O413+O416+O419</f>
        <v>103884.81813</v>
      </c>
      <c r="P409" s="348">
        <f t="shared" si="643"/>
        <v>41813.295960000003</v>
      </c>
      <c r="Q409" s="393">
        <f t="shared" si="596"/>
        <v>0.40249669501924173</v>
      </c>
      <c r="R409" s="348">
        <f>R410+R411+R413</f>
        <v>0</v>
      </c>
      <c r="S409" s="393"/>
      <c r="T409" s="393"/>
      <c r="U409" s="393"/>
      <c r="V409" s="347"/>
      <c r="W409" s="347"/>
      <c r="X409" s="348">
        <f>SUM(X410:X416)</f>
        <v>41813.295960000003</v>
      </c>
      <c r="Y409" s="349">
        <f t="shared" si="644"/>
        <v>0.40249669501924173</v>
      </c>
      <c r="Z409" s="348">
        <f t="shared" si="645"/>
        <v>67140.330329999997</v>
      </c>
      <c r="AA409" s="393">
        <f t="shared" si="600"/>
        <v>0.6462958836389503</v>
      </c>
      <c r="AB409" s="348">
        <f>AB410+AB411+AB413</f>
        <v>0</v>
      </c>
      <c r="AC409" s="347"/>
      <c r="AD409" s="347"/>
      <c r="AE409" s="347"/>
      <c r="AF409" s="347"/>
      <c r="AG409" s="347"/>
      <c r="AH409" s="348">
        <f>SUM(AH410:AH416)</f>
        <v>67140.330329999997</v>
      </c>
      <c r="AI409" s="393">
        <f t="shared" si="642"/>
        <v>0.6462958836389503</v>
      </c>
      <c r="AJ409" s="348">
        <f t="shared" si="625"/>
        <v>103884.81813</v>
      </c>
      <c r="AK409" s="393">
        <f t="shared" si="646"/>
        <v>1</v>
      </c>
      <c r="AL409" s="348">
        <f>AL410+AL411+AL413</f>
        <v>0</v>
      </c>
      <c r="AM409" s="393"/>
      <c r="AN409" s="393"/>
      <c r="AO409" s="393"/>
      <c r="AP409" s="347"/>
      <c r="AQ409" s="347"/>
      <c r="AR409" s="348">
        <f>SUM(AR410:AR416)</f>
        <v>103884.81813</v>
      </c>
      <c r="AS409" s="349">
        <f t="shared" ref="AS409:AS446" si="650">AR409/O409</f>
        <v>1</v>
      </c>
      <c r="AT409" s="350"/>
      <c r="AU409" s="350"/>
      <c r="AV409" s="350">
        <f>AV410+AV411+AV413+AV414</f>
        <v>13324.341569999997</v>
      </c>
      <c r="AW409" s="350" t="e">
        <f>AX409+AZ409</f>
        <v>#DIV/0!</v>
      </c>
      <c r="AX409" s="350"/>
      <c r="AY409" s="350"/>
      <c r="AZ409" s="350" t="e">
        <f>AZ410+AZ411+AZ413+AZ414</f>
        <v>#DIV/0!</v>
      </c>
      <c r="BA409" s="350">
        <f t="shared" si="648"/>
        <v>80464.671900000001</v>
      </c>
      <c r="BB409" s="350"/>
      <c r="BC409" s="350"/>
      <c r="BD409" s="350">
        <f>BD410+BD412+BD413+BD416+BD419</f>
        <v>80464.671900000001</v>
      </c>
      <c r="BE409" s="352">
        <f t="shared" si="647"/>
        <v>36744.487799999995</v>
      </c>
      <c r="BF409" s="398">
        <f t="shared" si="594"/>
        <v>0.35370411636104959</v>
      </c>
      <c r="BG409" s="352">
        <f>BG410+BG411+BG413</f>
        <v>0</v>
      </c>
      <c r="BH409" s="398"/>
      <c r="BI409" s="350"/>
      <c r="BJ409" s="350"/>
      <c r="BK409" s="352">
        <f>SUM(BK410:BK416)</f>
        <v>36744.487799999995</v>
      </c>
      <c r="BL409" s="353">
        <f t="shared" si="631"/>
        <v>0.35370411636104959</v>
      </c>
    </row>
    <row r="410" spans="2:64" s="69" customFormat="1" ht="147.75" hidden="1" customHeight="1" x14ac:dyDescent="0.2">
      <c r="B410" s="358" t="s">
        <v>60</v>
      </c>
      <c r="C410" s="192" t="s">
        <v>150</v>
      </c>
      <c r="D410" s="355" t="e">
        <f>#REF!-#REF!</f>
        <v>#REF!</v>
      </c>
      <c r="E410" s="355">
        <f t="shared" si="577"/>
        <v>0</v>
      </c>
      <c r="F410" s="355"/>
      <c r="G410" s="355"/>
      <c r="H410" s="355"/>
      <c r="I410" s="355"/>
      <c r="J410" s="355"/>
      <c r="K410" s="354">
        <f t="shared" si="623"/>
        <v>0</v>
      </c>
      <c r="L410" s="354"/>
      <c r="M410" s="354"/>
      <c r="N410" s="354"/>
      <c r="O410" s="354">
        <v>0</v>
      </c>
      <c r="P410" s="354">
        <f t="shared" si="643"/>
        <v>0</v>
      </c>
      <c r="Q410" s="393" t="e">
        <f t="shared" si="596"/>
        <v>#DIV/0!</v>
      </c>
      <c r="R410" s="354"/>
      <c r="S410" s="393"/>
      <c r="T410" s="393"/>
      <c r="U410" s="393"/>
      <c r="V410" s="355"/>
      <c r="W410" s="355"/>
      <c r="X410" s="354"/>
      <c r="Y410" s="349" t="e">
        <f t="shared" si="644"/>
        <v>#DIV/0!</v>
      </c>
      <c r="Z410" s="354">
        <f t="shared" si="645"/>
        <v>0</v>
      </c>
      <c r="AA410" s="389" t="e">
        <f t="shared" si="600"/>
        <v>#DIV/0!</v>
      </c>
      <c r="AB410" s="354"/>
      <c r="AC410" s="355"/>
      <c r="AD410" s="355"/>
      <c r="AE410" s="355"/>
      <c r="AF410" s="355"/>
      <c r="AG410" s="355"/>
      <c r="AH410" s="354"/>
      <c r="AI410" s="389" t="e">
        <f t="shared" si="642"/>
        <v>#DIV/0!</v>
      </c>
      <c r="AJ410" s="354">
        <f t="shared" si="625"/>
        <v>0</v>
      </c>
      <c r="AK410" s="393" t="e">
        <f t="shared" si="646"/>
        <v>#DIV/0!</v>
      </c>
      <c r="AL410" s="354"/>
      <c r="AM410" s="387"/>
      <c r="AN410" s="387"/>
      <c r="AO410" s="387"/>
      <c r="AP410" s="355"/>
      <c r="AQ410" s="355"/>
      <c r="AR410" s="355"/>
      <c r="AS410" s="338" t="e">
        <f t="shared" si="650"/>
        <v>#DIV/0!</v>
      </c>
      <c r="AT410" s="351"/>
      <c r="AU410" s="351"/>
      <c r="AV410" s="351">
        <f>AM410</f>
        <v>0</v>
      </c>
      <c r="AW410" s="351" t="e">
        <f>AX410+AZ410</f>
        <v>#DIV/0!</v>
      </c>
      <c r="AX410" s="351"/>
      <c r="AY410" s="351"/>
      <c r="AZ410" s="351" t="e">
        <f>AS410</f>
        <v>#DIV/0!</v>
      </c>
      <c r="BA410" s="351">
        <f t="shared" si="648"/>
        <v>0</v>
      </c>
      <c r="BB410" s="351"/>
      <c r="BC410" s="351"/>
      <c r="BD410" s="351">
        <f>O410</f>
        <v>0</v>
      </c>
      <c r="BE410" s="356">
        <f t="shared" si="647"/>
        <v>0</v>
      </c>
      <c r="BF410" s="398" t="e">
        <f t="shared" si="594"/>
        <v>#DIV/0!</v>
      </c>
      <c r="BG410" s="356"/>
      <c r="BH410" s="398"/>
      <c r="BI410" s="351"/>
      <c r="BJ410" s="351"/>
      <c r="BK410" s="351"/>
      <c r="BL410" s="357" t="e">
        <f t="shared" si="631"/>
        <v>#DIV/0!</v>
      </c>
    </row>
    <row r="411" spans="2:64" s="69" customFormat="1" ht="132.75" hidden="1" customHeight="1" x14ac:dyDescent="0.2">
      <c r="B411" s="358" t="s">
        <v>67</v>
      </c>
      <c r="C411" s="192"/>
      <c r="D411" s="355"/>
      <c r="E411" s="355">
        <f t="shared" si="577"/>
        <v>17686.32</v>
      </c>
      <c r="F411" s="355"/>
      <c r="G411" s="355">
        <v>17686.32</v>
      </c>
      <c r="H411" s="355"/>
      <c r="I411" s="355"/>
      <c r="J411" s="355"/>
      <c r="K411" s="354">
        <f t="shared" si="623"/>
        <v>0</v>
      </c>
      <c r="L411" s="354"/>
      <c r="M411" s="354"/>
      <c r="N411" s="354"/>
      <c r="O411" s="354">
        <v>0</v>
      </c>
      <c r="P411" s="354">
        <f t="shared" si="643"/>
        <v>0</v>
      </c>
      <c r="Q411" s="393" t="e">
        <f t="shared" si="596"/>
        <v>#DIV/0!</v>
      </c>
      <c r="R411" s="354"/>
      <c r="S411" s="393"/>
      <c r="T411" s="393"/>
      <c r="U411" s="393"/>
      <c r="V411" s="355"/>
      <c r="W411" s="355"/>
      <c r="X411" s="354"/>
      <c r="Y411" s="349" t="e">
        <f t="shared" si="644"/>
        <v>#DIV/0!</v>
      </c>
      <c r="Z411" s="354">
        <f t="shared" si="645"/>
        <v>0</v>
      </c>
      <c r="AA411" s="389" t="e">
        <f t="shared" si="600"/>
        <v>#DIV/0!</v>
      </c>
      <c r="AB411" s="354"/>
      <c r="AC411" s="355"/>
      <c r="AD411" s="355"/>
      <c r="AE411" s="355"/>
      <c r="AF411" s="355"/>
      <c r="AG411" s="355"/>
      <c r="AH411" s="354"/>
      <c r="AI411" s="389" t="e">
        <f t="shared" si="642"/>
        <v>#DIV/0!</v>
      </c>
      <c r="AJ411" s="354">
        <f t="shared" si="625"/>
        <v>0</v>
      </c>
      <c r="AK411" s="393" t="e">
        <f t="shared" si="646"/>
        <v>#DIV/0!</v>
      </c>
      <c r="AL411" s="354"/>
      <c r="AM411" s="387"/>
      <c r="AN411" s="387"/>
      <c r="AO411" s="387"/>
      <c r="AP411" s="355"/>
      <c r="AQ411" s="355"/>
      <c r="AR411" s="355"/>
      <c r="AS411" s="338" t="e">
        <f t="shared" si="650"/>
        <v>#DIV/0!</v>
      </c>
      <c r="AT411" s="351"/>
      <c r="AU411" s="351"/>
      <c r="AV411" s="351">
        <f>AM411</f>
        <v>0</v>
      </c>
      <c r="AW411" s="351" t="e">
        <f>AX411+AZ411</f>
        <v>#DIV/0!</v>
      </c>
      <c r="AX411" s="351"/>
      <c r="AY411" s="351"/>
      <c r="AZ411" s="351" t="e">
        <f>AS411</f>
        <v>#DIV/0!</v>
      </c>
      <c r="BA411" s="351" t="e">
        <f t="shared" si="648"/>
        <v>#DIV/0!</v>
      </c>
      <c r="BB411" s="351"/>
      <c r="BC411" s="351"/>
      <c r="BD411" s="351" t="e">
        <f>AS411</f>
        <v>#DIV/0!</v>
      </c>
      <c r="BE411" s="356">
        <f t="shared" si="647"/>
        <v>0</v>
      </c>
      <c r="BF411" s="398" t="e">
        <f t="shared" si="594"/>
        <v>#DIV/0!</v>
      </c>
      <c r="BG411" s="356"/>
      <c r="BH411" s="398"/>
      <c r="BI411" s="351"/>
      <c r="BJ411" s="351"/>
      <c r="BK411" s="351"/>
      <c r="BL411" s="357" t="e">
        <f t="shared" si="631"/>
        <v>#DIV/0!</v>
      </c>
    </row>
    <row r="412" spans="2:64" s="69" customFormat="1" ht="129" customHeight="1" x14ac:dyDescent="0.2">
      <c r="B412" s="358" t="s">
        <v>60</v>
      </c>
      <c r="C412" s="192" t="s">
        <v>357</v>
      </c>
      <c r="D412" s="355"/>
      <c r="E412" s="355"/>
      <c r="F412" s="355"/>
      <c r="G412" s="355"/>
      <c r="H412" s="355"/>
      <c r="I412" s="355"/>
      <c r="J412" s="355"/>
      <c r="K412" s="354">
        <f t="shared" si="623"/>
        <v>48747.1806</v>
      </c>
      <c r="L412" s="354"/>
      <c r="M412" s="354"/>
      <c r="N412" s="354"/>
      <c r="O412" s="354">
        <f>'[2]2023_2025'!$BM$461</f>
        <v>48747.1806</v>
      </c>
      <c r="P412" s="354">
        <f>X412</f>
        <v>0</v>
      </c>
      <c r="Q412" s="387">
        <f t="shared" si="596"/>
        <v>0</v>
      </c>
      <c r="R412" s="354"/>
      <c r="S412" s="393"/>
      <c r="T412" s="393"/>
      <c r="U412" s="393"/>
      <c r="V412" s="355"/>
      <c r="W412" s="355"/>
      <c r="X412" s="354">
        <v>0</v>
      </c>
      <c r="Y412" s="349">
        <f t="shared" si="644"/>
        <v>0</v>
      </c>
      <c r="Z412" s="354">
        <f>AH412</f>
        <v>25327.034370000001</v>
      </c>
      <c r="AA412" s="387">
        <f t="shared" si="600"/>
        <v>0.51955895824670528</v>
      </c>
      <c r="AB412" s="354"/>
      <c r="AC412" s="355"/>
      <c r="AD412" s="355"/>
      <c r="AE412" s="355"/>
      <c r="AF412" s="355"/>
      <c r="AG412" s="355"/>
      <c r="AH412" s="354">
        <f>[3]Бюджет!$L$265/1000</f>
        <v>25327.034370000001</v>
      </c>
      <c r="AI412" s="389">
        <f t="shared" si="642"/>
        <v>0.51955895824670528</v>
      </c>
      <c r="AJ412" s="354">
        <f>AR412</f>
        <v>48747.1806</v>
      </c>
      <c r="AK412" s="338">
        <f t="shared" si="646"/>
        <v>1</v>
      </c>
      <c r="AL412" s="354"/>
      <c r="AM412" s="387"/>
      <c r="AN412" s="387"/>
      <c r="AO412" s="387"/>
      <c r="AP412" s="355"/>
      <c r="AQ412" s="355"/>
      <c r="AR412" s="354">
        <f>O412</f>
        <v>48747.1806</v>
      </c>
      <c r="AS412" s="338">
        <f t="shared" si="650"/>
        <v>1</v>
      </c>
      <c r="AT412" s="351"/>
      <c r="AU412" s="351"/>
      <c r="AV412" s="351"/>
      <c r="AW412" s="351">
        <f>AX412+AZ412</f>
        <v>0</v>
      </c>
      <c r="AX412" s="351"/>
      <c r="AY412" s="351"/>
      <c r="AZ412" s="351"/>
      <c r="BA412" s="351">
        <f t="shared" si="648"/>
        <v>25327.034370000001</v>
      </c>
      <c r="BB412" s="351"/>
      <c r="BC412" s="351"/>
      <c r="BD412" s="351">
        <f>AH412</f>
        <v>25327.034370000001</v>
      </c>
      <c r="BE412" s="356">
        <f>BK412</f>
        <v>23420.146229999998</v>
      </c>
      <c r="BF412" s="398">
        <f t="shared" si="594"/>
        <v>0.48044104175329472</v>
      </c>
      <c r="BG412" s="356"/>
      <c r="BH412" s="398"/>
      <c r="BI412" s="351"/>
      <c r="BJ412" s="351"/>
      <c r="BK412" s="356">
        <f t="shared" ref="BK412:BK413" si="651">O412-AH412</f>
        <v>23420.146229999998</v>
      </c>
      <c r="BL412" s="357">
        <f t="shared" si="631"/>
        <v>0.48044104175329472</v>
      </c>
    </row>
    <row r="413" spans="2:64" s="69" customFormat="1" ht="91.5" customHeight="1" x14ac:dyDescent="0.2">
      <c r="B413" s="358" t="s">
        <v>67</v>
      </c>
      <c r="C413" s="192" t="s">
        <v>151</v>
      </c>
      <c r="D413" s="355" t="e">
        <f>#REF!+#REF!</f>
        <v>#REF!</v>
      </c>
      <c r="E413" s="355">
        <f t="shared" si="577"/>
        <v>15694.8</v>
      </c>
      <c r="F413" s="355"/>
      <c r="G413" s="355">
        <v>15694.8</v>
      </c>
      <c r="H413" s="355"/>
      <c r="I413" s="355"/>
      <c r="J413" s="355"/>
      <c r="K413" s="354">
        <f t="shared" si="623"/>
        <v>55137.63753</v>
      </c>
      <c r="L413" s="354"/>
      <c r="M413" s="354"/>
      <c r="N413" s="354"/>
      <c r="O413" s="354">
        <f>'[2]2023_2025'!$BM$462+'[2]2023_2025'!$BM$463</f>
        <v>55137.63753</v>
      </c>
      <c r="P413" s="354">
        <f>R413+X413</f>
        <v>41813.295960000003</v>
      </c>
      <c r="Q413" s="387">
        <f t="shared" si="596"/>
        <v>0.75834398848245332</v>
      </c>
      <c r="R413" s="354"/>
      <c r="S413" s="393"/>
      <c r="T413" s="393"/>
      <c r="U413" s="393"/>
      <c r="V413" s="355"/>
      <c r="W413" s="355"/>
      <c r="X413" s="354">
        <f>AH413</f>
        <v>41813.295960000003</v>
      </c>
      <c r="Y413" s="349">
        <f t="shared" si="644"/>
        <v>0.75834398848245332</v>
      </c>
      <c r="Z413" s="354">
        <f>AB413+AH413</f>
        <v>41813.295960000003</v>
      </c>
      <c r="AA413" s="387">
        <f t="shared" si="600"/>
        <v>0.75834398848245332</v>
      </c>
      <c r="AB413" s="354"/>
      <c r="AC413" s="355"/>
      <c r="AD413" s="355"/>
      <c r="AE413" s="355"/>
      <c r="AF413" s="355"/>
      <c r="AG413" s="355"/>
      <c r="AH413" s="354">
        <v>41813.295960000003</v>
      </c>
      <c r="AI413" s="389">
        <f t="shared" si="642"/>
        <v>0.75834398848245332</v>
      </c>
      <c r="AJ413" s="354">
        <f>AL413+AR413</f>
        <v>55137.63753</v>
      </c>
      <c r="AK413" s="338">
        <f t="shared" si="646"/>
        <v>1</v>
      </c>
      <c r="AL413" s="354"/>
      <c r="AM413" s="387"/>
      <c r="AN413" s="387"/>
      <c r="AO413" s="387"/>
      <c r="AP413" s="355"/>
      <c r="AQ413" s="355"/>
      <c r="AR413" s="354">
        <f>O413</f>
        <v>55137.63753</v>
      </c>
      <c r="AS413" s="338">
        <f t="shared" si="650"/>
        <v>1</v>
      </c>
      <c r="AT413" s="351"/>
      <c r="AU413" s="351"/>
      <c r="AV413" s="351">
        <f>BD413-AH413</f>
        <v>13324.341569999997</v>
      </c>
      <c r="AW413" s="351">
        <f>AX413+AZ413</f>
        <v>0</v>
      </c>
      <c r="AX413" s="351"/>
      <c r="AY413" s="351"/>
      <c r="AZ413" s="351">
        <f>BG413-AL413</f>
        <v>0</v>
      </c>
      <c r="BA413" s="351">
        <f t="shared" si="648"/>
        <v>55137.63753</v>
      </c>
      <c r="BB413" s="351"/>
      <c r="BC413" s="351"/>
      <c r="BD413" s="351">
        <f>O413</f>
        <v>55137.63753</v>
      </c>
      <c r="BE413" s="356">
        <f>BG413+BK413</f>
        <v>13324.341569999997</v>
      </c>
      <c r="BF413" s="398">
        <f t="shared" si="594"/>
        <v>0.24165601151754673</v>
      </c>
      <c r="BG413" s="356"/>
      <c r="BH413" s="398"/>
      <c r="BI413" s="351"/>
      <c r="BJ413" s="351"/>
      <c r="BK413" s="356">
        <f t="shared" si="651"/>
        <v>13324.341569999997</v>
      </c>
      <c r="BL413" s="357">
        <f t="shared" si="631"/>
        <v>0.24165601151754673</v>
      </c>
    </row>
    <row r="414" spans="2:64" s="69" customFormat="1" ht="117.75" hidden="1" customHeight="1" x14ac:dyDescent="0.2">
      <c r="B414" s="358" t="s">
        <v>31</v>
      </c>
      <c r="C414" s="192"/>
      <c r="D414" s="355" t="e">
        <f>#REF!+#REF!</f>
        <v>#REF!</v>
      </c>
      <c r="E414" s="355"/>
      <c r="F414" s="355"/>
      <c r="G414" s="355"/>
      <c r="H414" s="355"/>
      <c r="I414" s="355"/>
      <c r="J414" s="355"/>
      <c r="K414" s="354">
        <f t="shared" si="623"/>
        <v>0</v>
      </c>
      <c r="L414" s="354"/>
      <c r="M414" s="354"/>
      <c r="N414" s="354"/>
      <c r="O414" s="354">
        <v>0</v>
      </c>
      <c r="P414" s="354">
        <f>R414+X414</f>
        <v>0</v>
      </c>
      <c r="Q414" s="393" t="e">
        <f t="shared" si="596"/>
        <v>#DIV/0!</v>
      </c>
      <c r="R414" s="354"/>
      <c r="S414" s="393"/>
      <c r="T414" s="393"/>
      <c r="U414" s="393"/>
      <c r="V414" s="355"/>
      <c r="W414" s="355"/>
      <c r="X414" s="354">
        <v>0</v>
      </c>
      <c r="Y414" s="349" t="e">
        <f t="shared" si="644"/>
        <v>#DIV/0!</v>
      </c>
      <c r="Z414" s="354">
        <f>AB414+AH414</f>
        <v>0</v>
      </c>
      <c r="AA414" s="389" t="e">
        <f t="shared" si="600"/>
        <v>#DIV/0!</v>
      </c>
      <c r="AB414" s="354"/>
      <c r="AC414" s="355"/>
      <c r="AD414" s="355"/>
      <c r="AE414" s="355"/>
      <c r="AF414" s="355"/>
      <c r="AG414" s="355"/>
      <c r="AH414" s="354">
        <v>0</v>
      </c>
      <c r="AI414" s="389" t="e">
        <f t="shared" si="642"/>
        <v>#DIV/0!</v>
      </c>
      <c r="AJ414" s="354">
        <f>AL414+AR414</f>
        <v>0</v>
      </c>
      <c r="AK414" s="393" t="e">
        <f t="shared" si="646"/>
        <v>#DIV/0!</v>
      </c>
      <c r="AL414" s="354"/>
      <c r="AM414" s="387"/>
      <c r="AN414" s="387"/>
      <c r="AO414" s="387"/>
      <c r="AP414" s="355"/>
      <c r="AQ414" s="355"/>
      <c r="AR414" s="354">
        <v>0</v>
      </c>
      <c r="AS414" s="338" t="e">
        <f t="shared" si="650"/>
        <v>#DIV/0!</v>
      </c>
      <c r="AT414" s="351"/>
      <c r="AU414" s="351"/>
      <c r="AV414" s="351">
        <f>BD414-AH414</f>
        <v>0</v>
      </c>
      <c r="AW414" s="351">
        <f>AX414+AY414+AZ414</f>
        <v>0</v>
      </c>
      <c r="AX414" s="351"/>
      <c r="AY414" s="351"/>
      <c r="AZ414" s="351">
        <f>BG414-AL414</f>
        <v>0</v>
      </c>
      <c r="BA414" s="351">
        <f t="shared" ref="BA414:BA419" si="652">BB414+BC414+BD414</f>
        <v>0</v>
      </c>
      <c r="BB414" s="351"/>
      <c r="BC414" s="351"/>
      <c r="BD414" s="351">
        <v>0</v>
      </c>
      <c r="BE414" s="356">
        <f>BG414+BK414</f>
        <v>0</v>
      </c>
      <c r="BF414" s="398" t="e">
        <f t="shared" si="594"/>
        <v>#DIV/0!</v>
      </c>
      <c r="BG414" s="356"/>
      <c r="BH414" s="398"/>
      <c r="BI414" s="351"/>
      <c r="BJ414" s="351"/>
      <c r="BK414" s="356">
        <v>0</v>
      </c>
      <c r="BL414" s="357" t="e">
        <f t="shared" si="631"/>
        <v>#DIV/0!</v>
      </c>
    </row>
    <row r="415" spans="2:64" s="69" customFormat="1" ht="87.75" hidden="1" customHeight="1" x14ac:dyDescent="0.2">
      <c r="B415" s="358" t="s">
        <v>31</v>
      </c>
      <c r="C415" s="192"/>
      <c r="D415" s="355" t="e">
        <f>#REF!-#REF!</f>
        <v>#REF!</v>
      </c>
      <c r="E415" s="355"/>
      <c r="F415" s="355"/>
      <c r="G415" s="355"/>
      <c r="H415" s="355"/>
      <c r="I415" s="355"/>
      <c r="J415" s="355"/>
      <c r="K415" s="354">
        <f t="shared" si="623"/>
        <v>0</v>
      </c>
      <c r="L415" s="354"/>
      <c r="M415" s="354"/>
      <c r="N415" s="354"/>
      <c r="O415" s="354">
        <v>0</v>
      </c>
      <c r="P415" s="354">
        <f>R415+X415</f>
        <v>0</v>
      </c>
      <c r="Q415" s="393" t="e">
        <f t="shared" si="596"/>
        <v>#DIV/0!</v>
      </c>
      <c r="R415" s="354"/>
      <c r="S415" s="393"/>
      <c r="T415" s="393"/>
      <c r="U415" s="393"/>
      <c r="V415" s="355"/>
      <c r="W415" s="355"/>
      <c r="X415" s="354">
        <v>0</v>
      </c>
      <c r="Y415" s="349" t="e">
        <f t="shared" si="644"/>
        <v>#DIV/0!</v>
      </c>
      <c r="Z415" s="354">
        <f>AB415+AH415</f>
        <v>0</v>
      </c>
      <c r="AA415" s="389" t="e">
        <f t="shared" si="600"/>
        <v>#DIV/0!</v>
      </c>
      <c r="AB415" s="354"/>
      <c r="AC415" s="355"/>
      <c r="AD415" s="355"/>
      <c r="AE415" s="355"/>
      <c r="AF415" s="355"/>
      <c r="AG415" s="355"/>
      <c r="AH415" s="354">
        <v>0</v>
      </c>
      <c r="AI415" s="389" t="e">
        <f t="shared" si="642"/>
        <v>#DIV/0!</v>
      </c>
      <c r="AJ415" s="354">
        <f>AL415+AR415</f>
        <v>0</v>
      </c>
      <c r="AK415" s="393" t="e">
        <f t="shared" si="646"/>
        <v>#DIV/0!</v>
      </c>
      <c r="AL415" s="354"/>
      <c r="AM415" s="387"/>
      <c r="AN415" s="387"/>
      <c r="AO415" s="387"/>
      <c r="AP415" s="355"/>
      <c r="AQ415" s="355"/>
      <c r="AR415" s="355">
        <v>0</v>
      </c>
      <c r="AS415" s="338" t="e">
        <f t="shared" si="650"/>
        <v>#DIV/0!</v>
      </c>
      <c r="AT415" s="351"/>
      <c r="AU415" s="351"/>
      <c r="AV415" s="351"/>
      <c r="AW415" s="351">
        <f>AX415+AY415+AZ415</f>
        <v>0</v>
      </c>
      <c r="AX415" s="351"/>
      <c r="AY415" s="351"/>
      <c r="AZ415" s="351">
        <v>0</v>
      </c>
      <c r="BA415" s="351">
        <f t="shared" si="652"/>
        <v>0</v>
      </c>
      <c r="BB415" s="351"/>
      <c r="BC415" s="351"/>
      <c r="BD415" s="351">
        <v>0</v>
      </c>
      <c r="BE415" s="356">
        <f>BG415+BK415</f>
        <v>0</v>
      </c>
      <c r="BF415" s="398" t="e">
        <f t="shared" si="594"/>
        <v>#DIV/0!</v>
      </c>
      <c r="BG415" s="356"/>
      <c r="BH415" s="398"/>
      <c r="BI415" s="351"/>
      <c r="BJ415" s="351"/>
      <c r="BK415" s="351">
        <v>0</v>
      </c>
      <c r="BL415" s="357" t="e">
        <f t="shared" si="631"/>
        <v>#DIV/0!</v>
      </c>
    </row>
    <row r="416" spans="2:64" s="69" customFormat="1" ht="132.75" hidden="1" customHeight="1" x14ac:dyDescent="0.2">
      <c r="B416" s="358" t="s">
        <v>31</v>
      </c>
      <c r="C416" s="211" t="s">
        <v>152</v>
      </c>
      <c r="D416" s="355" t="e">
        <f>#REF!-#REF!</f>
        <v>#REF!</v>
      </c>
      <c r="E416" s="355"/>
      <c r="F416" s="355"/>
      <c r="G416" s="355"/>
      <c r="H416" s="355"/>
      <c r="I416" s="355"/>
      <c r="J416" s="355"/>
      <c r="K416" s="354">
        <f t="shared" si="623"/>
        <v>0</v>
      </c>
      <c r="L416" s="354"/>
      <c r="M416" s="354"/>
      <c r="N416" s="354"/>
      <c r="O416" s="354">
        <v>0</v>
      </c>
      <c r="P416" s="354"/>
      <c r="Q416" s="393" t="e">
        <f t="shared" si="596"/>
        <v>#DIV/0!</v>
      </c>
      <c r="R416" s="354"/>
      <c r="S416" s="393"/>
      <c r="T416" s="393"/>
      <c r="U416" s="393"/>
      <c r="V416" s="355"/>
      <c r="W416" s="355"/>
      <c r="X416" s="354"/>
      <c r="Y416" s="349" t="e">
        <f t="shared" si="644"/>
        <v>#DIV/0!</v>
      </c>
      <c r="Z416" s="354"/>
      <c r="AA416" s="389" t="e">
        <f t="shared" si="600"/>
        <v>#DIV/0!</v>
      </c>
      <c r="AB416" s="354"/>
      <c r="AC416" s="355"/>
      <c r="AD416" s="355"/>
      <c r="AE416" s="355"/>
      <c r="AF416" s="355"/>
      <c r="AG416" s="355"/>
      <c r="AH416" s="354"/>
      <c r="AI416" s="389" t="e">
        <f t="shared" si="642"/>
        <v>#DIV/0!</v>
      </c>
      <c r="AJ416" s="354"/>
      <c r="AK416" s="393" t="e">
        <f t="shared" si="646"/>
        <v>#DIV/0!</v>
      </c>
      <c r="AL416" s="354"/>
      <c r="AM416" s="387"/>
      <c r="AN416" s="387"/>
      <c r="AO416" s="387"/>
      <c r="AP416" s="355"/>
      <c r="AQ416" s="355"/>
      <c r="AR416" s="355"/>
      <c r="AS416" s="338" t="e">
        <f t="shared" si="650"/>
        <v>#DIV/0!</v>
      </c>
      <c r="AT416" s="351"/>
      <c r="AU416" s="351"/>
      <c r="AV416" s="351"/>
      <c r="AW416" s="351">
        <f>AX416+AY416+AZ416</f>
        <v>0</v>
      </c>
      <c r="AX416" s="351"/>
      <c r="AY416" s="351"/>
      <c r="AZ416" s="351">
        <v>0</v>
      </c>
      <c r="BA416" s="351">
        <f t="shared" si="652"/>
        <v>0</v>
      </c>
      <c r="BB416" s="351"/>
      <c r="BC416" s="351"/>
      <c r="BD416" s="351">
        <v>0</v>
      </c>
      <c r="BE416" s="356"/>
      <c r="BF416" s="398" t="e">
        <f t="shared" si="594"/>
        <v>#DIV/0!</v>
      </c>
      <c r="BG416" s="356"/>
      <c r="BH416" s="398"/>
      <c r="BI416" s="351"/>
      <c r="BJ416" s="351"/>
      <c r="BK416" s="351"/>
      <c r="BL416" s="357" t="e">
        <f t="shared" si="631"/>
        <v>#DIV/0!</v>
      </c>
    </row>
    <row r="417" spans="2:64" s="48" customFormat="1" ht="31.5" hidden="1" customHeight="1" x14ac:dyDescent="0.25">
      <c r="B417" s="346" t="s">
        <v>127</v>
      </c>
      <c r="C417" s="212" t="s">
        <v>153</v>
      </c>
      <c r="D417" s="347" t="e">
        <f>D418</f>
        <v>#REF!</v>
      </c>
      <c r="E417" s="347">
        <f t="shared" si="577"/>
        <v>0</v>
      </c>
      <c r="F417" s="347">
        <f>F418</f>
        <v>0</v>
      </c>
      <c r="G417" s="347">
        <f>G418</f>
        <v>0</v>
      </c>
      <c r="H417" s="347"/>
      <c r="I417" s="347"/>
      <c r="J417" s="347"/>
      <c r="K417" s="354">
        <f t="shared" si="623"/>
        <v>0</v>
      </c>
      <c r="L417" s="348"/>
      <c r="M417" s="348"/>
      <c r="N417" s="348"/>
      <c r="O417" s="348">
        <f>O418</f>
        <v>0</v>
      </c>
      <c r="P417" s="354">
        <f t="shared" ref="P417:P427" si="653">R417+X417</f>
        <v>0</v>
      </c>
      <c r="Q417" s="393" t="e">
        <f t="shared" si="596"/>
        <v>#DIV/0!</v>
      </c>
      <c r="R417" s="348">
        <f>R418</f>
        <v>0</v>
      </c>
      <c r="S417" s="393"/>
      <c r="T417" s="393"/>
      <c r="U417" s="393"/>
      <c r="V417" s="347"/>
      <c r="W417" s="347"/>
      <c r="X417" s="348">
        <f>X418</f>
        <v>0</v>
      </c>
      <c r="Y417" s="349" t="e">
        <f t="shared" si="644"/>
        <v>#DIV/0!</v>
      </c>
      <c r="Z417" s="354">
        <f t="shared" ref="Z417:Z418" si="654">AB417+AH417</f>
        <v>0</v>
      </c>
      <c r="AA417" s="389" t="e">
        <f t="shared" si="600"/>
        <v>#DIV/0!</v>
      </c>
      <c r="AB417" s="348">
        <f>AB418</f>
        <v>0</v>
      </c>
      <c r="AC417" s="347"/>
      <c r="AD417" s="347"/>
      <c r="AE417" s="347"/>
      <c r="AF417" s="347"/>
      <c r="AG417" s="347"/>
      <c r="AH417" s="348">
        <f>AH418</f>
        <v>0</v>
      </c>
      <c r="AI417" s="389" t="e">
        <f t="shared" si="642"/>
        <v>#DIV/0!</v>
      </c>
      <c r="AJ417" s="354">
        <f t="shared" ref="AJ417:AJ418" si="655">AL417+AR417</f>
        <v>0</v>
      </c>
      <c r="AK417" s="393" t="e">
        <f t="shared" si="646"/>
        <v>#DIV/0!</v>
      </c>
      <c r="AL417" s="348">
        <f>AL418</f>
        <v>0</v>
      </c>
      <c r="AM417" s="387"/>
      <c r="AN417" s="387"/>
      <c r="AO417" s="387"/>
      <c r="AP417" s="347"/>
      <c r="AQ417" s="347"/>
      <c r="AR417" s="347">
        <f>AR418</f>
        <v>0</v>
      </c>
      <c r="AS417" s="338" t="e">
        <f t="shared" si="650"/>
        <v>#DIV/0!</v>
      </c>
      <c r="AT417" s="350"/>
      <c r="AU417" s="350"/>
      <c r="AV417" s="350">
        <f>AM417</f>
        <v>0</v>
      </c>
      <c r="AW417" s="350">
        <f t="shared" ref="AW417:AW442" si="656">AX417+AZ417</f>
        <v>0</v>
      </c>
      <c r="AX417" s="350"/>
      <c r="AY417" s="350"/>
      <c r="AZ417" s="350">
        <f>AZ418</f>
        <v>0</v>
      </c>
      <c r="BA417" s="351">
        <f t="shared" si="652"/>
        <v>0</v>
      </c>
      <c r="BB417" s="350"/>
      <c r="BC417" s="350"/>
      <c r="BD417" s="350">
        <f>BD418</f>
        <v>0</v>
      </c>
      <c r="BE417" s="352">
        <f t="shared" ref="BE417:BE418" si="657">BG417+BK417</f>
        <v>0</v>
      </c>
      <c r="BF417" s="398" t="e">
        <f t="shared" si="594"/>
        <v>#DIV/0!</v>
      </c>
      <c r="BG417" s="352">
        <f>BG418</f>
        <v>0</v>
      </c>
      <c r="BH417" s="398"/>
      <c r="BI417" s="350"/>
      <c r="BJ417" s="350"/>
      <c r="BK417" s="350">
        <f>BK418</f>
        <v>0</v>
      </c>
      <c r="BL417" s="357" t="e">
        <f t="shared" si="631"/>
        <v>#DIV/0!</v>
      </c>
    </row>
    <row r="418" spans="2:64" s="69" customFormat="1" ht="157.5" hidden="1" customHeight="1" x14ac:dyDescent="0.2">
      <c r="B418" s="358" t="s">
        <v>60</v>
      </c>
      <c r="C418" s="192" t="s">
        <v>154</v>
      </c>
      <c r="D418" s="354" t="e">
        <f>#REF!-#REF!</f>
        <v>#REF!</v>
      </c>
      <c r="E418" s="355">
        <f t="shared" si="577"/>
        <v>0</v>
      </c>
      <c r="F418" s="355"/>
      <c r="G418" s="355"/>
      <c r="H418" s="355"/>
      <c r="I418" s="355"/>
      <c r="J418" s="355"/>
      <c r="K418" s="354">
        <f t="shared" si="623"/>
        <v>0</v>
      </c>
      <c r="L418" s="354"/>
      <c r="M418" s="354"/>
      <c r="N418" s="354"/>
      <c r="O418" s="354">
        <v>0</v>
      </c>
      <c r="P418" s="354">
        <f t="shared" si="653"/>
        <v>0</v>
      </c>
      <c r="Q418" s="393" t="e">
        <f t="shared" si="596"/>
        <v>#DIV/0!</v>
      </c>
      <c r="R418" s="354"/>
      <c r="S418" s="393"/>
      <c r="T418" s="393"/>
      <c r="U418" s="393"/>
      <c r="V418" s="355"/>
      <c r="W418" s="355"/>
      <c r="X418" s="354"/>
      <c r="Y418" s="349" t="e">
        <f t="shared" si="644"/>
        <v>#DIV/0!</v>
      </c>
      <c r="Z418" s="354">
        <f t="shared" si="654"/>
        <v>0</v>
      </c>
      <c r="AA418" s="389" t="e">
        <f t="shared" si="600"/>
        <v>#DIV/0!</v>
      </c>
      <c r="AB418" s="354"/>
      <c r="AC418" s="355"/>
      <c r="AD418" s="355"/>
      <c r="AE418" s="355"/>
      <c r="AF418" s="355"/>
      <c r="AG418" s="355"/>
      <c r="AH418" s="354"/>
      <c r="AI418" s="389" t="e">
        <f t="shared" si="642"/>
        <v>#DIV/0!</v>
      </c>
      <c r="AJ418" s="354">
        <f t="shared" si="655"/>
        <v>0</v>
      </c>
      <c r="AK418" s="393" t="e">
        <f t="shared" si="646"/>
        <v>#DIV/0!</v>
      </c>
      <c r="AL418" s="354"/>
      <c r="AM418" s="387"/>
      <c r="AN418" s="387"/>
      <c r="AO418" s="387"/>
      <c r="AP418" s="355"/>
      <c r="AQ418" s="355"/>
      <c r="AR418" s="355"/>
      <c r="AS418" s="338" t="e">
        <f t="shared" si="650"/>
        <v>#DIV/0!</v>
      </c>
      <c r="AT418" s="351"/>
      <c r="AU418" s="351"/>
      <c r="AV418" s="351">
        <f>AM418</f>
        <v>0</v>
      </c>
      <c r="AW418" s="351">
        <f t="shared" si="656"/>
        <v>0</v>
      </c>
      <c r="AX418" s="351"/>
      <c r="AY418" s="351"/>
      <c r="AZ418" s="351">
        <f>BD418-AH418</f>
        <v>0</v>
      </c>
      <c r="BA418" s="351">
        <f t="shared" si="652"/>
        <v>0</v>
      </c>
      <c r="BB418" s="351"/>
      <c r="BC418" s="351"/>
      <c r="BD418" s="351">
        <v>0</v>
      </c>
      <c r="BE418" s="356">
        <f t="shared" si="657"/>
        <v>0</v>
      </c>
      <c r="BF418" s="398" t="e">
        <f t="shared" si="594"/>
        <v>#DIV/0!</v>
      </c>
      <c r="BG418" s="356"/>
      <c r="BH418" s="398"/>
      <c r="BI418" s="351"/>
      <c r="BJ418" s="351"/>
      <c r="BK418" s="351"/>
      <c r="BL418" s="357" t="e">
        <f t="shared" si="631"/>
        <v>#DIV/0!</v>
      </c>
    </row>
    <row r="419" spans="2:64" s="69" customFormat="1" ht="131.25" hidden="1" customHeight="1" x14ac:dyDescent="0.2">
      <c r="B419" s="358" t="s">
        <v>76</v>
      </c>
      <c r="C419" s="211" t="s">
        <v>155</v>
      </c>
      <c r="D419" s="354"/>
      <c r="E419" s="355"/>
      <c r="F419" s="355"/>
      <c r="G419" s="355"/>
      <c r="H419" s="355"/>
      <c r="I419" s="355"/>
      <c r="J419" s="355"/>
      <c r="K419" s="354">
        <f t="shared" si="623"/>
        <v>0</v>
      </c>
      <c r="L419" s="354"/>
      <c r="M419" s="354"/>
      <c r="N419" s="354"/>
      <c r="O419" s="354">
        <v>0</v>
      </c>
      <c r="P419" s="354"/>
      <c r="Q419" s="393" t="e">
        <f t="shared" si="596"/>
        <v>#DIV/0!</v>
      </c>
      <c r="R419" s="354"/>
      <c r="S419" s="393"/>
      <c r="T419" s="393"/>
      <c r="U419" s="393"/>
      <c r="V419" s="355"/>
      <c r="W419" s="355"/>
      <c r="X419" s="354"/>
      <c r="Y419" s="349" t="e">
        <f t="shared" si="644"/>
        <v>#DIV/0!</v>
      </c>
      <c r="Z419" s="354"/>
      <c r="AA419" s="389" t="e">
        <f t="shared" si="600"/>
        <v>#DIV/0!</v>
      </c>
      <c r="AB419" s="354"/>
      <c r="AC419" s="355"/>
      <c r="AD419" s="355"/>
      <c r="AE419" s="355"/>
      <c r="AF419" s="355"/>
      <c r="AG419" s="355"/>
      <c r="AH419" s="354"/>
      <c r="AI419" s="389" t="e">
        <f t="shared" si="642"/>
        <v>#DIV/0!</v>
      </c>
      <c r="AJ419" s="354"/>
      <c r="AK419" s="393" t="e">
        <f t="shared" si="646"/>
        <v>#DIV/0!</v>
      </c>
      <c r="AL419" s="354"/>
      <c r="AM419" s="387"/>
      <c r="AN419" s="387"/>
      <c r="AO419" s="387"/>
      <c r="AP419" s="355"/>
      <c r="AQ419" s="355"/>
      <c r="AR419" s="355"/>
      <c r="AS419" s="338" t="e">
        <f t="shared" si="650"/>
        <v>#DIV/0!</v>
      </c>
      <c r="AT419" s="351"/>
      <c r="AU419" s="351"/>
      <c r="AV419" s="351"/>
      <c r="AW419" s="351"/>
      <c r="AX419" s="351"/>
      <c r="AY419" s="351"/>
      <c r="AZ419" s="351"/>
      <c r="BA419" s="351">
        <f t="shared" si="652"/>
        <v>0</v>
      </c>
      <c r="BB419" s="351"/>
      <c r="BC419" s="351"/>
      <c r="BD419" s="351">
        <f>O419</f>
        <v>0</v>
      </c>
      <c r="BE419" s="356"/>
      <c r="BF419" s="398" t="e">
        <f t="shared" si="594"/>
        <v>#DIV/0!</v>
      </c>
      <c r="BG419" s="356"/>
      <c r="BH419" s="398"/>
      <c r="BI419" s="351"/>
      <c r="BJ419" s="351"/>
      <c r="BK419" s="351"/>
      <c r="BL419" s="357" t="e">
        <f t="shared" si="631"/>
        <v>#DIV/0!</v>
      </c>
    </row>
    <row r="420" spans="2:64" s="48" customFormat="1" ht="36.75" customHeight="1" x14ac:dyDescent="0.25">
      <c r="B420" s="346" t="s">
        <v>141</v>
      </c>
      <c r="C420" s="207" t="s">
        <v>156</v>
      </c>
      <c r="D420" s="347" t="e">
        <f>D421+D422+D424+D425</f>
        <v>#REF!</v>
      </c>
      <c r="E420" s="347">
        <f t="shared" si="577"/>
        <v>12988</v>
      </c>
      <c r="F420" s="347">
        <f>F421+F422+F424</f>
        <v>0</v>
      </c>
      <c r="G420" s="347">
        <f>G421+G422+G424</f>
        <v>12988</v>
      </c>
      <c r="H420" s="347"/>
      <c r="I420" s="347"/>
      <c r="J420" s="347"/>
      <c r="K420" s="348">
        <f t="shared" si="623"/>
        <v>129868.15646</v>
      </c>
      <c r="L420" s="348"/>
      <c r="M420" s="348"/>
      <c r="N420" s="348"/>
      <c r="O420" s="348">
        <f>SUM(O425:O428)</f>
        <v>129868.15646</v>
      </c>
      <c r="P420" s="348">
        <f t="shared" si="653"/>
        <v>59311.286959999998</v>
      </c>
      <c r="Q420" s="393">
        <f t="shared" si="596"/>
        <v>0.45670384932482005</v>
      </c>
      <c r="R420" s="348">
        <f>R421+R422+R424</f>
        <v>0</v>
      </c>
      <c r="S420" s="393"/>
      <c r="T420" s="393"/>
      <c r="U420" s="393"/>
      <c r="V420" s="347"/>
      <c r="W420" s="347"/>
      <c r="X420" s="348">
        <f>X425+X427</f>
        <v>59311.286959999998</v>
      </c>
      <c r="Y420" s="349">
        <f t="shared" si="644"/>
        <v>0.45670384932482005</v>
      </c>
      <c r="Z420" s="348">
        <f t="shared" ref="Z420:Z428" si="658">AB420+AH420</f>
        <v>60311.286970000001</v>
      </c>
      <c r="AA420" s="393">
        <f t="shared" si="600"/>
        <v>0.46440396640708581</v>
      </c>
      <c r="AB420" s="348">
        <f>AB421+AB422+AB424</f>
        <v>0</v>
      </c>
      <c r="AC420" s="347"/>
      <c r="AD420" s="347"/>
      <c r="AE420" s="347"/>
      <c r="AF420" s="347"/>
      <c r="AG420" s="347"/>
      <c r="AH420" s="348">
        <f>SUM(AH425:AH427)</f>
        <v>60311.286970000001</v>
      </c>
      <c r="AI420" s="393">
        <f t="shared" si="642"/>
        <v>0.46440396640708581</v>
      </c>
      <c r="AJ420" s="348">
        <f t="shared" ref="AJ420:AJ428" si="659">AL420+AR420</f>
        <v>129868.15646</v>
      </c>
      <c r="AK420" s="393">
        <f t="shared" si="646"/>
        <v>1</v>
      </c>
      <c r="AL420" s="348">
        <f>AL421+AL422+AL424</f>
        <v>0</v>
      </c>
      <c r="AM420" s="393"/>
      <c r="AN420" s="393"/>
      <c r="AO420" s="393"/>
      <c r="AP420" s="347"/>
      <c r="AQ420" s="347"/>
      <c r="AR420" s="348">
        <f>SUM(AR425:AR428)</f>
        <v>129868.15646</v>
      </c>
      <c r="AS420" s="349">
        <f t="shared" si="650"/>
        <v>1</v>
      </c>
      <c r="AT420" s="350"/>
      <c r="AU420" s="350"/>
      <c r="AV420" s="350">
        <f>AV421+AV422+AV424</f>
        <v>0</v>
      </c>
      <c r="AW420" s="350" t="e">
        <f t="shared" si="656"/>
        <v>#DIV/0!</v>
      </c>
      <c r="AX420" s="350"/>
      <c r="AY420" s="350"/>
      <c r="AZ420" s="350" t="e">
        <f>AZ421+AZ422+AZ424+AZ425</f>
        <v>#DIV/0!</v>
      </c>
      <c r="BA420" s="350">
        <f t="shared" ref="BA420:BA444" si="660">BB420+BD420</f>
        <v>1000.00001</v>
      </c>
      <c r="BB420" s="350"/>
      <c r="BC420" s="350"/>
      <c r="BD420" s="350">
        <f>SUM(BD424:BD426)</f>
        <v>1000.00001</v>
      </c>
      <c r="BE420" s="352">
        <f t="shared" ref="BE420:BE427" si="661">BG420+BK420</f>
        <v>27501.248319999999</v>
      </c>
      <c r="BF420" s="398">
        <f t="shared" si="594"/>
        <v>0.21176282985483444</v>
      </c>
      <c r="BG420" s="352">
        <f>BG421+BG422+BG424</f>
        <v>0</v>
      </c>
      <c r="BH420" s="398"/>
      <c r="BI420" s="350"/>
      <c r="BJ420" s="350"/>
      <c r="BK420" s="352">
        <f>BK425+BK427</f>
        <v>27501.248319999999</v>
      </c>
      <c r="BL420" s="353">
        <f t="shared" si="631"/>
        <v>0.21176282985483444</v>
      </c>
    </row>
    <row r="421" spans="2:64" s="69" customFormat="1" ht="91.5" hidden="1" customHeight="1" x14ac:dyDescent="0.2">
      <c r="B421" s="358" t="s">
        <v>60</v>
      </c>
      <c r="C421" s="211" t="s">
        <v>157</v>
      </c>
      <c r="D421" s="355" t="e">
        <f>#REF!-#REF!</f>
        <v>#REF!</v>
      </c>
      <c r="E421" s="355">
        <f t="shared" si="577"/>
        <v>0</v>
      </c>
      <c r="F421" s="355"/>
      <c r="G421" s="355"/>
      <c r="H421" s="355"/>
      <c r="I421" s="355"/>
      <c r="J421" s="355"/>
      <c r="K421" s="354">
        <f t="shared" si="623"/>
        <v>0</v>
      </c>
      <c r="L421" s="354"/>
      <c r="M421" s="354"/>
      <c r="N421" s="354"/>
      <c r="O421" s="354">
        <v>0</v>
      </c>
      <c r="P421" s="354">
        <f t="shared" si="653"/>
        <v>0</v>
      </c>
      <c r="Q421" s="393" t="e">
        <f t="shared" si="596"/>
        <v>#DIV/0!</v>
      </c>
      <c r="R421" s="354"/>
      <c r="S421" s="393"/>
      <c r="T421" s="393"/>
      <c r="U421" s="393"/>
      <c r="V421" s="355"/>
      <c r="W421" s="355"/>
      <c r="X421" s="354">
        <v>0</v>
      </c>
      <c r="Y421" s="349" t="e">
        <f t="shared" si="644"/>
        <v>#DIV/0!</v>
      </c>
      <c r="Z421" s="354">
        <f t="shared" si="658"/>
        <v>0</v>
      </c>
      <c r="AA421" s="389" t="e">
        <f t="shared" si="600"/>
        <v>#DIV/0!</v>
      </c>
      <c r="AB421" s="354"/>
      <c r="AC421" s="355"/>
      <c r="AD421" s="355"/>
      <c r="AE421" s="355"/>
      <c r="AF421" s="355"/>
      <c r="AG421" s="355"/>
      <c r="AH421" s="354">
        <v>0</v>
      </c>
      <c r="AI421" s="389" t="e">
        <f t="shared" si="642"/>
        <v>#DIV/0!</v>
      </c>
      <c r="AJ421" s="354">
        <f t="shared" si="659"/>
        <v>0</v>
      </c>
      <c r="AK421" s="393" t="e">
        <f t="shared" si="646"/>
        <v>#DIV/0!</v>
      </c>
      <c r="AL421" s="354"/>
      <c r="AM421" s="387"/>
      <c r="AN421" s="387"/>
      <c r="AO421" s="387"/>
      <c r="AP421" s="355"/>
      <c r="AQ421" s="355"/>
      <c r="AR421" s="355">
        <v>0</v>
      </c>
      <c r="AS421" s="338" t="e">
        <f t="shared" si="650"/>
        <v>#DIV/0!</v>
      </c>
      <c r="AT421" s="351"/>
      <c r="AU421" s="351"/>
      <c r="AV421" s="351">
        <f>AM421</f>
        <v>0</v>
      </c>
      <c r="AW421" s="351" t="e">
        <f t="shared" si="656"/>
        <v>#DIV/0!</v>
      </c>
      <c r="AX421" s="351"/>
      <c r="AY421" s="351"/>
      <c r="AZ421" s="351" t="e">
        <f>AS421</f>
        <v>#DIV/0!</v>
      </c>
      <c r="BA421" s="351" t="e">
        <f t="shared" si="660"/>
        <v>#DIV/0!</v>
      </c>
      <c r="BB421" s="351"/>
      <c r="BC421" s="351"/>
      <c r="BD421" s="351" t="e">
        <f>AS421</f>
        <v>#DIV/0!</v>
      </c>
      <c r="BE421" s="356">
        <f t="shared" si="661"/>
        <v>0</v>
      </c>
      <c r="BF421" s="398" t="e">
        <f t="shared" si="594"/>
        <v>#DIV/0!</v>
      </c>
      <c r="BG421" s="356"/>
      <c r="BH421" s="398"/>
      <c r="BI421" s="351"/>
      <c r="BJ421" s="351"/>
      <c r="BK421" s="351">
        <v>0</v>
      </c>
      <c r="BL421" s="357" t="e">
        <f t="shared" si="631"/>
        <v>#DIV/0!</v>
      </c>
    </row>
    <row r="422" spans="2:64" s="69" customFormat="1" ht="102.75" hidden="1" customHeight="1" x14ac:dyDescent="0.2">
      <c r="B422" s="358" t="s">
        <v>67</v>
      </c>
      <c r="C422" s="211" t="s">
        <v>158</v>
      </c>
      <c r="D422" s="355" t="e">
        <f>#REF!-#REF!</f>
        <v>#REF!</v>
      </c>
      <c r="E422" s="355">
        <f t="shared" si="577"/>
        <v>0</v>
      </c>
      <c r="F422" s="355"/>
      <c r="G422" s="355"/>
      <c r="H422" s="355"/>
      <c r="I422" s="355"/>
      <c r="J422" s="355"/>
      <c r="K422" s="354">
        <f t="shared" si="623"/>
        <v>0</v>
      </c>
      <c r="L422" s="354"/>
      <c r="M422" s="354"/>
      <c r="N422" s="354"/>
      <c r="O422" s="354">
        <v>0</v>
      </c>
      <c r="P422" s="354">
        <f t="shared" si="653"/>
        <v>0</v>
      </c>
      <c r="Q422" s="393" t="e">
        <f t="shared" si="596"/>
        <v>#DIV/0!</v>
      </c>
      <c r="R422" s="354"/>
      <c r="S422" s="393"/>
      <c r="T422" s="393"/>
      <c r="U422" s="393"/>
      <c r="V422" s="355"/>
      <c r="W422" s="355"/>
      <c r="X422" s="354"/>
      <c r="Y422" s="349" t="e">
        <f t="shared" si="644"/>
        <v>#DIV/0!</v>
      </c>
      <c r="Z422" s="354">
        <f t="shared" si="658"/>
        <v>0</v>
      </c>
      <c r="AA422" s="389" t="e">
        <f t="shared" si="600"/>
        <v>#DIV/0!</v>
      </c>
      <c r="AB422" s="354"/>
      <c r="AC422" s="355"/>
      <c r="AD422" s="355"/>
      <c r="AE422" s="355"/>
      <c r="AF422" s="355"/>
      <c r="AG422" s="355"/>
      <c r="AH422" s="354"/>
      <c r="AI422" s="389" t="e">
        <f t="shared" si="642"/>
        <v>#DIV/0!</v>
      </c>
      <c r="AJ422" s="354">
        <f t="shared" si="659"/>
        <v>0</v>
      </c>
      <c r="AK422" s="393" t="e">
        <f t="shared" si="646"/>
        <v>#DIV/0!</v>
      </c>
      <c r="AL422" s="354"/>
      <c r="AM422" s="387"/>
      <c r="AN422" s="387"/>
      <c r="AO422" s="387"/>
      <c r="AP422" s="355"/>
      <c r="AQ422" s="355"/>
      <c r="AR422" s="355"/>
      <c r="AS422" s="338" t="e">
        <f t="shared" si="650"/>
        <v>#DIV/0!</v>
      </c>
      <c r="AT422" s="351"/>
      <c r="AU422" s="351"/>
      <c r="AV422" s="351">
        <f>AM422</f>
        <v>0</v>
      </c>
      <c r="AW422" s="351" t="e">
        <f t="shared" si="656"/>
        <v>#DIV/0!</v>
      </c>
      <c r="AX422" s="351"/>
      <c r="AY422" s="351"/>
      <c r="AZ422" s="351" t="e">
        <f>AS422</f>
        <v>#DIV/0!</v>
      </c>
      <c r="BA422" s="351" t="e">
        <f t="shared" si="660"/>
        <v>#DIV/0!</v>
      </c>
      <c r="BB422" s="351"/>
      <c r="BC422" s="351"/>
      <c r="BD422" s="351" t="e">
        <f>AS422</f>
        <v>#DIV/0!</v>
      </c>
      <c r="BE422" s="356">
        <f t="shared" si="661"/>
        <v>0</v>
      </c>
      <c r="BF422" s="398" t="e">
        <f t="shared" si="594"/>
        <v>#DIV/0!</v>
      </c>
      <c r="BG422" s="356"/>
      <c r="BH422" s="398"/>
      <c r="BI422" s="351"/>
      <c r="BJ422" s="351"/>
      <c r="BK422" s="351"/>
      <c r="BL422" s="357" t="e">
        <f t="shared" si="631"/>
        <v>#DIV/0!</v>
      </c>
    </row>
    <row r="423" spans="2:64" s="69" customFormat="1" ht="76.5" hidden="1" customHeight="1" x14ac:dyDescent="0.2">
      <c r="B423" s="358" t="s">
        <v>71</v>
      </c>
      <c r="C423" s="211" t="s">
        <v>159</v>
      </c>
      <c r="D423" s="355"/>
      <c r="E423" s="355"/>
      <c r="F423" s="355"/>
      <c r="G423" s="355"/>
      <c r="H423" s="355"/>
      <c r="I423" s="355"/>
      <c r="J423" s="355"/>
      <c r="K423" s="354">
        <f t="shared" si="623"/>
        <v>0</v>
      </c>
      <c r="L423" s="354"/>
      <c r="M423" s="354"/>
      <c r="N423" s="354"/>
      <c r="O423" s="354">
        <v>0</v>
      </c>
      <c r="P423" s="354">
        <f t="shared" si="653"/>
        <v>0</v>
      </c>
      <c r="Q423" s="393" t="e">
        <f t="shared" si="596"/>
        <v>#DIV/0!</v>
      </c>
      <c r="R423" s="354"/>
      <c r="S423" s="393"/>
      <c r="T423" s="393"/>
      <c r="U423" s="393"/>
      <c r="V423" s="355"/>
      <c r="W423" s="355"/>
      <c r="X423" s="354">
        <v>0</v>
      </c>
      <c r="Y423" s="349" t="e">
        <f t="shared" si="644"/>
        <v>#DIV/0!</v>
      </c>
      <c r="Z423" s="354">
        <f t="shared" si="658"/>
        <v>0</v>
      </c>
      <c r="AA423" s="389" t="e">
        <f t="shared" si="600"/>
        <v>#DIV/0!</v>
      </c>
      <c r="AB423" s="354"/>
      <c r="AC423" s="355"/>
      <c r="AD423" s="355"/>
      <c r="AE423" s="355"/>
      <c r="AF423" s="355"/>
      <c r="AG423" s="355"/>
      <c r="AH423" s="354">
        <v>0</v>
      </c>
      <c r="AI423" s="389" t="e">
        <f t="shared" si="642"/>
        <v>#DIV/0!</v>
      </c>
      <c r="AJ423" s="354">
        <f t="shared" si="659"/>
        <v>0</v>
      </c>
      <c r="AK423" s="393" t="e">
        <f t="shared" si="646"/>
        <v>#DIV/0!</v>
      </c>
      <c r="AL423" s="354"/>
      <c r="AM423" s="387"/>
      <c r="AN423" s="387"/>
      <c r="AO423" s="387"/>
      <c r="AP423" s="355"/>
      <c r="AQ423" s="355"/>
      <c r="AR423" s="355">
        <v>0</v>
      </c>
      <c r="AS423" s="338" t="e">
        <f t="shared" si="650"/>
        <v>#DIV/0!</v>
      </c>
      <c r="AT423" s="351"/>
      <c r="AU423" s="351"/>
      <c r="AV423" s="351"/>
      <c r="AW423" s="351"/>
      <c r="AX423" s="351"/>
      <c r="AY423" s="351"/>
      <c r="AZ423" s="351"/>
      <c r="BA423" s="351"/>
      <c r="BB423" s="351"/>
      <c r="BC423" s="351"/>
      <c r="BD423" s="351"/>
      <c r="BE423" s="356">
        <f t="shared" si="661"/>
        <v>0</v>
      </c>
      <c r="BF423" s="398" t="e">
        <f t="shared" si="594"/>
        <v>#DIV/0!</v>
      </c>
      <c r="BG423" s="356"/>
      <c r="BH423" s="398"/>
      <c r="BI423" s="351"/>
      <c r="BJ423" s="351"/>
      <c r="BK423" s="351">
        <v>0</v>
      </c>
      <c r="BL423" s="357" t="e">
        <f t="shared" si="631"/>
        <v>#DIV/0!</v>
      </c>
    </row>
    <row r="424" spans="2:64" s="69" customFormat="1" ht="106.5" hidden="1" customHeight="1" x14ac:dyDescent="0.2">
      <c r="B424" s="358" t="s">
        <v>60</v>
      </c>
      <c r="C424" s="211" t="s">
        <v>160</v>
      </c>
      <c r="D424" s="355" t="e">
        <f>#REF!+#REF!</f>
        <v>#REF!</v>
      </c>
      <c r="E424" s="355">
        <f t="shared" si="577"/>
        <v>12988</v>
      </c>
      <c r="F424" s="355"/>
      <c r="G424" s="355">
        <f>[4]Лист1!$M$41</f>
        <v>12988</v>
      </c>
      <c r="H424" s="355"/>
      <c r="I424" s="355"/>
      <c r="J424" s="355"/>
      <c r="K424" s="354">
        <f t="shared" si="623"/>
        <v>0</v>
      </c>
      <c r="L424" s="354"/>
      <c r="M424" s="354"/>
      <c r="N424" s="354"/>
      <c r="O424" s="354">
        <v>0</v>
      </c>
      <c r="P424" s="354">
        <f t="shared" si="653"/>
        <v>0</v>
      </c>
      <c r="Q424" s="393" t="e">
        <f t="shared" si="596"/>
        <v>#DIV/0!</v>
      </c>
      <c r="R424" s="354"/>
      <c r="S424" s="393"/>
      <c r="T424" s="393"/>
      <c r="U424" s="393"/>
      <c r="V424" s="355"/>
      <c r="W424" s="355"/>
      <c r="X424" s="354">
        <v>0</v>
      </c>
      <c r="Y424" s="349" t="e">
        <f t="shared" si="644"/>
        <v>#DIV/0!</v>
      </c>
      <c r="Z424" s="354">
        <f t="shared" si="658"/>
        <v>0</v>
      </c>
      <c r="AA424" s="389" t="e">
        <f t="shared" si="600"/>
        <v>#DIV/0!</v>
      </c>
      <c r="AB424" s="354"/>
      <c r="AC424" s="355"/>
      <c r="AD424" s="355"/>
      <c r="AE424" s="355"/>
      <c r="AF424" s="355"/>
      <c r="AG424" s="355"/>
      <c r="AH424" s="354">
        <v>0</v>
      </c>
      <c r="AI424" s="389" t="e">
        <f t="shared" si="642"/>
        <v>#DIV/0!</v>
      </c>
      <c r="AJ424" s="354">
        <f t="shared" si="659"/>
        <v>0</v>
      </c>
      <c r="AK424" s="393" t="e">
        <f t="shared" si="646"/>
        <v>#DIV/0!</v>
      </c>
      <c r="AL424" s="354"/>
      <c r="AM424" s="387"/>
      <c r="AN424" s="387"/>
      <c r="AO424" s="387"/>
      <c r="AP424" s="355"/>
      <c r="AQ424" s="355"/>
      <c r="AR424" s="355">
        <v>0</v>
      </c>
      <c r="AS424" s="338" t="e">
        <f t="shared" si="650"/>
        <v>#DIV/0!</v>
      </c>
      <c r="AT424" s="351"/>
      <c r="AU424" s="351"/>
      <c r="AV424" s="351">
        <f>BD424-AH424</f>
        <v>0</v>
      </c>
      <c r="AW424" s="351">
        <f t="shared" si="656"/>
        <v>0</v>
      </c>
      <c r="AX424" s="351"/>
      <c r="AY424" s="351"/>
      <c r="AZ424" s="351">
        <f>BG424-AL424</f>
        <v>0</v>
      </c>
      <c r="BA424" s="351">
        <f t="shared" si="660"/>
        <v>0</v>
      </c>
      <c r="BB424" s="351"/>
      <c r="BC424" s="351"/>
      <c r="BD424" s="351">
        <f>O424</f>
        <v>0</v>
      </c>
      <c r="BE424" s="356">
        <f t="shared" si="661"/>
        <v>0</v>
      </c>
      <c r="BF424" s="398" t="e">
        <f t="shared" si="594"/>
        <v>#DIV/0!</v>
      </c>
      <c r="BG424" s="356"/>
      <c r="BH424" s="398"/>
      <c r="BI424" s="351"/>
      <c r="BJ424" s="351"/>
      <c r="BK424" s="351">
        <v>0</v>
      </c>
      <c r="BL424" s="357" t="e">
        <f t="shared" si="631"/>
        <v>#DIV/0!</v>
      </c>
    </row>
    <row r="425" spans="2:64" s="69" customFormat="1" ht="90" customHeight="1" x14ac:dyDescent="0.2">
      <c r="B425" s="358" t="s">
        <v>60</v>
      </c>
      <c r="C425" s="211" t="s">
        <v>356</v>
      </c>
      <c r="D425" s="355" t="e">
        <f>#REF!-#REF!</f>
        <v>#REF!</v>
      </c>
      <c r="E425" s="355"/>
      <c r="F425" s="355"/>
      <c r="G425" s="355"/>
      <c r="H425" s="355"/>
      <c r="I425" s="355"/>
      <c r="J425" s="355"/>
      <c r="K425" s="354">
        <f t="shared" si="623"/>
        <v>1000.00001</v>
      </c>
      <c r="L425" s="354"/>
      <c r="M425" s="354"/>
      <c r="N425" s="354"/>
      <c r="O425" s="354">
        <v>1000.00001</v>
      </c>
      <c r="P425" s="354">
        <f t="shared" si="653"/>
        <v>0</v>
      </c>
      <c r="Q425" s="387">
        <f t="shared" si="596"/>
        <v>0</v>
      </c>
      <c r="R425" s="354"/>
      <c r="S425" s="393"/>
      <c r="T425" s="393"/>
      <c r="U425" s="393"/>
      <c r="V425" s="355"/>
      <c r="W425" s="355"/>
      <c r="X425" s="354">
        <v>0</v>
      </c>
      <c r="Y425" s="349">
        <f t="shared" si="644"/>
        <v>0</v>
      </c>
      <c r="Z425" s="354">
        <f t="shared" si="658"/>
        <v>1000.00001</v>
      </c>
      <c r="AA425" s="387">
        <f t="shared" si="600"/>
        <v>1</v>
      </c>
      <c r="AB425" s="354"/>
      <c r="AC425" s="355"/>
      <c r="AD425" s="355"/>
      <c r="AE425" s="355"/>
      <c r="AF425" s="355"/>
      <c r="AG425" s="355"/>
      <c r="AH425" s="354">
        <f>O425</f>
        <v>1000.00001</v>
      </c>
      <c r="AI425" s="389">
        <f t="shared" si="642"/>
        <v>1</v>
      </c>
      <c r="AJ425" s="354">
        <f t="shared" si="659"/>
        <v>1000.00001</v>
      </c>
      <c r="AK425" s="338">
        <f t="shared" si="646"/>
        <v>1</v>
      </c>
      <c r="AL425" s="354"/>
      <c r="AM425" s="387"/>
      <c r="AN425" s="387"/>
      <c r="AO425" s="387"/>
      <c r="AP425" s="355"/>
      <c r="AQ425" s="355"/>
      <c r="AR425" s="354">
        <f t="shared" ref="AR425:AR428" si="662">O425</f>
        <v>1000.00001</v>
      </c>
      <c r="AS425" s="338">
        <f t="shared" si="650"/>
        <v>1</v>
      </c>
      <c r="AT425" s="351"/>
      <c r="AU425" s="351"/>
      <c r="AV425" s="351"/>
      <c r="AW425" s="351">
        <f t="shared" si="656"/>
        <v>0</v>
      </c>
      <c r="AX425" s="351"/>
      <c r="AY425" s="351"/>
      <c r="AZ425" s="351">
        <f>BD425-AH425</f>
        <v>0</v>
      </c>
      <c r="BA425" s="351">
        <f t="shared" si="660"/>
        <v>1000.00001</v>
      </c>
      <c r="BB425" s="351"/>
      <c r="BC425" s="351"/>
      <c r="BD425" s="351">
        <f>O425</f>
        <v>1000.00001</v>
      </c>
      <c r="BE425" s="356">
        <f t="shared" si="661"/>
        <v>0</v>
      </c>
      <c r="BF425" s="398">
        <f t="shared" si="594"/>
        <v>0</v>
      </c>
      <c r="BG425" s="356"/>
      <c r="BH425" s="398"/>
      <c r="BI425" s="351"/>
      <c r="BJ425" s="351"/>
      <c r="BK425" s="356">
        <f t="shared" ref="BK425:BK427" si="663">O425-AH425</f>
        <v>0</v>
      </c>
      <c r="BL425" s="357">
        <f t="shared" si="631"/>
        <v>0</v>
      </c>
    </row>
    <row r="426" spans="2:64" s="69" customFormat="1" ht="186.75" hidden="1" customHeight="1" x14ac:dyDescent="0.2">
      <c r="B426" s="358" t="s">
        <v>71</v>
      </c>
      <c r="C426" s="211" t="s">
        <v>161</v>
      </c>
      <c r="D426" s="355"/>
      <c r="E426" s="355"/>
      <c r="F426" s="355"/>
      <c r="G426" s="355"/>
      <c r="H426" s="355"/>
      <c r="I426" s="355"/>
      <c r="J426" s="355"/>
      <c r="K426" s="354">
        <f t="shared" si="623"/>
        <v>0</v>
      </c>
      <c r="L426" s="354"/>
      <c r="M426" s="354"/>
      <c r="N426" s="354"/>
      <c r="O426" s="354">
        <v>0</v>
      </c>
      <c r="P426" s="354">
        <f t="shared" si="653"/>
        <v>0</v>
      </c>
      <c r="Q426" s="387" t="e">
        <f t="shared" si="596"/>
        <v>#DIV/0!</v>
      </c>
      <c r="R426" s="354"/>
      <c r="S426" s="393"/>
      <c r="T426" s="393"/>
      <c r="U426" s="393"/>
      <c r="V426" s="355"/>
      <c r="W426" s="355"/>
      <c r="X426" s="354">
        <f>AH426</f>
        <v>0</v>
      </c>
      <c r="Y426" s="349" t="e">
        <f t="shared" si="644"/>
        <v>#DIV/0!</v>
      </c>
      <c r="Z426" s="354">
        <f t="shared" si="658"/>
        <v>0</v>
      </c>
      <c r="AA426" s="387" t="e">
        <f t="shared" si="600"/>
        <v>#DIV/0!</v>
      </c>
      <c r="AB426" s="354"/>
      <c r="AC426" s="355"/>
      <c r="AD426" s="355"/>
      <c r="AE426" s="355"/>
      <c r="AF426" s="355"/>
      <c r="AG426" s="355"/>
      <c r="AH426" s="354">
        <v>0</v>
      </c>
      <c r="AI426" s="389" t="e">
        <f t="shared" si="642"/>
        <v>#DIV/0!</v>
      </c>
      <c r="AJ426" s="354">
        <f t="shared" si="659"/>
        <v>0</v>
      </c>
      <c r="AK426" s="338" t="e">
        <f t="shared" si="646"/>
        <v>#DIV/0!</v>
      </c>
      <c r="AL426" s="354"/>
      <c r="AM426" s="387"/>
      <c r="AN426" s="387"/>
      <c r="AO426" s="387"/>
      <c r="AP426" s="355"/>
      <c r="AQ426" s="355"/>
      <c r="AR426" s="354">
        <f t="shared" si="662"/>
        <v>0</v>
      </c>
      <c r="AS426" s="338" t="e">
        <f t="shared" si="650"/>
        <v>#DIV/0!</v>
      </c>
      <c r="AT426" s="351"/>
      <c r="AU426" s="351"/>
      <c r="AV426" s="351"/>
      <c r="AW426" s="351"/>
      <c r="AX426" s="351"/>
      <c r="AY426" s="351"/>
      <c r="AZ426" s="351"/>
      <c r="BA426" s="351">
        <f t="shared" si="660"/>
        <v>0</v>
      </c>
      <c r="BB426" s="351"/>
      <c r="BC426" s="351"/>
      <c r="BD426" s="351">
        <f>O426</f>
        <v>0</v>
      </c>
      <c r="BE426" s="356">
        <f t="shared" si="661"/>
        <v>0</v>
      </c>
      <c r="BF426" s="398" t="e">
        <f t="shared" si="594"/>
        <v>#DIV/0!</v>
      </c>
      <c r="BG426" s="356"/>
      <c r="BH426" s="398"/>
      <c r="BI426" s="351"/>
      <c r="BJ426" s="351"/>
      <c r="BK426" s="356">
        <f t="shared" si="663"/>
        <v>0</v>
      </c>
      <c r="BL426" s="357" t="e">
        <f t="shared" si="631"/>
        <v>#DIV/0!</v>
      </c>
    </row>
    <row r="427" spans="2:64" s="69" customFormat="1" ht="83.25" customHeight="1" x14ac:dyDescent="0.2">
      <c r="B427" s="358" t="s">
        <v>67</v>
      </c>
      <c r="C427" s="211" t="s">
        <v>161</v>
      </c>
      <c r="D427" s="355"/>
      <c r="E427" s="355"/>
      <c r="F427" s="355"/>
      <c r="G427" s="355"/>
      <c r="H427" s="355"/>
      <c r="I427" s="355"/>
      <c r="J427" s="355"/>
      <c r="K427" s="354">
        <f t="shared" si="623"/>
        <v>86812.535279999996</v>
      </c>
      <c r="L427" s="354"/>
      <c r="M427" s="354"/>
      <c r="N427" s="354"/>
      <c r="O427" s="354">
        <f>'[2]2023_2025'!$BM$469</f>
        <v>86812.535279999996</v>
      </c>
      <c r="P427" s="354">
        <f t="shared" si="653"/>
        <v>59311.286959999998</v>
      </c>
      <c r="Q427" s="387">
        <f t="shared" si="596"/>
        <v>0.68321109121742496</v>
      </c>
      <c r="R427" s="354"/>
      <c r="S427" s="393"/>
      <c r="T427" s="393"/>
      <c r="U427" s="393"/>
      <c r="V427" s="355"/>
      <c r="W427" s="355"/>
      <c r="X427" s="354">
        <f>AH427</f>
        <v>59311.286959999998</v>
      </c>
      <c r="Y427" s="349">
        <f t="shared" si="644"/>
        <v>0.68321109121742496</v>
      </c>
      <c r="Z427" s="354">
        <f t="shared" si="658"/>
        <v>59311.286959999998</v>
      </c>
      <c r="AA427" s="387">
        <f t="shared" si="600"/>
        <v>0.68321109121742496</v>
      </c>
      <c r="AB427" s="354"/>
      <c r="AC427" s="355"/>
      <c r="AD427" s="355"/>
      <c r="AE427" s="355"/>
      <c r="AF427" s="355"/>
      <c r="AG427" s="355"/>
      <c r="AH427" s="354">
        <v>59311.286959999998</v>
      </c>
      <c r="AI427" s="389">
        <f t="shared" si="642"/>
        <v>0.68321109121742496</v>
      </c>
      <c r="AJ427" s="354">
        <f t="shared" si="659"/>
        <v>86812.535279999996</v>
      </c>
      <c r="AK427" s="338">
        <f t="shared" si="646"/>
        <v>1</v>
      </c>
      <c r="AL427" s="354"/>
      <c r="AM427" s="387"/>
      <c r="AN427" s="387"/>
      <c r="AO427" s="387"/>
      <c r="AP427" s="355"/>
      <c r="AQ427" s="355"/>
      <c r="AR427" s="354">
        <f t="shared" si="662"/>
        <v>86812.535279999996</v>
      </c>
      <c r="AS427" s="338">
        <f t="shared" si="650"/>
        <v>1</v>
      </c>
      <c r="AT427" s="351"/>
      <c r="AU427" s="351"/>
      <c r="AV427" s="351"/>
      <c r="AW427" s="351"/>
      <c r="AX427" s="351"/>
      <c r="AY427" s="351"/>
      <c r="AZ427" s="351"/>
      <c r="BA427" s="351"/>
      <c r="BB427" s="351"/>
      <c r="BC427" s="351"/>
      <c r="BD427" s="351"/>
      <c r="BE427" s="356">
        <f t="shared" si="661"/>
        <v>27501.248319999999</v>
      </c>
      <c r="BF427" s="398">
        <f t="shared" si="594"/>
        <v>0.31678890878257504</v>
      </c>
      <c r="BG427" s="356"/>
      <c r="BH427" s="398"/>
      <c r="BI427" s="351"/>
      <c r="BJ427" s="351"/>
      <c r="BK427" s="356">
        <f t="shared" si="663"/>
        <v>27501.248319999999</v>
      </c>
      <c r="BL427" s="357">
        <f t="shared" si="631"/>
        <v>0.31678890878257504</v>
      </c>
    </row>
    <row r="428" spans="2:64" s="69" customFormat="1" ht="97.5" customHeight="1" x14ac:dyDescent="0.2">
      <c r="B428" s="358" t="s">
        <v>71</v>
      </c>
      <c r="C428" s="211" t="s">
        <v>355</v>
      </c>
      <c r="D428" s="355"/>
      <c r="E428" s="355"/>
      <c r="F428" s="355"/>
      <c r="G428" s="355"/>
      <c r="H428" s="355"/>
      <c r="I428" s="355"/>
      <c r="J428" s="355"/>
      <c r="K428" s="354">
        <f t="shared" si="623"/>
        <v>42055.621169999999</v>
      </c>
      <c r="L428" s="354"/>
      <c r="M428" s="354"/>
      <c r="N428" s="354"/>
      <c r="O428" s="354">
        <f>'[5]2023_2025'!$BK$432</f>
        <v>42055.621169999999</v>
      </c>
      <c r="P428" s="354">
        <v>0</v>
      </c>
      <c r="Q428" s="387">
        <v>0</v>
      </c>
      <c r="R428" s="354"/>
      <c r="S428" s="393"/>
      <c r="T428" s="393"/>
      <c r="U428" s="393"/>
      <c r="V428" s="355"/>
      <c r="W428" s="355"/>
      <c r="X428" s="354">
        <v>0</v>
      </c>
      <c r="Y428" s="349">
        <f t="shared" si="644"/>
        <v>0</v>
      </c>
      <c r="Z428" s="354">
        <f t="shared" si="658"/>
        <v>0</v>
      </c>
      <c r="AA428" s="387">
        <f t="shared" si="600"/>
        <v>0</v>
      </c>
      <c r="AB428" s="354"/>
      <c r="AC428" s="355"/>
      <c r="AD428" s="355"/>
      <c r="AE428" s="355"/>
      <c r="AF428" s="355"/>
      <c r="AG428" s="355"/>
      <c r="AH428" s="354">
        <v>0</v>
      </c>
      <c r="AI428" s="389">
        <f t="shared" si="642"/>
        <v>0</v>
      </c>
      <c r="AJ428" s="354">
        <f t="shared" si="659"/>
        <v>42055.621169999999</v>
      </c>
      <c r="AK428" s="338">
        <f t="shared" si="646"/>
        <v>1</v>
      </c>
      <c r="AL428" s="354"/>
      <c r="AM428" s="387"/>
      <c r="AN428" s="387"/>
      <c r="AO428" s="387"/>
      <c r="AP428" s="355"/>
      <c r="AQ428" s="355"/>
      <c r="AR428" s="354">
        <f t="shared" si="662"/>
        <v>42055.621169999999</v>
      </c>
      <c r="AS428" s="338"/>
      <c r="AT428" s="351"/>
      <c r="AU428" s="351"/>
      <c r="AV428" s="351"/>
      <c r="AW428" s="351"/>
      <c r="AX428" s="351"/>
      <c r="AY428" s="351"/>
      <c r="AZ428" s="351"/>
      <c r="BA428" s="351"/>
      <c r="BB428" s="351"/>
      <c r="BC428" s="351"/>
      <c r="BD428" s="351"/>
      <c r="BE428" s="356"/>
      <c r="BF428" s="398"/>
      <c r="BG428" s="356"/>
      <c r="BH428" s="398"/>
      <c r="BI428" s="351"/>
      <c r="BJ428" s="351"/>
      <c r="BK428" s="356"/>
      <c r="BL428" s="357"/>
    </row>
    <row r="429" spans="2:64" s="48" customFormat="1" ht="63" hidden="1" customHeight="1" x14ac:dyDescent="0.25">
      <c r="B429" s="346" t="s">
        <v>162</v>
      </c>
      <c r="C429" s="212" t="s">
        <v>163</v>
      </c>
      <c r="D429" s="347">
        <f>D430</f>
        <v>0</v>
      </c>
      <c r="E429" s="347">
        <f>E430+E433+E434</f>
        <v>22596.148000000001</v>
      </c>
      <c r="F429" s="347">
        <f>F430+F433</f>
        <v>0</v>
      </c>
      <c r="G429" s="347">
        <f>G430+G433+G434</f>
        <v>22596.148000000001</v>
      </c>
      <c r="H429" s="347"/>
      <c r="I429" s="347"/>
      <c r="J429" s="347"/>
      <c r="K429" s="348">
        <f t="shared" si="623"/>
        <v>0</v>
      </c>
      <c r="L429" s="348"/>
      <c r="M429" s="348"/>
      <c r="N429" s="348"/>
      <c r="O429" s="348">
        <f>O430</f>
        <v>0</v>
      </c>
      <c r="P429" s="348">
        <f>R429+X429</f>
        <v>0</v>
      </c>
      <c r="Q429" s="393" t="e">
        <f t="shared" si="596"/>
        <v>#DIV/0!</v>
      </c>
      <c r="R429" s="348">
        <f>R430+R433</f>
        <v>0</v>
      </c>
      <c r="S429" s="393"/>
      <c r="T429" s="393"/>
      <c r="U429" s="393"/>
      <c r="V429" s="347"/>
      <c r="W429" s="347"/>
      <c r="X429" s="348">
        <f>X430</f>
        <v>0</v>
      </c>
      <c r="Y429" s="349" t="e">
        <f t="shared" si="644"/>
        <v>#DIV/0!</v>
      </c>
      <c r="Z429" s="348">
        <f>AB429+AH429</f>
        <v>0</v>
      </c>
      <c r="AA429" s="389" t="e">
        <f t="shared" si="600"/>
        <v>#DIV/0!</v>
      </c>
      <c r="AB429" s="348">
        <f>AB430+AB433</f>
        <v>0</v>
      </c>
      <c r="AC429" s="347"/>
      <c r="AD429" s="347"/>
      <c r="AE429" s="347"/>
      <c r="AF429" s="347"/>
      <c r="AG429" s="347"/>
      <c r="AH429" s="348">
        <f>AH430</f>
        <v>0</v>
      </c>
      <c r="AI429" s="389" t="e">
        <f t="shared" si="642"/>
        <v>#DIV/0!</v>
      </c>
      <c r="AJ429" s="348">
        <f>AL429+AR429</f>
        <v>0</v>
      </c>
      <c r="AK429" s="393" t="e">
        <f t="shared" si="646"/>
        <v>#DIV/0!</v>
      </c>
      <c r="AL429" s="348">
        <f>AL430+AL433</f>
        <v>0</v>
      </c>
      <c r="AM429" s="387"/>
      <c r="AN429" s="387"/>
      <c r="AO429" s="387"/>
      <c r="AP429" s="347"/>
      <c r="AQ429" s="347"/>
      <c r="AR429" s="348">
        <f>AR430</f>
        <v>0</v>
      </c>
      <c r="AS429" s="338" t="e">
        <f t="shared" si="650"/>
        <v>#DIV/0!</v>
      </c>
      <c r="AT429" s="350"/>
      <c r="AU429" s="350"/>
      <c r="AV429" s="350">
        <v>0</v>
      </c>
      <c r="AW429" s="350" t="e">
        <f t="shared" si="656"/>
        <v>#DIV/0!</v>
      </c>
      <c r="AX429" s="350"/>
      <c r="AY429" s="350"/>
      <c r="AZ429" s="350" t="e">
        <f>AZ433+AZ434</f>
        <v>#DIV/0!</v>
      </c>
      <c r="BA429" s="350">
        <f t="shared" si="660"/>
        <v>0</v>
      </c>
      <c r="BB429" s="350"/>
      <c r="BC429" s="350"/>
      <c r="BD429" s="350">
        <f>BD430</f>
        <v>0</v>
      </c>
      <c r="BE429" s="352">
        <f>BG429+BK429</f>
        <v>0</v>
      </c>
      <c r="BF429" s="398" t="e">
        <f t="shared" si="594"/>
        <v>#DIV/0!</v>
      </c>
      <c r="BG429" s="352">
        <f>BG430+BG433</f>
        <v>0</v>
      </c>
      <c r="BH429" s="398"/>
      <c r="BI429" s="350"/>
      <c r="BJ429" s="350"/>
      <c r="BK429" s="352">
        <f>BK430</f>
        <v>0</v>
      </c>
      <c r="BL429" s="357" t="e">
        <f t="shared" si="631"/>
        <v>#DIV/0!</v>
      </c>
    </row>
    <row r="430" spans="2:64" s="69" customFormat="1" ht="76.5" hidden="1" customHeight="1" x14ac:dyDescent="0.2">
      <c r="B430" s="358" t="s">
        <v>60</v>
      </c>
      <c r="C430" s="211" t="s">
        <v>164</v>
      </c>
      <c r="D430" s="355"/>
      <c r="E430" s="355"/>
      <c r="F430" s="355"/>
      <c r="G430" s="355"/>
      <c r="H430" s="355"/>
      <c r="I430" s="355"/>
      <c r="J430" s="355"/>
      <c r="K430" s="354">
        <f t="shared" si="623"/>
        <v>0</v>
      </c>
      <c r="L430" s="354"/>
      <c r="M430" s="354"/>
      <c r="N430" s="354"/>
      <c r="O430" s="354">
        <v>0</v>
      </c>
      <c r="P430" s="354">
        <f>X430</f>
        <v>0</v>
      </c>
      <c r="Q430" s="393" t="e">
        <f t="shared" si="596"/>
        <v>#DIV/0!</v>
      </c>
      <c r="R430" s="354"/>
      <c r="S430" s="393"/>
      <c r="T430" s="393"/>
      <c r="U430" s="393"/>
      <c r="V430" s="355"/>
      <c r="W430" s="355"/>
      <c r="X430" s="354">
        <f>O430</f>
        <v>0</v>
      </c>
      <c r="Y430" s="349" t="e">
        <f t="shared" si="644"/>
        <v>#DIV/0!</v>
      </c>
      <c r="Z430" s="354">
        <f>AH430</f>
        <v>0</v>
      </c>
      <c r="AA430" s="389" t="e">
        <f t="shared" si="600"/>
        <v>#DIV/0!</v>
      </c>
      <c r="AB430" s="354"/>
      <c r="AC430" s="355"/>
      <c r="AD430" s="355"/>
      <c r="AE430" s="355"/>
      <c r="AF430" s="355"/>
      <c r="AG430" s="355"/>
      <c r="AH430" s="354">
        <v>0</v>
      </c>
      <c r="AI430" s="389" t="e">
        <f t="shared" si="642"/>
        <v>#DIV/0!</v>
      </c>
      <c r="AJ430" s="354">
        <f>AR430</f>
        <v>0</v>
      </c>
      <c r="AK430" s="342" t="e">
        <f t="shared" si="646"/>
        <v>#DIV/0!</v>
      </c>
      <c r="AL430" s="354"/>
      <c r="AM430" s="387"/>
      <c r="AN430" s="387"/>
      <c r="AO430" s="387"/>
      <c r="AP430" s="355"/>
      <c r="AQ430" s="355"/>
      <c r="AR430" s="354">
        <f>O430</f>
        <v>0</v>
      </c>
      <c r="AS430" s="338" t="e">
        <f t="shared" si="650"/>
        <v>#DIV/0!</v>
      </c>
      <c r="AT430" s="351"/>
      <c r="AU430" s="351"/>
      <c r="AV430" s="351"/>
      <c r="AW430" s="331">
        <f t="shared" si="656"/>
        <v>0</v>
      </c>
      <c r="AX430" s="351"/>
      <c r="AY430" s="351"/>
      <c r="AZ430" s="351"/>
      <c r="BA430" s="331">
        <f t="shared" si="660"/>
        <v>0</v>
      </c>
      <c r="BB430" s="351"/>
      <c r="BC430" s="351"/>
      <c r="BD430" s="351">
        <v>0</v>
      </c>
      <c r="BE430" s="356">
        <f>BK430</f>
        <v>0</v>
      </c>
      <c r="BF430" s="398" t="e">
        <f t="shared" si="594"/>
        <v>#DIV/0!</v>
      </c>
      <c r="BG430" s="356"/>
      <c r="BH430" s="398"/>
      <c r="BI430" s="351"/>
      <c r="BJ430" s="351"/>
      <c r="BK430" s="356">
        <f>O430-AH430</f>
        <v>0</v>
      </c>
      <c r="BL430" s="357" t="e">
        <f t="shared" si="631"/>
        <v>#DIV/0!</v>
      </c>
    </row>
    <row r="431" spans="2:64" s="69" customFormat="1" ht="111.75" hidden="1" customHeight="1" x14ac:dyDescent="0.2">
      <c r="B431" s="358" t="s">
        <v>67</v>
      </c>
      <c r="C431" s="192" t="s">
        <v>165</v>
      </c>
      <c r="D431" s="355"/>
      <c r="E431" s="355"/>
      <c r="F431" s="355"/>
      <c r="G431" s="355"/>
      <c r="H431" s="355"/>
      <c r="I431" s="355"/>
      <c r="J431" s="355"/>
      <c r="K431" s="354"/>
      <c r="L431" s="354"/>
      <c r="M431" s="354"/>
      <c r="N431" s="354"/>
      <c r="O431" s="354"/>
      <c r="P431" s="354"/>
      <c r="Q431" s="393" t="e">
        <f t="shared" si="596"/>
        <v>#DIV/0!</v>
      </c>
      <c r="R431" s="354"/>
      <c r="S431" s="393"/>
      <c r="T431" s="393"/>
      <c r="U431" s="393"/>
      <c r="V431" s="355"/>
      <c r="W431" s="355"/>
      <c r="X431" s="354"/>
      <c r="Y431" s="349" t="e">
        <f t="shared" si="644"/>
        <v>#DIV/0!</v>
      </c>
      <c r="Z431" s="354"/>
      <c r="AA431" s="389" t="e">
        <f t="shared" si="600"/>
        <v>#DIV/0!</v>
      </c>
      <c r="AB431" s="354"/>
      <c r="AC431" s="355"/>
      <c r="AD431" s="355"/>
      <c r="AE431" s="355"/>
      <c r="AF431" s="355"/>
      <c r="AG431" s="355"/>
      <c r="AH431" s="354"/>
      <c r="AI431" s="389" t="e">
        <f t="shared" si="642"/>
        <v>#DIV/0!</v>
      </c>
      <c r="AJ431" s="354"/>
      <c r="AK431" s="393" t="e">
        <f t="shared" si="646"/>
        <v>#DIV/0!</v>
      </c>
      <c r="AL431" s="354"/>
      <c r="AM431" s="387"/>
      <c r="AN431" s="387"/>
      <c r="AO431" s="387"/>
      <c r="AP431" s="355"/>
      <c r="AQ431" s="355"/>
      <c r="AR431" s="354"/>
      <c r="AS431" s="338" t="e">
        <f t="shared" si="650"/>
        <v>#DIV/0!</v>
      </c>
      <c r="AT431" s="351"/>
      <c r="AU431" s="351"/>
      <c r="AV431" s="351"/>
      <c r="AW431" s="331">
        <f t="shared" si="656"/>
        <v>0</v>
      </c>
      <c r="AX431" s="351"/>
      <c r="AY431" s="351"/>
      <c r="AZ431" s="351"/>
      <c r="BA431" s="331"/>
      <c r="BB431" s="351"/>
      <c r="BC431" s="351"/>
      <c r="BD431" s="351"/>
      <c r="BE431" s="356"/>
      <c r="BF431" s="398" t="e">
        <f t="shared" si="594"/>
        <v>#DIV/0!</v>
      </c>
      <c r="BG431" s="356"/>
      <c r="BH431" s="398"/>
      <c r="BI431" s="351"/>
      <c r="BJ431" s="351"/>
      <c r="BK431" s="356"/>
      <c r="BL431" s="357" t="e">
        <f t="shared" si="631"/>
        <v>#DIV/0!</v>
      </c>
    </row>
    <row r="432" spans="2:64" s="69" customFormat="1" ht="111.75" hidden="1" customHeight="1" x14ac:dyDescent="0.2">
      <c r="B432" s="358" t="s">
        <v>71</v>
      </c>
      <c r="C432" s="192" t="s">
        <v>166</v>
      </c>
      <c r="D432" s="355"/>
      <c r="E432" s="355"/>
      <c r="F432" s="355"/>
      <c r="G432" s="355"/>
      <c r="H432" s="355"/>
      <c r="I432" s="355"/>
      <c r="J432" s="355"/>
      <c r="K432" s="354"/>
      <c r="L432" s="354"/>
      <c r="M432" s="354"/>
      <c r="N432" s="354"/>
      <c r="O432" s="354"/>
      <c r="P432" s="354"/>
      <c r="Q432" s="393" t="e">
        <f t="shared" si="596"/>
        <v>#DIV/0!</v>
      </c>
      <c r="R432" s="354"/>
      <c r="S432" s="393"/>
      <c r="T432" s="393"/>
      <c r="U432" s="393"/>
      <c r="V432" s="355"/>
      <c r="W432" s="355"/>
      <c r="X432" s="354"/>
      <c r="Y432" s="349" t="e">
        <f t="shared" si="644"/>
        <v>#DIV/0!</v>
      </c>
      <c r="Z432" s="354"/>
      <c r="AA432" s="389" t="e">
        <f t="shared" si="600"/>
        <v>#DIV/0!</v>
      </c>
      <c r="AB432" s="354"/>
      <c r="AC432" s="355"/>
      <c r="AD432" s="355"/>
      <c r="AE432" s="355"/>
      <c r="AF432" s="355"/>
      <c r="AG432" s="355"/>
      <c r="AH432" s="354"/>
      <c r="AI432" s="389" t="e">
        <f t="shared" si="642"/>
        <v>#DIV/0!</v>
      </c>
      <c r="AJ432" s="354"/>
      <c r="AK432" s="393" t="e">
        <f t="shared" si="646"/>
        <v>#DIV/0!</v>
      </c>
      <c r="AL432" s="354"/>
      <c r="AM432" s="387"/>
      <c r="AN432" s="387"/>
      <c r="AO432" s="387"/>
      <c r="AP432" s="355"/>
      <c r="AQ432" s="355"/>
      <c r="AR432" s="354"/>
      <c r="AS432" s="338" t="e">
        <f t="shared" si="650"/>
        <v>#DIV/0!</v>
      </c>
      <c r="AT432" s="351"/>
      <c r="AU432" s="351"/>
      <c r="AV432" s="351"/>
      <c r="AW432" s="331">
        <f t="shared" si="656"/>
        <v>0</v>
      </c>
      <c r="AX432" s="351"/>
      <c r="AY432" s="351"/>
      <c r="AZ432" s="351"/>
      <c r="BA432" s="331"/>
      <c r="BB432" s="351"/>
      <c r="BC432" s="351"/>
      <c r="BD432" s="351"/>
      <c r="BE432" s="356"/>
      <c r="BF432" s="398" t="e">
        <f t="shared" si="594"/>
        <v>#DIV/0!</v>
      </c>
      <c r="BG432" s="356"/>
      <c r="BH432" s="398"/>
      <c r="BI432" s="351"/>
      <c r="BJ432" s="351"/>
      <c r="BK432" s="356"/>
      <c r="BL432" s="357" t="e">
        <f t="shared" si="631"/>
        <v>#DIV/0!</v>
      </c>
    </row>
    <row r="433" spans="2:64" s="48" customFormat="1" ht="33" hidden="1" customHeight="1" x14ac:dyDescent="0.25">
      <c r="B433" s="346" t="s">
        <v>167</v>
      </c>
      <c r="C433" s="212" t="s">
        <v>168</v>
      </c>
      <c r="D433" s="347">
        <f>D434+D435+D436</f>
        <v>0</v>
      </c>
      <c r="E433" s="347">
        <f>E434+E435+E436</f>
        <v>22596.148000000001</v>
      </c>
      <c r="F433" s="347">
        <f>F434+F435</f>
        <v>0</v>
      </c>
      <c r="G433" s="347">
        <f>G434+G435+G436</f>
        <v>22596.148000000001</v>
      </c>
      <c r="H433" s="347"/>
      <c r="I433" s="347"/>
      <c r="J433" s="347"/>
      <c r="K433" s="348">
        <f t="shared" si="623"/>
        <v>0</v>
      </c>
      <c r="L433" s="348"/>
      <c r="M433" s="348"/>
      <c r="N433" s="348"/>
      <c r="O433" s="348">
        <f>O434+O435+O436</f>
        <v>0</v>
      </c>
      <c r="P433" s="348">
        <f>R433+X433</f>
        <v>0</v>
      </c>
      <c r="Q433" s="393" t="e">
        <f t="shared" si="596"/>
        <v>#DIV/0!</v>
      </c>
      <c r="R433" s="348">
        <f>R434+R435</f>
        <v>0</v>
      </c>
      <c r="S433" s="393"/>
      <c r="T433" s="393"/>
      <c r="U433" s="393"/>
      <c r="V433" s="347"/>
      <c r="W433" s="347"/>
      <c r="X433" s="348">
        <f>X434+X435</f>
        <v>0</v>
      </c>
      <c r="Y433" s="349" t="e">
        <f t="shared" si="644"/>
        <v>#DIV/0!</v>
      </c>
      <c r="Z433" s="348">
        <f>AB433+AH433</f>
        <v>0</v>
      </c>
      <c r="AA433" s="389" t="e">
        <f t="shared" si="600"/>
        <v>#DIV/0!</v>
      </c>
      <c r="AB433" s="348">
        <f>AB434+AB435</f>
        <v>0</v>
      </c>
      <c r="AC433" s="347"/>
      <c r="AD433" s="347"/>
      <c r="AE433" s="347"/>
      <c r="AF433" s="347"/>
      <c r="AG433" s="347"/>
      <c r="AH433" s="348">
        <f>AH434+AH435</f>
        <v>0</v>
      </c>
      <c r="AI433" s="389" t="e">
        <f t="shared" si="642"/>
        <v>#DIV/0!</v>
      </c>
      <c r="AJ433" s="348">
        <f>AL433+AR433</f>
        <v>0</v>
      </c>
      <c r="AK433" s="393" t="e">
        <f t="shared" si="646"/>
        <v>#DIV/0!</v>
      </c>
      <c r="AL433" s="348">
        <f>AL434+AL435</f>
        <v>0</v>
      </c>
      <c r="AM433" s="387"/>
      <c r="AN433" s="387"/>
      <c r="AO433" s="387"/>
      <c r="AP433" s="347"/>
      <c r="AQ433" s="347"/>
      <c r="AR433" s="348">
        <f>AR434+AR435</f>
        <v>0</v>
      </c>
      <c r="AS433" s="338" t="e">
        <f t="shared" si="650"/>
        <v>#DIV/0!</v>
      </c>
      <c r="AT433" s="350"/>
      <c r="AU433" s="350"/>
      <c r="AV433" s="350">
        <f>AV434</f>
        <v>0</v>
      </c>
      <c r="AW433" s="350">
        <f t="shared" si="656"/>
        <v>0</v>
      </c>
      <c r="AX433" s="350"/>
      <c r="AY433" s="350"/>
      <c r="AZ433" s="350">
        <f>AZ435+AZ436</f>
        <v>0</v>
      </c>
      <c r="BA433" s="350">
        <f t="shared" si="660"/>
        <v>8730.5</v>
      </c>
      <c r="BB433" s="350"/>
      <c r="BC433" s="350"/>
      <c r="BD433" s="350">
        <f>BD434+BD435+BD436</f>
        <v>8730.5</v>
      </c>
      <c r="BE433" s="352">
        <f>BG433+BK433</f>
        <v>0</v>
      </c>
      <c r="BF433" s="398" t="e">
        <f t="shared" si="594"/>
        <v>#DIV/0!</v>
      </c>
      <c r="BG433" s="352">
        <f>BG434+BG435</f>
        <v>0</v>
      </c>
      <c r="BH433" s="398"/>
      <c r="BI433" s="350"/>
      <c r="BJ433" s="350"/>
      <c r="BK433" s="352">
        <f>BK434+BK435</f>
        <v>0</v>
      </c>
      <c r="BL433" s="357" t="e">
        <f t="shared" si="631"/>
        <v>#DIV/0!</v>
      </c>
    </row>
    <row r="434" spans="2:64" s="69" customFormat="1" ht="84.75" hidden="1" customHeight="1" x14ac:dyDescent="0.2">
      <c r="B434" s="358" t="s">
        <v>60</v>
      </c>
      <c r="C434" s="211" t="s">
        <v>169</v>
      </c>
      <c r="D434" s="355"/>
      <c r="E434" s="355">
        <f>F434+G434</f>
        <v>0</v>
      </c>
      <c r="F434" s="355"/>
      <c r="G434" s="355">
        <v>0</v>
      </c>
      <c r="H434" s="355"/>
      <c r="I434" s="355"/>
      <c r="J434" s="355"/>
      <c r="K434" s="354">
        <f t="shared" si="623"/>
        <v>0</v>
      </c>
      <c r="L434" s="354"/>
      <c r="M434" s="354"/>
      <c r="N434" s="354"/>
      <c r="O434" s="354">
        <v>0</v>
      </c>
      <c r="P434" s="354">
        <f>R434+X434</f>
        <v>0</v>
      </c>
      <c r="Q434" s="393" t="e">
        <f t="shared" si="596"/>
        <v>#DIV/0!</v>
      </c>
      <c r="R434" s="354"/>
      <c r="S434" s="393"/>
      <c r="T434" s="393"/>
      <c r="U434" s="393"/>
      <c r="V434" s="355"/>
      <c r="W434" s="355"/>
      <c r="X434" s="354">
        <v>0</v>
      </c>
      <c r="Y434" s="349" t="e">
        <f t="shared" si="644"/>
        <v>#DIV/0!</v>
      </c>
      <c r="Z434" s="354">
        <f>AB434+AH434</f>
        <v>0</v>
      </c>
      <c r="AA434" s="389" t="e">
        <f t="shared" si="600"/>
        <v>#DIV/0!</v>
      </c>
      <c r="AB434" s="354"/>
      <c r="AC434" s="355"/>
      <c r="AD434" s="355"/>
      <c r="AE434" s="355"/>
      <c r="AF434" s="355"/>
      <c r="AG434" s="355"/>
      <c r="AH434" s="354">
        <v>0</v>
      </c>
      <c r="AI434" s="389" t="e">
        <f t="shared" si="642"/>
        <v>#DIV/0!</v>
      </c>
      <c r="AJ434" s="354">
        <f>AL434+AR434</f>
        <v>0</v>
      </c>
      <c r="AK434" s="342" t="e">
        <f t="shared" si="646"/>
        <v>#DIV/0!</v>
      </c>
      <c r="AL434" s="354"/>
      <c r="AM434" s="387"/>
      <c r="AN434" s="387"/>
      <c r="AO434" s="387"/>
      <c r="AP434" s="355"/>
      <c r="AQ434" s="355"/>
      <c r="AR434" s="354">
        <f>O434</f>
        <v>0</v>
      </c>
      <c r="AS434" s="338" t="e">
        <f t="shared" si="650"/>
        <v>#DIV/0!</v>
      </c>
      <c r="AT434" s="351"/>
      <c r="AU434" s="351"/>
      <c r="AV434" s="351"/>
      <c r="AW434" s="351" t="e">
        <f t="shared" si="656"/>
        <v>#DIV/0!</v>
      </c>
      <c r="AX434" s="351"/>
      <c r="AY434" s="351"/>
      <c r="AZ434" s="351" t="e">
        <f>AS434</f>
        <v>#DIV/0!</v>
      </c>
      <c r="BA434" s="351">
        <f t="shared" si="660"/>
        <v>8730.5</v>
      </c>
      <c r="BB434" s="351"/>
      <c r="BC434" s="351"/>
      <c r="BD434" s="351">
        <v>8730.5</v>
      </c>
      <c r="BE434" s="356">
        <f>BG434+BK434</f>
        <v>0</v>
      </c>
      <c r="BF434" s="398" t="e">
        <f t="shared" si="594"/>
        <v>#DIV/0!</v>
      </c>
      <c r="BG434" s="356"/>
      <c r="BH434" s="398"/>
      <c r="BI434" s="351"/>
      <c r="BJ434" s="351"/>
      <c r="BK434" s="356">
        <f>AL434</f>
        <v>0</v>
      </c>
      <c r="BL434" s="357" t="e">
        <f t="shared" si="631"/>
        <v>#DIV/0!</v>
      </c>
    </row>
    <row r="435" spans="2:64" s="69" customFormat="1" ht="132" hidden="1" customHeight="1" x14ac:dyDescent="0.2">
      <c r="B435" s="358" t="s">
        <v>67</v>
      </c>
      <c r="C435" s="211" t="s">
        <v>170</v>
      </c>
      <c r="D435" s="355"/>
      <c r="E435" s="355">
        <f>F435+G435</f>
        <v>16124.484</v>
      </c>
      <c r="F435" s="355"/>
      <c r="G435" s="355">
        <v>16124.484</v>
      </c>
      <c r="H435" s="355"/>
      <c r="I435" s="355"/>
      <c r="J435" s="355"/>
      <c r="K435" s="354">
        <f t="shared" si="623"/>
        <v>0</v>
      </c>
      <c r="L435" s="354"/>
      <c r="M435" s="354"/>
      <c r="N435" s="354"/>
      <c r="O435" s="354">
        <v>0</v>
      </c>
      <c r="P435" s="354">
        <f>R435+X435</f>
        <v>0</v>
      </c>
      <c r="Q435" s="393" t="e">
        <f t="shared" si="596"/>
        <v>#DIV/0!</v>
      </c>
      <c r="R435" s="354"/>
      <c r="S435" s="393"/>
      <c r="T435" s="393"/>
      <c r="U435" s="393"/>
      <c r="V435" s="355"/>
      <c r="W435" s="355"/>
      <c r="X435" s="354">
        <v>0</v>
      </c>
      <c r="Y435" s="349" t="e">
        <f t="shared" si="644"/>
        <v>#DIV/0!</v>
      </c>
      <c r="Z435" s="354">
        <f>AB435+AH435</f>
        <v>0</v>
      </c>
      <c r="AA435" s="389" t="e">
        <f t="shared" si="600"/>
        <v>#DIV/0!</v>
      </c>
      <c r="AB435" s="354"/>
      <c r="AC435" s="355"/>
      <c r="AD435" s="355"/>
      <c r="AE435" s="355"/>
      <c r="AF435" s="355"/>
      <c r="AG435" s="355"/>
      <c r="AH435" s="354">
        <v>0</v>
      </c>
      <c r="AI435" s="389" t="e">
        <f t="shared" si="642"/>
        <v>#DIV/0!</v>
      </c>
      <c r="AJ435" s="354">
        <f>AL435+AR435</f>
        <v>0</v>
      </c>
      <c r="AK435" s="393" t="e">
        <f t="shared" si="646"/>
        <v>#DIV/0!</v>
      </c>
      <c r="AL435" s="354"/>
      <c r="AM435" s="387"/>
      <c r="AN435" s="387"/>
      <c r="AO435" s="387"/>
      <c r="AP435" s="355"/>
      <c r="AQ435" s="355"/>
      <c r="AR435" s="354">
        <v>0</v>
      </c>
      <c r="AS435" s="338" t="e">
        <f t="shared" si="650"/>
        <v>#DIV/0!</v>
      </c>
      <c r="AT435" s="351"/>
      <c r="AU435" s="351"/>
      <c r="AV435" s="351"/>
      <c r="AW435" s="351">
        <f t="shared" si="656"/>
        <v>0</v>
      </c>
      <c r="AX435" s="351"/>
      <c r="AY435" s="351"/>
      <c r="AZ435" s="351"/>
      <c r="BA435" s="351">
        <f t="shared" si="660"/>
        <v>0</v>
      </c>
      <c r="BB435" s="351"/>
      <c r="BC435" s="351"/>
      <c r="BD435" s="351">
        <v>0</v>
      </c>
      <c r="BE435" s="356">
        <f>BG435+BK435</f>
        <v>0</v>
      </c>
      <c r="BF435" s="398" t="e">
        <f t="shared" si="594"/>
        <v>#DIV/0!</v>
      </c>
      <c r="BG435" s="356"/>
      <c r="BH435" s="398"/>
      <c r="BI435" s="351"/>
      <c r="BJ435" s="351"/>
      <c r="BK435" s="351">
        <v>0</v>
      </c>
      <c r="BL435" s="357" t="e">
        <f t="shared" si="631"/>
        <v>#DIV/0!</v>
      </c>
    </row>
    <row r="436" spans="2:64" s="69" customFormat="1" ht="92.25" hidden="1" customHeight="1" x14ac:dyDescent="0.2">
      <c r="B436" s="358" t="s">
        <v>67</v>
      </c>
      <c r="C436" s="211" t="s">
        <v>171</v>
      </c>
      <c r="D436" s="355"/>
      <c r="E436" s="355">
        <f>F436+G436</f>
        <v>6471.6639999999998</v>
      </c>
      <c r="F436" s="355"/>
      <c r="G436" s="355">
        <v>6471.6639999999998</v>
      </c>
      <c r="H436" s="355"/>
      <c r="I436" s="355"/>
      <c r="J436" s="355"/>
      <c r="K436" s="354">
        <f t="shared" si="623"/>
        <v>0</v>
      </c>
      <c r="L436" s="354"/>
      <c r="M436" s="354"/>
      <c r="N436" s="354"/>
      <c r="O436" s="354">
        <v>0</v>
      </c>
      <c r="P436" s="354"/>
      <c r="Q436" s="393" t="e">
        <f t="shared" si="596"/>
        <v>#DIV/0!</v>
      </c>
      <c r="R436" s="354"/>
      <c r="S436" s="393"/>
      <c r="T436" s="393"/>
      <c r="U436" s="393"/>
      <c r="V436" s="355"/>
      <c r="W436" s="355"/>
      <c r="X436" s="354"/>
      <c r="Y436" s="349" t="e">
        <f t="shared" si="644"/>
        <v>#DIV/0!</v>
      </c>
      <c r="Z436" s="354"/>
      <c r="AA436" s="389" t="e">
        <f t="shared" si="600"/>
        <v>#DIV/0!</v>
      </c>
      <c r="AB436" s="354"/>
      <c r="AC436" s="355"/>
      <c r="AD436" s="355"/>
      <c r="AE436" s="355"/>
      <c r="AF436" s="355"/>
      <c r="AG436" s="355"/>
      <c r="AH436" s="354"/>
      <c r="AI436" s="389" t="e">
        <f t="shared" si="642"/>
        <v>#DIV/0!</v>
      </c>
      <c r="AJ436" s="354"/>
      <c r="AK436" s="393" t="e">
        <f t="shared" si="646"/>
        <v>#DIV/0!</v>
      </c>
      <c r="AL436" s="354"/>
      <c r="AM436" s="387"/>
      <c r="AN436" s="387"/>
      <c r="AO436" s="387"/>
      <c r="AP436" s="355"/>
      <c r="AQ436" s="355"/>
      <c r="AR436" s="354"/>
      <c r="AS436" s="338" t="e">
        <f t="shared" si="650"/>
        <v>#DIV/0!</v>
      </c>
      <c r="AT436" s="351"/>
      <c r="AU436" s="351"/>
      <c r="AV436" s="351"/>
      <c r="AW436" s="351">
        <f t="shared" si="656"/>
        <v>0</v>
      </c>
      <c r="AX436" s="351"/>
      <c r="AY436" s="351"/>
      <c r="AZ436" s="351"/>
      <c r="BA436" s="351">
        <f t="shared" si="660"/>
        <v>0</v>
      </c>
      <c r="BB436" s="351"/>
      <c r="BC436" s="351"/>
      <c r="BD436" s="351"/>
      <c r="BE436" s="356"/>
      <c r="BF436" s="398" t="e">
        <f t="shared" si="594"/>
        <v>#DIV/0!</v>
      </c>
      <c r="BG436" s="356"/>
      <c r="BH436" s="398"/>
      <c r="BI436" s="351"/>
      <c r="BJ436" s="351"/>
      <c r="BK436" s="351"/>
      <c r="BL436" s="357" t="e">
        <f t="shared" si="631"/>
        <v>#DIV/0!</v>
      </c>
    </row>
    <row r="437" spans="2:64" s="41" customFormat="1" ht="59.25" hidden="1" customHeight="1" x14ac:dyDescent="0.25">
      <c r="B437" s="346" t="s">
        <v>167</v>
      </c>
      <c r="C437" s="212" t="s">
        <v>173</v>
      </c>
      <c r="D437" s="303" t="e">
        <f>D438</f>
        <v>#REF!</v>
      </c>
      <c r="E437" s="303">
        <f>E438</f>
        <v>0</v>
      </c>
      <c r="F437" s="303">
        <f>F438</f>
        <v>0</v>
      </c>
      <c r="G437" s="303">
        <f>G438</f>
        <v>0</v>
      </c>
      <c r="H437" s="303"/>
      <c r="I437" s="303"/>
      <c r="J437" s="303"/>
      <c r="K437" s="348">
        <f t="shared" si="623"/>
        <v>0</v>
      </c>
      <c r="L437" s="348"/>
      <c r="M437" s="348"/>
      <c r="N437" s="348"/>
      <c r="O437" s="348">
        <f>O438+O439</f>
        <v>0</v>
      </c>
      <c r="P437" s="348">
        <f>P438</f>
        <v>0</v>
      </c>
      <c r="Q437" s="393" t="e">
        <f t="shared" si="596"/>
        <v>#DIV/0!</v>
      </c>
      <c r="R437" s="348">
        <f>R438</f>
        <v>0</v>
      </c>
      <c r="S437" s="393"/>
      <c r="T437" s="393"/>
      <c r="U437" s="393"/>
      <c r="V437" s="347"/>
      <c r="W437" s="347"/>
      <c r="X437" s="348">
        <f>X438</f>
        <v>0</v>
      </c>
      <c r="Y437" s="349" t="e">
        <f t="shared" si="644"/>
        <v>#DIV/0!</v>
      </c>
      <c r="Z437" s="348">
        <f>Z438</f>
        <v>0</v>
      </c>
      <c r="AA437" s="389" t="e">
        <f t="shared" si="600"/>
        <v>#DIV/0!</v>
      </c>
      <c r="AB437" s="348">
        <f>AB438</f>
        <v>0</v>
      </c>
      <c r="AC437" s="347"/>
      <c r="AD437" s="347"/>
      <c r="AE437" s="347"/>
      <c r="AF437" s="347"/>
      <c r="AG437" s="347"/>
      <c r="AH437" s="348">
        <f>AH438</f>
        <v>0</v>
      </c>
      <c r="AI437" s="389" t="e">
        <f t="shared" si="642"/>
        <v>#DIV/0!</v>
      </c>
      <c r="AJ437" s="348">
        <f>AR437</f>
        <v>0</v>
      </c>
      <c r="AK437" s="393" t="e">
        <f t="shared" si="646"/>
        <v>#DIV/0!</v>
      </c>
      <c r="AL437" s="348">
        <f>AL438</f>
        <v>0</v>
      </c>
      <c r="AM437" s="387"/>
      <c r="AN437" s="387"/>
      <c r="AO437" s="387"/>
      <c r="AP437" s="347"/>
      <c r="AQ437" s="347"/>
      <c r="AR437" s="348">
        <f>AR438+AR439</f>
        <v>0</v>
      </c>
      <c r="AS437" s="338" t="e">
        <f t="shared" si="650"/>
        <v>#DIV/0!</v>
      </c>
      <c r="AT437" s="350"/>
      <c r="AU437" s="350"/>
      <c r="AV437" s="350">
        <f>AV438</f>
        <v>2356.0700000000002</v>
      </c>
      <c r="AW437" s="350" t="e">
        <f t="shared" si="656"/>
        <v>#DIV/0!</v>
      </c>
      <c r="AX437" s="350"/>
      <c r="AY437" s="350"/>
      <c r="AZ437" s="350" t="e">
        <f>AS437</f>
        <v>#DIV/0!</v>
      </c>
      <c r="BA437" s="350">
        <f t="shared" si="660"/>
        <v>2356.0700000000002</v>
      </c>
      <c r="BB437" s="350"/>
      <c r="BC437" s="350"/>
      <c r="BD437" s="350">
        <f>BD438+BD439</f>
        <v>2356.0700000000002</v>
      </c>
      <c r="BE437" s="352">
        <f>BK437</f>
        <v>0</v>
      </c>
      <c r="BF437" s="398" t="e">
        <f t="shared" si="594"/>
        <v>#DIV/0!</v>
      </c>
      <c r="BG437" s="352">
        <f>BG438</f>
        <v>0</v>
      </c>
      <c r="BH437" s="398"/>
      <c r="BI437" s="350"/>
      <c r="BJ437" s="350"/>
      <c r="BK437" s="350">
        <f>BK438+BK439</f>
        <v>0</v>
      </c>
      <c r="BL437" s="357" t="e">
        <f t="shared" si="631"/>
        <v>#DIV/0!</v>
      </c>
    </row>
    <row r="438" spans="2:64" s="69" customFormat="1" ht="136.5" hidden="1" customHeight="1" x14ac:dyDescent="0.2">
      <c r="B438" s="358" t="s">
        <v>60</v>
      </c>
      <c r="C438" s="211" t="s">
        <v>328</v>
      </c>
      <c r="D438" s="355" t="e">
        <f>#REF!+#REF!</f>
        <v>#REF!</v>
      </c>
      <c r="E438" s="355">
        <f>F438+G438</f>
        <v>0</v>
      </c>
      <c r="F438" s="355"/>
      <c r="G438" s="355">
        <v>0</v>
      </c>
      <c r="H438" s="355"/>
      <c r="I438" s="355"/>
      <c r="J438" s="355"/>
      <c r="K438" s="354">
        <f t="shared" si="623"/>
        <v>0</v>
      </c>
      <c r="L438" s="354"/>
      <c r="M438" s="354"/>
      <c r="N438" s="354"/>
      <c r="O438" s="354">
        <v>0</v>
      </c>
      <c r="P438" s="354">
        <f>R438+X438</f>
        <v>0</v>
      </c>
      <c r="Q438" s="393" t="e">
        <f t="shared" si="596"/>
        <v>#DIV/0!</v>
      </c>
      <c r="R438" s="354"/>
      <c r="S438" s="393"/>
      <c r="T438" s="393"/>
      <c r="U438" s="393"/>
      <c r="V438" s="355"/>
      <c r="W438" s="355"/>
      <c r="X438" s="354">
        <v>0</v>
      </c>
      <c r="Y438" s="349" t="e">
        <f t="shared" si="644"/>
        <v>#DIV/0!</v>
      </c>
      <c r="Z438" s="354">
        <f>AB438+AH438</f>
        <v>0</v>
      </c>
      <c r="AA438" s="389" t="e">
        <f t="shared" si="600"/>
        <v>#DIV/0!</v>
      </c>
      <c r="AB438" s="354"/>
      <c r="AC438" s="355"/>
      <c r="AD438" s="355"/>
      <c r="AE438" s="355"/>
      <c r="AF438" s="355"/>
      <c r="AG438" s="355"/>
      <c r="AH438" s="354">
        <v>0</v>
      </c>
      <c r="AI438" s="389" t="e">
        <f t="shared" si="642"/>
        <v>#DIV/0!</v>
      </c>
      <c r="AJ438" s="354">
        <f>AL438+AR438</f>
        <v>0</v>
      </c>
      <c r="AK438" s="342" t="e">
        <f t="shared" si="646"/>
        <v>#DIV/0!</v>
      </c>
      <c r="AL438" s="354"/>
      <c r="AM438" s="387"/>
      <c r="AN438" s="387"/>
      <c r="AO438" s="387"/>
      <c r="AP438" s="355"/>
      <c r="AQ438" s="355"/>
      <c r="AR438" s="354">
        <f>O438</f>
        <v>0</v>
      </c>
      <c r="AS438" s="338" t="e">
        <f t="shared" si="650"/>
        <v>#DIV/0!</v>
      </c>
      <c r="AT438" s="351"/>
      <c r="AU438" s="351"/>
      <c r="AV438" s="351">
        <f>BD438-AH438</f>
        <v>2356.0700000000002</v>
      </c>
      <c r="AW438" s="351" t="e">
        <f t="shared" si="656"/>
        <v>#DIV/0!</v>
      </c>
      <c r="AX438" s="351"/>
      <c r="AY438" s="351"/>
      <c r="AZ438" s="351" t="e">
        <f>AS438</f>
        <v>#DIV/0!</v>
      </c>
      <c r="BA438" s="351">
        <f t="shared" si="660"/>
        <v>2356.0700000000002</v>
      </c>
      <c r="BB438" s="351"/>
      <c r="BC438" s="351"/>
      <c r="BD438" s="351">
        <v>2356.0700000000002</v>
      </c>
      <c r="BE438" s="356">
        <f>BG438+BK438</f>
        <v>0</v>
      </c>
      <c r="BF438" s="398" t="e">
        <f t="shared" si="594"/>
        <v>#DIV/0!</v>
      </c>
      <c r="BG438" s="356"/>
      <c r="BH438" s="398"/>
      <c r="BI438" s="351"/>
      <c r="BJ438" s="351"/>
      <c r="BK438" s="356">
        <f t="shared" ref="BK438:BK439" si="664">O438-AH438</f>
        <v>0</v>
      </c>
      <c r="BL438" s="357" t="e">
        <f t="shared" si="631"/>
        <v>#DIV/0!</v>
      </c>
    </row>
    <row r="439" spans="2:64" s="69" customFormat="1" ht="129.75" hidden="1" customHeight="1" x14ac:dyDescent="0.2">
      <c r="B439" s="358" t="s">
        <v>67</v>
      </c>
      <c r="C439" s="211" t="s">
        <v>329</v>
      </c>
      <c r="D439" s="355"/>
      <c r="E439" s="355"/>
      <c r="F439" s="355"/>
      <c r="G439" s="355"/>
      <c r="H439" s="355"/>
      <c r="I439" s="355"/>
      <c r="J439" s="355"/>
      <c r="K439" s="354">
        <f t="shared" si="623"/>
        <v>0</v>
      </c>
      <c r="L439" s="354"/>
      <c r="M439" s="354"/>
      <c r="N439" s="354"/>
      <c r="O439" s="354">
        <v>0</v>
      </c>
      <c r="P439" s="354">
        <f>X439</f>
        <v>0</v>
      </c>
      <c r="Q439" s="393" t="e">
        <f t="shared" si="596"/>
        <v>#DIV/0!</v>
      </c>
      <c r="R439" s="354"/>
      <c r="S439" s="393"/>
      <c r="T439" s="393"/>
      <c r="U439" s="393"/>
      <c r="V439" s="355"/>
      <c r="W439" s="355"/>
      <c r="X439" s="354">
        <v>0</v>
      </c>
      <c r="Y439" s="349" t="e">
        <f t="shared" si="644"/>
        <v>#DIV/0!</v>
      </c>
      <c r="Z439" s="354">
        <f>AB439+AH439</f>
        <v>0</v>
      </c>
      <c r="AA439" s="389" t="e">
        <f t="shared" si="600"/>
        <v>#DIV/0!</v>
      </c>
      <c r="AB439" s="354"/>
      <c r="AC439" s="355"/>
      <c r="AD439" s="355"/>
      <c r="AE439" s="355"/>
      <c r="AF439" s="355"/>
      <c r="AG439" s="355"/>
      <c r="AH439" s="354">
        <v>0</v>
      </c>
      <c r="AI439" s="389" t="e">
        <f t="shared" si="642"/>
        <v>#DIV/0!</v>
      </c>
      <c r="AJ439" s="354">
        <f>AL439+AR439</f>
        <v>0</v>
      </c>
      <c r="AK439" s="342" t="e">
        <f t="shared" si="646"/>
        <v>#DIV/0!</v>
      </c>
      <c r="AL439" s="354"/>
      <c r="AM439" s="387"/>
      <c r="AN439" s="387"/>
      <c r="AO439" s="387"/>
      <c r="AP439" s="355"/>
      <c r="AQ439" s="355"/>
      <c r="AR439" s="354">
        <f>O439</f>
        <v>0</v>
      </c>
      <c r="AS439" s="338" t="e">
        <f t="shared" si="650"/>
        <v>#DIV/0!</v>
      </c>
      <c r="AT439" s="351"/>
      <c r="AU439" s="351"/>
      <c r="AV439" s="351"/>
      <c r="AW439" s="351"/>
      <c r="AX439" s="351"/>
      <c r="AY439" s="351"/>
      <c r="AZ439" s="351"/>
      <c r="BA439" s="351">
        <f t="shared" si="660"/>
        <v>0</v>
      </c>
      <c r="BB439" s="351"/>
      <c r="BC439" s="351"/>
      <c r="BD439" s="351">
        <f>O439</f>
        <v>0</v>
      </c>
      <c r="BE439" s="356">
        <f>BG439+BK439</f>
        <v>0</v>
      </c>
      <c r="BF439" s="398" t="e">
        <f t="shared" si="594"/>
        <v>#DIV/0!</v>
      </c>
      <c r="BG439" s="356"/>
      <c r="BH439" s="398"/>
      <c r="BI439" s="351"/>
      <c r="BJ439" s="351"/>
      <c r="BK439" s="356">
        <f t="shared" si="664"/>
        <v>0</v>
      </c>
      <c r="BL439" s="357" t="e">
        <f t="shared" si="631"/>
        <v>#DIV/0!</v>
      </c>
    </row>
    <row r="440" spans="2:64" s="48" customFormat="1" ht="33" hidden="1" customHeight="1" x14ac:dyDescent="0.25">
      <c r="B440" s="346" t="s">
        <v>172</v>
      </c>
      <c r="C440" s="212" t="s">
        <v>175</v>
      </c>
      <c r="D440" s="347" t="e">
        <f>D441</f>
        <v>#REF!</v>
      </c>
      <c r="E440" s="347">
        <f>E441</f>
        <v>0</v>
      </c>
      <c r="F440" s="347">
        <f>F441</f>
        <v>0</v>
      </c>
      <c r="G440" s="347">
        <f>G441</f>
        <v>0</v>
      </c>
      <c r="H440" s="347"/>
      <c r="I440" s="347"/>
      <c r="J440" s="347"/>
      <c r="K440" s="348">
        <f t="shared" si="623"/>
        <v>0</v>
      </c>
      <c r="L440" s="348"/>
      <c r="M440" s="348"/>
      <c r="N440" s="348"/>
      <c r="O440" s="348">
        <f>O443</f>
        <v>0</v>
      </c>
      <c r="P440" s="348">
        <f>X440</f>
        <v>0</v>
      </c>
      <c r="Q440" s="393" t="e">
        <f t="shared" si="596"/>
        <v>#DIV/0!</v>
      </c>
      <c r="R440" s="348">
        <f>R441</f>
        <v>0</v>
      </c>
      <c r="S440" s="393"/>
      <c r="T440" s="393"/>
      <c r="U440" s="393"/>
      <c r="V440" s="347"/>
      <c r="W440" s="347"/>
      <c r="X440" s="348">
        <f>X443</f>
        <v>0</v>
      </c>
      <c r="Y440" s="349" t="e">
        <f t="shared" si="644"/>
        <v>#DIV/0!</v>
      </c>
      <c r="Z440" s="348">
        <f>AH440</f>
        <v>0</v>
      </c>
      <c r="AA440" s="389" t="e">
        <f t="shared" si="600"/>
        <v>#DIV/0!</v>
      </c>
      <c r="AB440" s="348">
        <f>AB441</f>
        <v>0</v>
      </c>
      <c r="AC440" s="347"/>
      <c r="AD440" s="347"/>
      <c r="AE440" s="347"/>
      <c r="AF440" s="347"/>
      <c r="AG440" s="347"/>
      <c r="AH440" s="348">
        <f>AH443</f>
        <v>0</v>
      </c>
      <c r="AI440" s="389" t="e">
        <f t="shared" si="642"/>
        <v>#DIV/0!</v>
      </c>
      <c r="AJ440" s="348">
        <f>AR440</f>
        <v>0</v>
      </c>
      <c r="AK440" s="393" t="e">
        <f t="shared" si="646"/>
        <v>#DIV/0!</v>
      </c>
      <c r="AL440" s="348">
        <f>AL441</f>
        <v>0</v>
      </c>
      <c r="AM440" s="387"/>
      <c r="AN440" s="387"/>
      <c r="AO440" s="387"/>
      <c r="AP440" s="347"/>
      <c r="AQ440" s="347"/>
      <c r="AR440" s="348">
        <f>AR443</f>
        <v>0</v>
      </c>
      <c r="AS440" s="338" t="e">
        <f t="shared" si="650"/>
        <v>#DIV/0!</v>
      </c>
      <c r="AT440" s="350"/>
      <c r="AU440" s="350"/>
      <c r="AV440" s="350">
        <f>AM440</f>
        <v>0</v>
      </c>
      <c r="AW440" s="350">
        <f t="shared" si="656"/>
        <v>0</v>
      </c>
      <c r="AX440" s="350"/>
      <c r="AY440" s="350"/>
      <c r="AZ440" s="350">
        <f>AZ441</f>
        <v>0</v>
      </c>
      <c r="BA440" s="350">
        <f t="shared" si="660"/>
        <v>0</v>
      </c>
      <c r="BB440" s="350"/>
      <c r="BC440" s="350"/>
      <c r="BD440" s="350">
        <f>BD441+BD444</f>
        <v>0</v>
      </c>
      <c r="BE440" s="352">
        <f>BK440</f>
        <v>0</v>
      </c>
      <c r="BF440" s="398" t="e">
        <f t="shared" ref="BF440:BF507" si="665">BE440/K440</f>
        <v>#DIV/0!</v>
      </c>
      <c r="BG440" s="352">
        <f>BG441</f>
        <v>0</v>
      </c>
      <c r="BH440" s="398"/>
      <c r="BI440" s="350"/>
      <c r="BJ440" s="350"/>
      <c r="BK440" s="350">
        <f>BK443</f>
        <v>0</v>
      </c>
      <c r="BL440" s="357" t="e">
        <f t="shared" si="631"/>
        <v>#DIV/0!</v>
      </c>
    </row>
    <row r="441" spans="2:64" s="69" customFormat="1" ht="272.25" hidden="1" customHeight="1" x14ac:dyDescent="0.2">
      <c r="B441" s="358" t="s">
        <v>60</v>
      </c>
      <c r="C441" s="211" t="s">
        <v>176</v>
      </c>
      <c r="D441" s="355" t="e">
        <f>#REF!-#REF!</f>
        <v>#REF!</v>
      </c>
      <c r="E441" s="355">
        <f>F441+G441</f>
        <v>0</v>
      </c>
      <c r="F441" s="355"/>
      <c r="G441" s="355"/>
      <c r="H441" s="355"/>
      <c r="I441" s="355"/>
      <c r="J441" s="355"/>
      <c r="K441" s="354">
        <f t="shared" si="623"/>
        <v>0</v>
      </c>
      <c r="L441" s="354"/>
      <c r="M441" s="354"/>
      <c r="N441" s="354"/>
      <c r="O441" s="354">
        <v>0</v>
      </c>
      <c r="P441" s="354">
        <f>R441+X441</f>
        <v>0</v>
      </c>
      <c r="Q441" s="393" t="e">
        <f t="shared" si="596"/>
        <v>#DIV/0!</v>
      </c>
      <c r="R441" s="354"/>
      <c r="S441" s="393"/>
      <c r="T441" s="393"/>
      <c r="U441" s="393"/>
      <c r="V441" s="355"/>
      <c r="W441" s="355"/>
      <c r="X441" s="354"/>
      <c r="Y441" s="349" t="e">
        <f t="shared" si="644"/>
        <v>#DIV/0!</v>
      </c>
      <c r="Z441" s="354">
        <f>AB441+AH441</f>
        <v>0</v>
      </c>
      <c r="AA441" s="389" t="e">
        <f t="shared" si="600"/>
        <v>#DIV/0!</v>
      </c>
      <c r="AB441" s="354"/>
      <c r="AC441" s="355"/>
      <c r="AD441" s="355"/>
      <c r="AE441" s="355"/>
      <c r="AF441" s="355"/>
      <c r="AG441" s="355"/>
      <c r="AH441" s="354"/>
      <c r="AI441" s="389" t="e">
        <f t="shared" si="642"/>
        <v>#DIV/0!</v>
      </c>
      <c r="AJ441" s="354">
        <f>AL441+AR441</f>
        <v>0</v>
      </c>
      <c r="AK441" s="393" t="e">
        <f t="shared" si="646"/>
        <v>#DIV/0!</v>
      </c>
      <c r="AL441" s="354"/>
      <c r="AM441" s="387"/>
      <c r="AN441" s="387"/>
      <c r="AO441" s="387"/>
      <c r="AP441" s="355"/>
      <c r="AQ441" s="355"/>
      <c r="AR441" s="354"/>
      <c r="AS441" s="338" t="e">
        <f t="shared" si="650"/>
        <v>#DIV/0!</v>
      </c>
      <c r="AT441" s="351"/>
      <c r="AU441" s="351"/>
      <c r="AV441" s="351">
        <f>AM441</f>
        <v>0</v>
      </c>
      <c r="AW441" s="351">
        <f t="shared" si="656"/>
        <v>0</v>
      </c>
      <c r="AX441" s="351"/>
      <c r="AY441" s="351"/>
      <c r="AZ441" s="351">
        <f>BD441-AH441</f>
        <v>0</v>
      </c>
      <c r="BA441" s="351">
        <f t="shared" si="660"/>
        <v>0</v>
      </c>
      <c r="BB441" s="351"/>
      <c r="BC441" s="351"/>
      <c r="BD441" s="351">
        <v>0</v>
      </c>
      <c r="BE441" s="356">
        <f>BG441+BK441</f>
        <v>0</v>
      </c>
      <c r="BF441" s="398" t="e">
        <f t="shared" si="665"/>
        <v>#DIV/0!</v>
      </c>
      <c r="BG441" s="356"/>
      <c r="BH441" s="398"/>
      <c r="BI441" s="351"/>
      <c r="BJ441" s="351"/>
      <c r="BK441" s="351"/>
      <c r="BL441" s="357" t="e">
        <f t="shared" si="631"/>
        <v>#DIV/0!</v>
      </c>
    </row>
    <row r="442" spans="2:64" s="41" customFormat="1" ht="33" hidden="1" customHeight="1" x14ac:dyDescent="0.25">
      <c r="B442" s="346" t="s">
        <v>178</v>
      </c>
      <c r="C442" s="212" t="s">
        <v>173</v>
      </c>
      <c r="D442" s="303">
        <f>D443</f>
        <v>0</v>
      </c>
      <c r="E442" s="303">
        <f>E443</f>
        <v>0</v>
      </c>
      <c r="F442" s="303">
        <f>F443</f>
        <v>0</v>
      </c>
      <c r="G442" s="303">
        <f>G443</f>
        <v>0</v>
      </c>
      <c r="H442" s="303"/>
      <c r="I442" s="303"/>
      <c r="J442" s="303"/>
      <c r="K442" s="348">
        <f t="shared" si="623"/>
        <v>0</v>
      </c>
      <c r="L442" s="348"/>
      <c r="M442" s="348"/>
      <c r="N442" s="348"/>
      <c r="O442" s="348"/>
      <c r="P442" s="348">
        <f>P443</f>
        <v>0</v>
      </c>
      <c r="Q442" s="393" t="e">
        <f t="shared" si="596"/>
        <v>#DIV/0!</v>
      </c>
      <c r="R442" s="348">
        <f>R443</f>
        <v>0</v>
      </c>
      <c r="S442" s="393"/>
      <c r="T442" s="393"/>
      <c r="U442" s="393"/>
      <c r="V442" s="347"/>
      <c r="W442" s="347"/>
      <c r="X442" s="348">
        <f>X443</f>
        <v>0</v>
      </c>
      <c r="Y442" s="349" t="e">
        <f t="shared" si="644"/>
        <v>#DIV/0!</v>
      </c>
      <c r="Z442" s="348">
        <f>Z443</f>
        <v>0</v>
      </c>
      <c r="AA442" s="389" t="e">
        <f t="shared" si="600"/>
        <v>#DIV/0!</v>
      </c>
      <c r="AB442" s="348">
        <f>AB443</f>
        <v>0</v>
      </c>
      <c r="AC442" s="347"/>
      <c r="AD442" s="347"/>
      <c r="AE442" s="347"/>
      <c r="AF442" s="347"/>
      <c r="AG442" s="347"/>
      <c r="AH442" s="348"/>
      <c r="AI442" s="389" t="e">
        <f t="shared" si="642"/>
        <v>#DIV/0!</v>
      </c>
      <c r="AJ442" s="348">
        <f>AJ443</f>
        <v>0</v>
      </c>
      <c r="AK442" s="393" t="e">
        <f t="shared" si="646"/>
        <v>#DIV/0!</v>
      </c>
      <c r="AL442" s="229">
        <f>AL443</f>
        <v>0</v>
      </c>
      <c r="AM442" s="387"/>
      <c r="AN442" s="387"/>
      <c r="AO442" s="387"/>
      <c r="AP442" s="303"/>
      <c r="AQ442" s="303"/>
      <c r="AR442" s="229">
        <f>AR443</f>
        <v>0</v>
      </c>
      <c r="AS442" s="338" t="e">
        <f t="shared" si="650"/>
        <v>#DIV/0!</v>
      </c>
      <c r="AT442" s="331"/>
      <c r="AU442" s="331"/>
      <c r="AV442" s="331">
        <f>AM442</f>
        <v>0</v>
      </c>
      <c r="AW442" s="331" t="e">
        <f t="shared" si="656"/>
        <v>#DIV/0!</v>
      </c>
      <c r="AX442" s="331"/>
      <c r="AY442" s="331"/>
      <c r="AZ442" s="331" t="e">
        <f>AS442</f>
        <v>#DIV/0!</v>
      </c>
      <c r="BA442" s="351">
        <f t="shared" si="660"/>
        <v>0</v>
      </c>
      <c r="BB442" s="331"/>
      <c r="BC442" s="331"/>
      <c r="BD442" s="331">
        <f>BD443</f>
        <v>0</v>
      </c>
      <c r="BE442" s="230">
        <f>BE443</f>
        <v>0</v>
      </c>
      <c r="BF442" s="398" t="e">
        <f t="shared" si="665"/>
        <v>#DIV/0!</v>
      </c>
      <c r="BG442" s="230">
        <f>BG443</f>
        <v>0</v>
      </c>
      <c r="BH442" s="398"/>
      <c r="BI442" s="331"/>
      <c r="BJ442" s="331"/>
      <c r="BK442" s="331">
        <f>BK443</f>
        <v>0</v>
      </c>
      <c r="BL442" s="357" t="e">
        <f t="shared" si="631"/>
        <v>#DIV/0!</v>
      </c>
    </row>
    <row r="443" spans="2:64" s="69" customFormat="1" ht="119.25" hidden="1" customHeight="1" x14ac:dyDescent="0.2">
      <c r="B443" s="358" t="s">
        <v>60</v>
      </c>
      <c r="C443" s="211" t="s">
        <v>177</v>
      </c>
      <c r="D443" s="355"/>
      <c r="E443" s="355"/>
      <c r="F443" s="355"/>
      <c r="G443" s="355"/>
      <c r="H443" s="355"/>
      <c r="I443" s="355"/>
      <c r="J443" s="355"/>
      <c r="K443" s="354">
        <f t="shared" si="623"/>
        <v>0</v>
      </c>
      <c r="L443" s="354"/>
      <c r="M443" s="354"/>
      <c r="N443" s="354"/>
      <c r="O443" s="354">
        <v>0</v>
      </c>
      <c r="P443" s="354">
        <f>X443</f>
        <v>0</v>
      </c>
      <c r="Q443" s="393" t="e">
        <f t="shared" si="596"/>
        <v>#DIV/0!</v>
      </c>
      <c r="R443" s="354"/>
      <c r="S443" s="393"/>
      <c r="T443" s="393"/>
      <c r="U443" s="393"/>
      <c r="V443" s="355"/>
      <c r="W443" s="355"/>
      <c r="X443" s="354">
        <f>O443</f>
        <v>0</v>
      </c>
      <c r="Y443" s="349" t="e">
        <f t="shared" si="644"/>
        <v>#DIV/0!</v>
      </c>
      <c r="Z443" s="354">
        <f>AH443</f>
        <v>0</v>
      </c>
      <c r="AA443" s="389" t="e">
        <f t="shared" si="600"/>
        <v>#DIV/0!</v>
      </c>
      <c r="AB443" s="354"/>
      <c r="AC443" s="355"/>
      <c r="AD443" s="355"/>
      <c r="AE443" s="355"/>
      <c r="AF443" s="355"/>
      <c r="AG443" s="355"/>
      <c r="AH443" s="354">
        <f>O443</f>
        <v>0</v>
      </c>
      <c r="AI443" s="389" t="e">
        <f t="shared" si="642"/>
        <v>#DIV/0!</v>
      </c>
      <c r="AJ443" s="354">
        <f>AR443</f>
        <v>0</v>
      </c>
      <c r="AK443" s="393" t="e">
        <f t="shared" si="646"/>
        <v>#DIV/0!</v>
      </c>
      <c r="AL443" s="354"/>
      <c r="AM443" s="387"/>
      <c r="AN443" s="387"/>
      <c r="AO443" s="387"/>
      <c r="AP443" s="355"/>
      <c r="AQ443" s="355"/>
      <c r="AR443" s="354"/>
      <c r="AS443" s="338" t="e">
        <f t="shared" si="650"/>
        <v>#DIV/0!</v>
      </c>
      <c r="AT443" s="351"/>
      <c r="AU443" s="351"/>
      <c r="AV443" s="351"/>
      <c r="AW443" s="351"/>
      <c r="AX443" s="351"/>
      <c r="AY443" s="351"/>
      <c r="AZ443" s="351"/>
      <c r="BA443" s="351">
        <f t="shared" si="660"/>
        <v>0</v>
      </c>
      <c r="BB443" s="351"/>
      <c r="BC443" s="351"/>
      <c r="BD443" s="351">
        <f>O443</f>
        <v>0</v>
      </c>
      <c r="BE443" s="356">
        <f>BK443</f>
        <v>0</v>
      </c>
      <c r="BF443" s="398" t="e">
        <f t="shared" si="665"/>
        <v>#DIV/0!</v>
      </c>
      <c r="BG443" s="356"/>
      <c r="BH443" s="398"/>
      <c r="BI443" s="351"/>
      <c r="BJ443" s="351"/>
      <c r="BK443" s="356">
        <f>O443-AH443</f>
        <v>0</v>
      </c>
      <c r="BL443" s="357" t="e">
        <f t="shared" si="631"/>
        <v>#DIV/0!</v>
      </c>
    </row>
    <row r="444" spans="2:64" s="69" customFormat="1" ht="174.75" hidden="1" customHeight="1" x14ac:dyDescent="0.2">
      <c r="B444" s="358" t="s">
        <v>67</v>
      </c>
      <c r="C444" s="211" t="s">
        <v>177</v>
      </c>
      <c r="D444" s="355"/>
      <c r="E444" s="355"/>
      <c r="F444" s="355"/>
      <c r="G444" s="355"/>
      <c r="H444" s="355"/>
      <c r="I444" s="355"/>
      <c r="J444" s="355"/>
      <c r="K444" s="354">
        <f t="shared" si="623"/>
        <v>0</v>
      </c>
      <c r="L444" s="354"/>
      <c r="M444" s="354"/>
      <c r="N444" s="354"/>
      <c r="O444" s="354">
        <v>0</v>
      </c>
      <c r="P444" s="354" t="e">
        <f>R444+X444</f>
        <v>#REF!</v>
      </c>
      <c r="Q444" s="393" t="e">
        <f t="shared" si="596"/>
        <v>#REF!</v>
      </c>
      <c r="R444" s="354"/>
      <c r="S444" s="393"/>
      <c r="T444" s="393"/>
      <c r="U444" s="393"/>
      <c r="V444" s="355"/>
      <c r="W444" s="355"/>
      <c r="X444" s="354" t="e">
        <f>AH444-O444</f>
        <v>#REF!</v>
      </c>
      <c r="Y444" s="349" t="e">
        <f t="shared" si="644"/>
        <v>#REF!</v>
      </c>
      <c r="Z444" s="354" t="e">
        <f>AB444+AH444</f>
        <v>#REF!</v>
      </c>
      <c r="AA444" s="389" t="e">
        <f t="shared" si="600"/>
        <v>#REF!</v>
      </c>
      <c r="AB444" s="354"/>
      <c r="AC444" s="355"/>
      <c r="AD444" s="355"/>
      <c r="AE444" s="355"/>
      <c r="AF444" s="355"/>
      <c r="AG444" s="355"/>
      <c r="AH444" s="354" t="e">
        <f>AS444-#REF!</f>
        <v>#REF!</v>
      </c>
      <c r="AI444" s="389" t="e">
        <f t="shared" si="642"/>
        <v>#REF!</v>
      </c>
      <c r="AJ444" s="354" t="e">
        <f>AL444+AR444</f>
        <v>#REF!</v>
      </c>
      <c r="AK444" s="393" t="e">
        <f t="shared" si="646"/>
        <v>#REF!</v>
      </c>
      <c r="AL444" s="354"/>
      <c r="AM444" s="387"/>
      <c r="AN444" s="387"/>
      <c r="AO444" s="387"/>
      <c r="AP444" s="355"/>
      <c r="AQ444" s="355"/>
      <c r="AR444" s="354" t="e">
        <f>BA444-#REF!</f>
        <v>#REF!</v>
      </c>
      <c r="AS444" s="338" t="e">
        <f t="shared" si="650"/>
        <v>#REF!</v>
      </c>
      <c r="AT444" s="351"/>
      <c r="AU444" s="351"/>
      <c r="AV444" s="351"/>
      <c r="AW444" s="351"/>
      <c r="AX444" s="351"/>
      <c r="AY444" s="351"/>
      <c r="AZ444" s="351"/>
      <c r="BA444" s="351">
        <f t="shared" si="660"/>
        <v>0</v>
      </c>
      <c r="BB444" s="351"/>
      <c r="BC444" s="351"/>
      <c r="BD444" s="351">
        <v>0</v>
      </c>
      <c r="BE444" s="356" t="e">
        <f>BG444+BK444</f>
        <v>#REF!</v>
      </c>
      <c r="BF444" s="398" t="e">
        <f t="shared" si="665"/>
        <v>#REF!</v>
      </c>
      <c r="BG444" s="356"/>
      <c r="BH444" s="398"/>
      <c r="BI444" s="351"/>
      <c r="BJ444" s="351"/>
      <c r="BK444" s="351" t="e">
        <f>BT444-#REF!</f>
        <v>#REF!</v>
      </c>
      <c r="BL444" s="357" t="e">
        <f t="shared" si="631"/>
        <v>#REF!</v>
      </c>
    </row>
    <row r="445" spans="2:64" s="48" customFormat="1" ht="33" customHeight="1" x14ac:dyDescent="0.25">
      <c r="B445" s="346" t="s">
        <v>143</v>
      </c>
      <c r="C445" s="212" t="s">
        <v>179</v>
      </c>
      <c r="D445" s="347" t="e">
        <f>D446</f>
        <v>#REF!</v>
      </c>
      <c r="E445" s="347">
        <f>E446</f>
        <v>0</v>
      </c>
      <c r="F445" s="347">
        <f>F446</f>
        <v>0</v>
      </c>
      <c r="G445" s="347">
        <f>G446</f>
        <v>0</v>
      </c>
      <c r="H445" s="347"/>
      <c r="I445" s="347"/>
      <c r="J445" s="347"/>
      <c r="K445" s="348">
        <f>L445+O445</f>
        <v>148318.03068</v>
      </c>
      <c r="L445" s="348"/>
      <c r="M445" s="348"/>
      <c r="N445" s="348"/>
      <c r="O445" s="348">
        <f>O446</f>
        <v>148318.03068</v>
      </c>
      <c r="P445" s="348">
        <f>X445+V445+R445</f>
        <v>109748.25856</v>
      </c>
      <c r="Q445" s="393">
        <f t="shared" si="596"/>
        <v>0.73995223680379574</v>
      </c>
      <c r="R445" s="348">
        <f>R446</f>
        <v>0</v>
      </c>
      <c r="S445" s="393"/>
      <c r="T445" s="393"/>
      <c r="U445" s="393"/>
      <c r="V445" s="347"/>
      <c r="W445" s="347"/>
      <c r="X445" s="348">
        <f>X446+X461</f>
        <v>109748.25856</v>
      </c>
      <c r="Y445" s="349">
        <f t="shared" si="644"/>
        <v>0.73995223680379574</v>
      </c>
      <c r="Z445" s="348">
        <f>AH445+AF445+AB445</f>
        <v>109748.25856</v>
      </c>
      <c r="AA445" s="393">
        <f t="shared" si="600"/>
        <v>0.73995223680379574</v>
      </c>
      <c r="AB445" s="348">
        <f>AB446</f>
        <v>0</v>
      </c>
      <c r="AC445" s="347"/>
      <c r="AD445" s="347"/>
      <c r="AE445" s="347"/>
      <c r="AF445" s="347"/>
      <c r="AG445" s="347"/>
      <c r="AH445" s="348">
        <f>AH446+AH461</f>
        <v>109748.25856</v>
      </c>
      <c r="AI445" s="389">
        <f t="shared" si="642"/>
        <v>0.73995223680379574</v>
      </c>
      <c r="AJ445" s="348">
        <f>AR445+AP445+AL445</f>
        <v>148318.03068</v>
      </c>
      <c r="AK445" s="393">
        <f t="shared" si="646"/>
        <v>1</v>
      </c>
      <c r="AL445" s="348">
        <f>AL446</f>
        <v>0</v>
      </c>
      <c r="AM445" s="387"/>
      <c r="AN445" s="387"/>
      <c r="AO445" s="387"/>
      <c r="AP445" s="347"/>
      <c r="AQ445" s="347"/>
      <c r="AR445" s="348">
        <f>AR446+AR461</f>
        <v>148318.03068</v>
      </c>
      <c r="AS445" s="349">
        <f t="shared" si="650"/>
        <v>1</v>
      </c>
      <c r="AT445" s="350"/>
      <c r="AU445" s="350"/>
      <c r="AV445" s="350">
        <f>AV446+AV461</f>
        <v>75549.461750000002</v>
      </c>
      <c r="AW445" s="350">
        <f>AX445+AZ445</f>
        <v>-109748.25856</v>
      </c>
      <c r="AX445" s="350"/>
      <c r="AY445" s="350"/>
      <c r="AZ445" s="350">
        <f>AZ446</f>
        <v>-109748.25856</v>
      </c>
      <c r="BA445" s="350">
        <f>BB445+BD445</f>
        <v>75549.461750000002</v>
      </c>
      <c r="BB445" s="350"/>
      <c r="BC445" s="350"/>
      <c r="BD445" s="350">
        <f>BD446+BD461</f>
        <v>75549.461750000002</v>
      </c>
      <c r="BE445" s="352">
        <f>BK445+BI445+BG445</f>
        <v>38569.772119999994</v>
      </c>
      <c r="BF445" s="398">
        <f t="shared" si="665"/>
        <v>0.26004776319620426</v>
      </c>
      <c r="BG445" s="352">
        <f>BG446</f>
        <v>0</v>
      </c>
      <c r="BH445" s="398"/>
      <c r="BI445" s="350"/>
      <c r="BJ445" s="350"/>
      <c r="BK445" s="352">
        <f>BK446+BK461</f>
        <v>38569.772119999994</v>
      </c>
      <c r="BL445" s="357">
        <f t="shared" si="631"/>
        <v>0.26004776319620426</v>
      </c>
    </row>
    <row r="446" spans="2:64" s="69" customFormat="1" ht="128.25" customHeight="1" x14ac:dyDescent="0.2">
      <c r="B446" s="358" t="s">
        <v>60</v>
      </c>
      <c r="C446" s="211" t="s">
        <v>354</v>
      </c>
      <c r="D446" s="355" t="e">
        <f>#REF!-#REF!</f>
        <v>#REF!</v>
      </c>
      <c r="E446" s="355"/>
      <c r="F446" s="355"/>
      <c r="G446" s="355"/>
      <c r="H446" s="355"/>
      <c r="I446" s="355"/>
      <c r="J446" s="355"/>
      <c r="K446" s="354">
        <f>O446</f>
        <v>148318.03068</v>
      </c>
      <c r="L446" s="354"/>
      <c r="M446" s="354"/>
      <c r="N446" s="354"/>
      <c r="O446" s="354">
        <v>148318.03068</v>
      </c>
      <c r="P446" s="354">
        <f>X446</f>
        <v>109748.25856</v>
      </c>
      <c r="Q446" s="387">
        <f t="shared" si="596"/>
        <v>0.73995223680379574</v>
      </c>
      <c r="R446" s="354"/>
      <c r="S446" s="393"/>
      <c r="T446" s="393"/>
      <c r="U446" s="393"/>
      <c r="V446" s="355"/>
      <c r="W446" s="355"/>
      <c r="X446" s="354">
        <f>AH446</f>
        <v>109748.25856</v>
      </c>
      <c r="Y446" s="349">
        <f t="shared" si="644"/>
        <v>0.73995223680379574</v>
      </c>
      <c r="Z446" s="354">
        <f>AH446</f>
        <v>109748.25856</v>
      </c>
      <c r="AA446" s="387">
        <f t="shared" si="600"/>
        <v>0.73995223680379574</v>
      </c>
      <c r="AB446" s="354"/>
      <c r="AC446" s="355"/>
      <c r="AD446" s="355"/>
      <c r="AE446" s="355"/>
      <c r="AF446" s="355"/>
      <c r="AG446" s="355"/>
      <c r="AH446" s="354">
        <v>109748.25856</v>
      </c>
      <c r="AI446" s="389">
        <f t="shared" si="642"/>
        <v>0.73995223680379574</v>
      </c>
      <c r="AJ446" s="354">
        <f>AR446</f>
        <v>148318.03068</v>
      </c>
      <c r="AK446" s="338">
        <f t="shared" si="646"/>
        <v>1</v>
      </c>
      <c r="AL446" s="354"/>
      <c r="AM446" s="387"/>
      <c r="AN446" s="387"/>
      <c r="AO446" s="387"/>
      <c r="AP446" s="355"/>
      <c r="AQ446" s="355"/>
      <c r="AR446" s="354">
        <f>O446</f>
        <v>148318.03068</v>
      </c>
      <c r="AS446" s="338">
        <f t="shared" si="650"/>
        <v>1</v>
      </c>
      <c r="AT446" s="351"/>
      <c r="AU446" s="351"/>
      <c r="AV446" s="351"/>
      <c r="AW446" s="351">
        <f>AZ446</f>
        <v>-109748.25856</v>
      </c>
      <c r="AX446" s="351"/>
      <c r="AY446" s="351"/>
      <c r="AZ446" s="351">
        <f>BD446-AH446</f>
        <v>-109748.25856</v>
      </c>
      <c r="BA446" s="351">
        <f>BD446</f>
        <v>0</v>
      </c>
      <c r="BB446" s="351"/>
      <c r="BC446" s="351"/>
      <c r="BD446" s="351">
        <v>0</v>
      </c>
      <c r="BE446" s="356">
        <f>BK446</f>
        <v>38569.772119999994</v>
      </c>
      <c r="BF446" s="398">
        <f t="shared" si="665"/>
        <v>0.26004776319620426</v>
      </c>
      <c r="BG446" s="356"/>
      <c r="BH446" s="398"/>
      <c r="BI446" s="351"/>
      <c r="BJ446" s="351"/>
      <c r="BK446" s="356">
        <f>O446-AH446</f>
        <v>38569.772119999994</v>
      </c>
      <c r="BL446" s="357">
        <f t="shared" si="631"/>
        <v>0.26004776319620426</v>
      </c>
    </row>
    <row r="447" spans="2:64" s="80" customFormat="1" ht="47.25" hidden="1" customHeight="1" x14ac:dyDescent="0.25">
      <c r="B447" s="441" t="s">
        <v>181</v>
      </c>
      <c r="C447" s="213" t="s">
        <v>182</v>
      </c>
      <c r="D447" s="442">
        <v>0</v>
      </c>
      <c r="E447" s="442">
        <f>G447</f>
        <v>34170.603999999999</v>
      </c>
      <c r="F447" s="442"/>
      <c r="G447" s="442">
        <v>34170.603999999999</v>
      </c>
      <c r="H447" s="442"/>
      <c r="I447" s="442"/>
      <c r="J447" s="442"/>
      <c r="K447" s="355">
        <f t="shared" ref="K447:K461" si="666">O447</f>
        <v>0</v>
      </c>
      <c r="L447" s="442"/>
      <c r="M447" s="442"/>
      <c r="N447" s="442"/>
      <c r="O447" s="442">
        <v>0</v>
      </c>
      <c r="P447" s="443"/>
      <c r="Q447" s="442"/>
      <c r="R447" s="443"/>
      <c r="S447" s="442"/>
      <c r="T447" s="442"/>
      <c r="U447" s="442"/>
      <c r="V447" s="442"/>
      <c r="W447" s="442"/>
      <c r="X447" s="442"/>
      <c r="Y447" s="442"/>
      <c r="Z447" s="443"/>
      <c r="AA447" s="442"/>
      <c r="AB447" s="443"/>
      <c r="AC447" s="442"/>
      <c r="AD447" s="442"/>
      <c r="AE447" s="442"/>
      <c r="AF447" s="442"/>
      <c r="AG447" s="442"/>
      <c r="AH447" s="442"/>
      <c r="AI447" s="442"/>
      <c r="AJ447" s="443"/>
      <c r="AK447" s="442"/>
      <c r="AL447" s="443"/>
      <c r="AM447" s="444"/>
      <c r="AN447" s="444"/>
      <c r="AO447" s="444"/>
      <c r="AP447" s="442"/>
      <c r="AQ447" s="442"/>
      <c r="AR447" s="442"/>
      <c r="AS447" s="442"/>
      <c r="AT447" s="445"/>
      <c r="AU447" s="445"/>
      <c r="AV447" s="446">
        <f>BD447-AH447</f>
        <v>0</v>
      </c>
      <c r="AW447" s="445">
        <f>AX447+AZ447</f>
        <v>0</v>
      </c>
      <c r="AX447" s="445"/>
      <c r="AY447" s="445"/>
      <c r="AZ447" s="446">
        <f>BG447-AL447</f>
        <v>0</v>
      </c>
      <c r="BA447" s="351">
        <f t="shared" ref="BA447:BA461" si="667">BD447</f>
        <v>0</v>
      </c>
      <c r="BB447" s="445"/>
      <c r="BC447" s="445"/>
      <c r="BD447" s="445">
        <f>AH447</f>
        <v>0</v>
      </c>
      <c r="BE447" s="445"/>
      <c r="BF447" s="398" t="e">
        <f t="shared" si="665"/>
        <v>#DIV/0!</v>
      </c>
      <c r="BG447" s="447"/>
      <c r="BH447" s="398" t="e">
        <f t="shared" ref="BH447:BH507" si="668">BG447/L447</f>
        <v>#DIV/0!</v>
      </c>
      <c r="BI447" s="445"/>
      <c r="BJ447" s="445"/>
      <c r="BK447" s="445"/>
      <c r="BL447" s="445"/>
    </row>
    <row r="448" spans="2:64" s="46" customFormat="1" ht="137.25" hidden="1" customHeight="1" x14ac:dyDescent="0.25">
      <c r="B448" s="346" t="s">
        <v>71</v>
      </c>
      <c r="C448" s="194" t="s">
        <v>183</v>
      </c>
      <c r="D448" s="347">
        <f>D449+D453+D456</f>
        <v>0</v>
      </c>
      <c r="E448" s="347">
        <f t="shared" ref="E448:R448" si="669">E449+E453+E456</f>
        <v>497651.12247</v>
      </c>
      <c r="F448" s="347">
        <f t="shared" si="669"/>
        <v>497651.12247</v>
      </c>
      <c r="G448" s="347">
        <f t="shared" si="669"/>
        <v>0</v>
      </c>
      <c r="H448" s="347">
        <f t="shared" si="669"/>
        <v>-477401.12247</v>
      </c>
      <c r="I448" s="347">
        <f t="shared" si="669"/>
        <v>-477401.12247</v>
      </c>
      <c r="J448" s="347">
        <f t="shared" si="669"/>
        <v>0</v>
      </c>
      <c r="K448" s="355">
        <f t="shared" si="666"/>
        <v>0</v>
      </c>
      <c r="L448" s="347">
        <f t="shared" si="669"/>
        <v>0</v>
      </c>
      <c r="M448" s="347"/>
      <c r="N448" s="347"/>
      <c r="O448" s="347">
        <f t="shared" si="669"/>
        <v>0</v>
      </c>
      <c r="P448" s="348" t="e">
        <f t="shared" si="669"/>
        <v>#REF!</v>
      </c>
      <c r="Q448" s="347"/>
      <c r="R448" s="348" t="e">
        <f t="shared" si="669"/>
        <v>#REF!</v>
      </c>
      <c r="S448" s="347"/>
      <c r="T448" s="347"/>
      <c r="U448" s="347"/>
      <c r="V448" s="347"/>
      <c r="W448" s="347"/>
      <c r="X448" s="347">
        <f t="shared" ref="X448:Z448" si="670">X449+X453+X456</f>
        <v>0</v>
      </c>
      <c r="Y448" s="347"/>
      <c r="Z448" s="348" t="e">
        <f t="shared" si="670"/>
        <v>#REF!</v>
      </c>
      <c r="AA448" s="347"/>
      <c r="AB448" s="348" t="e">
        <f t="shared" ref="AB448" si="671">AB449+AB453+AB456</f>
        <v>#REF!</v>
      </c>
      <c r="AC448" s="347"/>
      <c r="AD448" s="347"/>
      <c r="AE448" s="347"/>
      <c r="AF448" s="347"/>
      <c r="AG448" s="347"/>
      <c r="AH448" s="347">
        <f t="shared" ref="AH448" si="672">AH449+AH453+AH456</f>
        <v>0</v>
      </c>
      <c r="AI448" s="347"/>
      <c r="AJ448" s="348" t="e">
        <f t="shared" ref="AJ448" si="673">AJ449+AJ453+AJ456</f>
        <v>#REF!</v>
      </c>
      <c r="AK448" s="347"/>
      <c r="AL448" s="348" t="e">
        <f t="shared" ref="AL448" si="674">AL449+AL453+AL456</f>
        <v>#REF!</v>
      </c>
      <c r="AM448" s="355"/>
      <c r="AN448" s="355"/>
      <c r="AO448" s="355"/>
      <c r="AP448" s="347"/>
      <c r="AQ448" s="347"/>
      <c r="AR448" s="347">
        <f t="shared" ref="AR448" si="675">AR449+AR453+AR456</f>
        <v>0</v>
      </c>
      <c r="AS448" s="347"/>
      <c r="AT448" s="350">
        <f>BB448-AF448</f>
        <v>0</v>
      </c>
      <c r="AU448" s="350"/>
      <c r="AV448" s="350">
        <f>AV449+AV453+AV456</f>
        <v>0</v>
      </c>
      <c r="AW448" s="350" t="e">
        <f>AW449+AW453+AW456</f>
        <v>#REF!</v>
      </c>
      <c r="AX448" s="350" t="e">
        <f>BE448-AJ448</f>
        <v>#REF!</v>
      </c>
      <c r="AY448" s="350"/>
      <c r="AZ448" s="350">
        <f>AZ449+AZ453+AZ456</f>
        <v>0</v>
      </c>
      <c r="BA448" s="351">
        <f t="shared" si="667"/>
        <v>0</v>
      </c>
      <c r="BB448" s="350">
        <f>BB449+BB453+BB456</f>
        <v>0</v>
      </c>
      <c r="BC448" s="350"/>
      <c r="BD448" s="350">
        <f>BD449+BD453+BD456</f>
        <v>0</v>
      </c>
      <c r="BE448" s="350" t="e">
        <f t="shared" ref="BE448" si="676">BE449+BE453+BE456</f>
        <v>#REF!</v>
      </c>
      <c r="BF448" s="398" t="e">
        <f t="shared" si="665"/>
        <v>#REF!</v>
      </c>
      <c r="BG448" s="352" t="e">
        <f t="shared" ref="BG448" si="677">BG449+BG453+BG456</f>
        <v>#REF!</v>
      </c>
      <c r="BH448" s="398" t="e">
        <f t="shared" si="668"/>
        <v>#REF!</v>
      </c>
      <c r="BI448" s="350"/>
      <c r="BJ448" s="350"/>
      <c r="BK448" s="350">
        <f t="shared" ref="BK448" si="678">BK449+BK453+BK456</f>
        <v>0</v>
      </c>
      <c r="BL448" s="350"/>
    </row>
    <row r="449" spans="2:66" s="44" customFormat="1" ht="116.25" hidden="1" customHeight="1" x14ac:dyDescent="0.25">
      <c r="B449" s="301" t="s">
        <v>103</v>
      </c>
      <c r="C449" s="186" t="s">
        <v>184</v>
      </c>
      <c r="D449" s="302"/>
      <c r="E449" s="303">
        <f t="shared" ref="E449:E458" si="679">F449+G449</f>
        <v>477401.12247</v>
      </c>
      <c r="F449" s="302">
        <f>SUM(F450:F452)</f>
        <v>477401.12247</v>
      </c>
      <c r="G449" s="302">
        <f>SUM(G450:G452)</f>
        <v>0</v>
      </c>
      <c r="H449" s="302">
        <f>I449</f>
        <v>-477401.12247</v>
      </c>
      <c r="I449" s="302">
        <f>I450+I451+I452</f>
        <v>-477401.12247</v>
      </c>
      <c r="J449" s="302"/>
      <c r="K449" s="355">
        <f t="shared" si="666"/>
        <v>0</v>
      </c>
      <c r="L449" s="302">
        <f>L450+L451+L452</f>
        <v>0</v>
      </c>
      <c r="M449" s="302"/>
      <c r="N449" s="302"/>
      <c r="O449" s="302"/>
      <c r="P449" s="229">
        <f>R449+X449</f>
        <v>0</v>
      </c>
      <c r="Q449" s="303"/>
      <c r="R449" s="229">
        <f>SUM(R450:R452)</f>
        <v>0</v>
      </c>
      <c r="S449" s="302"/>
      <c r="T449" s="302"/>
      <c r="U449" s="302"/>
      <c r="V449" s="302"/>
      <c r="W449" s="302"/>
      <c r="X449" s="302">
        <f>SUM(X450:X452)</f>
        <v>0</v>
      </c>
      <c r="Y449" s="302"/>
      <c r="Z449" s="229">
        <f>AB449+AH449</f>
        <v>0</v>
      </c>
      <c r="AA449" s="303"/>
      <c r="AB449" s="229">
        <f>SUM(AB450:AB452)</f>
        <v>0</v>
      </c>
      <c r="AC449" s="302"/>
      <c r="AD449" s="302"/>
      <c r="AE449" s="302"/>
      <c r="AF449" s="302"/>
      <c r="AG449" s="302"/>
      <c r="AH449" s="302">
        <f>SUM(AH450:AH452)</f>
        <v>0</v>
      </c>
      <c r="AI449" s="302"/>
      <c r="AJ449" s="229">
        <f>AL449+AR449</f>
        <v>0</v>
      </c>
      <c r="AK449" s="303"/>
      <c r="AL449" s="229">
        <f>SUM(AL450:AL452)</f>
        <v>0</v>
      </c>
      <c r="AM449" s="426"/>
      <c r="AN449" s="426"/>
      <c r="AO449" s="426"/>
      <c r="AP449" s="302"/>
      <c r="AQ449" s="302"/>
      <c r="AR449" s="302">
        <f>SUM(AR450:AR452)</f>
        <v>0</v>
      </c>
      <c r="AS449" s="302"/>
      <c r="AT449" s="305">
        <f>AT450+AT451+AT452</f>
        <v>0</v>
      </c>
      <c r="AU449" s="305"/>
      <c r="AV449" s="305"/>
      <c r="AW449" s="305">
        <f>AX449</f>
        <v>0</v>
      </c>
      <c r="AX449" s="305">
        <f>AX450+AX451+AX452</f>
        <v>0</v>
      </c>
      <c r="AY449" s="305"/>
      <c r="AZ449" s="305"/>
      <c r="BA449" s="351">
        <f t="shared" si="667"/>
        <v>0</v>
      </c>
      <c r="BB449" s="305">
        <f>BB450+BB451+BB452</f>
        <v>0</v>
      </c>
      <c r="BC449" s="305"/>
      <c r="BD449" s="305"/>
      <c r="BE449" s="331">
        <f>BG449+BK449</f>
        <v>0</v>
      </c>
      <c r="BF449" s="398" t="e">
        <f t="shared" si="665"/>
        <v>#DIV/0!</v>
      </c>
      <c r="BG449" s="230">
        <f>SUM(BG450:BG452)</f>
        <v>0</v>
      </c>
      <c r="BH449" s="398" t="e">
        <f t="shared" si="668"/>
        <v>#DIV/0!</v>
      </c>
      <c r="BI449" s="305"/>
      <c r="BJ449" s="305"/>
      <c r="BK449" s="305">
        <f>SUM(BK450:BK452)</f>
        <v>0</v>
      </c>
      <c r="BL449" s="305"/>
    </row>
    <row r="450" spans="2:66" s="43" customFormat="1" ht="15" hidden="1" customHeight="1" x14ac:dyDescent="0.25">
      <c r="B450" s="358"/>
      <c r="C450" s="191" t="s">
        <v>65</v>
      </c>
      <c r="D450" s="355"/>
      <c r="E450" s="355">
        <f t="shared" si="679"/>
        <v>375493.84052999999</v>
      </c>
      <c r="F450" s="355">
        <v>375493.84052999999</v>
      </c>
      <c r="G450" s="355"/>
      <c r="H450" s="355">
        <f>I450+J450</f>
        <v>-375493.84052999999</v>
      </c>
      <c r="I450" s="355">
        <f>L450-F450</f>
        <v>-375493.84052999999</v>
      </c>
      <c r="J450" s="355"/>
      <c r="K450" s="355">
        <f t="shared" si="666"/>
        <v>0</v>
      </c>
      <c r="L450" s="355">
        <v>0</v>
      </c>
      <c r="M450" s="355"/>
      <c r="N450" s="355"/>
      <c r="O450" s="355"/>
      <c r="P450" s="354">
        <f>R450+X450</f>
        <v>0</v>
      </c>
      <c r="Q450" s="355"/>
      <c r="R450" s="354"/>
      <c r="S450" s="355"/>
      <c r="T450" s="355"/>
      <c r="U450" s="355"/>
      <c r="V450" s="355"/>
      <c r="W450" s="355"/>
      <c r="X450" s="355"/>
      <c r="Y450" s="355"/>
      <c r="Z450" s="354">
        <f>AB450+AH450</f>
        <v>0</v>
      </c>
      <c r="AA450" s="355"/>
      <c r="AB450" s="354"/>
      <c r="AC450" s="355"/>
      <c r="AD450" s="355"/>
      <c r="AE450" s="355"/>
      <c r="AF450" s="355"/>
      <c r="AG450" s="355"/>
      <c r="AH450" s="355"/>
      <c r="AI450" s="355"/>
      <c r="AJ450" s="354">
        <f>AL450+AR450</f>
        <v>0</v>
      </c>
      <c r="AK450" s="303"/>
      <c r="AL450" s="354"/>
      <c r="AM450" s="355"/>
      <c r="AN450" s="355"/>
      <c r="AO450" s="355"/>
      <c r="AP450" s="355"/>
      <c r="AQ450" s="355"/>
      <c r="AR450" s="355"/>
      <c r="AS450" s="355"/>
      <c r="AT450" s="351">
        <v>0</v>
      </c>
      <c r="AU450" s="351"/>
      <c r="AV450" s="351"/>
      <c r="AW450" s="351">
        <f>AX450</f>
        <v>0</v>
      </c>
      <c r="AX450" s="351">
        <v>0</v>
      </c>
      <c r="AY450" s="351"/>
      <c r="AZ450" s="351"/>
      <c r="BA450" s="351">
        <f t="shared" si="667"/>
        <v>0</v>
      </c>
      <c r="BB450" s="351">
        <v>0</v>
      </c>
      <c r="BC450" s="351"/>
      <c r="BD450" s="351"/>
      <c r="BE450" s="351">
        <f>BG450+BK450</f>
        <v>0</v>
      </c>
      <c r="BF450" s="398" t="e">
        <f t="shared" si="665"/>
        <v>#DIV/0!</v>
      </c>
      <c r="BG450" s="356"/>
      <c r="BH450" s="398" t="e">
        <f t="shared" si="668"/>
        <v>#DIV/0!</v>
      </c>
      <c r="BI450" s="351"/>
      <c r="BJ450" s="351"/>
      <c r="BK450" s="351"/>
      <c r="BL450" s="351"/>
    </row>
    <row r="451" spans="2:66" s="43" customFormat="1" ht="45.75" hidden="1" customHeight="1" x14ac:dyDescent="0.25">
      <c r="B451" s="358"/>
      <c r="C451" s="191" t="s">
        <v>73</v>
      </c>
      <c r="D451" s="355"/>
      <c r="E451" s="355">
        <f t="shared" si="679"/>
        <v>0</v>
      </c>
      <c r="F451" s="355">
        <v>0</v>
      </c>
      <c r="G451" s="355"/>
      <c r="H451" s="355">
        <f>I451+J451</f>
        <v>0</v>
      </c>
      <c r="I451" s="355">
        <f>L451-F451</f>
        <v>0</v>
      </c>
      <c r="J451" s="355"/>
      <c r="K451" s="355">
        <f t="shared" si="666"/>
        <v>0</v>
      </c>
      <c r="L451" s="355">
        <v>0</v>
      </c>
      <c r="M451" s="355"/>
      <c r="N451" s="355"/>
      <c r="O451" s="355"/>
      <c r="P451" s="354"/>
      <c r="Q451" s="355"/>
      <c r="R451" s="354"/>
      <c r="S451" s="355"/>
      <c r="T451" s="355"/>
      <c r="U451" s="355"/>
      <c r="V451" s="355"/>
      <c r="W451" s="355"/>
      <c r="X451" s="355"/>
      <c r="Y451" s="355"/>
      <c r="Z451" s="354"/>
      <c r="AA451" s="355"/>
      <c r="AB451" s="354"/>
      <c r="AC451" s="355"/>
      <c r="AD451" s="355"/>
      <c r="AE451" s="355"/>
      <c r="AF451" s="355"/>
      <c r="AG451" s="355"/>
      <c r="AH451" s="355"/>
      <c r="AI451" s="355"/>
      <c r="AJ451" s="354"/>
      <c r="AK451" s="303"/>
      <c r="AL451" s="354"/>
      <c r="AM451" s="355"/>
      <c r="AN451" s="355"/>
      <c r="AO451" s="355"/>
      <c r="AP451" s="355"/>
      <c r="AQ451" s="355"/>
      <c r="AR451" s="355"/>
      <c r="AS451" s="355"/>
      <c r="AT451" s="351">
        <v>0</v>
      </c>
      <c r="AU451" s="351"/>
      <c r="AV451" s="351"/>
      <c r="AW451" s="351">
        <f>AX451</f>
        <v>0</v>
      </c>
      <c r="AX451" s="351">
        <v>0</v>
      </c>
      <c r="AY451" s="351"/>
      <c r="AZ451" s="351"/>
      <c r="BA451" s="351">
        <f t="shared" si="667"/>
        <v>0</v>
      </c>
      <c r="BB451" s="351">
        <v>0</v>
      </c>
      <c r="BC451" s="351"/>
      <c r="BD451" s="351"/>
      <c r="BE451" s="351"/>
      <c r="BF451" s="398" t="e">
        <f t="shared" si="665"/>
        <v>#DIV/0!</v>
      </c>
      <c r="BG451" s="356"/>
      <c r="BH451" s="398" t="e">
        <f t="shared" si="668"/>
        <v>#DIV/0!</v>
      </c>
      <c r="BI451" s="351"/>
      <c r="BJ451" s="351"/>
      <c r="BK451" s="351"/>
      <c r="BL451" s="351"/>
    </row>
    <row r="452" spans="2:66" s="43" customFormat="1" ht="15" hidden="1" customHeight="1" x14ac:dyDescent="0.25">
      <c r="B452" s="358"/>
      <c r="C452" s="191" t="s">
        <v>75</v>
      </c>
      <c r="D452" s="355"/>
      <c r="E452" s="355">
        <f t="shared" si="679"/>
        <v>101907.28194</v>
      </c>
      <c r="F452" s="355">
        <v>101907.28194</v>
      </c>
      <c r="G452" s="355"/>
      <c r="H452" s="355">
        <f>I452+J452</f>
        <v>-101907.28194</v>
      </c>
      <c r="I452" s="355">
        <f>L452-F452</f>
        <v>-101907.28194</v>
      </c>
      <c r="J452" s="355"/>
      <c r="K452" s="355">
        <f t="shared" si="666"/>
        <v>0</v>
      </c>
      <c r="L452" s="355">
        <v>0</v>
      </c>
      <c r="M452" s="355"/>
      <c r="N452" s="355"/>
      <c r="O452" s="355"/>
      <c r="P452" s="354">
        <f t="shared" ref="P452:P458" si="680">R452+X452</f>
        <v>0</v>
      </c>
      <c r="Q452" s="355"/>
      <c r="R452" s="354"/>
      <c r="S452" s="355"/>
      <c r="T452" s="355"/>
      <c r="U452" s="355"/>
      <c r="V452" s="355"/>
      <c r="W452" s="355"/>
      <c r="X452" s="355"/>
      <c r="Y452" s="355"/>
      <c r="Z452" s="354">
        <f t="shared" ref="Z452:Z458" si="681">AB452+AH452</f>
        <v>0</v>
      </c>
      <c r="AA452" s="355"/>
      <c r="AB452" s="354"/>
      <c r="AC452" s="355"/>
      <c r="AD452" s="355"/>
      <c r="AE452" s="355"/>
      <c r="AF452" s="355"/>
      <c r="AG452" s="355"/>
      <c r="AH452" s="355"/>
      <c r="AI452" s="355"/>
      <c r="AJ452" s="354">
        <f t="shared" ref="AJ452:AJ458" si="682">AL452+AR452</f>
        <v>0</v>
      </c>
      <c r="AK452" s="303"/>
      <c r="AL452" s="354"/>
      <c r="AM452" s="355"/>
      <c r="AN452" s="355"/>
      <c r="AO452" s="355"/>
      <c r="AP452" s="355"/>
      <c r="AQ452" s="355"/>
      <c r="AR452" s="355"/>
      <c r="AS452" s="355"/>
      <c r="AT452" s="351">
        <v>0</v>
      </c>
      <c r="AU452" s="351"/>
      <c r="AV452" s="351"/>
      <c r="AW452" s="351">
        <f>AX452</f>
        <v>0</v>
      </c>
      <c r="AX452" s="351">
        <v>0</v>
      </c>
      <c r="AY452" s="351"/>
      <c r="AZ452" s="351"/>
      <c r="BA452" s="351">
        <f t="shared" si="667"/>
        <v>0</v>
      </c>
      <c r="BB452" s="351">
        <v>0</v>
      </c>
      <c r="BC452" s="351"/>
      <c r="BD452" s="351"/>
      <c r="BE452" s="351">
        <f t="shared" ref="BE452:BE458" si="683">BG452+BK452</f>
        <v>0</v>
      </c>
      <c r="BF452" s="398" t="e">
        <f t="shared" si="665"/>
        <v>#DIV/0!</v>
      </c>
      <c r="BG452" s="356"/>
      <c r="BH452" s="398" t="e">
        <f t="shared" si="668"/>
        <v>#DIV/0!</v>
      </c>
      <c r="BI452" s="351"/>
      <c r="BJ452" s="351"/>
      <c r="BK452" s="351"/>
      <c r="BL452" s="351"/>
    </row>
    <row r="453" spans="2:66" s="44" customFormat="1" ht="153" hidden="1" customHeight="1" x14ac:dyDescent="0.25">
      <c r="B453" s="301" t="s">
        <v>141</v>
      </c>
      <c r="C453" s="186" t="s">
        <v>185</v>
      </c>
      <c r="D453" s="302"/>
      <c r="E453" s="303">
        <f t="shared" si="679"/>
        <v>0</v>
      </c>
      <c r="F453" s="302">
        <f>F454+F455</f>
        <v>0</v>
      </c>
      <c r="G453" s="302">
        <f>SUM(G454:G455)</f>
        <v>0</v>
      </c>
      <c r="H453" s="302"/>
      <c r="I453" s="302"/>
      <c r="J453" s="302"/>
      <c r="K453" s="355">
        <f t="shared" si="666"/>
        <v>0</v>
      </c>
      <c r="L453" s="302">
        <f>L454+L455</f>
        <v>0</v>
      </c>
      <c r="M453" s="302"/>
      <c r="N453" s="302"/>
      <c r="O453" s="302"/>
      <c r="P453" s="229">
        <f t="shared" si="680"/>
        <v>0</v>
      </c>
      <c r="Q453" s="303"/>
      <c r="R453" s="229">
        <f>SUM(R454:R455)</f>
        <v>0</v>
      </c>
      <c r="S453" s="302"/>
      <c r="T453" s="302"/>
      <c r="U453" s="302"/>
      <c r="V453" s="302"/>
      <c r="W453" s="302"/>
      <c r="X453" s="302">
        <f>SUM(X454:X455)</f>
        <v>0</v>
      </c>
      <c r="Y453" s="302"/>
      <c r="Z453" s="229">
        <f t="shared" si="681"/>
        <v>0</v>
      </c>
      <c r="AA453" s="303"/>
      <c r="AB453" s="229">
        <f>SUM(AB454:AB455)</f>
        <v>0</v>
      </c>
      <c r="AC453" s="302"/>
      <c r="AD453" s="302"/>
      <c r="AE453" s="302"/>
      <c r="AF453" s="302"/>
      <c r="AG453" s="302"/>
      <c r="AH453" s="302">
        <f>SUM(AH454:AH455)</f>
        <v>0</v>
      </c>
      <c r="AI453" s="302"/>
      <c r="AJ453" s="229">
        <f t="shared" si="682"/>
        <v>0</v>
      </c>
      <c r="AK453" s="303"/>
      <c r="AL453" s="229">
        <f>SUM(AL454:AL455)</f>
        <v>0</v>
      </c>
      <c r="AM453" s="426"/>
      <c r="AN453" s="426"/>
      <c r="AO453" s="426"/>
      <c r="AP453" s="302"/>
      <c r="AQ453" s="302"/>
      <c r="AR453" s="302">
        <f>SUM(AR454:AR455)</f>
        <v>0</v>
      </c>
      <c r="AS453" s="302"/>
      <c r="AT453" s="305">
        <f>AT454+AT455</f>
        <v>0</v>
      </c>
      <c r="AU453" s="305"/>
      <c r="AV453" s="305"/>
      <c r="AW453" s="331">
        <f>AX453+AZ453</f>
        <v>0</v>
      </c>
      <c r="AX453" s="305">
        <f>AX454+AX455</f>
        <v>0</v>
      </c>
      <c r="AY453" s="305"/>
      <c r="AZ453" s="305"/>
      <c r="BA453" s="351">
        <f t="shared" si="667"/>
        <v>0</v>
      </c>
      <c r="BB453" s="305">
        <f>BB454+BB455</f>
        <v>0</v>
      </c>
      <c r="BC453" s="305"/>
      <c r="BD453" s="305"/>
      <c r="BE453" s="331">
        <f t="shared" si="683"/>
        <v>0</v>
      </c>
      <c r="BF453" s="398" t="e">
        <f t="shared" si="665"/>
        <v>#DIV/0!</v>
      </c>
      <c r="BG453" s="230">
        <f>SUM(BG454:BG455)</f>
        <v>0</v>
      </c>
      <c r="BH453" s="398" t="e">
        <f t="shared" si="668"/>
        <v>#DIV/0!</v>
      </c>
      <c r="BI453" s="305"/>
      <c r="BJ453" s="305"/>
      <c r="BK453" s="305">
        <f>SUM(BK454:BK455)</f>
        <v>0</v>
      </c>
      <c r="BL453" s="305"/>
    </row>
    <row r="454" spans="2:66" s="43" customFormat="1" ht="15" hidden="1" customHeight="1" x14ac:dyDescent="0.25">
      <c r="B454" s="358"/>
      <c r="C454" s="191" t="s">
        <v>65</v>
      </c>
      <c r="D454" s="355"/>
      <c r="E454" s="355">
        <f t="shared" si="679"/>
        <v>0</v>
      </c>
      <c r="F454" s="355">
        <v>0</v>
      </c>
      <c r="G454" s="355">
        <v>0</v>
      </c>
      <c r="H454" s="355"/>
      <c r="I454" s="355"/>
      <c r="J454" s="355"/>
      <c r="K454" s="355">
        <f t="shared" si="666"/>
        <v>0</v>
      </c>
      <c r="L454" s="355">
        <v>0</v>
      </c>
      <c r="M454" s="355"/>
      <c r="N454" s="355"/>
      <c r="O454" s="355"/>
      <c r="P454" s="354">
        <f t="shared" si="680"/>
        <v>0</v>
      </c>
      <c r="Q454" s="355"/>
      <c r="R454" s="354">
        <f>L454</f>
        <v>0</v>
      </c>
      <c r="S454" s="355"/>
      <c r="T454" s="355"/>
      <c r="U454" s="355"/>
      <c r="V454" s="355"/>
      <c r="W454" s="355"/>
      <c r="X454" s="355"/>
      <c r="Y454" s="355"/>
      <c r="Z454" s="354">
        <f t="shared" si="681"/>
        <v>0</v>
      </c>
      <c r="AA454" s="355"/>
      <c r="AB454" s="354">
        <f>X454</f>
        <v>0</v>
      </c>
      <c r="AC454" s="355"/>
      <c r="AD454" s="355"/>
      <c r="AE454" s="355"/>
      <c r="AF454" s="355"/>
      <c r="AG454" s="355"/>
      <c r="AH454" s="355"/>
      <c r="AI454" s="355"/>
      <c r="AJ454" s="354">
        <f t="shared" si="682"/>
        <v>0</v>
      </c>
      <c r="AK454" s="303"/>
      <c r="AL454" s="354">
        <f>AH454</f>
        <v>0</v>
      </c>
      <c r="AM454" s="355"/>
      <c r="AN454" s="355"/>
      <c r="AO454" s="355"/>
      <c r="AP454" s="355"/>
      <c r="AQ454" s="355"/>
      <c r="AR454" s="355"/>
      <c r="AS454" s="355"/>
      <c r="AT454" s="351">
        <v>0</v>
      </c>
      <c r="AU454" s="351"/>
      <c r="AV454" s="351"/>
      <c r="AW454" s="351">
        <f>AX454+AZ454</f>
        <v>0</v>
      </c>
      <c r="AX454" s="351">
        <v>0</v>
      </c>
      <c r="AY454" s="351"/>
      <c r="AZ454" s="351"/>
      <c r="BA454" s="351">
        <f t="shared" si="667"/>
        <v>0</v>
      </c>
      <c r="BB454" s="351">
        <v>0</v>
      </c>
      <c r="BC454" s="351"/>
      <c r="BD454" s="351"/>
      <c r="BE454" s="351">
        <f t="shared" si="683"/>
        <v>0</v>
      </c>
      <c r="BF454" s="398" t="e">
        <f t="shared" si="665"/>
        <v>#DIV/0!</v>
      </c>
      <c r="BG454" s="356">
        <f>BC454</f>
        <v>0</v>
      </c>
      <c r="BH454" s="398" t="e">
        <f t="shared" si="668"/>
        <v>#DIV/0!</v>
      </c>
      <c r="BI454" s="351"/>
      <c r="BJ454" s="351"/>
      <c r="BK454" s="351"/>
      <c r="BL454" s="351"/>
    </row>
    <row r="455" spans="2:66" s="43" customFormat="1" ht="15" hidden="1" customHeight="1" x14ac:dyDescent="0.25">
      <c r="B455" s="358"/>
      <c r="C455" s="191" t="s">
        <v>75</v>
      </c>
      <c r="D455" s="355"/>
      <c r="E455" s="355">
        <f t="shared" si="679"/>
        <v>0</v>
      </c>
      <c r="F455" s="355">
        <v>0</v>
      </c>
      <c r="G455" s="355"/>
      <c r="H455" s="355"/>
      <c r="I455" s="355"/>
      <c r="J455" s="355"/>
      <c r="K455" s="355">
        <f t="shared" si="666"/>
        <v>0</v>
      </c>
      <c r="L455" s="355">
        <v>0</v>
      </c>
      <c r="M455" s="355"/>
      <c r="N455" s="355"/>
      <c r="O455" s="355"/>
      <c r="P455" s="354">
        <f t="shared" si="680"/>
        <v>0</v>
      </c>
      <c r="Q455" s="355"/>
      <c r="R455" s="354"/>
      <c r="S455" s="355"/>
      <c r="T455" s="355"/>
      <c r="U455" s="355"/>
      <c r="V455" s="355"/>
      <c r="W455" s="355"/>
      <c r="X455" s="355"/>
      <c r="Y455" s="355"/>
      <c r="Z455" s="354">
        <f t="shared" si="681"/>
        <v>0</v>
      </c>
      <c r="AA455" s="355"/>
      <c r="AB455" s="354"/>
      <c r="AC455" s="355"/>
      <c r="AD455" s="355"/>
      <c r="AE455" s="355"/>
      <c r="AF455" s="355"/>
      <c r="AG455" s="355"/>
      <c r="AH455" s="355"/>
      <c r="AI455" s="355"/>
      <c r="AJ455" s="354">
        <f t="shared" si="682"/>
        <v>0</v>
      </c>
      <c r="AK455" s="303"/>
      <c r="AL455" s="354"/>
      <c r="AM455" s="355"/>
      <c r="AN455" s="355"/>
      <c r="AO455" s="355"/>
      <c r="AP455" s="355"/>
      <c r="AQ455" s="355"/>
      <c r="AR455" s="355"/>
      <c r="AS455" s="355"/>
      <c r="AT455" s="351">
        <v>0</v>
      </c>
      <c r="AU455" s="351"/>
      <c r="AV455" s="351"/>
      <c r="AW455" s="351">
        <f>AX455+AZ455</f>
        <v>0</v>
      </c>
      <c r="AX455" s="351">
        <v>0</v>
      </c>
      <c r="AY455" s="351"/>
      <c r="AZ455" s="351"/>
      <c r="BA455" s="351">
        <f t="shared" si="667"/>
        <v>0</v>
      </c>
      <c r="BB455" s="351">
        <v>0</v>
      </c>
      <c r="BC455" s="351"/>
      <c r="BD455" s="351"/>
      <c r="BE455" s="351">
        <f t="shared" si="683"/>
        <v>0</v>
      </c>
      <c r="BF455" s="398" t="e">
        <f t="shared" si="665"/>
        <v>#DIV/0!</v>
      </c>
      <c r="BG455" s="356"/>
      <c r="BH455" s="398" t="e">
        <f t="shared" si="668"/>
        <v>#DIV/0!</v>
      </c>
      <c r="BI455" s="351"/>
      <c r="BJ455" s="351"/>
      <c r="BK455" s="351"/>
      <c r="BL455" s="351"/>
    </row>
    <row r="456" spans="2:66" s="44" customFormat="1" ht="155.25" hidden="1" customHeight="1" x14ac:dyDescent="0.25">
      <c r="B456" s="301" t="s">
        <v>103</v>
      </c>
      <c r="C456" s="186" t="s">
        <v>186</v>
      </c>
      <c r="D456" s="302"/>
      <c r="E456" s="303">
        <f t="shared" si="679"/>
        <v>20250</v>
      </c>
      <c r="F456" s="302">
        <f>F457+F458</f>
        <v>20250</v>
      </c>
      <c r="G456" s="302">
        <f>SUM(G457:G458)</f>
        <v>0</v>
      </c>
      <c r="H456" s="302"/>
      <c r="I456" s="302"/>
      <c r="J456" s="302"/>
      <c r="K456" s="355">
        <f t="shared" si="666"/>
        <v>0</v>
      </c>
      <c r="L456" s="302">
        <f>L457+L458</f>
        <v>0</v>
      </c>
      <c r="M456" s="302"/>
      <c r="N456" s="302"/>
      <c r="O456" s="302"/>
      <c r="P456" s="229" t="e">
        <f t="shared" si="680"/>
        <v>#REF!</v>
      </c>
      <c r="Q456" s="303"/>
      <c r="R456" s="229" t="e">
        <f>R457+R458</f>
        <v>#REF!</v>
      </c>
      <c r="S456" s="302"/>
      <c r="T456" s="302"/>
      <c r="U456" s="302"/>
      <c r="V456" s="302"/>
      <c r="W456" s="302"/>
      <c r="X456" s="302">
        <f>SUM(X457:X458)</f>
        <v>0</v>
      </c>
      <c r="Y456" s="302"/>
      <c r="Z456" s="229" t="e">
        <f t="shared" si="681"/>
        <v>#REF!</v>
      </c>
      <c r="AA456" s="303"/>
      <c r="AB456" s="229" t="e">
        <f>AB457+AB458</f>
        <v>#REF!</v>
      </c>
      <c r="AC456" s="302"/>
      <c r="AD456" s="302"/>
      <c r="AE456" s="302"/>
      <c r="AF456" s="302"/>
      <c r="AG456" s="302"/>
      <c r="AH456" s="302">
        <f>SUM(AH457:AH458)</f>
        <v>0</v>
      </c>
      <c r="AI456" s="302"/>
      <c r="AJ456" s="229" t="e">
        <f t="shared" si="682"/>
        <v>#REF!</v>
      </c>
      <c r="AK456" s="303"/>
      <c r="AL456" s="229" t="e">
        <f>AL457+AL458</f>
        <v>#REF!</v>
      </c>
      <c r="AM456" s="426"/>
      <c r="AN456" s="426"/>
      <c r="AO456" s="426"/>
      <c r="AP456" s="302"/>
      <c r="AQ456" s="302"/>
      <c r="AR456" s="302">
        <f>SUM(AR457:AR458)</f>
        <v>0</v>
      </c>
      <c r="AS456" s="302"/>
      <c r="AT456" s="305">
        <f>BB456-AF456</f>
        <v>0</v>
      </c>
      <c r="AU456" s="305"/>
      <c r="AV456" s="305"/>
      <c r="AW456" s="305" t="e">
        <f>AX456</f>
        <v>#REF!</v>
      </c>
      <c r="AX456" s="305" t="e">
        <f>BE456-AJ456</f>
        <v>#REF!</v>
      </c>
      <c r="AY456" s="305"/>
      <c r="AZ456" s="305"/>
      <c r="BA456" s="351">
        <f t="shared" si="667"/>
        <v>0</v>
      </c>
      <c r="BB456" s="305">
        <f>BB457</f>
        <v>0</v>
      </c>
      <c r="BC456" s="305"/>
      <c r="BD456" s="305"/>
      <c r="BE456" s="331" t="e">
        <f t="shared" si="683"/>
        <v>#REF!</v>
      </c>
      <c r="BF456" s="398" t="e">
        <f t="shared" si="665"/>
        <v>#REF!</v>
      </c>
      <c r="BG456" s="230" t="e">
        <f>BG457+BG458</f>
        <v>#REF!</v>
      </c>
      <c r="BH456" s="398" t="e">
        <f t="shared" si="668"/>
        <v>#REF!</v>
      </c>
      <c r="BI456" s="305"/>
      <c r="BJ456" s="305"/>
      <c r="BK456" s="305">
        <f>SUM(BK457:BK458)</f>
        <v>0</v>
      </c>
      <c r="BL456" s="305"/>
    </row>
    <row r="457" spans="2:66" s="43" customFormat="1" ht="24" hidden="1" customHeight="1" x14ac:dyDescent="0.25">
      <c r="B457" s="358"/>
      <c r="C457" s="191" t="s">
        <v>65</v>
      </c>
      <c r="D457" s="355"/>
      <c r="E457" s="355">
        <f t="shared" si="679"/>
        <v>20250</v>
      </c>
      <c r="F457" s="355">
        <v>20250</v>
      </c>
      <c r="G457" s="355">
        <v>0</v>
      </c>
      <c r="H457" s="355"/>
      <c r="I457" s="355"/>
      <c r="J457" s="355"/>
      <c r="K457" s="355">
        <f t="shared" si="666"/>
        <v>0</v>
      </c>
      <c r="L457" s="355">
        <v>0</v>
      </c>
      <c r="M457" s="355"/>
      <c r="N457" s="355"/>
      <c r="O457" s="355"/>
      <c r="P457" s="354" t="e">
        <f t="shared" si="680"/>
        <v>#REF!</v>
      </c>
      <c r="Q457" s="355"/>
      <c r="R457" s="354" t="e">
        <f>#REF!-L457</f>
        <v>#REF!</v>
      </c>
      <c r="S457" s="355"/>
      <c r="T457" s="355"/>
      <c r="U457" s="355"/>
      <c r="V457" s="355"/>
      <c r="W457" s="355"/>
      <c r="X457" s="355"/>
      <c r="Y457" s="355"/>
      <c r="Z457" s="354" t="e">
        <f t="shared" si="681"/>
        <v>#REF!</v>
      </c>
      <c r="AA457" s="355"/>
      <c r="AB457" s="354" t="e">
        <f>#REF!-X457</f>
        <v>#REF!</v>
      </c>
      <c r="AC457" s="355"/>
      <c r="AD457" s="355"/>
      <c r="AE457" s="355"/>
      <c r="AF457" s="355"/>
      <c r="AG457" s="355"/>
      <c r="AH457" s="355"/>
      <c r="AI457" s="355"/>
      <c r="AJ457" s="354" t="e">
        <f t="shared" si="682"/>
        <v>#REF!</v>
      </c>
      <c r="AK457" s="303"/>
      <c r="AL457" s="354" t="e">
        <f>#REF!-AH457</f>
        <v>#REF!</v>
      </c>
      <c r="AM457" s="355"/>
      <c r="AN457" s="355"/>
      <c r="AO457" s="355"/>
      <c r="AP457" s="355"/>
      <c r="AQ457" s="355"/>
      <c r="AR457" s="355"/>
      <c r="AS457" s="355"/>
      <c r="AT457" s="351">
        <f>BB457-AF457</f>
        <v>0</v>
      </c>
      <c r="AU457" s="351"/>
      <c r="AV457" s="351"/>
      <c r="AW457" s="351"/>
      <c r="AX457" s="351"/>
      <c r="AY457" s="351"/>
      <c r="AZ457" s="351"/>
      <c r="BA457" s="351">
        <f t="shared" si="667"/>
        <v>0</v>
      </c>
      <c r="BB457" s="351">
        <v>0</v>
      </c>
      <c r="BC457" s="351"/>
      <c r="BD457" s="351"/>
      <c r="BE457" s="351" t="e">
        <f t="shared" si="683"/>
        <v>#REF!</v>
      </c>
      <c r="BF457" s="398" t="e">
        <f t="shared" si="665"/>
        <v>#REF!</v>
      </c>
      <c r="BG457" s="356" t="e">
        <f>#REF!-BC457</f>
        <v>#REF!</v>
      </c>
      <c r="BH457" s="398" t="e">
        <f t="shared" si="668"/>
        <v>#REF!</v>
      </c>
      <c r="BI457" s="351"/>
      <c r="BJ457" s="351"/>
      <c r="BK457" s="351"/>
      <c r="BL457" s="351"/>
    </row>
    <row r="458" spans="2:66" s="43" customFormat="1" ht="35.25" hidden="1" customHeight="1" x14ac:dyDescent="0.25">
      <c r="B458" s="358"/>
      <c r="C458" s="191" t="s">
        <v>75</v>
      </c>
      <c r="D458" s="355"/>
      <c r="E458" s="355">
        <f t="shared" si="679"/>
        <v>0</v>
      </c>
      <c r="F458" s="355">
        <v>0</v>
      </c>
      <c r="G458" s="355"/>
      <c r="H458" s="355"/>
      <c r="I458" s="355"/>
      <c r="J458" s="355"/>
      <c r="K458" s="355">
        <f t="shared" si="666"/>
        <v>0</v>
      </c>
      <c r="L458" s="355">
        <v>0</v>
      </c>
      <c r="M458" s="355"/>
      <c r="N458" s="355"/>
      <c r="O458" s="355"/>
      <c r="P458" s="354" t="e">
        <f t="shared" si="680"/>
        <v>#REF!</v>
      </c>
      <c r="Q458" s="355"/>
      <c r="R458" s="354" t="e">
        <f>#REF!-L458</f>
        <v>#REF!</v>
      </c>
      <c r="S458" s="355"/>
      <c r="T458" s="355"/>
      <c r="U458" s="355"/>
      <c r="V458" s="355"/>
      <c r="W458" s="355"/>
      <c r="X458" s="355"/>
      <c r="Y458" s="355"/>
      <c r="Z458" s="354" t="e">
        <f t="shared" si="681"/>
        <v>#REF!</v>
      </c>
      <c r="AA458" s="355"/>
      <c r="AB458" s="354" t="e">
        <f>#REF!-X458</f>
        <v>#REF!</v>
      </c>
      <c r="AC458" s="355"/>
      <c r="AD458" s="355"/>
      <c r="AE458" s="355"/>
      <c r="AF458" s="355"/>
      <c r="AG458" s="355"/>
      <c r="AH458" s="355"/>
      <c r="AI458" s="355"/>
      <c r="AJ458" s="354" t="e">
        <f t="shared" si="682"/>
        <v>#REF!</v>
      </c>
      <c r="AK458" s="303"/>
      <c r="AL458" s="354" t="e">
        <f>#REF!-AH458</f>
        <v>#REF!</v>
      </c>
      <c r="AM458" s="355"/>
      <c r="AN458" s="355"/>
      <c r="AO458" s="355"/>
      <c r="AP458" s="355"/>
      <c r="AQ458" s="355"/>
      <c r="AR458" s="355"/>
      <c r="AS458" s="355"/>
      <c r="AT458" s="351"/>
      <c r="AU458" s="351"/>
      <c r="AV458" s="351"/>
      <c r="AW458" s="351"/>
      <c r="AX458" s="351"/>
      <c r="AY458" s="351"/>
      <c r="AZ458" s="351"/>
      <c r="BA458" s="351">
        <f t="shared" si="667"/>
        <v>0</v>
      </c>
      <c r="BB458" s="351"/>
      <c r="BC458" s="351"/>
      <c r="BD458" s="351"/>
      <c r="BE458" s="351" t="e">
        <f t="shared" si="683"/>
        <v>#REF!</v>
      </c>
      <c r="BF458" s="398" t="e">
        <f t="shared" si="665"/>
        <v>#REF!</v>
      </c>
      <c r="BG458" s="356" t="e">
        <f>#REF!-BC458</f>
        <v>#REF!</v>
      </c>
      <c r="BH458" s="398" t="e">
        <f t="shared" si="668"/>
        <v>#REF!</v>
      </c>
      <c r="BI458" s="351"/>
      <c r="BJ458" s="351"/>
      <c r="BK458" s="351"/>
      <c r="BL458" s="351"/>
    </row>
    <row r="459" spans="2:66" s="43" customFormat="1" ht="86.25" hidden="1" customHeight="1" x14ac:dyDescent="0.25">
      <c r="B459" s="448" t="s">
        <v>31</v>
      </c>
      <c r="C459" s="214" t="s">
        <v>187</v>
      </c>
      <c r="D459" s="362">
        <v>0</v>
      </c>
      <c r="E459" s="362">
        <v>0</v>
      </c>
      <c r="F459" s="362">
        <v>0</v>
      </c>
      <c r="G459" s="362">
        <v>0</v>
      </c>
      <c r="H459" s="362">
        <v>0</v>
      </c>
      <c r="I459" s="362">
        <v>0</v>
      </c>
      <c r="J459" s="362">
        <v>0</v>
      </c>
      <c r="K459" s="355">
        <f t="shared" si="666"/>
        <v>0</v>
      </c>
      <c r="L459" s="362">
        <v>0</v>
      </c>
      <c r="M459" s="362"/>
      <c r="N459" s="362"/>
      <c r="O459" s="362">
        <v>0</v>
      </c>
      <c r="P459" s="361">
        <v>0</v>
      </c>
      <c r="Q459" s="362"/>
      <c r="R459" s="361">
        <v>0</v>
      </c>
      <c r="S459" s="362"/>
      <c r="T459" s="362"/>
      <c r="U459" s="362"/>
      <c r="V459" s="362"/>
      <c r="W459" s="362"/>
      <c r="X459" s="362">
        <v>0</v>
      </c>
      <c r="Y459" s="362"/>
      <c r="Z459" s="361">
        <v>0</v>
      </c>
      <c r="AA459" s="362"/>
      <c r="AB459" s="361">
        <v>0</v>
      </c>
      <c r="AC459" s="362"/>
      <c r="AD459" s="362"/>
      <c r="AE459" s="362"/>
      <c r="AF459" s="362"/>
      <c r="AG459" s="362"/>
      <c r="AH459" s="362">
        <v>0</v>
      </c>
      <c r="AI459" s="362"/>
      <c r="AJ459" s="361">
        <v>0</v>
      </c>
      <c r="AK459" s="362"/>
      <c r="AL459" s="361">
        <v>0</v>
      </c>
      <c r="AM459" s="355"/>
      <c r="AN459" s="355"/>
      <c r="AO459" s="355"/>
      <c r="AP459" s="362"/>
      <c r="AQ459" s="362"/>
      <c r="AR459" s="362">
        <v>0</v>
      </c>
      <c r="AS459" s="362"/>
      <c r="AT459" s="363">
        <v>0</v>
      </c>
      <c r="AU459" s="363"/>
      <c r="AV459" s="363">
        <v>0</v>
      </c>
      <c r="AW459" s="363">
        <v>0</v>
      </c>
      <c r="AX459" s="363">
        <v>0</v>
      </c>
      <c r="AY459" s="363"/>
      <c r="AZ459" s="363">
        <v>0</v>
      </c>
      <c r="BA459" s="351">
        <f t="shared" si="667"/>
        <v>0</v>
      </c>
      <c r="BB459" s="363">
        <v>0</v>
      </c>
      <c r="BC459" s="363"/>
      <c r="BD459" s="363">
        <v>0</v>
      </c>
      <c r="BE459" s="363">
        <v>0</v>
      </c>
      <c r="BF459" s="398" t="e">
        <f t="shared" si="665"/>
        <v>#DIV/0!</v>
      </c>
      <c r="BG459" s="364">
        <v>0</v>
      </c>
      <c r="BH459" s="398" t="e">
        <f t="shared" si="668"/>
        <v>#DIV/0!</v>
      </c>
      <c r="BI459" s="363"/>
      <c r="BJ459" s="363"/>
      <c r="BK459" s="363">
        <v>0</v>
      </c>
      <c r="BL459" s="363"/>
    </row>
    <row r="460" spans="2:66" s="42" customFormat="1" ht="90.75" hidden="1" customHeight="1" x14ac:dyDescent="0.25">
      <c r="B460" s="448" t="s">
        <v>32</v>
      </c>
      <c r="C460" s="214" t="s">
        <v>188</v>
      </c>
      <c r="D460" s="355">
        <v>0</v>
      </c>
      <c r="E460" s="355">
        <v>0</v>
      </c>
      <c r="F460" s="355">
        <v>0</v>
      </c>
      <c r="G460" s="355">
        <v>0</v>
      </c>
      <c r="H460" s="355">
        <v>0</v>
      </c>
      <c r="I460" s="355">
        <v>0</v>
      </c>
      <c r="J460" s="355">
        <v>0</v>
      </c>
      <c r="K460" s="355">
        <f t="shared" si="666"/>
        <v>0</v>
      </c>
      <c r="L460" s="355">
        <v>0</v>
      </c>
      <c r="M460" s="355"/>
      <c r="N460" s="355"/>
      <c r="O460" s="355">
        <v>0</v>
      </c>
      <c r="P460" s="354">
        <v>0</v>
      </c>
      <c r="Q460" s="355"/>
      <c r="R460" s="354">
        <v>0</v>
      </c>
      <c r="S460" s="355"/>
      <c r="T460" s="355"/>
      <c r="U460" s="355"/>
      <c r="V460" s="355"/>
      <c r="W460" s="355"/>
      <c r="X460" s="355">
        <v>0</v>
      </c>
      <c r="Y460" s="355"/>
      <c r="Z460" s="354">
        <v>0</v>
      </c>
      <c r="AA460" s="355"/>
      <c r="AB460" s="354">
        <v>0</v>
      </c>
      <c r="AC460" s="355"/>
      <c r="AD460" s="355"/>
      <c r="AE460" s="355"/>
      <c r="AF460" s="355"/>
      <c r="AG460" s="355"/>
      <c r="AH460" s="355">
        <v>0</v>
      </c>
      <c r="AI460" s="355"/>
      <c r="AJ460" s="354">
        <v>0</v>
      </c>
      <c r="AK460" s="303"/>
      <c r="AL460" s="354">
        <v>0</v>
      </c>
      <c r="AM460" s="355"/>
      <c r="AN460" s="355"/>
      <c r="AO460" s="355"/>
      <c r="AP460" s="355"/>
      <c r="AQ460" s="355"/>
      <c r="AR460" s="355">
        <v>0</v>
      </c>
      <c r="AS460" s="355"/>
      <c r="AT460" s="351">
        <v>0</v>
      </c>
      <c r="AU460" s="351"/>
      <c r="AV460" s="351">
        <v>0</v>
      </c>
      <c r="AW460" s="351">
        <v>0</v>
      </c>
      <c r="AX460" s="351">
        <v>0</v>
      </c>
      <c r="AY460" s="351"/>
      <c r="AZ460" s="351">
        <v>0</v>
      </c>
      <c r="BA460" s="351">
        <f t="shared" si="667"/>
        <v>0</v>
      </c>
      <c r="BB460" s="351">
        <v>0</v>
      </c>
      <c r="BC460" s="351"/>
      <c r="BD460" s="351">
        <v>0</v>
      </c>
      <c r="BE460" s="351">
        <v>0</v>
      </c>
      <c r="BF460" s="398" t="e">
        <f t="shared" si="665"/>
        <v>#DIV/0!</v>
      </c>
      <c r="BG460" s="356">
        <v>0</v>
      </c>
      <c r="BH460" s="398" t="e">
        <f t="shared" si="668"/>
        <v>#DIV/0!</v>
      </c>
      <c r="BI460" s="351"/>
      <c r="BJ460" s="351"/>
      <c r="BK460" s="351">
        <v>0</v>
      </c>
      <c r="BL460" s="351"/>
      <c r="BM460" s="41"/>
      <c r="BN460" s="41"/>
    </row>
    <row r="461" spans="2:66" s="42" customFormat="1" ht="180" hidden="1" customHeight="1" x14ac:dyDescent="0.25">
      <c r="B461" s="358" t="s">
        <v>60</v>
      </c>
      <c r="C461" s="211" t="s">
        <v>180</v>
      </c>
      <c r="D461" s="355"/>
      <c r="E461" s="355"/>
      <c r="F461" s="355"/>
      <c r="G461" s="355"/>
      <c r="H461" s="355"/>
      <c r="I461" s="355"/>
      <c r="J461" s="355"/>
      <c r="K461" s="355">
        <f t="shared" si="666"/>
        <v>0</v>
      </c>
      <c r="L461" s="355"/>
      <c r="M461" s="355"/>
      <c r="N461" s="355"/>
      <c r="O461" s="355"/>
      <c r="P461" s="354">
        <f>X461</f>
        <v>0</v>
      </c>
      <c r="Q461" s="355"/>
      <c r="R461" s="354"/>
      <c r="S461" s="355"/>
      <c r="T461" s="355"/>
      <c r="U461" s="355"/>
      <c r="V461" s="355"/>
      <c r="W461" s="355"/>
      <c r="X461" s="355">
        <v>0</v>
      </c>
      <c r="Y461" s="355"/>
      <c r="Z461" s="354">
        <f>AH461</f>
        <v>0</v>
      </c>
      <c r="AA461" s="355"/>
      <c r="AB461" s="354"/>
      <c r="AC461" s="355"/>
      <c r="AD461" s="355"/>
      <c r="AE461" s="355"/>
      <c r="AF461" s="355"/>
      <c r="AG461" s="355"/>
      <c r="AH461" s="355">
        <v>0</v>
      </c>
      <c r="AI461" s="355"/>
      <c r="AJ461" s="354">
        <f>AR461</f>
        <v>0</v>
      </c>
      <c r="AK461" s="303"/>
      <c r="AL461" s="354"/>
      <c r="AM461" s="355"/>
      <c r="AN461" s="355"/>
      <c r="AO461" s="355"/>
      <c r="AP461" s="355"/>
      <c r="AQ461" s="355"/>
      <c r="AR461" s="355">
        <v>0</v>
      </c>
      <c r="AS461" s="355"/>
      <c r="AT461" s="351"/>
      <c r="AU461" s="351"/>
      <c r="AV461" s="351">
        <f>BD461-AH461</f>
        <v>75549.461750000002</v>
      </c>
      <c r="AW461" s="351"/>
      <c r="AX461" s="351"/>
      <c r="AY461" s="351"/>
      <c r="AZ461" s="351"/>
      <c r="BA461" s="351">
        <f t="shared" si="667"/>
        <v>75549.461750000002</v>
      </c>
      <c r="BB461" s="351"/>
      <c r="BC461" s="351"/>
      <c r="BD461" s="351">
        <v>75549.461750000002</v>
      </c>
      <c r="BE461" s="351">
        <f>BK461</f>
        <v>0</v>
      </c>
      <c r="BF461" s="398" t="e">
        <f t="shared" si="665"/>
        <v>#DIV/0!</v>
      </c>
      <c r="BG461" s="356"/>
      <c r="BH461" s="398" t="e">
        <f t="shared" si="668"/>
        <v>#DIV/0!</v>
      </c>
      <c r="BI461" s="351"/>
      <c r="BJ461" s="351"/>
      <c r="BK461" s="351">
        <v>0</v>
      </c>
      <c r="BL461" s="351"/>
      <c r="BM461" s="41"/>
      <c r="BN461" s="41"/>
    </row>
    <row r="462" spans="2:66" s="42" customFormat="1" ht="81" hidden="1" customHeight="1" x14ac:dyDescent="0.25">
      <c r="B462" s="448"/>
      <c r="C462" s="214"/>
      <c r="D462" s="362"/>
      <c r="E462" s="362"/>
      <c r="F462" s="362"/>
      <c r="G462" s="362"/>
      <c r="H462" s="362"/>
      <c r="I462" s="362"/>
      <c r="J462" s="362"/>
      <c r="K462" s="362"/>
      <c r="L462" s="362"/>
      <c r="M462" s="362"/>
      <c r="N462" s="362"/>
      <c r="O462" s="362"/>
      <c r="P462" s="361"/>
      <c r="Q462" s="362"/>
      <c r="R462" s="361"/>
      <c r="S462" s="362"/>
      <c r="T462" s="362"/>
      <c r="U462" s="362"/>
      <c r="V462" s="362"/>
      <c r="W462" s="362"/>
      <c r="X462" s="362"/>
      <c r="Y462" s="362"/>
      <c r="Z462" s="361"/>
      <c r="AA462" s="362"/>
      <c r="AB462" s="361"/>
      <c r="AC462" s="362"/>
      <c r="AD462" s="362"/>
      <c r="AE462" s="362"/>
      <c r="AF462" s="362"/>
      <c r="AG462" s="362"/>
      <c r="AH462" s="362"/>
      <c r="AI462" s="362"/>
      <c r="AJ462" s="361"/>
      <c r="AK462" s="362"/>
      <c r="AL462" s="361"/>
      <c r="AM462" s="355"/>
      <c r="AN462" s="355"/>
      <c r="AO462" s="355"/>
      <c r="AP462" s="362"/>
      <c r="AQ462" s="362"/>
      <c r="AR462" s="362"/>
      <c r="AS462" s="362"/>
      <c r="AT462" s="363"/>
      <c r="AU462" s="363"/>
      <c r="AV462" s="351"/>
      <c r="AW462" s="363"/>
      <c r="AX462" s="363"/>
      <c r="AY462" s="363"/>
      <c r="AZ462" s="351"/>
      <c r="BA462" s="363"/>
      <c r="BB462" s="363"/>
      <c r="BC462" s="363"/>
      <c r="BD462" s="351"/>
      <c r="BE462" s="363"/>
      <c r="BF462" s="398" t="e">
        <f t="shared" si="665"/>
        <v>#DIV/0!</v>
      </c>
      <c r="BG462" s="364"/>
      <c r="BH462" s="398" t="e">
        <f t="shared" si="668"/>
        <v>#DIV/0!</v>
      </c>
      <c r="BI462" s="363"/>
      <c r="BJ462" s="363"/>
      <c r="BK462" s="363"/>
      <c r="BL462" s="363"/>
      <c r="BM462" s="41"/>
      <c r="BN462" s="41"/>
    </row>
    <row r="463" spans="2:66" s="42" customFormat="1" ht="81" hidden="1" customHeight="1" x14ac:dyDescent="0.25">
      <c r="B463" s="346"/>
      <c r="C463" s="189"/>
      <c r="D463" s="347"/>
      <c r="E463" s="347"/>
      <c r="F463" s="347"/>
      <c r="G463" s="347"/>
      <c r="H463" s="347"/>
      <c r="I463" s="347"/>
      <c r="J463" s="347"/>
      <c r="K463" s="347"/>
      <c r="L463" s="347"/>
      <c r="M463" s="347"/>
      <c r="N463" s="347"/>
      <c r="O463" s="347"/>
      <c r="P463" s="348"/>
      <c r="Q463" s="347"/>
      <c r="R463" s="348"/>
      <c r="S463" s="347"/>
      <c r="T463" s="347"/>
      <c r="U463" s="347"/>
      <c r="V463" s="347"/>
      <c r="W463" s="347"/>
      <c r="X463" s="347"/>
      <c r="Y463" s="347"/>
      <c r="Z463" s="348"/>
      <c r="AA463" s="347"/>
      <c r="AB463" s="348"/>
      <c r="AC463" s="347"/>
      <c r="AD463" s="347"/>
      <c r="AE463" s="347"/>
      <c r="AF463" s="347"/>
      <c r="AG463" s="347"/>
      <c r="AH463" s="347"/>
      <c r="AI463" s="347"/>
      <c r="AJ463" s="348"/>
      <c r="AK463" s="347"/>
      <c r="AL463" s="348"/>
      <c r="AM463" s="355"/>
      <c r="AN463" s="355"/>
      <c r="AO463" s="355"/>
      <c r="AP463" s="347"/>
      <c r="AQ463" s="347"/>
      <c r="AR463" s="347"/>
      <c r="AS463" s="347"/>
      <c r="AT463" s="350"/>
      <c r="AU463" s="350"/>
      <c r="AV463" s="351"/>
      <c r="AW463" s="350"/>
      <c r="AX463" s="350"/>
      <c r="AY463" s="350"/>
      <c r="AZ463" s="351"/>
      <c r="BA463" s="350"/>
      <c r="BB463" s="350"/>
      <c r="BC463" s="350"/>
      <c r="BD463" s="351"/>
      <c r="BE463" s="350"/>
      <c r="BF463" s="398" t="e">
        <f t="shared" si="665"/>
        <v>#DIV/0!</v>
      </c>
      <c r="BG463" s="352"/>
      <c r="BH463" s="398" t="e">
        <f t="shared" si="668"/>
        <v>#DIV/0!</v>
      </c>
      <c r="BI463" s="350"/>
      <c r="BJ463" s="350"/>
      <c r="BK463" s="350"/>
      <c r="BL463" s="350"/>
      <c r="BM463" s="41"/>
      <c r="BN463" s="41"/>
    </row>
    <row r="464" spans="2:66" s="42" customFormat="1" ht="180" hidden="1" customHeight="1" x14ac:dyDescent="0.25">
      <c r="B464" s="301"/>
      <c r="C464" s="190"/>
      <c r="D464" s="303"/>
      <c r="E464" s="303"/>
      <c r="F464" s="303"/>
      <c r="G464" s="303"/>
      <c r="H464" s="303"/>
      <c r="I464" s="303"/>
      <c r="J464" s="303"/>
      <c r="K464" s="303"/>
      <c r="L464" s="303"/>
      <c r="M464" s="303"/>
      <c r="N464" s="355"/>
      <c r="O464" s="355"/>
      <c r="P464" s="229"/>
      <c r="Q464" s="303"/>
      <c r="R464" s="229"/>
      <c r="S464" s="303"/>
      <c r="T464" s="303"/>
      <c r="U464" s="303"/>
      <c r="V464" s="303"/>
      <c r="W464" s="303"/>
      <c r="X464" s="303"/>
      <c r="Y464" s="303"/>
      <c r="Z464" s="229"/>
      <c r="AA464" s="303"/>
      <c r="AB464" s="229"/>
      <c r="AC464" s="303"/>
      <c r="AD464" s="303"/>
      <c r="AE464" s="303"/>
      <c r="AF464" s="303"/>
      <c r="AG464" s="303"/>
      <c r="AH464" s="303"/>
      <c r="AI464" s="303"/>
      <c r="AJ464" s="229"/>
      <c r="AK464" s="303"/>
      <c r="AL464" s="229"/>
      <c r="AM464" s="355"/>
      <c r="AN464" s="355"/>
      <c r="AO464" s="355"/>
      <c r="AP464" s="303"/>
      <c r="AQ464" s="303"/>
      <c r="AR464" s="303"/>
      <c r="AS464" s="303"/>
      <c r="AT464" s="331"/>
      <c r="AU464" s="351"/>
      <c r="AV464" s="351"/>
      <c r="AW464" s="331"/>
      <c r="AX464" s="331"/>
      <c r="AY464" s="351"/>
      <c r="AZ464" s="351"/>
      <c r="BA464" s="331"/>
      <c r="BB464" s="331"/>
      <c r="BC464" s="351"/>
      <c r="BD464" s="351"/>
      <c r="BE464" s="331"/>
      <c r="BF464" s="398" t="e">
        <f t="shared" si="665"/>
        <v>#DIV/0!</v>
      </c>
      <c r="BG464" s="230"/>
      <c r="BH464" s="398" t="e">
        <f t="shared" si="668"/>
        <v>#DIV/0!</v>
      </c>
      <c r="BI464" s="331"/>
      <c r="BJ464" s="331"/>
      <c r="BK464" s="331"/>
      <c r="BL464" s="331"/>
      <c r="BM464" s="41"/>
      <c r="BN464" s="41"/>
    </row>
    <row r="465" spans="2:66" s="42" customFormat="1" ht="45.75" hidden="1" customHeight="1" x14ac:dyDescent="0.25">
      <c r="B465" s="301"/>
      <c r="C465" s="186"/>
      <c r="D465" s="303"/>
      <c r="E465" s="303"/>
      <c r="F465" s="303"/>
      <c r="G465" s="303"/>
      <c r="H465" s="303"/>
      <c r="I465" s="303"/>
      <c r="J465" s="303"/>
      <c r="K465" s="303"/>
      <c r="L465" s="303"/>
      <c r="M465" s="303"/>
      <c r="N465" s="355"/>
      <c r="O465" s="355"/>
      <c r="P465" s="229"/>
      <c r="Q465" s="303"/>
      <c r="R465" s="229"/>
      <c r="S465" s="303"/>
      <c r="T465" s="303"/>
      <c r="U465" s="303"/>
      <c r="V465" s="303"/>
      <c r="W465" s="303"/>
      <c r="X465" s="303"/>
      <c r="Y465" s="303"/>
      <c r="Z465" s="229"/>
      <c r="AA465" s="303"/>
      <c r="AB465" s="229"/>
      <c r="AC465" s="303"/>
      <c r="AD465" s="303"/>
      <c r="AE465" s="303"/>
      <c r="AF465" s="303"/>
      <c r="AG465" s="303"/>
      <c r="AH465" s="303"/>
      <c r="AI465" s="303"/>
      <c r="AJ465" s="229"/>
      <c r="AK465" s="303"/>
      <c r="AL465" s="229"/>
      <c r="AM465" s="355"/>
      <c r="AN465" s="355"/>
      <c r="AO465" s="355"/>
      <c r="AP465" s="303"/>
      <c r="AQ465" s="303"/>
      <c r="AR465" s="303"/>
      <c r="AS465" s="303"/>
      <c r="AT465" s="331"/>
      <c r="AU465" s="351"/>
      <c r="AV465" s="351"/>
      <c r="AW465" s="331"/>
      <c r="AX465" s="331"/>
      <c r="AY465" s="351"/>
      <c r="AZ465" s="351"/>
      <c r="BA465" s="331"/>
      <c r="BB465" s="331"/>
      <c r="BC465" s="351"/>
      <c r="BD465" s="351"/>
      <c r="BE465" s="331"/>
      <c r="BF465" s="398" t="e">
        <f t="shared" si="665"/>
        <v>#DIV/0!</v>
      </c>
      <c r="BG465" s="230"/>
      <c r="BH465" s="398" t="e">
        <f t="shared" si="668"/>
        <v>#DIV/0!</v>
      </c>
      <c r="BI465" s="331"/>
      <c r="BJ465" s="331"/>
      <c r="BK465" s="331"/>
      <c r="BL465" s="331"/>
      <c r="BM465" s="41"/>
      <c r="BN465" s="41"/>
    </row>
    <row r="466" spans="2:66" s="42" customFormat="1" ht="36" hidden="1" customHeight="1" x14ac:dyDescent="0.25">
      <c r="B466" s="301"/>
      <c r="C466" s="191"/>
      <c r="D466" s="303"/>
      <c r="E466" s="355"/>
      <c r="F466" s="355"/>
      <c r="G466" s="303"/>
      <c r="H466" s="355"/>
      <c r="I466" s="355"/>
      <c r="J466" s="303"/>
      <c r="K466" s="355"/>
      <c r="L466" s="355"/>
      <c r="M466" s="355"/>
      <c r="N466" s="355"/>
      <c r="O466" s="355"/>
      <c r="P466" s="355"/>
      <c r="Q466" s="355"/>
      <c r="R466" s="355"/>
      <c r="S466" s="355"/>
      <c r="T466" s="355"/>
      <c r="U466" s="355"/>
      <c r="V466" s="303"/>
      <c r="W466" s="303"/>
      <c r="X466" s="303"/>
      <c r="Y466" s="303"/>
      <c r="Z466" s="355"/>
      <c r="AA466" s="355"/>
      <c r="AB466" s="355"/>
      <c r="AC466" s="355"/>
      <c r="AD466" s="355"/>
      <c r="AE466" s="355"/>
      <c r="AF466" s="303"/>
      <c r="AG466" s="303"/>
      <c r="AH466" s="303"/>
      <c r="AI466" s="303"/>
      <c r="AJ466" s="355"/>
      <c r="AK466" s="303"/>
      <c r="AL466" s="355"/>
      <c r="AM466" s="355"/>
      <c r="AN466" s="355"/>
      <c r="AO466" s="355"/>
      <c r="AP466" s="303"/>
      <c r="AQ466" s="303"/>
      <c r="AR466" s="303"/>
      <c r="AS466" s="303"/>
      <c r="AT466" s="351"/>
      <c r="AU466" s="351"/>
      <c r="AV466" s="351"/>
      <c r="AW466" s="351"/>
      <c r="AX466" s="351"/>
      <c r="AY466" s="351"/>
      <c r="AZ466" s="351"/>
      <c r="BA466" s="351"/>
      <c r="BB466" s="351"/>
      <c r="BC466" s="351"/>
      <c r="BD466" s="351"/>
      <c r="BE466" s="351"/>
      <c r="BF466" s="398" t="e">
        <f t="shared" si="665"/>
        <v>#DIV/0!</v>
      </c>
      <c r="BG466" s="351"/>
      <c r="BH466" s="398" t="e">
        <f t="shared" si="668"/>
        <v>#DIV/0!</v>
      </c>
      <c r="BI466" s="331"/>
      <c r="BJ466" s="331"/>
      <c r="BK466" s="331"/>
      <c r="BL466" s="331"/>
      <c r="BM466" s="41"/>
      <c r="BN466" s="41"/>
    </row>
    <row r="467" spans="2:66" s="42" customFormat="1" ht="30" hidden="1" customHeight="1" x14ac:dyDescent="0.25">
      <c r="B467" s="301"/>
      <c r="C467" s="191"/>
      <c r="D467" s="303"/>
      <c r="E467" s="355"/>
      <c r="F467" s="355"/>
      <c r="G467" s="303"/>
      <c r="H467" s="355"/>
      <c r="I467" s="355"/>
      <c r="J467" s="303"/>
      <c r="K467" s="355"/>
      <c r="L467" s="355"/>
      <c r="M467" s="355"/>
      <c r="N467" s="355"/>
      <c r="O467" s="355"/>
      <c r="P467" s="355"/>
      <c r="Q467" s="355"/>
      <c r="R467" s="355"/>
      <c r="S467" s="355"/>
      <c r="T467" s="355"/>
      <c r="U467" s="355"/>
      <c r="V467" s="303"/>
      <c r="W467" s="303"/>
      <c r="X467" s="303"/>
      <c r="Y467" s="303"/>
      <c r="Z467" s="355"/>
      <c r="AA467" s="355"/>
      <c r="AB467" s="355"/>
      <c r="AC467" s="355"/>
      <c r="AD467" s="355"/>
      <c r="AE467" s="355"/>
      <c r="AF467" s="303"/>
      <c r="AG467" s="303"/>
      <c r="AH467" s="303"/>
      <c r="AI467" s="303"/>
      <c r="AJ467" s="355"/>
      <c r="AK467" s="303"/>
      <c r="AL467" s="355"/>
      <c r="AM467" s="355"/>
      <c r="AN467" s="355"/>
      <c r="AO467" s="355"/>
      <c r="AP467" s="303"/>
      <c r="AQ467" s="303"/>
      <c r="AR467" s="303"/>
      <c r="AS467" s="303"/>
      <c r="AT467" s="351"/>
      <c r="AU467" s="351"/>
      <c r="AV467" s="351"/>
      <c r="AW467" s="351"/>
      <c r="AX467" s="351"/>
      <c r="AY467" s="351"/>
      <c r="AZ467" s="351"/>
      <c r="BA467" s="351"/>
      <c r="BB467" s="351"/>
      <c r="BC467" s="351"/>
      <c r="BD467" s="351"/>
      <c r="BE467" s="351"/>
      <c r="BF467" s="398" t="e">
        <f t="shared" si="665"/>
        <v>#DIV/0!</v>
      </c>
      <c r="BG467" s="351"/>
      <c r="BH467" s="398" t="e">
        <f t="shared" si="668"/>
        <v>#DIV/0!</v>
      </c>
      <c r="BI467" s="331"/>
      <c r="BJ467" s="331"/>
      <c r="BK467" s="331"/>
      <c r="BL467" s="331"/>
      <c r="BM467" s="41"/>
      <c r="BN467" s="41"/>
    </row>
    <row r="468" spans="2:66" s="42" customFormat="1" ht="45" hidden="1" customHeight="1" x14ac:dyDescent="0.25">
      <c r="B468" s="301"/>
      <c r="C468" s="191"/>
      <c r="D468" s="303"/>
      <c r="E468" s="355"/>
      <c r="F468" s="355"/>
      <c r="G468" s="303"/>
      <c r="H468" s="303"/>
      <c r="I468" s="303"/>
      <c r="J468" s="303"/>
      <c r="K468" s="303"/>
      <c r="L468" s="355"/>
      <c r="M468" s="355"/>
      <c r="N468" s="355"/>
      <c r="O468" s="355"/>
      <c r="P468" s="355"/>
      <c r="Q468" s="355"/>
      <c r="R468" s="355"/>
      <c r="S468" s="355"/>
      <c r="T468" s="355"/>
      <c r="U468" s="355"/>
      <c r="V468" s="303"/>
      <c r="W468" s="303"/>
      <c r="X468" s="303"/>
      <c r="Y468" s="303"/>
      <c r="Z468" s="355"/>
      <c r="AA468" s="355"/>
      <c r="AB468" s="355"/>
      <c r="AC468" s="355"/>
      <c r="AD468" s="355"/>
      <c r="AE468" s="355"/>
      <c r="AF468" s="303"/>
      <c r="AG468" s="303"/>
      <c r="AH468" s="303"/>
      <c r="AI468" s="303"/>
      <c r="AJ468" s="355"/>
      <c r="AK468" s="303"/>
      <c r="AL468" s="355"/>
      <c r="AM468" s="355"/>
      <c r="AN468" s="355"/>
      <c r="AO468" s="355"/>
      <c r="AP468" s="303"/>
      <c r="AQ468" s="303"/>
      <c r="AR468" s="303"/>
      <c r="AS468" s="303"/>
      <c r="AT468" s="351"/>
      <c r="AU468" s="351"/>
      <c r="AV468" s="351"/>
      <c r="AW468" s="331"/>
      <c r="AX468" s="351"/>
      <c r="AY468" s="351"/>
      <c r="AZ468" s="351"/>
      <c r="BA468" s="351"/>
      <c r="BB468" s="351"/>
      <c r="BC468" s="351"/>
      <c r="BD468" s="351"/>
      <c r="BE468" s="351"/>
      <c r="BF468" s="398" t="e">
        <f t="shared" si="665"/>
        <v>#DIV/0!</v>
      </c>
      <c r="BG468" s="351"/>
      <c r="BH468" s="398" t="e">
        <f t="shared" si="668"/>
        <v>#DIV/0!</v>
      </c>
      <c r="BI468" s="331"/>
      <c r="BJ468" s="331"/>
      <c r="BK468" s="331"/>
      <c r="BL468" s="331"/>
      <c r="BM468" s="41"/>
      <c r="BN468" s="41"/>
    </row>
    <row r="469" spans="2:66" s="42" customFormat="1" ht="56.25" hidden="1" customHeight="1" x14ac:dyDescent="0.25">
      <c r="B469" s="301"/>
      <c r="C469" s="191"/>
      <c r="D469" s="303"/>
      <c r="E469" s="355"/>
      <c r="F469" s="355"/>
      <c r="G469" s="303"/>
      <c r="H469" s="303"/>
      <c r="I469" s="303"/>
      <c r="J469" s="303"/>
      <c r="K469" s="355"/>
      <c r="L469" s="355"/>
      <c r="M469" s="355"/>
      <c r="N469" s="355"/>
      <c r="O469" s="355"/>
      <c r="P469" s="355"/>
      <c r="Q469" s="355"/>
      <c r="R469" s="355"/>
      <c r="S469" s="355"/>
      <c r="T469" s="355"/>
      <c r="U469" s="355"/>
      <c r="V469" s="303"/>
      <c r="W469" s="303"/>
      <c r="X469" s="303"/>
      <c r="Y469" s="303"/>
      <c r="Z469" s="355"/>
      <c r="AA469" s="355"/>
      <c r="AB469" s="355"/>
      <c r="AC469" s="355"/>
      <c r="AD469" s="355"/>
      <c r="AE469" s="355"/>
      <c r="AF469" s="303"/>
      <c r="AG469" s="303"/>
      <c r="AH469" s="303"/>
      <c r="AI469" s="303"/>
      <c r="AJ469" s="355"/>
      <c r="AK469" s="303"/>
      <c r="AL469" s="355"/>
      <c r="AM469" s="355"/>
      <c r="AN469" s="355"/>
      <c r="AO469" s="355"/>
      <c r="AP469" s="303"/>
      <c r="AQ469" s="303"/>
      <c r="AR469" s="303"/>
      <c r="AS469" s="303"/>
      <c r="AT469" s="351"/>
      <c r="AU469" s="351"/>
      <c r="AV469" s="351"/>
      <c r="AW469" s="331"/>
      <c r="AX469" s="351"/>
      <c r="AY469" s="351"/>
      <c r="AZ469" s="351"/>
      <c r="BA469" s="331"/>
      <c r="BB469" s="351"/>
      <c r="BC469" s="351"/>
      <c r="BD469" s="351"/>
      <c r="BE469" s="351"/>
      <c r="BF469" s="398" t="e">
        <f t="shared" si="665"/>
        <v>#DIV/0!</v>
      </c>
      <c r="BG469" s="351"/>
      <c r="BH469" s="398" t="e">
        <f t="shared" si="668"/>
        <v>#DIV/0!</v>
      </c>
      <c r="BI469" s="331"/>
      <c r="BJ469" s="331"/>
      <c r="BK469" s="331"/>
      <c r="BL469" s="331"/>
      <c r="BM469" s="41"/>
      <c r="BN469" s="41"/>
    </row>
    <row r="470" spans="2:66" s="36" customFormat="1" ht="46.5" hidden="1" customHeight="1" x14ac:dyDescent="0.25">
      <c r="B470" s="307"/>
      <c r="C470" s="187"/>
      <c r="D470" s="308"/>
      <c r="E470" s="308"/>
      <c r="F470" s="308"/>
      <c r="G470" s="308"/>
      <c r="H470" s="308"/>
      <c r="I470" s="308"/>
      <c r="J470" s="308"/>
      <c r="K470" s="308"/>
      <c r="L470" s="308"/>
      <c r="M470" s="308"/>
      <c r="N470" s="308"/>
      <c r="O470" s="308"/>
      <c r="P470" s="308"/>
      <c r="Q470" s="308"/>
      <c r="R470" s="308"/>
      <c r="S470" s="308"/>
      <c r="T470" s="308"/>
      <c r="U470" s="308"/>
      <c r="V470" s="308"/>
      <c r="W470" s="308"/>
      <c r="X470" s="308"/>
      <c r="Y470" s="308"/>
      <c r="Z470" s="308"/>
      <c r="AA470" s="308"/>
      <c r="AB470" s="308"/>
      <c r="AC470" s="308"/>
      <c r="AD470" s="308"/>
      <c r="AE470" s="308"/>
      <c r="AF470" s="308"/>
      <c r="AG470" s="308"/>
      <c r="AH470" s="308"/>
      <c r="AI470" s="308"/>
      <c r="AJ470" s="308"/>
      <c r="AK470" s="308"/>
      <c r="AL470" s="308"/>
      <c r="AM470" s="355"/>
      <c r="AN470" s="355"/>
      <c r="AO470" s="355"/>
      <c r="AP470" s="308"/>
      <c r="AQ470" s="308"/>
      <c r="AR470" s="308"/>
      <c r="AS470" s="308"/>
      <c r="AT470" s="310"/>
      <c r="AU470" s="310"/>
      <c r="AV470" s="310"/>
      <c r="AW470" s="310"/>
      <c r="AX470" s="310"/>
      <c r="AY470" s="310"/>
      <c r="AZ470" s="310"/>
      <c r="BA470" s="310"/>
      <c r="BB470" s="310"/>
      <c r="BC470" s="310"/>
      <c r="BD470" s="310"/>
      <c r="BE470" s="310"/>
      <c r="BF470" s="398" t="e">
        <f t="shared" si="665"/>
        <v>#DIV/0!</v>
      </c>
      <c r="BG470" s="310"/>
      <c r="BH470" s="398" t="e">
        <f t="shared" si="668"/>
        <v>#DIV/0!</v>
      </c>
      <c r="BI470" s="310"/>
      <c r="BJ470" s="310"/>
      <c r="BK470" s="310"/>
      <c r="BL470" s="310"/>
    </row>
    <row r="471" spans="2:66" s="42" customFormat="1" ht="137.25" hidden="1" customHeight="1" x14ac:dyDescent="0.25">
      <c r="B471" s="301" t="s">
        <v>189</v>
      </c>
      <c r="C471" s="190" t="s">
        <v>190</v>
      </c>
      <c r="D471" s="303">
        <f>D449</f>
        <v>0</v>
      </c>
      <c r="E471" s="303">
        <f>F471</f>
        <v>0</v>
      </c>
      <c r="F471" s="303">
        <f>F473+F474+F475</f>
        <v>0</v>
      </c>
      <c r="G471" s="303">
        <f t="shared" ref="G471:J471" si="684">G449</f>
        <v>0</v>
      </c>
      <c r="H471" s="303" t="e">
        <f>I471</f>
        <v>#REF!</v>
      </c>
      <c r="I471" s="303" t="e">
        <f>I473+I474+I475</f>
        <v>#REF!</v>
      </c>
      <c r="J471" s="303">
        <f t="shared" si="684"/>
        <v>0</v>
      </c>
      <c r="K471" s="303">
        <f>L471</f>
        <v>0</v>
      </c>
      <c r="L471" s="303">
        <f>L472+L476</f>
        <v>0</v>
      </c>
      <c r="M471" s="303"/>
      <c r="N471" s="303"/>
      <c r="O471" s="355"/>
      <c r="P471" s="303" t="e">
        <f>R471</f>
        <v>#REF!</v>
      </c>
      <c r="Q471" s="303"/>
      <c r="R471" s="303" t="e">
        <f>R472+R476</f>
        <v>#REF!</v>
      </c>
      <c r="S471" s="303"/>
      <c r="T471" s="303"/>
      <c r="U471" s="303"/>
      <c r="V471" s="303"/>
      <c r="W471" s="303"/>
      <c r="X471" s="303">
        <f>X449</f>
        <v>0</v>
      </c>
      <c r="Y471" s="303"/>
      <c r="Z471" s="303" t="e">
        <f>AB471</f>
        <v>#REF!</v>
      </c>
      <c r="AA471" s="303"/>
      <c r="AB471" s="303" t="e">
        <f>AB472+AB476</f>
        <v>#REF!</v>
      </c>
      <c r="AC471" s="303"/>
      <c r="AD471" s="303"/>
      <c r="AE471" s="303"/>
      <c r="AF471" s="303"/>
      <c r="AG471" s="303"/>
      <c r="AH471" s="303">
        <f>AH449</f>
        <v>0</v>
      </c>
      <c r="AI471" s="303"/>
      <c r="AJ471" s="303" t="e">
        <f>AL471</f>
        <v>#REF!</v>
      </c>
      <c r="AK471" s="303"/>
      <c r="AL471" s="303" t="e">
        <f>AL472+AL476</f>
        <v>#REF!</v>
      </c>
      <c r="AM471" s="355"/>
      <c r="AN471" s="355"/>
      <c r="AO471" s="355"/>
      <c r="AP471" s="303"/>
      <c r="AQ471" s="303"/>
      <c r="AR471" s="303">
        <f>AR449</f>
        <v>0</v>
      </c>
      <c r="AS471" s="303"/>
      <c r="AT471" s="331">
        <f>AT472+AT476</f>
        <v>0</v>
      </c>
      <c r="AU471" s="331"/>
      <c r="AV471" s="351"/>
      <c r="AW471" s="331" t="e">
        <f>AX471</f>
        <v>#REF!</v>
      </c>
      <c r="AX471" s="331" t="e">
        <f>AX473+AX474+AX475</f>
        <v>#REF!</v>
      </c>
      <c r="AY471" s="331"/>
      <c r="AZ471" s="351"/>
      <c r="BA471" s="331">
        <f>BB471</f>
        <v>0</v>
      </c>
      <c r="BB471" s="331">
        <f>BB472+BB476</f>
        <v>0</v>
      </c>
      <c r="BC471" s="331"/>
      <c r="BD471" s="351"/>
      <c r="BE471" s="331" t="e">
        <f>BG471</f>
        <v>#REF!</v>
      </c>
      <c r="BF471" s="398" t="e">
        <f t="shared" si="665"/>
        <v>#REF!</v>
      </c>
      <c r="BG471" s="331" t="e">
        <f>BG472+BG476</f>
        <v>#REF!</v>
      </c>
      <c r="BH471" s="398" t="e">
        <f t="shared" si="668"/>
        <v>#REF!</v>
      </c>
      <c r="BI471" s="331"/>
      <c r="BJ471" s="331"/>
      <c r="BK471" s="331">
        <f>BK449</f>
        <v>0</v>
      </c>
      <c r="BL471" s="331"/>
      <c r="BM471" s="41"/>
      <c r="BN471" s="41"/>
    </row>
    <row r="472" spans="2:66" s="42" customFormat="1" ht="45.75" hidden="1" customHeight="1" x14ac:dyDescent="0.25">
      <c r="B472" s="301"/>
      <c r="C472" s="186" t="s">
        <v>56</v>
      </c>
      <c r="D472" s="303"/>
      <c r="E472" s="303"/>
      <c r="F472" s="303"/>
      <c r="G472" s="303"/>
      <c r="H472" s="303"/>
      <c r="I472" s="303"/>
      <c r="J472" s="303"/>
      <c r="K472" s="303">
        <f>L472</f>
        <v>0</v>
      </c>
      <c r="L472" s="303">
        <f>SUM(L473:L475)</f>
        <v>0</v>
      </c>
      <c r="M472" s="303"/>
      <c r="N472" s="355"/>
      <c r="O472" s="355"/>
      <c r="P472" s="303" t="e">
        <f>R472</f>
        <v>#REF!</v>
      </c>
      <c r="Q472" s="303"/>
      <c r="R472" s="303" t="e">
        <f>SUM(R473:R475)</f>
        <v>#REF!</v>
      </c>
      <c r="S472" s="303"/>
      <c r="T472" s="303"/>
      <c r="U472" s="303"/>
      <c r="V472" s="303"/>
      <c r="W472" s="303"/>
      <c r="X472" s="303"/>
      <c r="Y472" s="303"/>
      <c r="Z472" s="303" t="e">
        <f>AB472</f>
        <v>#REF!</v>
      </c>
      <c r="AA472" s="303"/>
      <c r="AB472" s="303" t="e">
        <f>SUM(AB473:AB475)</f>
        <v>#REF!</v>
      </c>
      <c r="AC472" s="303"/>
      <c r="AD472" s="303"/>
      <c r="AE472" s="303"/>
      <c r="AF472" s="303"/>
      <c r="AG472" s="303"/>
      <c r="AH472" s="303"/>
      <c r="AI472" s="303"/>
      <c r="AJ472" s="303" t="e">
        <f>AL472</f>
        <v>#REF!</v>
      </c>
      <c r="AK472" s="303"/>
      <c r="AL472" s="303" t="e">
        <f>SUM(AL473:AL475)</f>
        <v>#REF!</v>
      </c>
      <c r="AM472" s="355"/>
      <c r="AN472" s="355"/>
      <c r="AO472" s="355"/>
      <c r="AP472" s="303"/>
      <c r="AQ472" s="303"/>
      <c r="AR472" s="303"/>
      <c r="AS472" s="303"/>
      <c r="AT472" s="331">
        <f>SUM(AT473:AT475)</f>
        <v>0</v>
      </c>
      <c r="AU472" s="351"/>
      <c r="AV472" s="351"/>
      <c r="AW472" s="331"/>
      <c r="AX472" s="331"/>
      <c r="AY472" s="351"/>
      <c r="AZ472" s="351"/>
      <c r="BA472" s="331">
        <f>BB472</f>
        <v>0</v>
      </c>
      <c r="BB472" s="331">
        <f>SUM(BB473:BB475)</f>
        <v>0</v>
      </c>
      <c r="BC472" s="351"/>
      <c r="BD472" s="351"/>
      <c r="BE472" s="331" t="e">
        <f>BG472</f>
        <v>#REF!</v>
      </c>
      <c r="BF472" s="398" t="e">
        <f t="shared" si="665"/>
        <v>#REF!</v>
      </c>
      <c r="BG472" s="331" t="e">
        <f>SUM(BG473:BG475)</f>
        <v>#REF!</v>
      </c>
      <c r="BH472" s="398" t="e">
        <f t="shared" si="668"/>
        <v>#REF!</v>
      </c>
      <c r="BI472" s="331"/>
      <c r="BJ472" s="331"/>
      <c r="BK472" s="331"/>
      <c r="BL472" s="331"/>
      <c r="BM472" s="41"/>
      <c r="BN472" s="41"/>
    </row>
    <row r="473" spans="2:66" s="42" customFormat="1" ht="33.75" hidden="1" customHeight="1" x14ac:dyDescent="0.25">
      <c r="B473" s="301"/>
      <c r="C473" s="191" t="s">
        <v>65</v>
      </c>
      <c r="D473" s="303"/>
      <c r="E473" s="355">
        <f>F473</f>
        <v>0</v>
      </c>
      <c r="F473" s="355">
        <v>0</v>
      </c>
      <c r="G473" s="303"/>
      <c r="H473" s="355" t="e">
        <f>I473+J473</f>
        <v>#REF!</v>
      </c>
      <c r="I473" s="355" t="e">
        <f>L473-#REF!</f>
        <v>#REF!</v>
      </c>
      <c r="J473" s="303"/>
      <c r="K473" s="355">
        <f>L473</f>
        <v>0</v>
      </c>
      <c r="L473" s="355">
        <v>0</v>
      </c>
      <c r="M473" s="355"/>
      <c r="N473" s="355"/>
      <c r="O473" s="355"/>
      <c r="P473" s="355" t="e">
        <f>R473</f>
        <v>#REF!</v>
      </c>
      <c r="Q473" s="355"/>
      <c r="R473" s="355" t="e">
        <f>#REF!-L473</f>
        <v>#REF!</v>
      </c>
      <c r="S473" s="355"/>
      <c r="T473" s="355"/>
      <c r="U473" s="355"/>
      <c r="V473" s="303"/>
      <c r="W473" s="303"/>
      <c r="X473" s="303"/>
      <c r="Y473" s="303"/>
      <c r="Z473" s="355" t="e">
        <f>AB473</f>
        <v>#REF!</v>
      </c>
      <c r="AA473" s="355"/>
      <c r="AB473" s="355" t="e">
        <f>#REF!-X473</f>
        <v>#REF!</v>
      </c>
      <c r="AC473" s="355"/>
      <c r="AD473" s="355"/>
      <c r="AE473" s="355"/>
      <c r="AF473" s="303"/>
      <c r="AG473" s="303"/>
      <c r="AH473" s="303"/>
      <c r="AI473" s="303"/>
      <c r="AJ473" s="355" t="e">
        <f>AL473</f>
        <v>#REF!</v>
      </c>
      <c r="AK473" s="303"/>
      <c r="AL473" s="355" t="e">
        <f>#REF!-AH473</f>
        <v>#REF!</v>
      </c>
      <c r="AM473" s="355"/>
      <c r="AN473" s="355"/>
      <c r="AO473" s="355"/>
      <c r="AP473" s="303"/>
      <c r="AQ473" s="303"/>
      <c r="AR473" s="303"/>
      <c r="AS473" s="303"/>
      <c r="AT473" s="351">
        <f>BB473-AF473</f>
        <v>0</v>
      </c>
      <c r="AU473" s="351"/>
      <c r="AV473" s="351"/>
      <c r="AW473" s="351" t="e">
        <f>AX473</f>
        <v>#REF!</v>
      </c>
      <c r="AX473" s="351" t="e">
        <f>BE473-AJ473</f>
        <v>#REF!</v>
      </c>
      <c r="AY473" s="351"/>
      <c r="AZ473" s="351"/>
      <c r="BA473" s="351">
        <f>BB473</f>
        <v>0</v>
      </c>
      <c r="BB473" s="351">
        <v>0</v>
      </c>
      <c r="BC473" s="351"/>
      <c r="BD473" s="351"/>
      <c r="BE473" s="351" t="e">
        <f>BG473</f>
        <v>#REF!</v>
      </c>
      <c r="BF473" s="398" t="e">
        <f t="shared" si="665"/>
        <v>#REF!</v>
      </c>
      <c r="BG473" s="351" t="e">
        <f>#REF!-BC473</f>
        <v>#REF!</v>
      </c>
      <c r="BH473" s="398" t="e">
        <f t="shared" si="668"/>
        <v>#REF!</v>
      </c>
      <c r="BI473" s="331"/>
      <c r="BJ473" s="331"/>
      <c r="BK473" s="331"/>
      <c r="BL473" s="331"/>
      <c r="BM473" s="41"/>
      <c r="BN473" s="41"/>
    </row>
    <row r="474" spans="2:66" s="42" customFormat="1" ht="40.5" hidden="1" customHeight="1" x14ac:dyDescent="0.25">
      <c r="B474" s="301"/>
      <c r="C474" s="191" t="s">
        <v>73</v>
      </c>
      <c r="D474" s="303"/>
      <c r="E474" s="355">
        <f>F474</f>
        <v>0</v>
      </c>
      <c r="F474" s="355">
        <v>0</v>
      </c>
      <c r="G474" s="303"/>
      <c r="H474" s="355" t="e">
        <f>I474+J474</f>
        <v>#REF!</v>
      </c>
      <c r="I474" s="355" t="e">
        <f>L474-#REF!</f>
        <v>#REF!</v>
      </c>
      <c r="J474" s="303"/>
      <c r="K474" s="355">
        <f>L474</f>
        <v>0</v>
      </c>
      <c r="L474" s="355">
        <v>0</v>
      </c>
      <c r="M474" s="355"/>
      <c r="N474" s="355"/>
      <c r="O474" s="355"/>
      <c r="P474" s="355" t="e">
        <f>R474</f>
        <v>#REF!</v>
      </c>
      <c r="Q474" s="355"/>
      <c r="R474" s="355" t="e">
        <f>#REF!-L474</f>
        <v>#REF!</v>
      </c>
      <c r="S474" s="355"/>
      <c r="T474" s="355"/>
      <c r="U474" s="355"/>
      <c r="V474" s="303"/>
      <c r="W474" s="303"/>
      <c r="X474" s="303"/>
      <c r="Y474" s="303"/>
      <c r="Z474" s="355" t="e">
        <f>AB474</f>
        <v>#REF!</v>
      </c>
      <c r="AA474" s="355"/>
      <c r="AB474" s="355" t="e">
        <f>#REF!-X474</f>
        <v>#REF!</v>
      </c>
      <c r="AC474" s="355"/>
      <c r="AD474" s="355"/>
      <c r="AE474" s="355"/>
      <c r="AF474" s="303"/>
      <c r="AG474" s="303"/>
      <c r="AH474" s="303"/>
      <c r="AI474" s="303"/>
      <c r="AJ474" s="355" t="e">
        <f>AL474</f>
        <v>#REF!</v>
      </c>
      <c r="AK474" s="303"/>
      <c r="AL474" s="355" t="e">
        <f>#REF!-AH474</f>
        <v>#REF!</v>
      </c>
      <c r="AM474" s="355"/>
      <c r="AN474" s="355"/>
      <c r="AO474" s="355"/>
      <c r="AP474" s="303"/>
      <c r="AQ474" s="303"/>
      <c r="AR474" s="303"/>
      <c r="AS474" s="303"/>
      <c r="AT474" s="351">
        <f>BB474-AF474</f>
        <v>0</v>
      </c>
      <c r="AU474" s="351"/>
      <c r="AV474" s="351"/>
      <c r="AW474" s="351" t="e">
        <f>AX474</f>
        <v>#REF!</v>
      </c>
      <c r="AX474" s="351" t="e">
        <f>BE474-AJ474</f>
        <v>#REF!</v>
      </c>
      <c r="AY474" s="351"/>
      <c r="AZ474" s="351"/>
      <c r="BA474" s="351">
        <f>BB474</f>
        <v>0</v>
      </c>
      <c r="BB474" s="351">
        <v>0</v>
      </c>
      <c r="BC474" s="351"/>
      <c r="BD474" s="351"/>
      <c r="BE474" s="351" t="e">
        <f>BG474</f>
        <v>#REF!</v>
      </c>
      <c r="BF474" s="398" t="e">
        <f t="shared" si="665"/>
        <v>#REF!</v>
      </c>
      <c r="BG474" s="351" t="e">
        <f>#REF!-BC474</f>
        <v>#REF!</v>
      </c>
      <c r="BH474" s="398" t="e">
        <f t="shared" si="668"/>
        <v>#REF!</v>
      </c>
      <c r="BI474" s="331"/>
      <c r="BJ474" s="331"/>
      <c r="BK474" s="331"/>
      <c r="BL474" s="331"/>
      <c r="BM474" s="41"/>
      <c r="BN474" s="41"/>
    </row>
    <row r="475" spans="2:66" s="42" customFormat="1" ht="28.5" hidden="1" customHeight="1" x14ac:dyDescent="0.25">
      <c r="B475" s="301"/>
      <c r="C475" s="191" t="s">
        <v>75</v>
      </c>
      <c r="D475" s="303"/>
      <c r="E475" s="355">
        <f>F475</f>
        <v>0</v>
      </c>
      <c r="F475" s="355">
        <v>0</v>
      </c>
      <c r="G475" s="303"/>
      <c r="H475" s="355" t="e">
        <f>I475+J475</f>
        <v>#REF!</v>
      </c>
      <c r="I475" s="355" t="e">
        <f>L475-#REF!</f>
        <v>#REF!</v>
      </c>
      <c r="J475" s="303"/>
      <c r="K475" s="355">
        <f>L475</f>
        <v>0</v>
      </c>
      <c r="L475" s="355">
        <v>0</v>
      </c>
      <c r="M475" s="355"/>
      <c r="N475" s="355"/>
      <c r="O475" s="355"/>
      <c r="P475" s="355" t="e">
        <f>R475</f>
        <v>#REF!</v>
      </c>
      <c r="Q475" s="355"/>
      <c r="R475" s="355" t="e">
        <f>#REF!-L475</f>
        <v>#REF!</v>
      </c>
      <c r="S475" s="355"/>
      <c r="T475" s="355"/>
      <c r="U475" s="355"/>
      <c r="V475" s="303"/>
      <c r="W475" s="303"/>
      <c r="X475" s="303"/>
      <c r="Y475" s="303"/>
      <c r="Z475" s="355" t="e">
        <f>AB475</f>
        <v>#REF!</v>
      </c>
      <c r="AA475" s="355"/>
      <c r="AB475" s="355" t="e">
        <f>#REF!-X475</f>
        <v>#REF!</v>
      </c>
      <c r="AC475" s="355"/>
      <c r="AD475" s="355"/>
      <c r="AE475" s="355"/>
      <c r="AF475" s="303"/>
      <c r="AG475" s="303"/>
      <c r="AH475" s="303"/>
      <c r="AI475" s="303"/>
      <c r="AJ475" s="355" t="e">
        <f>AL475</f>
        <v>#REF!</v>
      </c>
      <c r="AK475" s="303"/>
      <c r="AL475" s="355" t="e">
        <f>#REF!-AH475</f>
        <v>#REF!</v>
      </c>
      <c r="AM475" s="355"/>
      <c r="AN475" s="355"/>
      <c r="AO475" s="355"/>
      <c r="AP475" s="303"/>
      <c r="AQ475" s="303"/>
      <c r="AR475" s="303"/>
      <c r="AS475" s="303"/>
      <c r="AT475" s="351">
        <f>BB475-AF475</f>
        <v>0</v>
      </c>
      <c r="AU475" s="351"/>
      <c r="AV475" s="351"/>
      <c r="AW475" s="351" t="e">
        <f>AX475</f>
        <v>#REF!</v>
      </c>
      <c r="AX475" s="351" t="e">
        <f>BE475-AJ475</f>
        <v>#REF!</v>
      </c>
      <c r="AY475" s="351"/>
      <c r="AZ475" s="351"/>
      <c r="BA475" s="351">
        <f>BB475</f>
        <v>0</v>
      </c>
      <c r="BB475" s="351">
        <v>0</v>
      </c>
      <c r="BC475" s="351"/>
      <c r="BD475" s="351"/>
      <c r="BE475" s="351" t="e">
        <f>BG475</f>
        <v>#REF!</v>
      </c>
      <c r="BF475" s="398" t="e">
        <f t="shared" si="665"/>
        <v>#REF!</v>
      </c>
      <c r="BG475" s="351" t="e">
        <f>#REF!-BC475</f>
        <v>#REF!</v>
      </c>
      <c r="BH475" s="398" t="e">
        <f t="shared" si="668"/>
        <v>#REF!</v>
      </c>
      <c r="BI475" s="331"/>
      <c r="BJ475" s="331"/>
      <c r="BK475" s="331"/>
      <c r="BL475" s="331"/>
      <c r="BM475" s="41"/>
      <c r="BN475" s="41"/>
    </row>
    <row r="476" spans="2:66" s="36" customFormat="1" ht="46.5" hidden="1" customHeight="1" x14ac:dyDescent="0.25">
      <c r="B476" s="307"/>
      <c r="C476" s="187"/>
      <c r="D476" s="308"/>
      <c r="E476" s="308"/>
      <c r="F476" s="308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  <c r="Q476" s="308"/>
      <c r="R476" s="308"/>
      <c r="S476" s="308"/>
      <c r="T476" s="308"/>
      <c r="U476" s="308"/>
      <c r="V476" s="308"/>
      <c r="W476" s="308"/>
      <c r="X476" s="308"/>
      <c r="Y476" s="308"/>
      <c r="Z476" s="308"/>
      <c r="AA476" s="308"/>
      <c r="AB476" s="308"/>
      <c r="AC476" s="308"/>
      <c r="AD476" s="308"/>
      <c r="AE476" s="308"/>
      <c r="AF476" s="308"/>
      <c r="AG476" s="308"/>
      <c r="AH476" s="308"/>
      <c r="AI476" s="308"/>
      <c r="AJ476" s="308"/>
      <c r="AK476" s="308"/>
      <c r="AL476" s="308"/>
      <c r="AM476" s="355"/>
      <c r="AN476" s="355"/>
      <c r="AO476" s="355"/>
      <c r="AP476" s="308"/>
      <c r="AQ476" s="308"/>
      <c r="AR476" s="308"/>
      <c r="AS476" s="308"/>
      <c r="AT476" s="310"/>
      <c r="AU476" s="310"/>
      <c r="AV476" s="310"/>
      <c r="AW476" s="310"/>
      <c r="AX476" s="310"/>
      <c r="AY476" s="310"/>
      <c r="AZ476" s="310"/>
      <c r="BA476" s="310"/>
      <c r="BB476" s="310"/>
      <c r="BC476" s="310"/>
      <c r="BD476" s="310"/>
      <c r="BE476" s="310"/>
      <c r="BF476" s="398" t="e">
        <f t="shared" si="665"/>
        <v>#DIV/0!</v>
      </c>
      <c r="BG476" s="310"/>
      <c r="BH476" s="398" t="e">
        <f t="shared" si="668"/>
        <v>#DIV/0!</v>
      </c>
      <c r="BI476" s="310"/>
      <c r="BJ476" s="310"/>
      <c r="BK476" s="310"/>
      <c r="BL476" s="310"/>
    </row>
    <row r="477" spans="2:66" s="42" customFormat="1" ht="162.75" hidden="1" customHeight="1" x14ac:dyDescent="0.25">
      <c r="B477" s="301" t="s">
        <v>191</v>
      </c>
      <c r="C477" s="190" t="s">
        <v>192</v>
      </c>
      <c r="D477" s="303">
        <f>D453</f>
        <v>0</v>
      </c>
      <c r="E477" s="303">
        <f>F477</f>
        <v>0</v>
      </c>
      <c r="F477" s="303">
        <f>F478</f>
        <v>0</v>
      </c>
      <c r="G477" s="303">
        <f t="shared" ref="G477:J477" si="685">G453</f>
        <v>0</v>
      </c>
      <c r="H477" s="303" t="e">
        <f>I477</f>
        <v>#REF!</v>
      </c>
      <c r="I477" s="303" t="e">
        <f>I478+I480</f>
        <v>#REF!</v>
      </c>
      <c r="J477" s="303">
        <f t="shared" si="685"/>
        <v>0</v>
      </c>
      <c r="K477" s="303">
        <f>L477</f>
        <v>0</v>
      </c>
      <c r="L477" s="355">
        <f>L478+L480</f>
        <v>0</v>
      </c>
      <c r="M477" s="355"/>
      <c r="N477" s="355"/>
      <c r="O477" s="355"/>
      <c r="P477" s="303">
        <f>P453</f>
        <v>0</v>
      </c>
      <c r="Q477" s="303"/>
      <c r="R477" s="303">
        <f>R453</f>
        <v>0</v>
      </c>
      <c r="S477" s="303"/>
      <c r="T477" s="303"/>
      <c r="U477" s="303"/>
      <c r="V477" s="303"/>
      <c r="W477" s="303"/>
      <c r="X477" s="303">
        <f>X453</f>
        <v>0</v>
      </c>
      <c r="Y477" s="303"/>
      <c r="Z477" s="303">
        <f>Z453</f>
        <v>0</v>
      </c>
      <c r="AA477" s="303"/>
      <c r="AB477" s="303">
        <f>AB453</f>
        <v>0</v>
      </c>
      <c r="AC477" s="303"/>
      <c r="AD477" s="303"/>
      <c r="AE477" s="303"/>
      <c r="AF477" s="303"/>
      <c r="AG477" s="303"/>
      <c r="AH477" s="303">
        <f>AH453</f>
        <v>0</v>
      </c>
      <c r="AI477" s="303"/>
      <c r="AJ477" s="303">
        <f>AJ453</f>
        <v>0</v>
      </c>
      <c r="AK477" s="303"/>
      <c r="AL477" s="303">
        <f>AL453</f>
        <v>0</v>
      </c>
      <c r="AM477" s="355"/>
      <c r="AN477" s="355"/>
      <c r="AO477" s="355"/>
      <c r="AP477" s="303"/>
      <c r="AQ477" s="303"/>
      <c r="AR477" s="303">
        <f>AR453</f>
        <v>0</v>
      </c>
      <c r="AS477" s="303"/>
      <c r="AT477" s="331">
        <f>AT478+AT480</f>
        <v>0</v>
      </c>
      <c r="AU477" s="351"/>
      <c r="AV477" s="351"/>
      <c r="AW477" s="331">
        <f>AX477</f>
        <v>0</v>
      </c>
      <c r="AX477" s="331">
        <f>AX478+AX480</f>
        <v>0</v>
      </c>
      <c r="AY477" s="351"/>
      <c r="AZ477" s="351"/>
      <c r="BA477" s="331">
        <f>BB477</f>
        <v>0</v>
      </c>
      <c r="BB477" s="331">
        <f>BB478+BB480</f>
        <v>0</v>
      </c>
      <c r="BC477" s="351"/>
      <c r="BD477" s="351"/>
      <c r="BE477" s="331">
        <f>BE453</f>
        <v>0</v>
      </c>
      <c r="BF477" s="398" t="e">
        <f t="shared" si="665"/>
        <v>#DIV/0!</v>
      </c>
      <c r="BG477" s="331">
        <f>BG453</f>
        <v>0</v>
      </c>
      <c r="BH477" s="398" t="e">
        <f t="shared" si="668"/>
        <v>#DIV/0!</v>
      </c>
      <c r="BI477" s="331"/>
      <c r="BJ477" s="331"/>
      <c r="BK477" s="331">
        <f>BK453</f>
        <v>0</v>
      </c>
      <c r="BL477" s="331"/>
      <c r="BM477" s="41"/>
      <c r="BN477" s="41"/>
    </row>
    <row r="478" spans="2:66" s="42" customFormat="1" ht="48" hidden="1" customHeight="1" x14ac:dyDescent="0.25">
      <c r="B478" s="301"/>
      <c r="C478" s="191" t="s">
        <v>65</v>
      </c>
      <c r="D478" s="303"/>
      <c r="E478" s="355">
        <f>F478</f>
        <v>0</v>
      </c>
      <c r="F478" s="355">
        <v>0</v>
      </c>
      <c r="G478" s="303"/>
      <c r="H478" s="355" t="e">
        <f>I478+J478</f>
        <v>#REF!</v>
      </c>
      <c r="I478" s="355" t="e">
        <f>L478-#REF!</f>
        <v>#REF!</v>
      </c>
      <c r="J478" s="303"/>
      <c r="K478" s="355">
        <f>L478</f>
        <v>0</v>
      </c>
      <c r="L478" s="355">
        <f>F454</f>
        <v>0</v>
      </c>
      <c r="M478" s="355"/>
      <c r="N478" s="355"/>
      <c r="O478" s="355"/>
      <c r="P478" s="303"/>
      <c r="Q478" s="303"/>
      <c r="R478" s="303"/>
      <c r="S478" s="303"/>
      <c r="T478" s="303"/>
      <c r="U478" s="303"/>
      <c r="V478" s="303"/>
      <c r="W478" s="303"/>
      <c r="X478" s="303"/>
      <c r="Y478" s="303"/>
      <c r="Z478" s="303"/>
      <c r="AA478" s="303"/>
      <c r="AB478" s="303"/>
      <c r="AC478" s="303"/>
      <c r="AD478" s="303"/>
      <c r="AE478" s="303"/>
      <c r="AF478" s="303"/>
      <c r="AG478" s="303"/>
      <c r="AH478" s="303"/>
      <c r="AI478" s="303"/>
      <c r="AJ478" s="303"/>
      <c r="AK478" s="303"/>
      <c r="AL478" s="303"/>
      <c r="AM478" s="355"/>
      <c r="AN478" s="355"/>
      <c r="AO478" s="355"/>
      <c r="AP478" s="303"/>
      <c r="AQ478" s="303"/>
      <c r="AR478" s="303"/>
      <c r="AS478" s="303"/>
      <c r="AT478" s="351">
        <f>AL454</f>
        <v>0</v>
      </c>
      <c r="AU478" s="351"/>
      <c r="AV478" s="351"/>
      <c r="AW478" s="351">
        <f>AX478</f>
        <v>0</v>
      </c>
      <c r="AX478" s="351">
        <f>AR454</f>
        <v>0</v>
      </c>
      <c r="AY478" s="351"/>
      <c r="AZ478" s="351"/>
      <c r="BA478" s="351">
        <f>BB478</f>
        <v>0</v>
      </c>
      <c r="BB478" s="351">
        <f>AR454</f>
        <v>0</v>
      </c>
      <c r="BC478" s="351"/>
      <c r="BD478" s="351"/>
      <c r="BE478" s="331"/>
      <c r="BF478" s="398" t="e">
        <f t="shared" si="665"/>
        <v>#DIV/0!</v>
      </c>
      <c r="BG478" s="331"/>
      <c r="BH478" s="398" t="e">
        <f t="shared" si="668"/>
        <v>#DIV/0!</v>
      </c>
      <c r="BI478" s="331"/>
      <c r="BJ478" s="331"/>
      <c r="BK478" s="331"/>
      <c r="BL478" s="331"/>
      <c r="BM478" s="41"/>
      <c r="BN478" s="41"/>
    </row>
    <row r="479" spans="2:66" s="42" customFormat="1" ht="48" hidden="1" customHeight="1" x14ac:dyDescent="0.25">
      <c r="B479" s="301"/>
      <c r="C479" s="191" t="s">
        <v>73</v>
      </c>
      <c r="D479" s="303"/>
      <c r="E479" s="355"/>
      <c r="F479" s="355"/>
      <c r="G479" s="303"/>
      <c r="H479" s="355"/>
      <c r="I479" s="355"/>
      <c r="J479" s="303"/>
      <c r="K479" s="355"/>
      <c r="L479" s="355"/>
      <c r="M479" s="355"/>
      <c r="N479" s="355"/>
      <c r="O479" s="355"/>
      <c r="P479" s="303"/>
      <c r="Q479" s="303"/>
      <c r="R479" s="303"/>
      <c r="S479" s="303"/>
      <c r="T479" s="303"/>
      <c r="U479" s="303"/>
      <c r="V479" s="303"/>
      <c r="W479" s="303"/>
      <c r="X479" s="303"/>
      <c r="Y479" s="303"/>
      <c r="Z479" s="303"/>
      <c r="AA479" s="303"/>
      <c r="AB479" s="303"/>
      <c r="AC479" s="303"/>
      <c r="AD479" s="303"/>
      <c r="AE479" s="303"/>
      <c r="AF479" s="303"/>
      <c r="AG479" s="303"/>
      <c r="AH479" s="303"/>
      <c r="AI479" s="303"/>
      <c r="AJ479" s="303"/>
      <c r="AK479" s="303"/>
      <c r="AL479" s="303"/>
      <c r="AM479" s="355"/>
      <c r="AN479" s="355"/>
      <c r="AO479" s="355"/>
      <c r="AP479" s="303"/>
      <c r="AQ479" s="303"/>
      <c r="AR479" s="303"/>
      <c r="AS479" s="303"/>
      <c r="AT479" s="351"/>
      <c r="AU479" s="351"/>
      <c r="AV479" s="351"/>
      <c r="AW479" s="351"/>
      <c r="AX479" s="351"/>
      <c r="AY479" s="351"/>
      <c r="AZ479" s="351"/>
      <c r="BA479" s="351"/>
      <c r="BB479" s="351"/>
      <c r="BC479" s="351"/>
      <c r="BD479" s="351"/>
      <c r="BE479" s="331"/>
      <c r="BF479" s="398" t="e">
        <f t="shared" si="665"/>
        <v>#DIV/0!</v>
      </c>
      <c r="BG479" s="331"/>
      <c r="BH479" s="398" t="e">
        <f t="shared" si="668"/>
        <v>#DIV/0!</v>
      </c>
      <c r="BI479" s="331"/>
      <c r="BJ479" s="331"/>
      <c r="BK479" s="331"/>
      <c r="BL479" s="331"/>
      <c r="BM479" s="41"/>
      <c r="BN479" s="41"/>
    </row>
    <row r="480" spans="2:66" s="42" customFormat="1" ht="39.75" hidden="1" customHeight="1" x14ac:dyDescent="0.25">
      <c r="B480" s="301"/>
      <c r="C480" s="191" t="s">
        <v>75</v>
      </c>
      <c r="D480" s="303"/>
      <c r="E480" s="355">
        <f>F480</f>
        <v>0</v>
      </c>
      <c r="F480" s="355">
        <v>0</v>
      </c>
      <c r="G480" s="303"/>
      <c r="H480" s="355" t="e">
        <f>I480+J480</f>
        <v>#REF!</v>
      </c>
      <c r="I480" s="355" t="e">
        <f>L480-#REF!</f>
        <v>#REF!</v>
      </c>
      <c r="J480" s="303"/>
      <c r="K480" s="355">
        <f>L480</f>
        <v>0</v>
      </c>
      <c r="L480" s="355">
        <f>F455</f>
        <v>0</v>
      </c>
      <c r="M480" s="355"/>
      <c r="N480" s="355"/>
      <c r="O480" s="355"/>
      <c r="P480" s="303"/>
      <c r="Q480" s="303"/>
      <c r="R480" s="303"/>
      <c r="S480" s="303"/>
      <c r="T480" s="303"/>
      <c r="U480" s="303"/>
      <c r="V480" s="303"/>
      <c r="W480" s="303"/>
      <c r="X480" s="303"/>
      <c r="Y480" s="303"/>
      <c r="Z480" s="303"/>
      <c r="AA480" s="303"/>
      <c r="AB480" s="303"/>
      <c r="AC480" s="303"/>
      <c r="AD480" s="303"/>
      <c r="AE480" s="303"/>
      <c r="AF480" s="303"/>
      <c r="AG480" s="303"/>
      <c r="AH480" s="303"/>
      <c r="AI480" s="303"/>
      <c r="AJ480" s="303"/>
      <c r="AK480" s="303"/>
      <c r="AL480" s="303"/>
      <c r="AM480" s="355"/>
      <c r="AN480" s="355"/>
      <c r="AO480" s="355"/>
      <c r="AP480" s="303"/>
      <c r="AQ480" s="303"/>
      <c r="AR480" s="303"/>
      <c r="AS480" s="303"/>
      <c r="AT480" s="351">
        <f>AL455</f>
        <v>0</v>
      </c>
      <c r="AU480" s="351"/>
      <c r="AV480" s="351"/>
      <c r="AW480" s="351">
        <f>AX480</f>
        <v>0</v>
      </c>
      <c r="AX480" s="351">
        <f>AR455</f>
        <v>0</v>
      </c>
      <c r="AY480" s="351"/>
      <c r="AZ480" s="351"/>
      <c r="BA480" s="351">
        <f>BB480</f>
        <v>0</v>
      </c>
      <c r="BB480" s="351">
        <f>AR455</f>
        <v>0</v>
      </c>
      <c r="BC480" s="351"/>
      <c r="BD480" s="351"/>
      <c r="BE480" s="331"/>
      <c r="BF480" s="398" t="e">
        <f t="shared" si="665"/>
        <v>#DIV/0!</v>
      </c>
      <c r="BG480" s="331"/>
      <c r="BH480" s="398" t="e">
        <f t="shared" si="668"/>
        <v>#DIV/0!</v>
      </c>
      <c r="BI480" s="331"/>
      <c r="BJ480" s="331"/>
      <c r="BK480" s="331"/>
      <c r="BL480" s="331"/>
      <c r="BM480" s="41"/>
      <c r="BN480" s="41"/>
    </row>
    <row r="481" spans="1:66" s="81" customFormat="1" ht="40.5" hidden="1" customHeight="1" x14ac:dyDescent="0.3">
      <c r="B481" s="1016" t="s">
        <v>193</v>
      </c>
      <c r="C481" s="1016"/>
      <c r="D481" s="347" t="e">
        <f>#REF!+D393+D459+D462+D448</f>
        <v>#REF!</v>
      </c>
      <c r="E481" s="347" t="e">
        <f>#REF!+E393+E459+E462+E448</f>
        <v>#REF!</v>
      </c>
      <c r="F481" s="347" t="e">
        <f>#REF!+F393+F459+F462+F448</f>
        <v>#REF!</v>
      </c>
      <c r="G481" s="347" t="e">
        <f>#REF!+G393+G459+G462+G448</f>
        <v>#REF!</v>
      </c>
      <c r="H481" s="347" t="e">
        <f>#REF!+H393+H459+H462+H448</f>
        <v>#REF!</v>
      </c>
      <c r="I481" s="347" t="e">
        <f>#REF!+I393+I459+I462+I448</f>
        <v>#REF!</v>
      </c>
      <c r="J481" s="347" t="e">
        <f>#REF!+J393+J459+J462+J448</f>
        <v>#REF!</v>
      </c>
      <c r="K481" s="347" t="e">
        <f>#REF!+K393+K459+K462+K448</f>
        <v>#REF!</v>
      </c>
      <c r="L481" s="347" t="e">
        <f>#REF!+L393+L459+L462+L448</f>
        <v>#REF!</v>
      </c>
      <c r="M481" s="347"/>
      <c r="N481" s="347" t="e">
        <f>#REF!+N393+N459+N462+N448</f>
        <v>#REF!</v>
      </c>
      <c r="O481" s="347" t="e">
        <f>#REF!+O393+O459+O462+O448</f>
        <v>#REF!</v>
      </c>
      <c r="P481" s="347" t="e">
        <f>#REF!+P393+P459+P462+P448</f>
        <v>#REF!</v>
      </c>
      <c r="Q481" s="347"/>
      <c r="R481" s="347" t="e">
        <f>#REF!+R393+R459+R462+R448</f>
        <v>#REF!</v>
      </c>
      <c r="S481" s="347"/>
      <c r="T481" s="347"/>
      <c r="U481" s="347"/>
      <c r="V481" s="347" t="e">
        <f>#REF!+V393+V459+V462+V448</f>
        <v>#REF!</v>
      </c>
      <c r="W481" s="347"/>
      <c r="X481" s="347" t="e">
        <f>#REF!+X393+X459+X462+X448</f>
        <v>#REF!</v>
      </c>
      <c r="Y481" s="347"/>
      <c r="Z481" s="347" t="e">
        <f>#REF!+Z393+Z459+Z462+Z448</f>
        <v>#REF!</v>
      </c>
      <c r="AA481" s="347"/>
      <c r="AB481" s="347" t="e">
        <f>#REF!+AB393+AB459+AB462+AB448</f>
        <v>#REF!</v>
      </c>
      <c r="AC481" s="347"/>
      <c r="AD481" s="347"/>
      <c r="AE481" s="347"/>
      <c r="AF481" s="347" t="e">
        <f>#REF!+AF393+AF459+AF462+AF448</f>
        <v>#REF!</v>
      </c>
      <c r="AG481" s="347"/>
      <c r="AH481" s="347" t="e">
        <f>#REF!+AH393+AH459+AH462+AH448</f>
        <v>#REF!</v>
      </c>
      <c r="AI481" s="347"/>
      <c r="AJ481" s="347" t="e">
        <f>#REF!+AJ393+AJ459+AJ462+AJ448</f>
        <v>#REF!</v>
      </c>
      <c r="AK481" s="347"/>
      <c r="AL481" s="347" t="e">
        <f>#REF!+AL393+AL459+AL462+AL448</f>
        <v>#REF!</v>
      </c>
      <c r="AM481" s="355"/>
      <c r="AN481" s="355"/>
      <c r="AO481" s="355"/>
      <c r="AP481" s="347" t="e">
        <f>#REF!+AP393+AP459+AP462+AP448</f>
        <v>#REF!</v>
      </c>
      <c r="AQ481" s="347"/>
      <c r="AR481" s="347" t="e">
        <f>#REF!+AR393+AR459+AR462+AR448</f>
        <v>#REF!</v>
      </c>
      <c r="AS481" s="347"/>
      <c r="AT481" s="350" t="e">
        <f>#REF!+AT393+AT459+AT462+AT448</f>
        <v>#REF!</v>
      </c>
      <c r="AU481" s="350" t="e">
        <f>#REF!+AU393+AU459+AU462+AU448</f>
        <v>#REF!</v>
      </c>
      <c r="AV481" s="350" t="e">
        <f>#REF!+AV393+AV459+AV462+AV448</f>
        <v>#REF!</v>
      </c>
      <c r="AW481" s="350" t="e">
        <f>#REF!+AW393+AW459+AW462+AW448</f>
        <v>#REF!</v>
      </c>
      <c r="AX481" s="350" t="e">
        <f>#REF!+AX393+AX459+AX462+AX448</f>
        <v>#REF!</v>
      </c>
      <c r="AY481" s="350" t="e">
        <f>#REF!+AY393+AY459+AY462+AY448</f>
        <v>#REF!</v>
      </c>
      <c r="AZ481" s="350" t="e">
        <f>#REF!+AZ393+AZ459+AZ462+AZ448</f>
        <v>#REF!</v>
      </c>
      <c r="BA481" s="350" t="e">
        <f>#REF!+BA393+BA459+BA462+BA448</f>
        <v>#REF!</v>
      </c>
      <c r="BB481" s="350" t="e">
        <f>#REF!+BB393+BB459+BB462+BB448</f>
        <v>#REF!</v>
      </c>
      <c r="BC481" s="350" t="e">
        <f>#REF!+BC393+BC459+BC462+BC448</f>
        <v>#REF!</v>
      </c>
      <c r="BD481" s="350" t="e">
        <f>#REF!+BD393+BD459+BD462+BD448</f>
        <v>#REF!</v>
      </c>
      <c r="BE481" s="350" t="e">
        <f>#REF!+BE393+BE459+BE462+BE448</f>
        <v>#REF!</v>
      </c>
      <c r="BF481" s="398" t="e">
        <f t="shared" si="665"/>
        <v>#REF!</v>
      </c>
      <c r="BG481" s="350" t="e">
        <f>#REF!+BG393+BG459+BG462+BG448</f>
        <v>#REF!</v>
      </c>
      <c r="BH481" s="398" t="e">
        <f t="shared" si="668"/>
        <v>#REF!</v>
      </c>
      <c r="BI481" s="350" t="e">
        <f>#REF!+BI393+BI459+BI462+BI448</f>
        <v>#REF!</v>
      </c>
      <c r="BJ481" s="350"/>
      <c r="BK481" s="350" t="e">
        <f>#REF!+BK393+BK459+BK462+BK448</f>
        <v>#REF!</v>
      </c>
      <c r="BL481" s="350"/>
    </row>
    <row r="482" spans="1:66" s="42" customFormat="1" ht="69" hidden="1" customHeight="1" x14ac:dyDescent="0.25">
      <c r="B482" s="301"/>
      <c r="C482" s="186" t="s">
        <v>56</v>
      </c>
      <c r="D482" s="303" t="e">
        <f>#REF!+D393+D448+D459+D462</f>
        <v>#REF!</v>
      </c>
      <c r="E482" s="303"/>
      <c r="F482" s="303"/>
      <c r="G482" s="303"/>
      <c r="H482" s="303"/>
      <c r="I482" s="303"/>
      <c r="J482" s="303"/>
      <c r="K482" s="303" t="e">
        <f>L482+N482+O482</f>
        <v>#REF!</v>
      </c>
      <c r="L482" s="303" t="e">
        <f>#REF!+L393+L448+L459+L462</f>
        <v>#REF!</v>
      </c>
      <c r="M482" s="303"/>
      <c r="N482" s="303" t="e">
        <f>#REF!+N393+N448+N459+N462</f>
        <v>#REF!</v>
      </c>
      <c r="O482" s="303" t="e">
        <f>#REF!+O393+O448+O459+O462</f>
        <v>#REF!</v>
      </c>
      <c r="P482" s="303" t="e">
        <f>R482+V482+X482</f>
        <v>#REF!</v>
      </c>
      <c r="Q482" s="303"/>
      <c r="R482" s="303" t="e">
        <f>#REF!+R393+R448+R459+R462</f>
        <v>#REF!</v>
      </c>
      <c r="S482" s="303"/>
      <c r="T482" s="303"/>
      <c r="U482" s="303"/>
      <c r="V482" s="303" t="e">
        <f>#REF!+V393+V448+V459+V462</f>
        <v>#REF!</v>
      </c>
      <c r="W482" s="303"/>
      <c r="X482" s="303" t="e">
        <f>#REF!+X393+X448+X459+X462</f>
        <v>#REF!</v>
      </c>
      <c r="Y482" s="303"/>
      <c r="Z482" s="303" t="e">
        <f>AB482+AF482+AH482</f>
        <v>#REF!</v>
      </c>
      <c r="AA482" s="303"/>
      <c r="AB482" s="303" t="e">
        <f>#REF!+AB393+AB448+AB459+AB462</f>
        <v>#REF!</v>
      </c>
      <c r="AC482" s="303"/>
      <c r="AD482" s="303"/>
      <c r="AE482" s="303"/>
      <c r="AF482" s="303" t="e">
        <f>#REF!+AF393+AF448+AF459+AF462</f>
        <v>#REF!</v>
      </c>
      <c r="AG482" s="303"/>
      <c r="AH482" s="303" t="e">
        <f>#REF!+AH393+AH448+AH459+AH462</f>
        <v>#REF!</v>
      </c>
      <c r="AI482" s="303"/>
      <c r="AJ482" s="303" t="e">
        <f>AL482+AP482+AR482</f>
        <v>#REF!</v>
      </c>
      <c r="AK482" s="303"/>
      <c r="AL482" s="303" t="e">
        <f>#REF!+AL393+AL448+AL459+AL462</f>
        <v>#REF!</v>
      </c>
      <c r="AM482" s="355"/>
      <c r="AN482" s="355"/>
      <c r="AO482" s="355"/>
      <c r="AP482" s="303" t="e">
        <f>#REF!+AP393+AP448+AP459+AP462</f>
        <v>#REF!</v>
      </c>
      <c r="AQ482" s="303"/>
      <c r="AR482" s="303" t="e">
        <f>#REF!+AR393+AR448+AR459+AR462</f>
        <v>#REF!</v>
      </c>
      <c r="AS482" s="303"/>
      <c r="AT482" s="331" t="e">
        <f>#REF!+AT393+AT448+AT459+AT462</f>
        <v>#REF!</v>
      </c>
      <c r="AU482" s="331" t="e">
        <f>#REF!+AU393+AU448+AU459+AU462</f>
        <v>#REF!</v>
      </c>
      <c r="AV482" s="331" t="e">
        <f>#REF!+AV393+AV448+AV459+AV462</f>
        <v>#REF!</v>
      </c>
      <c r="AW482" s="331" t="e">
        <f>AX482+AY482+AZ482</f>
        <v>#REF!</v>
      </c>
      <c r="AX482" s="331" t="e">
        <f>#REF!+AX393+AX448+AX459+AX462</f>
        <v>#REF!</v>
      </c>
      <c r="AY482" s="331" t="e">
        <f>#REF!+AY393+AY448+AY459+AY462</f>
        <v>#REF!</v>
      </c>
      <c r="AZ482" s="331" t="e">
        <f>#REF!+AZ393+AZ448+AZ459+AZ462</f>
        <v>#REF!</v>
      </c>
      <c r="BA482" s="331" t="e">
        <f>BB482+BC482+BD482</f>
        <v>#REF!</v>
      </c>
      <c r="BB482" s="331" t="e">
        <f>#REF!+BB393+BB448+BB459+BB462</f>
        <v>#REF!</v>
      </c>
      <c r="BC482" s="331" t="e">
        <f>#REF!+BC393+BC448+BC459+BC462</f>
        <v>#REF!</v>
      </c>
      <c r="BD482" s="331" t="e">
        <f>#REF!+BD393+BD448+BD459+BD462</f>
        <v>#REF!</v>
      </c>
      <c r="BE482" s="331" t="e">
        <f>BG482+BI482+BK482</f>
        <v>#REF!</v>
      </c>
      <c r="BF482" s="398" t="e">
        <f t="shared" si="665"/>
        <v>#REF!</v>
      </c>
      <c r="BG482" s="331" t="e">
        <f>#REF!+BG393+BG448+BG459+BG462</f>
        <v>#REF!</v>
      </c>
      <c r="BH482" s="398" t="e">
        <f t="shared" si="668"/>
        <v>#REF!</v>
      </c>
      <c r="BI482" s="331" t="e">
        <f>#REF!+BI393+BI448+BI459+BI462</f>
        <v>#REF!</v>
      </c>
      <c r="BJ482" s="331"/>
      <c r="BK482" s="331" t="e">
        <f>#REF!+BK393+BK448+BK459+BK462</f>
        <v>#REF!</v>
      </c>
      <c r="BL482" s="331"/>
      <c r="BM482" s="41"/>
      <c r="BN482" s="41"/>
    </row>
    <row r="483" spans="1:66" s="36" customFormat="1" ht="48" hidden="1" customHeight="1" x14ac:dyDescent="0.25">
      <c r="B483" s="307"/>
      <c r="C483" s="187" t="s">
        <v>57</v>
      </c>
      <c r="D483" s="308" t="e">
        <f>#REF!</f>
        <v>#REF!</v>
      </c>
      <c r="E483" s="308"/>
      <c r="F483" s="308"/>
      <c r="G483" s="308"/>
      <c r="H483" s="308"/>
      <c r="I483" s="308"/>
      <c r="J483" s="308"/>
      <c r="K483" s="308" t="e">
        <f>L483+N483+O483</f>
        <v>#REF!</v>
      </c>
      <c r="L483" s="308" t="e">
        <f>#REF!</f>
        <v>#REF!</v>
      </c>
      <c r="M483" s="308"/>
      <c r="N483" s="308" t="e">
        <f>#REF!</f>
        <v>#REF!</v>
      </c>
      <c r="O483" s="308" t="e">
        <f>#REF!</f>
        <v>#REF!</v>
      </c>
      <c r="P483" s="308" t="e">
        <f>R483+V483+X483</f>
        <v>#REF!</v>
      </c>
      <c r="Q483" s="308"/>
      <c r="R483" s="308" t="e">
        <f>#REF!</f>
        <v>#REF!</v>
      </c>
      <c r="S483" s="308"/>
      <c r="T483" s="308"/>
      <c r="U483" s="308"/>
      <c r="V483" s="308" t="e">
        <f>#REF!</f>
        <v>#REF!</v>
      </c>
      <c r="W483" s="308"/>
      <c r="X483" s="308" t="e">
        <f>#REF!</f>
        <v>#REF!</v>
      </c>
      <c r="Y483" s="308"/>
      <c r="Z483" s="308" t="e">
        <f>AB483+AF483+AH483</f>
        <v>#REF!</v>
      </c>
      <c r="AA483" s="308"/>
      <c r="AB483" s="308" t="e">
        <f>#REF!</f>
        <v>#REF!</v>
      </c>
      <c r="AC483" s="308"/>
      <c r="AD483" s="308"/>
      <c r="AE483" s="308"/>
      <c r="AF483" s="308" t="e">
        <f>#REF!</f>
        <v>#REF!</v>
      </c>
      <c r="AG483" s="308"/>
      <c r="AH483" s="308" t="e">
        <f>#REF!</f>
        <v>#REF!</v>
      </c>
      <c r="AI483" s="308"/>
      <c r="AJ483" s="308" t="e">
        <f>AL483+AP483+AR483</f>
        <v>#REF!</v>
      </c>
      <c r="AK483" s="308"/>
      <c r="AL483" s="308" t="e">
        <f>#REF!</f>
        <v>#REF!</v>
      </c>
      <c r="AM483" s="355"/>
      <c r="AN483" s="355"/>
      <c r="AO483" s="355"/>
      <c r="AP483" s="308" t="e">
        <f>#REF!</f>
        <v>#REF!</v>
      </c>
      <c r="AQ483" s="308"/>
      <c r="AR483" s="308" t="e">
        <f>#REF!</f>
        <v>#REF!</v>
      </c>
      <c r="AS483" s="308"/>
      <c r="AT483" s="310" t="e">
        <f>#REF!</f>
        <v>#REF!</v>
      </c>
      <c r="AU483" s="310" t="e">
        <f>#REF!</f>
        <v>#REF!</v>
      </c>
      <c r="AV483" s="310" t="e">
        <f>#REF!</f>
        <v>#REF!</v>
      </c>
      <c r="AW483" s="310">
        <v>0</v>
      </c>
      <c r="AX483" s="310">
        <v>0</v>
      </c>
      <c r="AY483" s="310">
        <v>0</v>
      </c>
      <c r="AZ483" s="310">
        <v>0</v>
      </c>
      <c r="BA483" s="310" t="e">
        <f>BB483+BC483+BD483</f>
        <v>#REF!</v>
      </c>
      <c r="BB483" s="310" t="e">
        <f>#REF!</f>
        <v>#REF!</v>
      </c>
      <c r="BC483" s="310" t="e">
        <f>#REF!</f>
        <v>#REF!</v>
      </c>
      <c r="BD483" s="310" t="e">
        <f>#REF!</f>
        <v>#REF!</v>
      </c>
      <c r="BE483" s="310" t="e">
        <f>BG483+BI483+BK483</f>
        <v>#REF!</v>
      </c>
      <c r="BF483" s="398" t="e">
        <f t="shared" si="665"/>
        <v>#REF!</v>
      </c>
      <c r="BG483" s="310" t="e">
        <f>#REF!</f>
        <v>#REF!</v>
      </c>
      <c r="BH483" s="398" t="e">
        <f t="shared" si="668"/>
        <v>#REF!</v>
      </c>
      <c r="BI483" s="310" t="e">
        <f>#REF!</f>
        <v>#REF!</v>
      </c>
      <c r="BJ483" s="310"/>
      <c r="BK483" s="310" t="e">
        <f>#REF!</f>
        <v>#REF!</v>
      </c>
      <c r="BL483" s="310"/>
    </row>
    <row r="484" spans="1:66" s="82" customFormat="1" ht="48" hidden="1" customHeight="1" x14ac:dyDescent="0.25">
      <c r="A484" s="82" t="s">
        <v>194</v>
      </c>
      <c r="B484" s="970" t="s">
        <v>195</v>
      </c>
      <c r="C484" s="970"/>
      <c r="D484" s="288" t="e">
        <f t="shared" ref="D484:X484" si="686">D393</f>
        <v>#REF!</v>
      </c>
      <c r="E484" s="288">
        <f t="shared" si="686"/>
        <v>110250</v>
      </c>
      <c r="F484" s="288">
        <f t="shared" si="686"/>
        <v>0</v>
      </c>
      <c r="G484" s="288">
        <f t="shared" si="686"/>
        <v>110250</v>
      </c>
      <c r="H484" s="288">
        <f t="shared" si="686"/>
        <v>0</v>
      </c>
      <c r="I484" s="288">
        <f t="shared" si="686"/>
        <v>0</v>
      </c>
      <c r="J484" s="288">
        <f t="shared" si="686"/>
        <v>0</v>
      </c>
      <c r="K484" s="288">
        <f t="shared" si="686"/>
        <v>384136.16238999995</v>
      </c>
      <c r="L484" s="288">
        <f t="shared" si="686"/>
        <v>0</v>
      </c>
      <c r="M484" s="288"/>
      <c r="N484" s="288">
        <f t="shared" si="686"/>
        <v>0</v>
      </c>
      <c r="O484" s="288">
        <f t="shared" si="686"/>
        <v>384136.16238999995</v>
      </c>
      <c r="P484" s="288">
        <f t="shared" si="686"/>
        <v>211457.14740000002</v>
      </c>
      <c r="Q484" s="288"/>
      <c r="R484" s="288">
        <f t="shared" si="686"/>
        <v>0</v>
      </c>
      <c r="S484" s="288"/>
      <c r="T484" s="288"/>
      <c r="U484" s="288"/>
      <c r="V484" s="288">
        <f t="shared" si="686"/>
        <v>0</v>
      </c>
      <c r="W484" s="288"/>
      <c r="X484" s="288">
        <f t="shared" si="686"/>
        <v>211457.14740000002</v>
      </c>
      <c r="Y484" s="288"/>
      <c r="Z484" s="288">
        <f t="shared" ref="Z484" si="687">Z393</f>
        <v>237784.18178000001</v>
      </c>
      <c r="AA484" s="288"/>
      <c r="AB484" s="288">
        <f t="shared" ref="AB484" si="688">AB393</f>
        <v>0</v>
      </c>
      <c r="AC484" s="288"/>
      <c r="AD484" s="288"/>
      <c r="AE484" s="288"/>
      <c r="AF484" s="288">
        <f t="shared" ref="AF484" si="689">AF393</f>
        <v>0</v>
      </c>
      <c r="AG484" s="288"/>
      <c r="AH484" s="288">
        <f t="shared" ref="AH484" si="690">AH393</f>
        <v>237784.18178000001</v>
      </c>
      <c r="AI484" s="288"/>
      <c r="AJ484" s="288">
        <f t="shared" ref="AJ484" si="691">AJ393</f>
        <v>384136.16238999995</v>
      </c>
      <c r="AK484" s="288"/>
      <c r="AL484" s="288">
        <f t="shared" ref="AL484" si="692">AL393</f>
        <v>0</v>
      </c>
      <c r="AM484" s="450"/>
      <c r="AN484" s="450"/>
      <c r="AO484" s="450"/>
      <c r="AP484" s="288">
        <f t="shared" ref="AP484" si="693">AP393</f>
        <v>0</v>
      </c>
      <c r="AQ484" s="288"/>
      <c r="AR484" s="288">
        <f t="shared" ref="AR484" si="694">AR393</f>
        <v>384136.16238999995</v>
      </c>
      <c r="AS484" s="288"/>
      <c r="AT484" s="291">
        <f t="shared" ref="AT484:BE484" si="695">AT393</f>
        <v>0</v>
      </c>
      <c r="AU484" s="291">
        <f t="shared" si="695"/>
        <v>0</v>
      </c>
      <c r="AV484" s="291">
        <f t="shared" si="695"/>
        <v>91229.873319999999</v>
      </c>
      <c r="AW484" s="291" t="e">
        <f t="shared" si="695"/>
        <v>#DIV/0!</v>
      </c>
      <c r="AX484" s="291">
        <f t="shared" si="695"/>
        <v>0</v>
      </c>
      <c r="AY484" s="291">
        <f t="shared" si="695"/>
        <v>0</v>
      </c>
      <c r="AZ484" s="291" t="e">
        <f t="shared" si="695"/>
        <v>#DIV/0!</v>
      </c>
      <c r="BA484" s="291">
        <f t="shared" si="695"/>
        <v>168100.70366</v>
      </c>
      <c r="BB484" s="291">
        <f t="shared" si="695"/>
        <v>0</v>
      </c>
      <c r="BC484" s="291">
        <f t="shared" si="695"/>
        <v>0</v>
      </c>
      <c r="BD484" s="291">
        <f t="shared" si="695"/>
        <v>168100.70366</v>
      </c>
      <c r="BE484" s="291">
        <f t="shared" si="695"/>
        <v>102815.50824</v>
      </c>
      <c r="BF484" s="398">
        <f t="shared" si="665"/>
        <v>0.26765381212825001</v>
      </c>
      <c r="BG484" s="291">
        <f t="shared" ref="BG484" si="696">BG393</f>
        <v>0</v>
      </c>
      <c r="BH484" s="398" t="e">
        <f t="shared" si="668"/>
        <v>#DIV/0!</v>
      </c>
      <c r="BI484" s="291">
        <f t="shared" ref="BI484" si="697">BI393</f>
        <v>0</v>
      </c>
      <c r="BJ484" s="291"/>
      <c r="BK484" s="291">
        <f t="shared" ref="BK484" si="698">BK393</f>
        <v>102815.50824</v>
      </c>
      <c r="BL484" s="291"/>
      <c r="BM484" s="83"/>
      <c r="BN484" s="83"/>
    </row>
    <row r="485" spans="1:66" s="59" customFormat="1" ht="50.25" hidden="1" customHeight="1" x14ac:dyDescent="0.3">
      <c r="B485" s="1003" t="s">
        <v>196</v>
      </c>
      <c r="C485" s="1003"/>
      <c r="D485" s="1003"/>
      <c r="E485" s="1003"/>
      <c r="F485" s="1003"/>
      <c r="G485" s="1003"/>
      <c r="H485" s="1003"/>
      <c r="I485" s="1003"/>
      <c r="J485" s="1003"/>
      <c r="K485" s="1003"/>
      <c r="L485" s="1003"/>
      <c r="M485" s="1003"/>
      <c r="N485" s="1003"/>
      <c r="O485" s="1003"/>
      <c r="P485" s="1003"/>
      <c r="Q485" s="1003"/>
      <c r="R485" s="1003"/>
      <c r="S485" s="1003"/>
      <c r="T485" s="1003"/>
      <c r="U485" s="1003"/>
      <c r="V485" s="1003"/>
      <c r="W485" s="1003"/>
      <c r="X485" s="1003"/>
      <c r="Y485" s="1003"/>
      <c r="Z485" s="1003"/>
      <c r="AA485" s="1003"/>
      <c r="AB485" s="1003"/>
      <c r="AC485" s="1003"/>
      <c r="AD485" s="1003"/>
      <c r="AE485" s="1003"/>
      <c r="AF485" s="1003"/>
      <c r="AG485" s="1003"/>
      <c r="AH485" s="1003"/>
      <c r="AI485" s="1003"/>
      <c r="AJ485" s="1003"/>
      <c r="AK485" s="1003"/>
      <c r="AL485" s="1003"/>
      <c r="AM485" s="1003"/>
      <c r="AN485" s="1003"/>
      <c r="AO485" s="1003"/>
      <c r="AP485" s="1003"/>
      <c r="AQ485" s="1003"/>
      <c r="AR485" s="1003"/>
      <c r="AS485" s="1003"/>
      <c r="AT485" s="1003"/>
      <c r="AU485" s="1003"/>
      <c r="AV485" s="1003"/>
      <c r="AW485" s="1003"/>
      <c r="AX485" s="1003"/>
      <c r="AY485" s="1003"/>
      <c r="AZ485" s="1003"/>
      <c r="BA485" s="1003"/>
      <c r="BB485" s="1003"/>
      <c r="BC485" s="1003"/>
      <c r="BD485" s="1003"/>
      <c r="BE485" s="384"/>
      <c r="BF485" s="398" t="e">
        <f t="shared" si="665"/>
        <v>#DIV/0!</v>
      </c>
      <c r="BG485" s="451"/>
      <c r="BH485" s="398" t="e">
        <f t="shared" si="668"/>
        <v>#DIV/0!</v>
      </c>
      <c r="BI485" s="452"/>
      <c r="BJ485" s="452"/>
      <c r="BK485" s="452"/>
      <c r="BL485" s="452"/>
      <c r="BM485" s="38"/>
      <c r="BN485" s="38"/>
    </row>
    <row r="486" spans="1:66" s="84" customFormat="1" ht="114" hidden="1" customHeight="1" x14ac:dyDescent="0.25">
      <c r="B486" s="448">
        <v>4</v>
      </c>
      <c r="C486" s="215" t="s">
        <v>197</v>
      </c>
      <c r="D486" s="362" t="e">
        <f>D496+D504+D509+#REF!</f>
        <v>#REF!</v>
      </c>
      <c r="E486" s="362" t="e">
        <f>E496+E504+E509+#REF!</f>
        <v>#REF!</v>
      </c>
      <c r="F486" s="362" t="e">
        <f>F496+F504+F509+#REF!</f>
        <v>#REF!</v>
      </c>
      <c r="G486" s="362" t="e">
        <f>G496+G504+G509+#REF!</f>
        <v>#REF!</v>
      </c>
      <c r="H486" s="362" t="e">
        <f>H496+H504+H509+#REF!</f>
        <v>#REF!</v>
      </c>
      <c r="I486" s="362" t="e">
        <f>I496+I504+I509+#REF!</f>
        <v>#REF!</v>
      </c>
      <c r="J486" s="362" t="e">
        <f>J496+J504+J509+#REF!</f>
        <v>#REF!</v>
      </c>
      <c r="K486" s="362">
        <f>L486</f>
        <v>6130047.5789200002</v>
      </c>
      <c r="L486" s="362">
        <f>L496+L504+L512</f>
        <v>6130047.5789200002</v>
      </c>
      <c r="M486" s="362"/>
      <c r="N486" s="362"/>
      <c r="O486" s="362" t="e">
        <f>O496+O504+O509+#REF!</f>
        <v>#REF!</v>
      </c>
      <c r="P486" s="362" t="e">
        <f>P496+P504+P509+#REF!</f>
        <v>#REF!</v>
      </c>
      <c r="Q486" s="362"/>
      <c r="R486" s="362" t="e">
        <f>R496+R504+R509+#REF!</f>
        <v>#REF!</v>
      </c>
      <c r="S486" s="362"/>
      <c r="T486" s="362"/>
      <c r="U486" s="362"/>
      <c r="V486" s="362"/>
      <c r="W486" s="362"/>
      <c r="X486" s="362" t="e">
        <f>X496+X504+X509+#REF!</f>
        <v>#REF!</v>
      </c>
      <c r="Y486" s="362"/>
      <c r="Z486" s="362" t="e">
        <f>Z496+Z504+Z509+#REF!</f>
        <v>#REF!</v>
      </c>
      <c r="AA486" s="362"/>
      <c r="AB486" s="362" t="e">
        <f>AB496+AB504+AB509+#REF!</f>
        <v>#REF!</v>
      </c>
      <c r="AC486" s="362"/>
      <c r="AD486" s="362"/>
      <c r="AE486" s="362"/>
      <c r="AF486" s="362"/>
      <c r="AG486" s="362"/>
      <c r="AH486" s="362" t="e">
        <f>AH496+AH504+AH509+#REF!</f>
        <v>#REF!</v>
      </c>
      <c r="AI486" s="362"/>
      <c r="AJ486" s="362" t="e">
        <f>AJ496+AJ504+AJ509+#REF!</f>
        <v>#REF!</v>
      </c>
      <c r="AK486" s="362"/>
      <c r="AL486" s="362" t="e">
        <f>AL496+AL504+AL509+#REF!</f>
        <v>#REF!</v>
      </c>
      <c r="AM486" s="355"/>
      <c r="AN486" s="355"/>
      <c r="AO486" s="355"/>
      <c r="AP486" s="362"/>
      <c r="AQ486" s="362"/>
      <c r="AR486" s="362" t="e">
        <f>AR496+AR504+AR509+#REF!</f>
        <v>#REF!</v>
      </c>
      <c r="AS486" s="362"/>
      <c r="AT486" s="363" t="e">
        <f>AT496+AT504+AT509+#REF!</f>
        <v>#REF!</v>
      </c>
      <c r="AU486" s="363"/>
      <c r="AV486" s="363" t="e">
        <f>AV496+AV504+AV509+#REF!</f>
        <v>#REF!</v>
      </c>
      <c r="AW486" s="363" t="e">
        <f>AW496+AW504+AW509+#REF!</f>
        <v>#REF!</v>
      </c>
      <c r="AX486" s="363" t="e">
        <f>AX496+AX504+AX509+#REF!</f>
        <v>#REF!</v>
      </c>
      <c r="AY486" s="363"/>
      <c r="AZ486" s="363" t="e">
        <f>AZ496+AZ504+AZ509+#REF!</f>
        <v>#REF!</v>
      </c>
      <c r="BA486" s="363" t="e">
        <f>BB486</f>
        <v>#REF!</v>
      </c>
      <c r="BB486" s="363" t="e">
        <f>BB496+BB504+BB512</f>
        <v>#REF!</v>
      </c>
      <c r="BC486" s="363"/>
      <c r="BD486" s="363" t="e">
        <f>BD496+BD504+BD509+#REF!</f>
        <v>#REF!</v>
      </c>
      <c r="BE486" s="363" t="e">
        <f>BE496+BE504+BE509+#REF!</f>
        <v>#REF!</v>
      </c>
      <c r="BF486" s="398" t="e">
        <f t="shared" si="665"/>
        <v>#REF!</v>
      </c>
      <c r="BG486" s="363" t="e">
        <f>BG496+BG504+BG509+#REF!</f>
        <v>#REF!</v>
      </c>
      <c r="BH486" s="398" t="e">
        <f t="shared" si="668"/>
        <v>#REF!</v>
      </c>
      <c r="BI486" s="363"/>
      <c r="BJ486" s="363"/>
      <c r="BK486" s="363" t="e">
        <f>BK496+BK504+BK509+#REF!</f>
        <v>#REF!</v>
      </c>
      <c r="BL486" s="363"/>
      <c r="BM486" s="52"/>
      <c r="BN486" s="52"/>
    </row>
    <row r="487" spans="1:66" s="48" customFormat="1" ht="33" hidden="1" customHeight="1" x14ac:dyDescent="0.25">
      <c r="B487" s="346" t="s">
        <v>162</v>
      </c>
      <c r="C487" s="212" t="s">
        <v>359</v>
      </c>
      <c r="D487" s="347"/>
      <c r="E487" s="347"/>
      <c r="F487" s="347"/>
      <c r="G487" s="347"/>
      <c r="H487" s="347"/>
      <c r="I487" s="347"/>
      <c r="J487" s="347"/>
      <c r="K487" s="348">
        <f>L487+O487</f>
        <v>0</v>
      </c>
      <c r="L487" s="348"/>
      <c r="M487" s="348"/>
      <c r="N487" s="348"/>
      <c r="O487" s="348">
        <f>O488</f>
        <v>0</v>
      </c>
      <c r="P487" s="348">
        <v>0</v>
      </c>
      <c r="Q487" s="393">
        <v>0</v>
      </c>
      <c r="R487" s="348"/>
      <c r="S487" s="393"/>
      <c r="T487" s="393"/>
      <c r="U487" s="393"/>
      <c r="V487" s="347"/>
      <c r="W487" s="347"/>
      <c r="X487" s="348"/>
      <c r="Y487" s="349"/>
      <c r="Z487" s="347">
        <v>0</v>
      </c>
      <c r="AA487" s="393">
        <v>0</v>
      </c>
      <c r="AB487" s="348"/>
      <c r="AC487" s="347"/>
      <c r="AD487" s="347"/>
      <c r="AE487" s="347"/>
      <c r="AF487" s="347"/>
      <c r="AG487" s="347"/>
      <c r="AH487" s="348"/>
      <c r="AI487" s="389"/>
      <c r="AJ487" s="348">
        <f>AR487+AP487+AL487</f>
        <v>0</v>
      </c>
      <c r="AK487" s="393" t="e">
        <f t="shared" ref="AK487:AK488" si="699">AJ487/K487</f>
        <v>#DIV/0!</v>
      </c>
      <c r="AL487" s="348"/>
      <c r="AM487" s="387"/>
      <c r="AN487" s="387"/>
      <c r="AO487" s="387"/>
      <c r="AP487" s="347"/>
      <c r="AQ487" s="347"/>
      <c r="AR487" s="348">
        <f>AR488</f>
        <v>0</v>
      </c>
      <c r="AS487" s="349" t="e">
        <f>AR487/O487</f>
        <v>#DIV/0!</v>
      </c>
      <c r="AT487" s="350"/>
      <c r="AU487" s="350"/>
      <c r="AV487" s="350"/>
      <c r="AW487" s="350"/>
      <c r="AX487" s="350"/>
      <c r="AY487" s="350"/>
      <c r="AZ487" s="350"/>
      <c r="BA487" s="350"/>
      <c r="BB487" s="350"/>
      <c r="BC487" s="350"/>
      <c r="BD487" s="350"/>
      <c r="BE487" s="352"/>
      <c r="BF487" s="398"/>
      <c r="BG487" s="352"/>
      <c r="BH487" s="398"/>
      <c r="BI487" s="350"/>
      <c r="BJ487" s="350"/>
      <c r="BK487" s="352"/>
      <c r="BL487" s="357"/>
    </row>
    <row r="488" spans="1:66" s="84" customFormat="1" ht="98.25" hidden="1" customHeight="1" x14ac:dyDescent="0.25">
      <c r="B488" s="358" t="s">
        <v>60</v>
      </c>
      <c r="C488" s="211" t="s">
        <v>358</v>
      </c>
      <c r="D488" s="362"/>
      <c r="E488" s="362"/>
      <c r="F488" s="362"/>
      <c r="G488" s="362"/>
      <c r="H488" s="362"/>
      <c r="I488" s="362"/>
      <c r="J488" s="362"/>
      <c r="K488" s="354">
        <f>O488</f>
        <v>0</v>
      </c>
      <c r="L488" s="354"/>
      <c r="M488" s="354"/>
      <c r="N488" s="354"/>
      <c r="O488" s="354">
        <v>0</v>
      </c>
      <c r="P488" s="354">
        <v>0</v>
      </c>
      <c r="Q488" s="387">
        <v>0</v>
      </c>
      <c r="R488" s="354"/>
      <c r="S488" s="393"/>
      <c r="T488" s="393"/>
      <c r="U488" s="393"/>
      <c r="V488" s="355"/>
      <c r="W488" s="355"/>
      <c r="X488" s="354"/>
      <c r="Y488" s="349"/>
      <c r="Z488" s="354">
        <v>0</v>
      </c>
      <c r="AA488" s="387">
        <v>0</v>
      </c>
      <c r="AB488" s="362"/>
      <c r="AC488" s="362"/>
      <c r="AD488" s="362"/>
      <c r="AE488" s="362"/>
      <c r="AF488" s="362"/>
      <c r="AG488" s="362"/>
      <c r="AH488" s="362"/>
      <c r="AI488" s="362"/>
      <c r="AJ488" s="354">
        <f>AR488</f>
        <v>0</v>
      </c>
      <c r="AK488" s="338" t="e">
        <f t="shared" si="699"/>
        <v>#DIV/0!</v>
      </c>
      <c r="AL488" s="362"/>
      <c r="AM488" s="355"/>
      <c r="AN488" s="355"/>
      <c r="AO488" s="355"/>
      <c r="AP488" s="362"/>
      <c r="AQ488" s="362"/>
      <c r="AR488" s="354">
        <f>O488</f>
        <v>0</v>
      </c>
      <c r="AS488" s="338" t="e">
        <f>AR488/O488</f>
        <v>#DIV/0!</v>
      </c>
      <c r="AT488" s="363"/>
      <c r="AU488" s="363"/>
      <c r="AV488" s="363"/>
      <c r="AW488" s="363"/>
      <c r="AX488" s="363"/>
      <c r="AY488" s="363"/>
      <c r="AZ488" s="363"/>
      <c r="BA488" s="363"/>
      <c r="BB488" s="363"/>
      <c r="BC488" s="363"/>
      <c r="BD488" s="363"/>
      <c r="BE488" s="363"/>
      <c r="BF488" s="398"/>
      <c r="BG488" s="363"/>
      <c r="BH488" s="398"/>
      <c r="BI488" s="363"/>
      <c r="BJ488" s="363"/>
      <c r="BK488" s="363"/>
      <c r="BL488" s="363"/>
      <c r="BM488" s="52"/>
      <c r="BN488" s="52"/>
    </row>
    <row r="489" spans="1:66" s="48" customFormat="1" ht="34.5" customHeight="1" x14ac:dyDescent="0.25">
      <c r="B489" s="346"/>
      <c r="C489" s="212" t="s">
        <v>173</v>
      </c>
      <c r="D489" s="347"/>
      <c r="E489" s="347"/>
      <c r="F489" s="347"/>
      <c r="G489" s="347"/>
      <c r="H489" s="347"/>
      <c r="I489" s="347"/>
      <c r="J489" s="347"/>
      <c r="K489" s="348">
        <f>L489+O489</f>
        <v>2065.1571199999998</v>
      </c>
      <c r="L489" s="348"/>
      <c r="M489" s="348"/>
      <c r="N489" s="348"/>
      <c r="O489" s="348">
        <f>O490</f>
        <v>2065.1571199999998</v>
      </c>
      <c r="P489" s="348">
        <f>X489</f>
        <v>584.30592000000001</v>
      </c>
      <c r="Q489" s="393">
        <f>P489/K489</f>
        <v>0.28293533423742601</v>
      </c>
      <c r="R489" s="348"/>
      <c r="S489" s="393"/>
      <c r="T489" s="393"/>
      <c r="U489" s="393"/>
      <c r="V489" s="347"/>
      <c r="W489" s="347"/>
      <c r="X489" s="348">
        <f>X490</f>
        <v>584.30592000000001</v>
      </c>
      <c r="Y489" s="349"/>
      <c r="Z489" s="348">
        <f>AH489</f>
        <v>584.30592000000001</v>
      </c>
      <c r="AA489" s="393">
        <f t="shared" ref="AA489:AA495" si="700">Z489/O489</f>
        <v>0.28293533423742601</v>
      </c>
      <c r="AB489" s="348"/>
      <c r="AC489" s="347"/>
      <c r="AD489" s="347"/>
      <c r="AE489" s="347"/>
      <c r="AF489" s="347"/>
      <c r="AG489" s="347"/>
      <c r="AH489" s="348">
        <f>AH490</f>
        <v>584.30592000000001</v>
      </c>
      <c r="AI489" s="389">
        <f t="shared" ref="AI489:AI495" si="701">AH489/O489</f>
        <v>0.28293533423742601</v>
      </c>
      <c r="AJ489" s="348">
        <f>AR489+AP489+AL489</f>
        <v>2065.1571199999998</v>
      </c>
      <c r="AK489" s="393">
        <f t="shared" ref="AK489:AK495" si="702">AJ489/K489</f>
        <v>1</v>
      </c>
      <c r="AL489" s="348"/>
      <c r="AM489" s="387"/>
      <c r="AN489" s="387"/>
      <c r="AO489" s="387"/>
      <c r="AP489" s="347"/>
      <c r="AQ489" s="347"/>
      <c r="AR489" s="348">
        <f>AR490</f>
        <v>2065.1571199999998</v>
      </c>
      <c r="AS489" s="349">
        <f t="shared" ref="AS489:AS495" si="703">AR489/O489</f>
        <v>1</v>
      </c>
      <c r="AT489" s="350"/>
      <c r="AU489" s="350"/>
      <c r="AV489" s="350"/>
      <c r="AW489" s="350"/>
      <c r="AX489" s="350"/>
      <c r="AY489" s="350"/>
      <c r="AZ489" s="350"/>
      <c r="BA489" s="350"/>
      <c r="BB489" s="350"/>
      <c r="BC489" s="350"/>
      <c r="BD489" s="350"/>
      <c r="BE489" s="352"/>
      <c r="BF489" s="398"/>
      <c r="BG489" s="352"/>
      <c r="BH489" s="398"/>
      <c r="BI489" s="350"/>
      <c r="BJ489" s="350"/>
      <c r="BK489" s="352"/>
      <c r="BL489" s="357"/>
    </row>
    <row r="490" spans="1:66" s="84" customFormat="1" ht="154.5" customHeight="1" x14ac:dyDescent="0.25">
      <c r="B490" s="346" t="s">
        <v>162</v>
      </c>
      <c r="C490" s="211" t="s">
        <v>397</v>
      </c>
      <c r="D490" s="362"/>
      <c r="E490" s="362"/>
      <c r="F490" s="362"/>
      <c r="G490" s="362"/>
      <c r="H490" s="362"/>
      <c r="I490" s="362"/>
      <c r="J490" s="362"/>
      <c r="K490" s="354">
        <f t="shared" ref="K490:K495" si="704">O490</f>
        <v>2065.1571199999998</v>
      </c>
      <c r="L490" s="354"/>
      <c r="M490" s="354"/>
      <c r="N490" s="354"/>
      <c r="O490" s="354">
        <v>2065.1571199999998</v>
      </c>
      <c r="P490" s="354">
        <f>X490</f>
        <v>584.30592000000001</v>
      </c>
      <c r="Q490" s="387">
        <f>P490/K490</f>
        <v>0.28293533423742601</v>
      </c>
      <c r="R490" s="354"/>
      <c r="S490" s="393"/>
      <c r="T490" s="393"/>
      <c r="U490" s="393"/>
      <c r="V490" s="355"/>
      <c r="W490" s="355"/>
      <c r="X490" s="354">
        <v>584.30592000000001</v>
      </c>
      <c r="Y490" s="349"/>
      <c r="Z490" s="354">
        <f>AH490</f>
        <v>584.30592000000001</v>
      </c>
      <c r="AA490" s="387">
        <f t="shared" si="700"/>
        <v>0.28293533423742601</v>
      </c>
      <c r="AB490" s="362"/>
      <c r="AC490" s="362"/>
      <c r="AD490" s="362"/>
      <c r="AE490" s="362"/>
      <c r="AF490" s="362"/>
      <c r="AG490" s="362"/>
      <c r="AH490" s="354">
        <v>584.30592000000001</v>
      </c>
      <c r="AI490" s="349">
        <f t="shared" si="701"/>
        <v>0.28293533423742601</v>
      </c>
      <c r="AJ490" s="354">
        <f t="shared" ref="AJ490:AJ495" si="705">AR490</f>
        <v>2065.1571199999998</v>
      </c>
      <c r="AK490" s="338">
        <f t="shared" si="702"/>
        <v>1</v>
      </c>
      <c r="AL490" s="362"/>
      <c r="AM490" s="355"/>
      <c r="AN490" s="355"/>
      <c r="AO490" s="355"/>
      <c r="AP490" s="362"/>
      <c r="AQ490" s="362"/>
      <c r="AR490" s="354">
        <f>O490</f>
        <v>2065.1571199999998</v>
      </c>
      <c r="AS490" s="338">
        <f t="shared" si="703"/>
        <v>1</v>
      </c>
      <c r="AT490" s="363"/>
      <c r="AU490" s="363"/>
      <c r="AV490" s="363"/>
      <c r="AW490" s="363"/>
      <c r="AX490" s="363"/>
      <c r="AY490" s="363"/>
      <c r="AZ490" s="363"/>
      <c r="BA490" s="363"/>
      <c r="BB490" s="363"/>
      <c r="BC490" s="363"/>
      <c r="BD490" s="363"/>
      <c r="BE490" s="363"/>
      <c r="BF490" s="398"/>
      <c r="BG490" s="363"/>
      <c r="BH490" s="398"/>
      <c r="BI490" s="363"/>
      <c r="BJ490" s="363"/>
      <c r="BK490" s="363"/>
      <c r="BL490" s="363"/>
      <c r="BM490" s="52"/>
      <c r="BN490" s="52"/>
    </row>
    <row r="491" spans="1:66" s="48" customFormat="1" ht="114" customHeight="1" x14ac:dyDescent="0.25">
      <c r="B491" s="346"/>
      <c r="C491" s="212" t="s">
        <v>396</v>
      </c>
      <c r="D491" s="347"/>
      <c r="E491" s="347"/>
      <c r="F491" s="347"/>
      <c r="G491" s="347"/>
      <c r="H491" s="347"/>
      <c r="I491" s="347"/>
      <c r="J491" s="347"/>
      <c r="K491" s="348">
        <f t="shared" si="704"/>
        <v>26550.339970000001</v>
      </c>
      <c r="L491" s="348"/>
      <c r="M491" s="348"/>
      <c r="N491" s="348"/>
      <c r="O491" s="348">
        <f>SUM(O492+O494)</f>
        <v>26550.339970000001</v>
      </c>
      <c r="P491" s="348">
        <f>X491</f>
        <v>26550.339970000001</v>
      </c>
      <c r="Q491" s="393">
        <f>P491/O491</f>
        <v>1</v>
      </c>
      <c r="R491" s="348"/>
      <c r="S491" s="393"/>
      <c r="T491" s="393"/>
      <c r="U491" s="393"/>
      <c r="V491" s="347"/>
      <c r="W491" s="347"/>
      <c r="X491" s="348">
        <f>SUM(X492+X494)</f>
        <v>26550.339970000001</v>
      </c>
      <c r="Y491" s="349">
        <f>X491/O491</f>
        <v>1</v>
      </c>
      <c r="Z491" s="348">
        <f>AH491</f>
        <v>26550.339970000001</v>
      </c>
      <c r="AA491" s="393">
        <f t="shared" si="700"/>
        <v>1</v>
      </c>
      <c r="AB491" s="348"/>
      <c r="AC491" s="347"/>
      <c r="AD491" s="347"/>
      <c r="AE491" s="347"/>
      <c r="AF491" s="347"/>
      <c r="AG491" s="347"/>
      <c r="AH491" s="348">
        <f>SUM(AH492+AH494)</f>
        <v>26550.339970000001</v>
      </c>
      <c r="AI491" s="349">
        <f t="shared" si="701"/>
        <v>1</v>
      </c>
      <c r="AJ491" s="348">
        <f t="shared" si="705"/>
        <v>26550.339970000001</v>
      </c>
      <c r="AK491" s="393">
        <f t="shared" si="702"/>
        <v>1</v>
      </c>
      <c r="AL491" s="348"/>
      <c r="AM491" s="387"/>
      <c r="AN491" s="387"/>
      <c r="AO491" s="387"/>
      <c r="AP491" s="347"/>
      <c r="AQ491" s="347"/>
      <c r="AR491" s="348">
        <f>SUM(AR492+AR494)</f>
        <v>26550.339970000001</v>
      </c>
      <c r="AS491" s="349">
        <f t="shared" si="703"/>
        <v>1</v>
      </c>
      <c r="AT491" s="350"/>
      <c r="AU491" s="350"/>
      <c r="AV491" s="350"/>
      <c r="AW491" s="350"/>
      <c r="AX491" s="350"/>
      <c r="AY491" s="350"/>
      <c r="AZ491" s="350"/>
      <c r="BA491" s="350"/>
      <c r="BB491" s="350"/>
      <c r="BC491" s="350"/>
      <c r="BD491" s="350"/>
      <c r="BE491" s="352"/>
      <c r="BF491" s="398"/>
      <c r="BG491" s="352"/>
      <c r="BH491" s="398"/>
      <c r="BI491" s="350"/>
      <c r="BJ491" s="350"/>
      <c r="BK491" s="352"/>
      <c r="BL491" s="357"/>
    </row>
    <row r="492" spans="1:66" s="48" customFormat="1" ht="75.75" customHeight="1" x14ac:dyDescent="0.25">
      <c r="B492" s="346"/>
      <c r="C492" s="212" t="s">
        <v>149</v>
      </c>
      <c r="D492" s="347"/>
      <c r="E492" s="347"/>
      <c r="F492" s="347"/>
      <c r="G492" s="347"/>
      <c r="H492" s="347"/>
      <c r="I492" s="347"/>
      <c r="J492" s="347"/>
      <c r="K492" s="348">
        <f t="shared" si="704"/>
        <v>13370.76397</v>
      </c>
      <c r="L492" s="348"/>
      <c r="M492" s="348"/>
      <c r="N492" s="348"/>
      <c r="O492" s="348">
        <f>O493</f>
        <v>13370.76397</v>
      </c>
      <c r="P492" s="348">
        <f>P493</f>
        <v>13370.76397</v>
      </c>
      <c r="Q492" s="393">
        <f>P492/O492</f>
        <v>1</v>
      </c>
      <c r="R492" s="348"/>
      <c r="S492" s="393"/>
      <c r="T492" s="393"/>
      <c r="U492" s="393"/>
      <c r="V492" s="347"/>
      <c r="W492" s="347"/>
      <c r="X492" s="348">
        <f>X493</f>
        <v>13370.76397</v>
      </c>
      <c r="Y492" s="349">
        <f>X492/O492</f>
        <v>1</v>
      </c>
      <c r="Z492" s="348">
        <f>Z493</f>
        <v>13370.76397</v>
      </c>
      <c r="AA492" s="393">
        <f t="shared" si="700"/>
        <v>1</v>
      </c>
      <c r="AB492" s="348"/>
      <c r="AC492" s="347"/>
      <c r="AD492" s="347"/>
      <c r="AE492" s="347"/>
      <c r="AF492" s="347"/>
      <c r="AG492" s="347"/>
      <c r="AH492" s="348">
        <f>AH493</f>
        <v>13370.76397</v>
      </c>
      <c r="AI492" s="349">
        <f t="shared" si="701"/>
        <v>1</v>
      </c>
      <c r="AJ492" s="348">
        <f t="shared" si="705"/>
        <v>13370.76397</v>
      </c>
      <c r="AK492" s="393">
        <f t="shared" si="702"/>
        <v>1</v>
      </c>
      <c r="AL492" s="348"/>
      <c r="AM492" s="387"/>
      <c r="AN492" s="387"/>
      <c r="AO492" s="387"/>
      <c r="AP492" s="347"/>
      <c r="AQ492" s="347"/>
      <c r="AR492" s="348">
        <f>AR493</f>
        <v>13370.76397</v>
      </c>
      <c r="AS492" s="349">
        <f t="shared" si="703"/>
        <v>1</v>
      </c>
      <c r="AT492" s="350"/>
      <c r="AU492" s="350"/>
      <c r="AV492" s="350"/>
      <c r="AW492" s="350"/>
      <c r="AX492" s="350"/>
      <c r="AY492" s="350"/>
      <c r="AZ492" s="350"/>
      <c r="BA492" s="350"/>
      <c r="BB492" s="350"/>
      <c r="BC492" s="350"/>
      <c r="BD492" s="350"/>
      <c r="BE492" s="352"/>
      <c r="BF492" s="398"/>
      <c r="BG492" s="352"/>
      <c r="BH492" s="398"/>
      <c r="BI492" s="350"/>
      <c r="BJ492" s="350"/>
      <c r="BK492" s="352"/>
      <c r="BL492" s="357"/>
    </row>
    <row r="493" spans="1:66" s="84" customFormat="1" ht="120" customHeight="1" x14ac:dyDescent="0.25">
      <c r="B493" s="358"/>
      <c r="C493" s="192" t="s">
        <v>151</v>
      </c>
      <c r="D493" s="362"/>
      <c r="E493" s="362"/>
      <c r="F493" s="362"/>
      <c r="G493" s="362"/>
      <c r="H493" s="362"/>
      <c r="I493" s="362"/>
      <c r="J493" s="362"/>
      <c r="K493" s="354">
        <f t="shared" si="704"/>
        <v>13370.76397</v>
      </c>
      <c r="L493" s="354"/>
      <c r="M493" s="354"/>
      <c r="N493" s="354"/>
      <c r="O493" s="354">
        <v>13370.76397</v>
      </c>
      <c r="P493" s="354">
        <f>X493</f>
        <v>13370.76397</v>
      </c>
      <c r="Q493" s="387">
        <f>P493/O493</f>
        <v>1</v>
      </c>
      <c r="R493" s="354"/>
      <c r="S493" s="393"/>
      <c r="T493" s="393"/>
      <c r="U493" s="393"/>
      <c r="V493" s="355"/>
      <c r="W493" s="355"/>
      <c r="X493" s="354">
        <f>AH493</f>
        <v>13370.76397</v>
      </c>
      <c r="Y493" s="349">
        <f>X493/O493</f>
        <v>1</v>
      </c>
      <c r="Z493" s="354">
        <f>AH493</f>
        <v>13370.76397</v>
      </c>
      <c r="AA493" s="387">
        <f t="shared" si="700"/>
        <v>1</v>
      </c>
      <c r="AB493" s="362"/>
      <c r="AC493" s="362"/>
      <c r="AD493" s="362"/>
      <c r="AE493" s="362"/>
      <c r="AF493" s="362"/>
      <c r="AG493" s="362"/>
      <c r="AH493" s="354">
        <f>[6]Освоение!$I$14</f>
        <v>13370.76397</v>
      </c>
      <c r="AI493" s="349">
        <f t="shared" si="701"/>
        <v>1</v>
      </c>
      <c r="AJ493" s="354">
        <f t="shared" si="705"/>
        <v>13370.76397</v>
      </c>
      <c r="AK493" s="338">
        <f t="shared" si="702"/>
        <v>1</v>
      </c>
      <c r="AL493" s="362"/>
      <c r="AM493" s="355"/>
      <c r="AN493" s="355"/>
      <c r="AO493" s="355"/>
      <c r="AP493" s="362"/>
      <c r="AQ493" s="362"/>
      <c r="AR493" s="354">
        <v>13370.76397</v>
      </c>
      <c r="AS493" s="338">
        <f t="shared" si="703"/>
        <v>1</v>
      </c>
      <c r="AT493" s="363"/>
      <c r="AU493" s="363"/>
      <c r="AV493" s="363"/>
      <c r="AW493" s="363"/>
      <c r="AX493" s="363"/>
      <c r="AY493" s="363"/>
      <c r="AZ493" s="363"/>
      <c r="BA493" s="363"/>
      <c r="BB493" s="363"/>
      <c r="BC493" s="363"/>
      <c r="BD493" s="363"/>
      <c r="BE493" s="363"/>
      <c r="BF493" s="398"/>
      <c r="BG493" s="363"/>
      <c r="BH493" s="398"/>
      <c r="BI493" s="363"/>
      <c r="BJ493" s="363"/>
      <c r="BK493" s="363"/>
      <c r="BL493" s="363"/>
      <c r="BM493" s="52"/>
      <c r="BN493" s="52"/>
    </row>
    <row r="494" spans="1:66" s="48" customFormat="1" ht="51.75" customHeight="1" x14ac:dyDescent="0.25">
      <c r="B494" s="346"/>
      <c r="C494" s="212" t="s">
        <v>173</v>
      </c>
      <c r="D494" s="347"/>
      <c r="E494" s="347"/>
      <c r="F494" s="347"/>
      <c r="G494" s="347"/>
      <c r="H494" s="347"/>
      <c r="I494" s="347"/>
      <c r="J494" s="347"/>
      <c r="K494" s="348">
        <f t="shared" si="704"/>
        <v>13179.575999999999</v>
      </c>
      <c r="L494" s="348"/>
      <c r="M494" s="348"/>
      <c r="N494" s="348"/>
      <c r="O494" s="348">
        <f>O495</f>
        <v>13179.575999999999</v>
      </c>
      <c r="P494" s="348">
        <f>P495</f>
        <v>13179.575999999999</v>
      </c>
      <c r="Q494" s="393">
        <f>P494/O494</f>
        <v>1</v>
      </c>
      <c r="R494" s="348"/>
      <c r="S494" s="393"/>
      <c r="T494" s="393"/>
      <c r="U494" s="393"/>
      <c r="V494" s="347"/>
      <c r="W494" s="347"/>
      <c r="X494" s="348">
        <f>X495</f>
        <v>13179.575999999999</v>
      </c>
      <c r="Y494" s="349">
        <f>X494/O494</f>
        <v>1</v>
      </c>
      <c r="Z494" s="348">
        <f>Z495</f>
        <v>13179.575999999999</v>
      </c>
      <c r="AA494" s="393">
        <f t="shared" si="700"/>
        <v>1</v>
      </c>
      <c r="AB494" s="348"/>
      <c r="AC494" s="347"/>
      <c r="AD494" s="347"/>
      <c r="AE494" s="347"/>
      <c r="AF494" s="347"/>
      <c r="AG494" s="347"/>
      <c r="AH494" s="348">
        <f>AH495</f>
        <v>13179.575999999999</v>
      </c>
      <c r="AI494" s="349">
        <f t="shared" si="701"/>
        <v>1</v>
      </c>
      <c r="AJ494" s="348">
        <f t="shared" si="705"/>
        <v>13179.575999999999</v>
      </c>
      <c r="AK494" s="393">
        <f t="shared" si="702"/>
        <v>1</v>
      </c>
      <c r="AL494" s="348"/>
      <c r="AM494" s="387"/>
      <c r="AN494" s="387"/>
      <c r="AO494" s="387"/>
      <c r="AP494" s="347"/>
      <c r="AQ494" s="347"/>
      <c r="AR494" s="348">
        <f>AR495</f>
        <v>13179.575999999999</v>
      </c>
      <c r="AS494" s="349">
        <f t="shared" si="703"/>
        <v>1</v>
      </c>
      <c r="AT494" s="350"/>
      <c r="AU494" s="350"/>
      <c r="AV494" s="350"/>
      <c r="AW494" s="350"/>
      <c r="AX494" s="350"/>
      <c r="AY494" s="350"/>
      <c r="AZ494" s="350"/>
      <c r="BA494" s="350"/>
      <c r="BB494" s="350"/>
      <c r="BC494" s="350"/>
      <c r="BD494" s="350"/>
      <c r="BE494" s="352"/>
      <c r="BF494" s="398"/>
      <c r="BG494" s="352"/>
      <c r="BH494" s="398"/>
      <c r="BI494" s="350"/>
      <c r="BJ494" s="350"/>
      <c r="BK494" s="352"/>
      <c r="BL494" s="357"/>
    </row>
    <row r="495" spans="1:66" s="84" customFormat="1" ht="177.75" customHeight="1" x14ac:dyDescent="0.25">
      <c r="B495" s="358"/>
      <c r="C495" s="192" t="s">
        <v>397</v>
      </c>
      <c r="D495" s="362"/>
      <c r="E495" s="362"/>
      <c r="F495" s="362"/>
      <c r="G495" s="362"/>
      <c r="H495" s="362"/>
      <c r="I495" s="362"/>
      <c r="J495" s="362"/>
      <c r="K495" s="354">
        <f t="shared" si="704"/>
        <v>13179.575999999999</v>
      </c>
      <c r="L495" s="354"/>
      <c r="M495" s="354"/>
      <c r="N495" s="354"/>
      <c r="O495" s="354">
        <v>13179.575999999999</v>
      </c>
      <c r="P495" s="354">
        <f>X495</f>
        <v>13179.575999999999</v>
      </c>
      <c r="Q495" s="387">
        <f>P495/O495</f>
        <v>1</v>
      </c>
      <c r="R495" s="354"/>
      <c r="S495" s="393"/>
      <c r="T495" s="393"/>
      <c r="U495" s="393"/>
      <c r="V495" s="355"/>
      <c r="W495" s="355"/>
      <c r="X495" s="354">
        <f>AH495</f>
        <v>13179.575999999999</v>
      </c>
      <c r="Y495" s="349">
        <f>X495/O495</f>
        <v>1</v>
      </c>
      <c r="Z495" s="354">
        <f>AH495</f>
        <v>13179.575999999999</v>
      </c>
      <c r="AA495" s="387">
        <f t="shared" si="700"/>
        <v>1</v>
      </c>
      <c r="AB495" s="362"/>
      <c r="AC495" s="362"/>
      <c r="AD495" s="362"/>
      <c r="AE495" s="362"/>
      <c r="AF495" s="362"/>
      <c r="AG495" s="362"/>
      <c r="AH495" s="354">
        <f>O495</f>
        <v>13179.575999999999</v>
      </c>
      <c r="AI495" s="349">
        <f t="shared" si="701"/>
        <v>1</v>
      </c>
      <c r="AJ495" s="354">
        <f t="shared" si="705"/>
        <v>13179.575999999999</v>
      </c>
      <c r="AK495" s="338">
        <f t="shared" si="702"/>
        <v>1</v>
      </c>
      <c r="AL495" s="362"/>
      <c r="AM495" s="355"/>
      <c r="AN495" s="355"/>
      <c r="AO495" s="355"/>
      <c r="AP495" s="362"/>
      <c r="AQ495" s="362"/>
      <c r="AR495" s="354">
        <v>13179.575999999999</v>
      </c>
      <c r="AS495" s="338">
        <f t="shared" si="703"/>
        <v>1</v>
      </c>
      <c r="AT495" s="363"/>
      <c r="AU495" s="363"/>
      <c r="AV495" s="363"/>
      <c r="AW495" s="363"/>
      <c r="AX495" s="363"/>
      <c r="AY495" s="363"/>
      <c r="AZ495" s="363"/>
      <c r="BA495" s="363"/>
      <c r="BB495" s="363"/>
      <c r="BC495" s="363"/>
      <c r="BD495" s="363"/>
      <c r="BE495" s="363"/>
      <c r="BF495" s="398"/>
      <c r="BG495" s="363"/>
      <c r="BH495" s="398"/>
      <c r="BI495" s="363"/>
      <c r="BJ495" s="363"/>
      <c r="BK495" s="363"/>
      <c r="BL495" s="363"/>
      <c r="BM495" s="52"/>
      <c r="BN495" s="52"/>
    </row>
    <row r="496" spans="1:66" s="85" customFormat="1" ht="76.5" customHeight="1" x14ac:dyDescent="0.25">
      <c r="B496" s="346" t="s">
        <v>31</v>
      </c>
      <c r="C496" s="198" t="s">
        <v>198</v>
      </c>
      <c r="D496" s="347"/>
      <c r="E496" s="347">
        <f>F496+G496</f>
        <v>3068471.4634199999</v>
      </c>
      <c r="F496" s="347">
        <f>F497+F502+F503</f>
        <v>3068471.4634199999</v>
      </c>
      <c r="G496" s="347">
        <f>G497+G503</f>
        <v>0</v>
      </c>
      <c r="H496" s="347">
        <f t="shared" ref="H496:H503" si="706">I496+J496</f>
        <v>937224.79409999994</v>
      </c>
      <c r="I496" s="347">
        <f>I497+I502+I503</f>
        <v>937224.79409999994</v>
      </c>
      <c r="J496" s="347"/>
      <c r="K496" s="348">
        <f>L496+N496+O496</f>
        <v>4058922.0006400007</v>
      </c>
      <c r="L496" s="348">
        <f>L497+L502+L503</f>
        <v>4058922.0006400007</v>
      </c>
      <c r="M496" s="348"/>
      <c r="N496" s="348"/>
      <c r="O496" s="348"/>
      <c r="P496" s="348">
        <f>R496+V496+X496</f>
        <v>3340180.9880900001</v>
      </c>
      <c r="Q496" s="393">
        <f>P496/K496</f>
        <v>0.8229231770315687</v>
      </c>
      <c r="R496" s="348">
        <f>R497+R500+R502+R503</f>
        <v>3340180.9880900001</v>
      </c>
      <c r="S496" s="393">
        <f>R496/L496</f>
        <v>0.8229231770315687</v>
      </c>
      <c r="T496" s="393"/>
      <c r="U496" s="393"/>
      <c r="V496" s="347"/>
      <c r="W496" s="347"/>
      <c r="X496" s="347">
        <f>X497+X503</f>
        <v>0</v>
      </c>
      <c r="Y496" s="347"/>
      <c r="Z496" s="348">
        <f>AB496+AF496+AH496</f>
        <v>3996284.4535300001</v>
      </c>
      <c r="AA496" s="393">
        <f>Z496/K496</f>
        <v>0.98456793525469966</v>
      </c>
      <c r="AB496" s="348">
        <f>AB497+AB502+AB503</f>
        <v>3996284.4535300001</v>
      </c>
      <c r="AC496" s="393">
        <f>AB496/L496</f>
        <v>0.98456793525469966</v>
      </c>
      <c r="AD496" s="393"/>
      <c r="AE496" s="393"/>
      <c r="AF496" s="347"/>
      <c r="AG496" s="347"/>
      <c r="AH496" s="347"/>
      <c r="AI496" s="347"/>
      <c r="AJ496" s="348">
        <f>AL496+AP496+AR496</f>
        <v>4005350.8881400004</v>
      </c>
      <c r="AK496" s="349">
        <f>AJ496/K496</f>
        <v>0.98680164031445949</v>
      </c>
      <c r="AL496" s="348">
        <f>AL497+AL502+AL503</f>
        <v>4005350.8881400004</v>
      </c>
      <c r="AM496" s="338">
        <f>AL496/L496</f>
        <v>0.98680164031445949</v>
      </c>
      <c r="AN496" s="338"/>
      <c r="AO496" s="338"/>
      <c r="AP496" s="347"/>
      <c r="AQ496" s="347"/>
      <c r="AR496" s="347">
        <f>AR497+AR503</f>
        <v>0</v>
      </c>
      <c r="AS496" s="347"/>
      <c r="AT496" s="350">
        <f>AT497+AT502+AT503</f>
        <v>0</v>
      </c>
      <c r="AU496" s="350"/>
      <c r="AV496" s="350"/>
      <c r="AW496" s="350" t="e">
        <f t="shared" ref="AW496:AW510" si="707">AX496</f>
        <v>#REF!</v>
      </c>
      <c r="AX496" s="350" t="e">
        <f>AX497+AX502+AX503</f>
        <v>#REF!</v>
      </c>
      <c r="AY496" s="350"/>
      <c r="AZ496" s="350"/>
      <c r="BA496" s="350">
        <f t="shared" ref="BA496:BA510" si="708">BB496</f>
        <v>0</v>
      </c>
      <c r="BB496" s="350">
        <f>BB497+BB502+BB503</f>
        <v>0</v>
      </c>
      <c r="BC496" s="350"/>
      <c r="BD496" s="350"/>
      <c r="BE496" s="352" t="e">
        <f>BG496+BI496+BK496</f>
        <v>#REF!</v>
      </c>
      <c r="BF496" s="398" t="e">
        <f t="shared" si="665"/>
        <v>#REF!</v>
      </c>
      <c r="BG496" s="352" t="e">
        <f>BG497+BG502+#REF!+BG503</f>
        <v>#REF!</v>
      </c>
      <c r="BH496" s="398" t="e">
        <f t="shared" si="668"/>
        <v>#REF!</v>
      </c>
      <c r="BI496" s="350"/>
      <c r="BJ496" s="350"/>
      <c r="BK496" s="350">
        <f>BK497+BK503</f>
        <v>0</v>
      </c>
      <c r="BL496" s="350"/>
    </row>
    <row r="497" spans="1:64" s="43" customFormat="1" ht="30" customHeight="1" x14ac:dyDescent="0.25">
      <c r="B497" s="355"/>
      <c r="C497" s="196" t="s">
        <v>199</v>
      </c>
      <c r="D497" s="355"/>
      <c r="E497" s="355">
        <f>E498+E500</f>
        <v>3006824.38595</v>
      </c>
      <c r="F497" s="355">
        <f>F498+F500</f>
        <v>3006824.38595</v>
      </c>
      <c r="G497" s="355">
        <f>G498+G500</f>
        <v>0</v>
      </c>
      <c r="H497" s="355">
        <f t="shared" si="706"/>
        <v>880011.12299999991</v>
      </c>
      <c r="I497" s="355">
        <f>I498+I500</f>
        <v>880011.12299999991</v>
      </c>
      <c r="J497" s="355"/>
      <c r="K497" s="354">
        <f t="shared" ref="K497:K510" si="709">L497</f>
        <v>3940061.2520700004</v>
      </c>
      <c r="L497" s="354">
        <f>L498+L500+L501</f>
        <v>3940061.2520700004</v>
      </c>
      <c r="M497" s="354"/>
      <c r="N497" s="354"/>
      <c r="O497" s="354"/>
      <c r="P497" s="354">
        <f t="shared" ref="P497:P503" si="710">R497+X497</f>
        <v>3176190.46949</v>
      </c>
      <c r="Q497" s="387">
        <f t="shared" ref="Q497:Q542" si="711">P497/K497</f>
        <v>0.80612718084555579</v>
      </c>
      <c r="R497" s="354">
        <f>R498+R499</f>
        <v>3176190.46949</v>
      </c>
      <c r="S497" s="387">
        <f t="shared" ref="S497:S540" si="712">R497/L497</f>
        <v>0.80612718084555579</v>
      </c>
      <c r="T497" s="387"/>
      <c r="U497" s="387"/>
      <c r="V497" s="355"/>
      <c r="W497" s="355"/>
      <c r="X497" s="355">
        <f>X498+X500</f>
        <v>0</v>
      </c>
      <c r="Y497" s="355"/>
      <c r="Z497" s="354">
        <f t="shared" ref="Z497:Z503" si="713">AB497+AH497</f>
        <v>3880541.25049</v>
      </c>
      <c r="AA497" s="387">
        <f t="shared" ref="AA497:AA542" si="714">Z497/K497</f>
        <v>0.98489363546093855</v>
      </c>
      <c r="AB497" s="354">
        <f>AB498+AB500+AB501</f>
        <v>3880541.25049</v>
      </c>
      <c r="AC497" s="387">
        <f t="shared" ref="AC497:AC540" si="715">AB497/L497</f>
        <v>0.98489363546093855</v>
      </c>
      <c r="AD497" s="387"/>
      <c r="AE497" s="387"/>
      <c r="AF497" s="355"/>
      <c r="AG497" s="355"/>
      <c r="AH497" s="355"/>
      <c r="AI497" s="355"/>
      <c r="AJ497" s="354">
        <f t="shared" ref="AJ497:AJ500" si="716">AL497+AR497</f>
        <v>3886490.1395700001</v>
      </c>
      <c r="AK497" s="342">
        <f t="shared" ref="AK497:AK542" si="717">AJ497/K497</f>
        <v>0.98640348231341446</v>
      </c>
      <c r="AL497" s="354">
        <f>AL498+AL500+AL501</f>
        <v>3886490.1395700001</v>
      </c>
      <c r="AM497" s="338">
        <f t="shared" ref="AM497:AM541" si="718">AL497/L497</f>
        <v>0.98640348231341446</v>
      </c>
      <c r="AN497" s="338"/>
      <c r="AO497" s="338"/>
      <c r="AP497" s="355"/>
      <c r="AQ497" s="355"/>
      <c r="AR497" s="355"/>
      <c r="AS497" s="355"/>
      <c r="AT497" s="351">
        <f>AT498+AT500</f>
        <v>0</v>
      </c>
      <c r="AU497" s="351"/>
      <c r="AV497" s="351"/>
      <c r="AW497" s="351" t="e">
        <f t="shared" si="707"/>
        <v>#REF!</v>
      </c>
      <c r="AX497" s="351" t="e">
        <f>AX498+AX500</f>
        <v>#REF!</v>
      </c>
      <c r="AY497" s="351"/>
      <c r="AZ497" s="351"/>
      <c r="BA497" s="351">
        <f t="shared" si="708"/>
        <v>0</v>
      </c>
      <c r="BB497" s="351">
        <f>BB498+BB500</f>
        <v>0</v>
      </c>
      <c r="BC497" s="351"/>
      <c r="BD497" s="351"/>
      <c r="BE497" s="356" t="e">
        <f t="shared" ref="BE497:BE500" si="719">BG497+BK497</f>
        <v>#REF!</v>
      </c>
      <c r="BF497" s="405" t="e">
        <f t="shared" si="665"/>
        <v>#REF!</v>
      </c>
      <c r="BG497" s="356" t="e">
        <f>BG498+BG499+BG500+BG501+#REF!+#REF!+#REF!+#REF!</f>
        <v>#REF!</v>
      </c>
      <c r="BH497" s="405" t="e">
        <f t="shared" si="668"/>
        <v>#REF!</v>
      </c>
      <c r="BI497" s="351"/>
      <c r="BJ497" s="351"/>
      <c r="BK497" s="351"/>
      <c r="BL497" s="351"/>
    </row>
    <row r="498" spans="1:64" s="43" customFormat="1" ht="24.75" customHeight="1" x14ac:dyDescent="0.25">
      <c r="B498" s="355"/>
      <c r="C498" s="196" t="s">
        <v>200</v>
      </c>
      <c r="D498" s="355"/>
      <c r="E498" s="355">
        <f>F498+G498</f>
        <v>2844810.2634199997</v>
      </c>
      <c r="F498" s="355">
        <f>'[7]18-20 декабря'!$R$170</f>
        <v>2844810.2634199997</v>
      </c>
      <c r="G498" s="355"/>
      <c r="H498" s="355">
        <f t="shared" si="706"/>
        <v>991334.60736000026</v>
      </c>
      <c r="I498" s="355">
        <f>L498-F498</f>
        <v>991334.60736000026</v>
      </c>
      <c r="J498" s="355"/>
      <c r="K498" s="354">
        <f>L498</f>
        <v>3836144.87078</v>
      </c>
      <c r="L498" s="354">
        <v>3836144.87078</v>
      </c>
      <c r="M498" s="354"/>
      <c r="N498" s="354"/>
      <c r="O498" s="354"/>
      <c r="P498" s="354">
        <f t="shared" si="710"/>
        <v>3176190.46949</v>
      </c>
      <c r="Q498" s="387">
        <f t="shared" si="711"/>
        <v>0.8279641610209022</v>
      </c>
      <c r="R498" s="354">
        <v>3176190.46949</v>
      </c>
      <c r="S498" s="387">
        <f t="shared" si="712"/>
        <v>0.8279641610209022</v>
      </c>
      <c r="T498" s="387"/>
      <c r="U498" s="387"/>
      <c r="V498" s="355"/>
      <c r="W498" s="355"/>
      <c r="X498" s="355">
        <f>D498+G498</f>
        <v>0</v>
      </c>
      <c r="Y498" s="355"/>
      <c r="Z498" s="354">
        <f>AB498</f>
        <v>3829850.6123199998</v>
      </c>
      <c r="AA498" s="387">
        <f t="shared" si="714"/>
        <v>0.9983592229511602</v>
      </c>
      <c r="AB498" s="354">
        <v>3829850.6123199998</v>
      </c>
      <c r="AC498" s="387">
        <f t="shared" si="715"/>
        <v>0.9983592229511602</v>
      </c>
      <c r="AD498" s="387"/>
      <c r="AE498" s="387"/>
      <c r="AF498" s="355"/>
      <c r="AG498" s="355"/>
      <c r="AH498" s="355"/>
      <c r="AI498" s="355"/>
      <c r="AJ498" s="354">
        <f>AL498</f>
        <v>3835799.5014</v>
      </c>
      <c r="AK498" s="342">
        <f t="shared" si="717"/>
        <v>0.99990996967225332</v>
      </c>
      <c r="AL498" s="354">
        <v>3835799.5014</v>
      </c>
      <c r="AM498" s="338">
        <f t="shared" si="718"/>
        <v>0.99990996967225332</v>
      </c>
      <c r="AN498" s="338"/>
      <c r="AO498" s="338"/>
      <c r="AP498" s="355"/>
      <c r="AQ498" s="355"/>
      <c r="AR498" s="355"/>
      <c r="AS498" s="355"/>
      <c r="AT498" s="351">
        <f>BB498-AF498</f>
        <v>0</v>
      </c>
      <c r="AU498" s="351"/>
      <c r="AV498" s="351"/>
      <c r="AW498" s="351" t="e">
        <f t="shared" si="707"/>
        <v>#REF!</v>
      </c>
      <c r="AX498" s="351" t="e">
        <f>BE498-AJ498</f>
        <v>#REF!</v>
      </c>
      <c r="AY498" s="351"/>
      <c r="AZ498" s="351"/>
      <c r="BA498" s="351">
        <f t="shared" si="708"/>
        <v>0</v>
      </c>
      <c r="BB498" s="351">
        <f>AF498</f>
        <v>0</v>
      </c>
      <c r="BC498" s="351"/>
      <c r="BD498" s="351"/>
      <c r="BE498" s="356" t="e">
        <f t="shared" si="719"/>
        <v>#REF!</v>
      </c>
      <c r="BF498" s="405" t="e">
        <f t="shared" si="665"/>
        <v>#REF!</v>
      </c>
      <c r="BG498" s="356" t="e">
        <f>L498-#REF!</f>
        <v>#REF!</v>
      </c>
      <c r="BH498" s="405" t="e">
        <f t="shared" si="668"/>
        <v>#REF!</v>
      </c>
      <c r="BI498" s="351"/>
      <c r="BJ498" s="351"/>
      <c r="BK498" s="351"/>
      <c r="BL498" s="351"/>
    </row>
    <row r="499" spans="1:64" s="43" customFormat="1" ht="24.75" hidden="1" customHeight="1" x14ac:dyDescent="0.25">
      <c r="B499" s="355"/>
      <c r="C499" s="196" t="s">
        <v>294</v>
      </c>
      <c r="D499" s="355"/>
      <c r="E499" s="355"/>
      <c r="F499" s="355"/>
      <c r="G499" s="355"/>
      <c r="H499" s="355"/>
      <c r="I499" s="355"/>
      <c r="J499" s="355"/>
      <c r="K499" s="354">
        <f t="shared" si="709"/>
        <v>0</v>
      </c>
      <c r="L499" s="354"/>
      <c r="M499" s="354"/>
      <c r="N499" s="354"/>
      <c r="O499" s="354"/>
      <c r="P499" s="354">
        <f t="shared" si="710"/>
        <v>0</v>
      </c>
      <c r="Q499" s="387" t="e">
        <f t="shared" si="711"/>
        <v>#DIV/0!</v>
      </c>
      <c r="R499" s="354"/>
      <c r="S499" s="387" t="e">
        <f t="shared" si="712"/>
        <v>#DIV/0!</v>
      </c>
      <c r="T499" s="387"/>
      <c r="U499" s="387"/>
      <c r="V499" s="355"/>
      <c r="W499" s="355"/>
      <c r="X499" s="355"/>
      <c r="Y499" s="355"/>
      <c r="Z499" s="354">
        <v>0</v>
      </c>
      <c r="AA499" s="387" t="e">
        <f t="shared" si="714"/>
        <v>#DIV/0!</v>
      </c>
      <c r="AC499" s="387" t="e">
        <f>AB498/L499</f>
        <v>#DIV/0!</v>
      </c>
      <c r="AD499" s="387"/>
      <c r="AE499" s="387"/>
      <c r="AF499" s="355"/>
      <c r="AG499" s="355"/>
      <c r="AH499" s="355"/>
      <c r="AI499" s="355"/>
      <c r="AJ499" s="354">
        <f t="shared" si="716"/>
        <v>3372914.6979100001</v>
      </c>
      <c r="AK499" s="342" t="e">
        <f t="shared" si="717"/>
        <v>#DIV/0!</v>
      </c>
      <c r="AL499" s="354">
        <v>3372914.6979100001</v>
      </c>
      <c r="AM499" s="338" t="e">
        <f t="shared" si="718"/>
        <v>#DIV/0!</v>
      </c>
      <c r="AN499" s="338"/>
      <c r="AO499" s="338"/>
      <c r="AP499" s="355"/>
      <c r="AQ499" s="355"/>
      <c r="AR499" s="355"/>
      <c r="AS499" s="355"/>
      <c r="AT499" s="351"/>
      <c r="AU499" s="351"/>
      <c r="AV499" s="351"/>
      <c r="AW499" s="351"/>
      <c r="AX499" s="351"/>
      <c r="AY499" s="351"/>
      <c r="AZ499" s="351"/>
      <c r="BA499" s="351"/>
      <c r="BB499" s="351"/>
      <c r="BC499" s="351"/>
      <c r="BD499" s="351"/>
      <c r="BE499" s="356">
        <f t="shared" si="719"/>
        <v>-3829850.6123199998</v>
      </c>
      <c r="BF499" s="405" t="e">
        <f t="shared" si="665"/>
        <v>#DIV/0!</v>
      </c>
      <c r="BG499" s="356">
        <f>L499-AB498</f>
        <v>-3829850.6123199998</v>
      </c>
      <c r="BH499" s="405" t="e">
        <f t="shared" si="668"/>
        <v>#DIV/0!</v>
      </c>
      <c r="BI499" s="351"/>
      <c r="BJ499" s="351"/>
      <c r="BK499" s="351"/>
      <c r="BL499" s="351"/>
    </row>
    <row r="500" spans="1:64" s="43" customFormat="1" ht="54" customHeight="1" x14ac:dyDescent="0.25">
      <c r="B500" s="355"/>
      <c r="C500" s="196" t="s">
        <v>297</v>
      </c>
      <c r="D500" s="355"/>
      <c r="E500" s="355">
        <f>F500+G500</f>
        <v>162014.12253000028</v>
      </c>
      <c r="F500" s="355">
        <f>'[7]18-20 декабря'!$Q$169-'[7]18-20 декабря'!$Q$170</f>
        <v>162014.12253000028</v>
      </c>
      <c r="G500" s="355"/>
      <c r="H500" s="355">
        <f t="shared" si="706"/>
        <v>-111323.48436000029</v>
      </c>
      <c r="I500" s="355">
        <f>L500-F500</f>
        <v>-111323.48436000029</v>
      </c>
      <c r="J500" s="355"/>
      <c r="K500" s="354">
        <f t="shared" si="709"/>
        <v>50690.638169999998</v>
      </c>
      <c r="L500" s="354">
        <v>50690.638169999998</v>
      </c>
      <c r="M500" s="354"/>
      <c r="N500" s="354"/>
      <c r="O500" s="354"/>
      <c r="P500" s="354">
        <f t="shared" si="710"/>
        <v>50690.638169999998</v>
      </c>
      <c r="Q500" s="387">
        <f t="shared" si="711"/>
        <v>1</v>
      </c>
      <c r="R500" s="354">
        <f>L500</f>
        <v>50690.638169999998</v>
      </c>
      <c r="S500" s="387">
        <f t="shared" si="712"/>
        <v>1</v>
      </c>
      <c r="T500" s="387"/>
      <c r="U500" s="387"/>
      <c r="V500" s="355"/>
      <c r="W500" s="355"/>
      <c r="X500" s="355">
        <f>D500+G500</f>
        <v>0</v>
      </c>
      <c r="Y500" s="355"/>
      <c r="Z500" s="354">
        <f t="shared" si="713"/>
        <v>50690.638169999998</v>
      </c>
      <c r="AA500" s="387">
        <f t="shared" si="714"/>
        <v>1</v>
      </c>
      <c r="AB500" s="354">
        <v>50690.638169999998</v>
      </c>
      <c r="AC500" s="387">
        <f t="shared" si="715"/>
        <v>1</v>
      </c>
      <c r="AD500" s="387"/>
      <c r="AE500" s="387"/>
      <c r="AF500" s="355"/>
      <c r="AG500" s="355"/>
      <c r="AH500" s="355"/>
      <c r="AI500" s="355"/>
      <c r="AJ500" s="354">
        <f t="shared" si="716"/>
        <v>50690.638169999998</v>
      </c>
      <c r="AK500" s="342">
        <f t="shared" si="717"/>
        <v>1</v>
      </c>
      <c r="AL500" s="354">
        <v>50690.638169999998</v>
      </c>
      <c r="AM500" s="338">
        <f t="shared" si="718"/>
        <v>1</v>
      </c>
      <c r="AN500" s="338"/>
      <c r="AO500" s="338"/>
      <c r="AP500" s="355"/>
      <c r="AQ500" s="355"/>
      <c r="AR500" s="355"/>
      <c r="AS500" s="355"/>
      <c r="AT500" s="351">
        <f>BB500-AF500</f>
        <v>0</v>
      </c>
      <c r="AU500" s="351"/>
      <c r="AV500" s="351"/>
      <c r="AW500" s="351">
        <f t="shared" si="707"/>
        <v>-50690.638169999998</v>
      </c>
      <c r="AX500" s="351">
        <f>BE500-AJ500</f>
        <v>-50690.638169999998</v>
      </c>
      <c r="AY500" s="351"/>
      <c r="AZ500" s="351"/>
      <c r="BA500" s="351">
        <f t="shared" si="708"/>
        <v>0</v>
      </c>
      <c r="BB500" s="351">
        <f>AF500</f>
        <v>0</v>
      </c>
      <c r="BC500" s="351"/>
      <c r="BD500" s="351"/>
      <c r="BE500" s="356">
        <f t="shared" si="719"/>
        <v>0</v>
      </c>
      <c r="BF500" s="405">
        <f t="shared" si="665"/>
        <v>0</v>
      </c>
      <c r="BG500" s="356">
        <f t="shared" ref="BG500:BG503" si="720">L500-AB500</f>
        <v>0</v>
      </c>
      <c r="BH500" s="405">
        <f t="shared" si="668"/>
        <v>0</v>
      </c>
      <c r="BI500" s="351"/>
      <c r="BJ500" s="351"/>
      <c r="BK500" s="351"/>
      <c r="BL500" s="351"/>
    </row>
    <row r="501" spans="1:64" s="43" customFormat="1" ht="86.25" customHeight="1" x14ac:dyDescent="0.25">
      <c r="B501" s="355"/>
      <c r="C501" s="196" t="s">
        <v>428</v>
      </c>
      <c r="D501" s="355"/>
      <c r="E501" s="355"/>
      <c r="F501" s="355"/>
      <c r="G501" s="355"/>
      <c r="H501" s="355"/>
      <c r="I501" s="355"/>
      <c r="J501" s="355"/>
      <c r="K501" s="354">
        <f>L501</f>
        <v>53225.743119999999</v>
      </c>
      <c r="L501" s="354">
        <v>53225.743119999999</v>
      </c>
      <c r="M501" s="354"/>
      <c r="N501" s="354"/>
      <c r="O501" s="354"/>
      <c r="P501" s="354">
        <f t="shared" si="710"/>
        <v>0</v>
      </c>
      <c r="Q501" s="387">
        <f t="shared" si="711"/>
        <v>0</v>
      </c>
      <c r="R501" s="354"/>
      <c r="S501" s="387">
        <f t="shared" si="712"/>
        <v>0</v>
      </c>
      <c r="T501" s="387"/>
      <c r="U501" s="387"/>
      <c r="V501" s="355"/>
      <c r="W501" s="355"/>
      <c r="X501" s="355"/>
      <c r="Y501" s="355"/>
      <c r="Z501" s="354">
        <f>AB501</f>
        <v>0</v>
      </c>
      <c r="AA501" s="387">
        <f t="shared" si="714"/>
        <v>0</v>
      </c>
      <c r="AB501" s="354">
        <v>0</v>
      </c>
      <c r="AC501" s="387">
        <f t="shared" si="715"/>
        <v>0</v>
      </c>
      <c r="AD501" s="387"/>
      <c r="AE501" s="387"/>
      <c r="AF501" s="355"/>
      <c r="AG501" s="355"/>
      <c r="AH501" s="355"/>
      <c r="AI501" s="355"/>
      <c r="AJ501" s="354">
        <f>AL501</f>
        <v>0</v>
      </c>
      <c r="AK501" s="342">
        <f t="shared" si="717"/>
        <v>0</v>
      </c>
      <c r="AL501" s="354">
        <v>0</v>
      </c>
      <c r="AM501" s="338">
        <f t="shared" si="718"/>
        <v>0</v>
      </c>
      <c r="AN501" s="338"/>
      <c r="AO501" s="338"/>
      <c r="AP501" s="355"/>
      <c r="AQ501" s="355"/>
      <c r="AR501" s="355"/>
      <c r="AS501" s="355"/>
      <c r="AT501" s="351"/>
      <c r="AU501" s="351"/>
      <c r="AV501" s="351"/>
      <c r="AW501" s="351"/>
      <c r="AX501" s="351"/>
      <c r="AY501" s="351"/>
      <c r="AZ501" s="351"/>
      <c r="BA501" s="351"/>
      <c r="BB501" s="351"/>
      <c r="BC501" s="351"/>
      <c r="BD501" s="351"/>
      <c r="BE501" s="356">
        <f>BG501</f>
        <v>53225.743119999999</v>
      </c>
      <c r="BF501" s="405">
        <f t="shared" si="665"/>
        <v>1</v>
      </c>
      <c r="BG501" s="356">
        <f t="shared" si="720"/>
        <v>53225.743119999999</v>
      </c>
      <c r="BH501" s="405">
        <f t="shared" si="668"/>
        <v>1</v>
      </c>
      <c r="BI501" s="351"/>
      <c r="BJ501" s="351"/>
      <c r="BK501" s="351"/>
      <c r="BL501" s="351"/>
    </row>
    <row r="502" spans="1:64" s="43" customFormat="1" ht="24" customHeight="1" x14ac:dyDescent="0.25">
      <c r="B502" s="355"/>
      <c r="C502" s="196" t="s">
        <v>363</v>
      </c>
      <c r="D502" s="355"/>
      <c r="E502" s="355">
        <f>F502</f>
        <v>41000</v>
      </c>
      <c r="F502" s="355">
        <v>41000</v>
      </c>
      <c r="G502" s="355"/>
      <c r="H502" s="355">
        <f t="shared" si="706"/>
        <v>35703.577619999996</v>
      </c>
      <c r="I502" s="355">
        <f>L502-F502</f>
        <v>35703.577619999996</v>
      </c>
      <c r="J502" s="355"/>
      <c r="K502" s="354">
        <f t="shared" si="709"/>
        <v>76703.577619999996</v>
      </c>
      <c r="L502" s="354">
        <v>76703.577619999996</v>
      </c>
      <c r="M502" s="354"/>
      <c r="N502" s="354"/>
      <c r="O502" s="354"/>
      <c r="P502" s="354">
        <f>R502</f>
        <v>71209.129780000003</v>
      </c>
      <c r="Q502" s="387">
        <f t="shared" si="711"/>
        <v>0.9283677761783129</v>
      </c>
      <c r="R502" s="354">
        <v>71209.129780000003</v>
      </c>
      <c r="S502" s="387">
        <f>AB502/L502</f>
        <v>0.96014364225427129</v>
      </c>
      <c r="T502" s="387"/>
      <c r="U502" s="387"/>
      <c r="V502" s="355"/>
      <c r="W502" s="355"/>
      <c r="X502" s="355"/>
      <c r="Y502" s="355"/>
      <c r="Z502" s="354">
        <f>AB502</f>
        <v>73646.452390000006</v>
      </c>
      <c r="AA502" s="387">
        <f t="shared" si="714"/>
        <v>0.96014364225427129</v>
      </c>
      <c r="AB502" s="354">
        <v>73646.452390000006</v>
      </c>
      <c r="AC502" s="387">
        <f t="shared" si="715"/>
        <v>0.96014364225427129</v>
      </c>
      <c r="AD502" s="387"/>
      <c r="AE502" s="387"/>
      <c r="AF502" s="355"/>
      <c r="AG502" s="355"/>
      <c r="AH502" s="355"/>
      <c r="AI502" s="355"/>
      <c r="AJ502" s="354">
        <f t="shared" ref="AJ502" si="721">AL502</f>
        <v>76703.577619999996</v>
      </c>
      <c r="AK502" s="342">
        <f t="shared" si="717"/>
        <v>1</v>
      </c>
      <c r="AL502" s="354">
        <v>76703.577619999996</v>
      </c>
      <c r="AM502" s="338">
        <f t="shared" si="718"/>
        <v>1</v>
      </c>
      <c r="AN502" s="338"/>
      <c r="AO502" s="338"/>
      <c r="AP502" s="355"/>
      <c r="AQ502" s="355"/>
      <c r="AR502" s="355"/>
      <c r="AS502" s="355"/>
      <c r="AT502" s="351">
        <f>BB502-AF502</f>
        <v>0</v>
      </c>
      <c r="AU502" s="351"/>
      <c r="AV502" s="351"/>
      <c r="AW502" s="351" t="e">
        <f t="shared" si="707"/>
        <v>#REF!</v>
      </c>
      <c r="AX502" s="351" t="e">
        <f>BE502-AJ502</f>
        <v>#REF!</v>
      </c>
      <c r="AY502" s="351"/>
      <c r="AZ502" s="351"/>
      <c r="BA502" s="351">
        <f t="shared" si="708"/>
        <v>0</v>
      </c>
      <c r="BB502" s="351">
        <f>AF502</f>
        <v>0</v>
      </c>
      <c r="BC502" s="351"/>
      <c r="BD502" s="351"/>
      <c r="BE502" s="356" t="e">
        <f t="shared" ref="BE502" si="722">BG502</f>
        <v>#REF!</v>
      </c>
      <c r="BF502" s="405" t="e">
        <f t="shared" si="665"/>
        <v>#REF!</v>
      </c>
      <c r="BG502" s="356" t="e">
        <f>L502-#REF!</f>
        <v>#REF!</v>
      </c>
      <c r="BH502" s="405" t="e">
        <f t="shared" si="668"/>
        <v>#REF!</v>
      </c>
      <c r="BI502" s="351"/>
      <c r="BJ502" s="351"/>
      <c r="BK502" s="351"/>
      <c r="BL502" s="351"/>
    </row>
    <row r="503" spans="1:64" s="43" customFormat="1" ht="25.5" customHeight="1" x14ac:dyDescent="0.25">
      <c r="B503" s="355"/>
      <c r="C503" s="196" t="s">
        <v>201</v>
      </c>
      <c r="D503" s="355"/>
      <c r="E503" s="355">
        <f>F503+G503</f>
        <v>20647.07747</v>
      </c>
      <c r="F503" s="355">
        <f>'[7]18-20 декабря'!$Q$208</f>
        <v>20647.07747</v>
      </c>
      <c r="G503" s="355"/>
      <c r="H503" s="355">
        <f t="shared" si="706"/>
        <v>21510.09348</v>
      </c>
      <c r="I503" s="355">
        <f>L503-F503</f>
        <v>21510.09348</v>
      </c>
      <c r="J503" s="355"/>
      <c r="K503" s="354">
        <f t="shared" si="709"/>
        <v>42157.17095</v>
      </c>
      <c r="L503" s="354">
        <v>42157.17095</v>
      </c>
      <c r="M503" s="354"/>
      <c r="N503" s="354"/>
      <c r="O503" s="354"/>
      <c r="P503" s="354">
        <f t="shared" si="710"/>
        <v>42090.750650000002</v>
      </c>
      <c r="Q503" s="387">
        <f t="shared" si="711"/>
        <v>0.99842446021629927</v>
      </c>
      <c r="R503" s="354">
        <v>42090.750650000002</v>
      </c>
      <c r="S503" s="387">
        <f t="shared" si="712"/>
        <v>0.99842446021629927</v>
      </c>
      <c r="T503" s="387"/>
      <c r="U503" s="387"/>
      <c r="V503" s="355"/>
      <c r="W503" s="355"/>
      <c r="X503" s="355">
        <f>D503+G503</f>
        <v>0</v>
      </c>
      <c r="Y503" s="355"/>
      <c r="Z503" s="354">
        <f t="shared" si="713"/>
        <v>42096.750650000002</v>
      </c>
      <c r="AA503" s="387">
        <f t="shared" si="714"/>
        <v>0.99856678475717309</v>
      </c>
      <c r="AB503" s="354">
        <v>42096.750650000002</v>
      </c>
      <c r="AC503" s="387">
        <f t="shared" si="715"/>
        <v>0.99856678475717309</v>
      </c>
      <c r="AD503" s="387"/>
      <c r="AE503" s="387"/>
      <c r="AF503" s="355"/>
      <c r="AG503" s="355"/>
      <c r="AH503" s="355"/>
      <c r="AI503" s="355"/>
      <c r="AJ503" s="354">
        <f t="shared" ref="AJ503" si="723">AL503+AR503</f>
        <v>42157.17095</v>
      </c>
      <c r="AK503" s="342">
        <f t="shared" si="717"/>
        <v>1</v>
      </c>
      <c r="AL503" s="354">
        <f>K503</f>
        <v>42157.17095</v>
      </c>
      <c r="AM503" s="338">
        <f t="shared" si="718"/>
        <v>1</v>
      </c>
      <c r="AN503" s="338"/>
      <c r="AO503" s="338"/>
      <c r="AP503" s="355"/>
      <c r="AQ503" s="355"/>
      <c r="AR503" s="355"/>
      <c r="AS503" s="355"/>
      <c r="AT503" s="351">
        <f>BB503-AF503</f>
        <v>0</v>
      </c>
      <c r="AU503" s="351"/>
      <c r="AV503" s="351"/>
      <c r="AW503" s="351">
        <f t="shared" si="707"/>
        <v>-42096.750650000002</v>
      </c>
      <c r="AX503" s="351">
        <f>BE503-AJ503</f>
        <v>-42096.750650000002</v>
      </c>
      <c r="AY503" s="351"/>
      <c r="AZ503" s="351"/>
      <c r="BA503" s="351">
        <f t="shared" si="708"/>
        <v>0</v>
      </c>
      <c r="BB503" s="351">
        <f>AF503</f>
        <v>0</v>
      </c>
      <c r="BC503" s="351"/>
      <c r="BD503" s="351"/>
      <c r="BE503" s="356">
        <f t="shared" ref="BE503" si="724">BG503+BK503</f>
        <v>60.420299999997951</v>
      </c>
      <c r="BF503" s="405">
        <f t="shared" si="665"/>
        <v>1.4332152428268661E-3</v>
      </c>
      <c r="BG503" s="356">
        <f t="shared" si="720"/>
        <v>60.420299999997951</v>
      </c>
      <c r="BH503" s="405">
        <f t="shared" si="668"/>
        <v>1.4332152428268661E-3</v>
      </c>
      <c r="BI503" s="351"/>
      <c r="BJ503" s="351"/>
      <c r="BK503" s="351"/>
      <c r="BL503" s="351"/>
    </row>
    <row r="504" spans="1:64" s="87" customFormat="1" ht="113.25" customHeight="1" x14ac:dyDescent="0.25">
      <c r="A504" s="86" t="s">
        <v>22</v>
      </c>
      <c r="B504" s="346" t="s">
        <v>76</v>
      </c>
      <c r="C504" s="198" t="s">
        <v>202</v>
      </c>
      <c r="D504" s="347"/>
      <c r="E504" s="347">
        <f>F504+G504</f>
        <v>445719.85243000003</v>
      </c>
      <c r="F504" s="347">
        <f>F506+F508+F507</f>
        <v>445719.85243000003</v>
      </c>
      <c r="G504" s="347">
        <f>G506+G508+G507</f>
        <v>0</v>
      </c>
      <c r="H504" s="347">
        <f>I504</f>
        <v>210686.69210999992</v>
      </c>
      <c r="I504" s="347">
        <f>I505+I506+I507+I508</f>
        <v>210686.69210999992</v>
      </c>
      <c r="J504" s="347"/>
      <c r="K504" s="348">
        <f>L504+M504</f>
        <v>659131.33664999995</v>
      </c>
      <c r="L504" s="348">
        <f>L506+L507+L508</f>
        <v>656406.54453999992</v>
      </c>
      <c r="M504" s="348">
        <f>M508</f>
        <v>2724.7921099999999</v>
      </c>
      <c r="N504" s="348"/>
      <c r="O504" s="348"/>
      <c r="P504" s="348">
        <f>R504+X504</f>
        <v>145598.56592999998</v>
      </c>
      <c r="Q504" s="393">
        <f t="shared" si="711"/>
        <v>0.22089461968231849</v>
      </c>
      <c r="R504" s="348">
        <f>R506+R508+R507</f>
        <v>145598.56592999998</v>
      </c>
      <c r="S504" s="393">
        <f t="shared" si="712"/>
        <v>0.22181156958456794</v>
      </c>
      <c r="T504" s="393"/>
      <c r="U504" s="393"/>
      <c r="V504" s="347"/>
      <c r="W504" s="347"/>
      <c r="X504" s="347">
        <f>X506+X508+X507</f>
        <v>0</v>
      </c>
      <c r="Y504" s="347"/>
      <c r="Z504" s="348">
        <f>AB504+AD504</f>
        <v>562994.97542000003</v>
      </c>
      <c r="AA504" s="393">
        <f>Z504/K504</f>
        <v>0.85414688107743764</v>
      </c>
      <c r="AB504" s="348">
        <f>AB506+AB507+AB508</f>
        <v>562613.38395000005</v>
      </c>
      <c r="AC504" s="393">
        <f>AB504/L504</f>
        <v>0.85711117390560332</v>
      </c>
      <c r="AD504" s="348">
        <f>AD506+AD507+AD508</f>
        <v>381.59147000000002</v>
      </c>
      <c r="AE504" s="393">
        <f>AD504/M504</f>
        <v>0.14004425093553285</v>
      </c>
      <c r="AF504" s="347"/>
      <c r="AG504" s="347"/>
      <c r="AH504" s="347">
        <f>AH506+AH508+AH507</f>
        <v>0</v>
      </c>
      <c r="AI504" s="347"/>
      <c r="AJ504" s="348">
        <f>AL504+AN504</f>
        <v>595007.04833999998</v>
      </c>
      <c r="AK504" s="349">
        <f t="shared" si="717"/>
        <v>0.90271394372492098</v>
      </c>
      <c r="AL504" s="348">
        <f>AL506+AL508+AL507</f>
        <v>594625.45686999999</v>
      </c>
      <c r="AM504" s="338">
        <f t="shared" si="718"/>
        <v>0.90587984202184457</v>
      </c>
      <c r="AN504" s="348">
        <f>AN506+AN508+AN507</f>
        <v>381.59147000000002</v>
      </c>
      <c r="AO504" s="338">
        <f>AN504/M504</f>
        <v>0.14004425093553285</v>
      </c>
      <c r="AP504" s="347"/>
      <c r="AQ504" s="347"/>
      <c r="AR504" s="347">
        <f>AR506+AR508+AR507</f>
        <v>0</v>
      </c>
      <c r="AS504" s="347"/>
      <c r="AT504" s="350">
        <f>AT506+AT508</f>
        <v>0</v>
      </c>
      <c r="AU504" s="350"/>
      <c r="AV504" s="350"/>
      <c r="AW504" s="350">
        <f t="shared" si="707"/>
        <v>-501213.88775000011</v>
      </c>
      <c r="AX504" s="350">
        <f>AX506+AX508</f>
        <v>-501213.88775000011</v>
      </c>
      <c r="AY504" s="350"/>
      <c r="AZ504" s="350"/>
      <c r="BA504" s="350">
        <f t="shared" si="708"/>
        <v>0</v>
      </c>
      <c r="BB504" s="350">
        <f>BB506+BB508</f>
        <v>0</v>
      </c>
      <c r="BC504" s="350"/>
      <c r="BD504" s="350"/>
      <c r="BE504" s="352">
        <f>BG504+BK504</f>
        <v>93793.160589999941</v>
      </c>
      <c r="BF504" s="398">
        <f t="shared" si="665"/>
        <v>0.1422981360083693</v>
      </c>
      <c r="BG504" s="352">
        <f>BG506+BG508+BG507</f>
        <v>93793.160589999941</v>
      </c>
      <c r="BH504" s="398">
        <f t="shared" si="668"/>
        <v>0.14288882609439674</v>
      </c>
      <c r="BI504" s="350"/>
      <c r="BJ504" s="350"/>
      <c r="BK504" s="350">
        <f>BK506+BK508+BK507</f>
        <v>0</v>
      </c>
      <c r="BL504" s="350"/>
    </row>
    <row r="505" spans="1:64" s="85" customFormat="1" ht="28.5" hidden="1" customHeight="1" x14ac:dyDescent="0.25">
      <c r="A505" s="88"/>
      <c r="B505" s="346" t="s">
        <v>203</v>
      </c>
      <c r="C505" s="198" t="s">
        <v>204</v>
      </c>
      <c r="D505" s="347"/>
      <c r="E505" s="453"/>
      <c r="F505" s="347"/>
      <c r="G505" s="347"/>
      <c r="H505" s="347"/>
      <c r="I505" s="347"/>
      <c r="J505" s="347"/>
      <c r="K505" s="348">
        <f t="shared" si="709"/>
        <v>0</v>
      </c>
      <c r="L505" s="348">
        <f>F505+I505</f>
        <v>0</v>
      </c>
      <c r="M505" s="348"/>
      <c r="N505" s="348"/>
      <c r="O505" s="348"/>
      <c r="P505" s="348"/>
      <c r="Q505" s="393" t="e">
        <f t="shared" si="711"/>
        <v>#DIV/0!</v>
      </c>
      <c r="R505" s="454"/>
      <c r="S505" s="393" t="e">
        <f t="shared" si="712"/>
        <v>#DIV/0!</v>
      </c>
      <c r="T505" s="393"/>
      <c r="U505" s="393"/>
      <c r="V505" s="347"/>
      <c r="W505" s="347"/>
      <c r="X505" s="347"/>
      <c r="Y505" s="347"/>
      <c r="Z505" s="348"/>
      <c r="AA505" s="387" t="e">
        <f t="shared" si="714"/>
        <v>#DIV/0!</v>
      </c>
      <c r="AB505" s="454"/>
      <c r="AC505" s="387" t="e">
        <f t="shared" si="715"/>
        <v>#DIV/0!</v>
      </c>
      <c r="AD505" s="387"/>
      <c r="AE505" s="387"/>
      <c r="AF505" s="347"/>
      <c r="AG505" s="347"/>
      <c r="AH505" s="347"/>
      <c r="AI505" s="347"/>
      <c r="AJ505" s="348"/>
      <c r="AK505" s="349" t="e">
        <f t="shared" si="717"/>
        <v>#DIV/0!</v>
      </c>
      <c r="AL505" s="454"/>
      <c r="AM505" s="338" t="e">
        <f t="shared" si="718"/>
        <v>#DIV/0!</v>
      </c>
      <c r="AN505" s="338"/>
      <c r="AO505" s="338"/>
      <c r="AP505" s="347"/>
      <c r="AQ505" s="347"/>
      <c r="AR505" s="347"/>
      <c r="AS505" s="347"/>
      <c r="AT505" s="350">
        <f>AL505+AQ505</f>
        <v>0</v>
      </c>
      <c r="AU505" s="350"/>
      <c r="AV505" s="350"/>
      <c r="AW505" s="350">
        <f t="shared" si="707"/>
        <v>0</v>
      </c>
      <c r="AX505" s="350">
        <f>AR505+AU505</f>
        <v>0</v>
      </c>
      <c r="AY505" s="350"/>
      <c r="AZ505" s="350"/>
      <c r="BA505" s="350">
        <f t="shared" si="708"/>
        <v>0</v>
      </c>
      <c r="BB505" s="350">
        <f>AR505+AU505</f>
        <v>0</v>
      </c>
      <c r="BC505" s="350"/>
      <c r="BD505" s="350"/>
      <c r="BE505" s="455"/>
      <c r="BF505" s="398" t="e">
        <f t="shared" si="665"/>
        <v>#DIV/0!</v>
      </c>
      <c r="BG505" s="455"/>
      <c r="BH505" s="398" t="e">
        <f t="shared" si="668"/>
        <v>#DIV/0!</v>
      </c>
      <c r="BI505" s="350"/>
      <c r="BJ505" s="350"/>
      <c r="BK505" s="350"/>
      <c r="BL505" s="350"/>
    </row>
    <row r="506" spans="1:64" s="43" customFormat="1" ht="42" hidden="1" customHeight="1" x14ac:dyDescent="0.25">
      <c r="A506" s="89"/>
      <c r="B506" s="358"/>
      <c r="C506" s="196" t="s">
        <v>86</v>
      </c>
      <c r="D506" s="355"/>
      <c r="E506" s="355">
        <f t="shared" ref="E506:E511" si="725">F506+G506</f>
        <v>412719.85243000003</v>
      </c>
      <c r="F506" s="355">
        <f>462719.85243-50000</f>
        <v>412719.85243000003</v>
      </c>
      <c r="G506" s="355"/>
      <c r="H506" s="355">
        <f>I506</f>
        <v>196271.70672999992</v>
      </c>
      <c r="I506" s="355">
        <f>L506-F506</f>
        <v>196271.70672999992</v>
      </c>
      <c r="J506" s="355"/>
      <c r="K506" s="354">
        <f t="shared" si="709"/>
        <v>608991.55915999995</v>
      </c>
      <c r="L506" s="354">
        <v>608991.55915999995</v>
      </c>
      <c r="M506" s="354"/>
      <c r="N506" s="354"/>
      <c r="O506" s="354"/>
      <c r="P506" s="354">
        <f>R506+X506</f>
        <v>105894.01575999999</v>
      </c>
      <c r="Q506" s="387">
        <f t="shared" si="711"/>
        <v>0.173884209341198</v>
      </c>
      <c r="R506" s="354">
        <v>105894.01575999999</v>
      </c>
      <c r="S506" s="387">
        <f t="shared" si="712"/>
        <v>0.173884209341198</v>
      </c>
      <c r="T506" s="387"/>
      <c r="U506" s="387"/>
      <c r="V506" s="355"/>
      <c r="W506" s="355"/>
      <c r="X506" s="355"/>
      <c r="Y506" s="355"/>
      <c r="Z506" s="354">
        <f>AB506+AH506</f>
        <v>522999.66008</v>
      </c>
      <c r="AA506" s="387">
        <f t="shared" si="714"/>
        <v>0.85879623816361084</v>
      </c>
      <c r="AB506" s="354">
        <v>522999.66008</v>
      </c>
      <c r="AC506" s="387">
        <f t="shared" si="715"/>
        <v>0.85879623816361084</v>
      </c>
      <c r="AD506" s="387"/>
      <c r="AE506" s="387"/>
      <c r="AF506" s="355"/>
      <c r="AG506" s="355"/>
      <c r="AH506" s="355"/>
      <c r="AI506" s="355"/>
      <c r="AJ506" s="354">
        <f>AL506+AR506</f>
        <v>547453.15037000005</v>
      </c>
      <c r="AK506" s="342">
        <f t="shared" si="717"/>
        <v>0.89895030913912555</v>
      </c>
      <c r="AL506" s="354">
        <v>547453.15037000005</v>
      </c>
      <c r="AM506" s="338">
        <f t="shared" si="718"/>
        <v>0.89895030913912555</v>
      </c>
      <c r="AN506" s="338"/>
      <c r="AO506" s="338"/>
      <c r="AP506" s="355"/>
      <c r="AQ506" s="355"/>
      <c r="AR506" s="355"/>
      <c r="AS506" s="355"/>
      <c r="AT506" s="351">
        <f>BB506-AF506</f>
        <v>0</v>
      </c>
      <c r="AU506" s="351"/>
      <c r="AV506" s="351"/>
      <c r="AW506" s="351">
        <f t="shared" si="707"/>
        <v>-461461.2512900001</v>
      </c>
      <c r="AX506" s="351">
        <f>BE506-AJ506</f>
        <v>-461461.2512900001</v>
      </c>
      <c r="AY506" s="351"/>
      <c r="AZ506" s="351"/>
      <c r="BA506" s="351">
        <f t="shared" si="708"/>
        <v>0</v>
      </c>
      <c r="BB506" s="351">
        <f>AF506</f>
        <v>0</v>
      </c>
      <c r="BC506" s="351"/>
      <c r="BD506" s="351"/>
      <c r="BE506" s="356">
        <f>BG506+BK506</f>
        <v>85991.899079999945</v>
      </c>
      <c r="BF506" s="405">
        <f t="shared" si="665"/>
        <v>0.14120376183638919</v>
      </c>
      <c r="BG506" s="356">
        <f t="shared" ref="BG506:BG508" si="726">L506-AB506</f>
        <v>85991.899079999945</v>
      </c>
      <c r="BH506" s="405">
        <f t="shared" si="668"/>
        <v>0.14120376183638919</v>
      </c>
      <c r="BI506" s="351"/>
      <c r="BJ506" s="351"/>
      <c r="BK506" s="351"/>
      <c r="BL506" s="351"/>
    </row>
    <row r="507" spans="1:64" s="43" customFormat="1" ht="31.5" hidden="1" customHeight="1" x14ac:dyDescent="0.25">
      <c r="A507" s="89"/>
      <c r="B507" s="358"/>
      <c r="C507" s="196" t="s">
        <v>205</v>
      </c>
      <c r="D507" s="355"/>
      <c r="E507" s="355">
        <f t="shared" si="725"/>
        <v>0</v>
      </c>
      <c r="F507" s="355">
        <v>0</v>
      </c>
      <c r="G507" s="355"/>
      <c r="H507" s="355">
        <f>I507</f>
        <v>0</v>
      </c>
      <c r="I507" s="355">
        <f>L507-F507</f>
        <v>0</v>
      </c>
      <c r="J507" s="355"/>
      <c r="K507" s="354">
        <f t="shared" si="709"/>
        <v>0</v>
      </c>
      <c r="L507" s="354">
        <v>0</v>
      </c>
      <c r="M507" s="354"/>
      <c r="N507" s="354"/>
      <c r="O507" s="354"/>
      <c r="P507" s="354">
        <f>R507+X507</f>
        <v>0</v>
      </c>
      <c r="Q507" s="387" t="e">
        <f t="shared" si="711"/>
        <v>#DIV/0!</v>
      </c>
      <c r="R507" s="354"/>
      <c r="S507" s="387" t="e">
        <f t="shared" si="712"/>
        <v>#DIV/0!</v>
      </c>
      <c r="T507" s="387"/>
      <c r="U507" s="387"/>
      <c r="V507" s="355"/>
      <c r="W507" s="355"/>
      <c r="X507" s="355"/>
      <c r="Y507" s="355"/>
      <c r="Z507" s="354">
        <f>AB507+AH507</f>
        <v>0</v>
      </c>
      <c r="AA507" s="387" t="e">
        <f t="shared" si="714"/>
        <v>#DIV/0!</v>
      </c>
      <c r="AB507" s="354">
        <v>0</v>
      </c>
      <c r="AC507" s="387" t="e">
        <f t="shared" si="715"/>
        <v>#DIV/0!</v>
      </c>
      <c r="AD507" s="387"/>
      <c r="AE507" s="387"/>
      <c r="AF507" s="355"/>
      <c r="AG507" s="355"/>
      <c r="AH507" s="355"/>
      <c r="AI507" s="355"/>
      <c r="AJ507" s="354">
        <f>AL507+AR507</f>
        <v>0</v>
      </c>
      <c r="AK507" s="342" t="e">
        <f t="shared" si="717"/>
        <v>#DIV/0!</v>
      </c>
      <c r="AL507" s="354"/>
      <c r="AM507" s="338" t="e">
        <f t="shared" si="718"/>
        <v>#DIV/0!</v>
      </c>
      <c r="AN507" s="338"/>
      <c r="AO507" s="338"/>
      <c r="AP507" s="355"/>
      <c r="AQ507" s="355"/>
      <c r="AR507" s="355"/>
      <c r="AS507" s="355"/>
      <c r="AT507" s="351">
        <f>BB507-AF507</f>
        <v>0</v>
      </c>
      <c r="AU507" s="351"/>
      <c r="AV507" s="351"/>
      <c r="AW507" s="351">
        <f t="shared" si="707"/>
        <v>0</v>
      </c>
      <c r="AX507" s="351">
        <f>BE507-AJ507</f>
        <v>0</v>
      </c>
      <c r="AY507" s="351"/>
      <c r="AZ507" s="351"/>
      <c r="BA507" s="351">
        <f t="shared" si="708"/>
        <v>0</v>
      </c>
      <c r="BB507" s="351">
        <f>AF507</f>
        <v>0</v>
      </c>
      <c r="BC507" s="351"/>
      <c r="BD507" s="351"/>
      <c r="BE507" s="356">
        <f>BG507+BK507</f>
        <v>0</v>
      </c>
      <c r="BF507" s="405" t="e">
        <f t="shared" si="665"/>
        <v>#DIV/0!</v>
      </c>
      <c r="BG507" s="356">
        <f t="shared" si="726"/>
        <v>0</v>
      </c>
      <c r="BH507" s="405" t="e">
        <f t="shared" si="668"/>
        <v>#DIV/0!</v>
      </c>
      <c r="BI507" s="351"/>
      <c r="BJ507" s="351"/>
      <c r="BK507" s="351"/>
      <c r="BL507" s="351"/>
    </row>
    <row r="508" spans="1:64" s="43" customFormat="1" ht="43.5" hidden="1" customHeight="1" x14ac:dyDescent="0.25">
      <c r="A508" s="89"/>
      <c r="B508" s="358"/>
      <c r="C508" s="196" t="s">
        <v>75</v>
      </c>
      <c r="D508" s="355"/>
      <c r="E508" s="355">
        <f t="shared" si="725"/>
        <v>33000</v>
      </c>
      <c r="F508" s="355">
        <f>63000-30000</f>
        <v>33000</v>
      </c>
      <c r="G508" s="355"/>
      <c r="H508" s="355">
        <f>I508</f>
        <v>14414.985379999998</v>
      </c>
      <c r="I508" s="355">
        <f>L508-F508</f>
        <v>14414.985379999998</v>
      </c>
      <c r="J508" s="355"/>
      <c r="K508" s="354">
        <f>L508+M508</f>
        <v>50139.77749</v>
      </c>
      <c r="L508" s="354">
        <v>47414.985379999998</v>
      </c>
      <c r="M508" s="354">
        <v>2724.7921099999999</v>
      </c>
      <c r="N508" s="354"/>
      <c r="O508" s="354"/>
      <c r="P508" s="354">
        <f>R508+X508</f>
        <v>39704.550170000002</v>
      </c>
      <c r="Q508" s="387">
        <f t="shared" si="711"/>
        <v>0.79187727105328254</v>
      </c>
      <c r="R508" s="354">
        <v>39704.550170000002</v>
      </c>
      <c r="S508" s="387">
        <f t="shared" si="712"/>
        <v>0.83738400110838551</v>
      </c>
      <c r="T508" s="387"/>
      <c r="U508" s="387"/>
      <c r="V508" s="355"/>
      <c r="W508" s="355"/>
      <c r="X508" s="355"/>
      <c r="Y508" s="355"/>
      <c r="Z508" s="354">
        <f>AB508+AD508</f>
        <v>39995.315340000001</v>
      </c>
      <c r="AA508" s="387">
        <f t="shared" si="714"/>
        <v>0.79767636280349996</v>
      </c>
      <c r="AB508" s="354">
        <v>39613.723870000002</v>
      </c>
      <c r="AC508" s="387">
        <f t="shared" si="715"/>
        <v>0.83546844004109666</v>
      </c>
      <c r="AD508" s="354">
        <v>381.59147000000002</v>
      </c>
      <c r="AE508" s="387">
        <f>AD508/M508</f>
        <v>0.14004425093553285</v>
      </c>
      <c r="AF508" s="355"/>
      <c r="AG508" s="355"/>
      <c r="AH508" s="355"/>
      <c r="AI508" s="355"/>
      <c r="AJ508" s="354">
        <f>AL508+AN508</f>
        <v>47553.897969999998</v>
      </c>
      <c r="AK508" s="342">
        <f t="shared" si="717"/>
        <v>0.9484265856481765</v>
      </c>
      <c r="AL508" s="354">
        <v>47172.306499999999</v>
      </c>
      <c r="AM508" s="338">
        <f t="shared" si="718"/>
        <v>0.99488181050663438</v>
      </c>
      <c r="AN508" s="354">
        <v>381.59147000000002</v>
      </c>
      <c r="AO508" s="338">
        <f>AN508/M508</f>
        <v>0.14004425093553285</v>
      </c>
      <c r="AP508" s="355"/>
      <c r="AQ508" s="355"/>
      <c r="AR508" s="355"/>
      <c r="AS508" s="355"/>
      <c r="AT508" s="351">
        <f>BB508-AF508</f>
        <v>0</v>
      </c>
      <c r="AU508" s="351"/>
      <c r="AV508" s="351"/>
      <c r="AW508" s="351">
        <f t="shared" si="707"/>
        <v>-39752.636460000002</v>
      </c>
      <c r="AX508" s="351">
        <f>BE508-AJ508</f>
        <v>-39752.636460000002</v>
      </c>
      <c r="AY508" s="351"/>
      <c r="AZ508" s="351"/>
      <c r="BA508" s="351">
        <f t="shared" si="708"/>
        <v>0</v>
      </c>
      <c r="BB508" s="351">
        <f>AF508</f>
        <v>0</v>
      </c>
      <c r="BC508" s="351"/>
      <c r="BD508" s="351"/>
      <c r="BE508" s="356">
        <f>BG508+BK508</f>
        <v>7801.2615099999966</v>
      </c>
      <c r="BF508" s="405">
        <f t="shared" ref="BF508:BF588" si="727">BE508/K508</f>
        <v>0.15559026985223257</v>
      </c>
      <c r="BG508" s="356">
        <f t="shared" si="726"/>
        <v>7801.2615099999966</v>
      </c>
      <c r="BH508" s="405">
        <f t="shared" ref="BH508:BH540" si="728">BG508/L508</f>
        <v>0.16453155995890337</v>
      </c>
      <c r="BI508" s="351"/>
      <c r="BJ508" s="351"/>
      <c r="BK508" s="351"/>
      <c r="BL508" s="351"/>
    </row>
    <row r="509" spans="1:64" s="85" customFormat="1" ht="54" hidden="1" customHeight="1" x14ac:dyDescent="0.25">
      <c r="B509" s="346" t="s">
        <v>203</v>
      </c>
      <c r="C509" s="198" t="s">
        <v>206</v>
      </c>
      <c r="D509" s="347"/>
      <c r="E509" s="347">
        <f t="shared" si="725"/>
        <v>0</v>
      </c>
      <c r="F509" s="347">
        <f>F510</f>
        <v>0</v>
      </c>
      <c r="G509" s="347">
        <f>G510</f>
        <v>0</v>
      </c>
      <c r="H509" s="347">
        <f>I509</f>
        <v>0</v>
      </c>
      <c r="I509" s="347">
        <f>I510</f>
        <v>0</v>
      </c>
      <c r="J509" s="347"/>
      <c r="K509" s="348">
        <f t="shared" si="709"/>
        <v>0</v>
      </c>
      <c r="L509" s="348">
        <f>F509+I509</f>
        <v>0</v>
      </c>
      <c r="M509" s="348"/>
      <c r="N509" s="348"/>
      <c r="O509" s="348"/>
      <c r="P509" s="348">
        <f>P510</f>
        <v>0</v>
      </c>
      <c r="Q509" s="393" t="e">
        <f t="shared" si="711"/>
        <v>#DIV/0!</v>
      </c>
      <c r="R509" s="348">
        <f>R510</f>
        <v>0</v>
      </c>
      <c r="S509" s="393" t="e">
        <f t="shared" si="712"/>
        <v>#DIV/0!</v>
      </c>
      <c r="T509" s="393"/>
      <c r="U509" s="393"/>
      <c r="V509" s="347"/>
      <c r="W509" s="347"/>
      <c r="X509" s="347">
        <f>X510</f>
        <v>0</v>
      </c>
      <c r="Y509" s="347"/>
      <c r="Z509" s="348">
        <f>Z510</f>
        <v>0</v>
      </c>
      <c r="AA509" s="387" t="e">
        <f t="shared" si="714"/>
        <v>#DIV/0!</v>
      </c>
      <c r="AB509" s="348">
        <f>AB510</f>
        <v>0</v>
      </c>
      <c r="AC509" s="387" t="e">
        <f t="shared" si="715"/>
        <v>#DIV/0!</v>
      </c>
      <c r="AD509" s="387"/>
      <c r="AE509" s="387"/>
      <c r="AF509" s="347"/>
      <c r="AG509" s="347"/>
      <c r="AH509" s="347">
        <f>AH510</f>
        <v>0</v>
      </c>
      <c r="AI509" s="347"/>
      <c r="AJ509" s="348">
        <f>AJ510</f>
        <v>0</v>
      </c>
      <c r="AK509" s="349" t="e">
        <f t="shared" si="717"/>
        <v>#DIV/0!</v>
      </c>
      <c r="AL509" s="348">
        <f>AL510</f>
        <v>0</v>
      </c>
      <c r="AM509" s="338" t="e">
        <f t="shared" si="718"/>
        <v>#DIV/0!</v>
      </c>
      <c r="AN509" s="338"/>
      <c r="AO509" s="338"/>
      <c r="AP509" s="347"/>
      <c r="AQ509" s="347"/>
      <c r="AR509" s="347">
        <f>AR510</f>
        <v>0</v>
      </c>
      <c r="AS509" s="347"/>
      <c r="AT509" s="350">
        <f>AL509+AQ509</f>
        <v>0</v>
      </c>
      <c r="AU509" s="350"/>
      <c r="AV509" s="350"/>
      <c r="AW509" s="350">
        <f t="shared" si="707"/>
        <v>0</v>
      </c>
      <c r="AX509" s="350">
        <f>AR509+AU509</f>
        <v>0</v>
      </c>
      <c r="AY509" s="350"/>
      <c r="AZ509" s="350"/>
      <c r="BA509" s="350">
        <f t="shared" si="708"/>
        <v>0</v>
      </c>
      <c r="BB509" s="350">
        <f>AR509+AU509</f>
        <v>0</v>
      </c>
      <c r="BC509" s="350"/>
      <c r="BD509" s="350"/>
      <c r="BE509" s="352">
        <f>BE510</f>
        <v>0</v>
      </c>
      <c r="BF509" s="398" t="e">
        <f t="shared" si="727"/>
        <v>#DIV/0!</v>
      </c>
      <c r="BG509" s="352">
        <f>BG510</f>
        <v>0</v>
      </c>
      <c r="BH509" s="398" t="e">
        <f t="shared" si="728"/>
        <v>#DIV/0!</v>
      </c>
      <c r="BI509" s="350"/>
      <c r="BJ509" s="350"/>
      <c r="BK509" s="350">
        <f>BK510</f>
        <v>0</v>
      </c>
      <c r="BL509" s="350"/>
    </row>
    <row r="510" spans="1:64" s="85" customFormat="1" ht="24.75" hidden="1" customHeight="1" x14ac:dyDescent="0.25">
      <c r="B510" s="346" t="s">
        <v>203</v>
      </c>
      <c r="C510" s="217" t="s">
        <v>90</v>
      </c>
      <c r="D510" s="374"/>
      <c r="E510" s="374">
        <f t="shared" si="725"/>
        <v>0</v>
      </c>
      <c r="F510" s="374">
        <v>0</v>
      </c>
      <c r="G510" s="374"/>
      <c r="H510" s="374">
        <f>I510</f>
        <v>0</v>
      </c>
      <c r="I510" s="374">
        <f>L510-F510</f>
        <v>0</v>
      </c>
      <c r="J510" s="374"/>
      <c r="K510" s="375">
        <f t="shared" si="709"/>
        <v>0</v>
      </c>
      <c r="L510" s="375">
        <v>0</v>
      </c>
      <c r="M510" s="375"/>
      <c r="N510" s="375"/>
      <c r="O510" s="375"/>
      <c r="P510" s="375">
        <f>R510+X510</f>
        <v>0</v>
      </c>
      <c r="Q510" s="393" t="e">
        <f t="shared" si="711"/>
        <v>#DIV/0!</v>
      </c>
      <c r="R510" s="375"/>
      <c r="S510" s="393" t="e">
        <f t="shared" si="712"/>
        <v>#DIV/0!</v>
      </c>
      <c r="T510" s="393"/>
      <c r="U510" s="393"/>
      <c r="V510" s="374"/>
      <c r="W510" s="374"/>
      <c r="X510" s="374"/>
      <c r="Y510" s="374"/>
      <c r="Z510" s="375">
        <f>AB510+AH510</f>
        <v>0</v>
      </c>
      <c r="AA510" s="387" t="e">
        <f t="shared" si="714"/>
        <v>#DIV/0!</v>
      </c>
      <c r="AB510" s="375"/>
      <c r="AC510" s="387" t="e">
        <f t="shared" si="715"/>
        <v>#DIV/0!</v>
      </c>
      <c r="AD510" s="387"/>
      <c r="AE510" s="387"/>
      <c r="AF510" s="374"/>
      <c r="AG510" s="374"/>
      <c r="AH510" s="374"/>
      <c r="AI510" s="374"/>
      <c r="AJ510" s="375">
        <f>AL510+AR510</f>
        <v>0</v>
      </c>
      <c r="AK510" s="349" t="e">
        <f t="shared" si="717"/>
        <v>#DIV/0!</v>
      </c>
      <c r="AL510" s="375"/>
      <c r="AM510" s="338" t="e">
        <f t="shared" si="718"/>
        <v>#DIV/0!</v>
      </c>
      <c r="AN510" s="338"/>
      <c r="AO510" s="338"/>
      <c r="AP510" s="374"/>
      <c r="AQ510" s="374"/>
      <c r="AR510" s="374"/>
      <c r="AS510" s="374"/>
      <c r="AT510" s="376">
        <v>0</v>
      </c>
      <c r="AU510" s="376"/>
      <c r="AV510" s="376"/>
      <c r="AW510" s="376">
        <f t="shared" si="707"/>
        <v>0</v>
      </c>
      <c r="AX510" s="376">
        <v>0</v>
      </c>
      <c r="AY510" s="376"/>
      <c r="AZ510" s="376"/>
      <c r="BA510" s="376">
        <f t="shared" si="708"/>
        <v>0</v>
      </c>
      <c r="BB510" s="376">
        <v>0</v>
      </c>
      <c r="BC510" s="376"/>
      <c r="BD510" s="376"/>
      <c r="BE510" s="456">
        <f>BG510+BK510</f>
        <v>0</v>
      </c>
      <c r="BF510" s="398" t="e">
        <f t="shared" si="727"/>
        <v>#DIV/0!</v>
      </c>
      <c r="BG510" s="456"/>
      <c r="BH510" s="398" t="e">
        <f t="shared" si="728"/>
        <v>#DIV/0!</v>
      </c>
      <c r="BI510" s="376"/>
      <c r="BJ510" s="376"/>
      <c r="BK510" s="376"/>
      <c r="BL510" s="376"/>
    </row>
    <row r="511" spans="1:64" s="85" customFormat="1" ht="25.5" hidden="1" customHeight="1" x14ac:dyDescent="0.25">
      <c r="B511" s="346" t="s">
        <v>203</v>
      </c>
      <c r="C511" s="217" t="s">
        <v>207</v>
      </c>
      <c r="D511" s="374"/>
      <c r="E511" s="347">
        <f t="shared" si="725"/>
        <v>0</v>
      </c>
      <c r="F511" s="347"/>
      <c r="G511" s="347"/>
      <c r="H511" s="347"/>
      <c r="I511" s="347"/>
      <c r="J511" s="347"/>
      <c r="K511" s="348"/>
      <c r="L511" s="348"/>
      <c r="M511" s="348"/>
      <c r="N511" s="348"/>
      <c r="O511" s="348"/>
      <c r="P511" s="348">
        <f>R511+X511</f>
        <v>0</v>
      </c>
      <c r="Q511" s="393" t="e">
        <f t="shared" si="711"/>
        <v>#DIV/0!</v>
      </c>
      <c r="R511" s="348"/>
      <c r="S511" s="393" t="e">
        <f t="shared" si="712"/>
        <v>#DIV/0!</v>
      </c>
      <c r="T511" s="393"/>
      <c r="U511" s="393"/>
      <c r="V511" s="374"/>
      <c r="W511" s="374"/>
      <c r="X511" s="374"/>
      <c r="Y511" s="374"/>
      <c r="Z511" s="348">
        <f>AB511+AH511</f>
        <v>0</v>
      </c>
      <c r="AA511" s="387" t="e">
        <f t="shared" si="714"/>
        <v>#DIV/0!</v>
      </c>
      <c r="AB511" s="348"/>
      <c r="AC511" s="387" t="e">
        <f t="shared" si="715"/>
        <v>#DIV/0!</v>
      </c>
      <c r="AD511" s="387"/>
      <c r="AE511" s="387"/>
      <c r="AF511" s="374"/>
      <c r="AG511" s="374"/>
      <c r="AH511" s="374"/>
      <c r="AI511" s="374"/>
      <c r="AJ511" s="348">
        <f>AL511+AR511</f>
        <v>0</v>
      </c>
      <c r="AK511" s="349" t="e">
        <f t="shared" si="717"/>
        <v>#DIV/0!</v>
      </c>
      <c r="AL511" s="348"/>
      <c r="AM511" s="338" t="e">
        <f t="shared" si="718"/>
        <v>#DIV/0!</v>
      </c>
      <c r="AN511" s="338"/>
      <c r="AO511" s="338"/>
      <c r="AP511" s="374"/>
      <c r="AQ511" s="374"/>
      <c r="AR511" s="374"/>
      <c r="AS511" s="374"/>
      <c r="AT511" s="350"/>
      <c r="AU511" s="350"/>
      <c r="AV511" s="350"/>
      <c r="AW511" s="350"/>
      <c r="AX511" s="350"/>
      <c r="AY511" s="350"/>
      <c r="AZ511" s="350"/>
      <c r="BA511" s="350"/>
      <c r="BB511" s="350"/>
      <c r="BC511" s="350"/>
      <c r="BD511" s="350"/>
      <c r="BE511" s="352">
        <f>BG511+BK511</f>
        <v>0</v>
      </c>
      <c r="BF511" s="398" t="e">
        <f t="shared" si="727"/>
        <v>#DIV/0!</v>
      </c>
      <c r="BG511" s="352"/>
      <c r="BH511" s="398" t="e">
        <f t="shared" si="728"/>
        <v>#DIV/0!</v>
      </c>
      <c r="BI511" s="376"/>
      <c r="BJ511" s="376"/>
      <c r="BK511" s="376"/>
      <c r="BL511" s="376"/>
    </row>
    <row r="512" spans="1:64" s="90" customFormat="1" ht="91.5" customHeight="1" x14ac:dyDescent="0.2">
      <c r="B512" s="346" t="s">
        <v>22</v>
      </c>
      <c r="C512" s="198" t="s">
        <v>208</v>
      </c>
      <c r="D512" s="347"/>
      <c r="E512" s="347">
        <f>E513+E514+E516</f>
        <v>1153321.89995</v>
      </c>
      <c r="F512" s="347">
        <f>F513+F514+F516</f>
        <v>1153321.89995</v>
      </c>
      <c r="G512" s="347">
        <f>G513+G514+G516</f>
        <v>0</v>
      </c>
      <c r="H512" s="347" t="e">
        <f t="shared" ref="H512:H516" si="729">I512</f>
        <v>#REF!</v>
      </c>
      <c r="I512" s="347" t="e">
        <f>I513+#REF!+I514+I516</f>
        <v>#REF!</v>
      </c>
      <c r="J512" s="347"/>
      <c r="K512" s="348">
        <f t="shared" ref="K512:K513" si="730">L512</f>
        <v>1414719.0337400001</v>
      </c>
      <c r="L512" s="348">
        <f>SUM(L513:L516)</f>
        <v>1414719.0337400001</v>
      </c>
      <c r="M512" s="348"/>
      <c r="N512" s="348"/>
      <c r="O512" s="348"/>
      <c r="P512" s="348">
        <f>R512</f>
        <v>1381754.4202700001</v>
      </c>
      <c r="Q512" s="393">
        <f t="shared" si="711"/>
        <v>0.97669882663354457</v>
      </c>
      <c r="R512" s="348">
        <f>SUM(R513:R516)</f>
        <v>1381754.4202700001</v>
      </c>
      <c r="S512" s="393">
        <f t="shared" si="712"/>
        <v>0.97669882663354457</v>
      </c>
      <c r="T512" s="393"/>
      <c r="U512" s="393"/>
      <c r="V512" s="347"/>
      <c r="W512" s="347"/>
      <c r="X512" s="347">
        <f>X513+X514+X516</f>
        <v>0</v>
      </c>
      <c r="Y512" s="347"/>
      <c r="Z512" s="348">
        <f>AB512</f>
        <v>1381821.0487600002</v>
      </c>
      <c r="AA512" s="393">
        <f t="shared" si="714"/>
        <v>0.9767459232572635</v>
      </c>
      <c r="AB512" s="348">
        <f>SUM(AB513:AB516)</f>
        <v>1381821.0487600002</v>
      </c>
      <c r="AC512" s="393">
        <f t="shared" si="715"/>
        <v>0.9767459232572635</v>
      </c>
      <c r="AD512" s="393"/>
      <c r="AE512" s="393"/>
      <c r="AF512" s="347"/>
      <c r="AG512" s="347"/>
      <c r="AH512" s="347">
        <f>AH513+AH514+AH516</f>
        <v>0</v>
      </c>
      <c r="AI512" s="347"/>
      <c r="AJ512" s="348">
        <f>AL512</f>
        <v>1412892.8409299999</v>
      </c>
      <c r="AK512" s="349">
        <f t="shared" si="717"/>
        <v>0.99870914805947553</v>
      </c>
      <c r="AL512" s="348">
        <f>SUM(AL513:AL516)</f>
        <v>1412892.8409299999</v>
      </c>
      <c r="AM512" s="338">
        <f t="shared" si="718"/>
        <v>0.99870914805947553</v>
      </c>
      <c r="AN512" s="338"/>
      <c r="AO512" s="338"/>
      <c r="AP512" s="347"/>
      <c r="AQ512" s="347"/>
      <c r="AR512" s="347">
        <f>AR513+AR514+AR516</f>
        <v>0</v>
      </c>
      <c r="AS512" s="347"/>
      <c r="AT512" s="350" t="e">
        <f>AT513+#REF!+AT514+AT516</f>
        <v>#REF!</v>
      </c>
      <c r="AU512" s="350"/>
      <c r="AV512" s="350"/>
      <c r="AW512" s="350" t="e">
        <f>AX512</f>
        <v>#REF!</v>
      </c>
      <c r="AX512" s="350" t="e">
        <f>AX513+#REF!+AX514+AX516</f>
        <v>#REF!</v>
      </c>
      <c r="AY512" s="350"/>
      <c r="AZ512" s="350"/>
      <c r="BA512" s="350" t="e">
        <f>BB512</f>
        <v>#REF!</v>
      </c>
      <c r="BB512" s="350" t="e">
        <f>BB513+#REF!+BB514+BB516</f>
        <v>#REF!</v>
      </c>
      <c r="BC512" s="350"/>
      <c r="BD512" s="350"/>
      <c r="BE512" s="352">
        <f>BG512</f>
        <v>32897.984980000023</v>
      </c>
      <c r="BF512" s="398">
        <f t="shared" si="727"/>
        <v>2.3254076742736524E-2</v>
      </c>
      <c r="BG512" s="352">
        <f>SUM(BG513:BG516)</f>
        <v>32897.984980000023</v>
      </c>
      <c r="BH512" s="398">
        <f t="shared" si="728"/>
        <v>2.3254076742736524E-2</v>
      </c>
      <c r="BI512" s="350"/>
      <c r="BJ512" s="350"/>
      <c r="BK512" s="350">
        <f>BK513+BK514+BK516</f>
        <v>0</v>
      </c>
      <c r="BL512" s="350"/>
    </row>
    <row r="513" spans="2:64" s="43" customFormat="1" ht="36" customHeight="1" x14ac:dyDescent="0.25">
      <c r="B513" s="358"/>
      <c r="C513" s="196" t="s">
        <v>298</v>
      </c>
      <c r="D513" s="355"/>
      <c r="E513" s="355">
        <f>F513+G513</f>
        <v>817560.89994999999</v>
      </c>
      <c r="F513" s="355">
        <f>876110.14495-58549.245</f>
        <v>817560.89994999999</v>
      </c>
      <c r="G513" s="355"/>
      <c r="H513" s="355">
        <f t="shared" si="729"/>
        <v>-440482.00842999999</v>
      </c>
      <c r="I513" s="355">
        <f>L513-F513</f>
        <v>-440482.00842999999</v>
      </c>
      <c r="J513" s="355"/>
      <c r="K513" s="354">
        <f t="shared" si="730"/>
        <v>377078.89152</v>
      </c>
      <c r="L513" s="354">
        <f>47353.45246+329725.43906</f>
        <v>377078.89152</v>
      </c>
      <c r="M513" s="354"/>
      <c r="N513" s="354"/>
      <c r="O513" s="354"/>
      <c r="P513" s="354">
        <f>R513+X513</f>
        <v>377078.89152</v>
      </c>
      <c r="Q513" s="387">
        <f t="shared" si="711"/>
        <v>1</v>
      </c>
      <c r="R513" s="354">
        <f>L513</f>
        <v>377078.89152</v>
      </c>
      <c r="S513" s="387">
        <f t="shared" si="712"/>
        <v>1</v>
      </c>
      <c r="T513" s="387"/>
      <c r="U513" s="387"/>
      <c r="V513" s="355"/>
      <c r="W513" s="355"/>
      <c r="X513" s="355"/>
      <c r="Y513" s="355"/>
      <c r="Z513" s="354">
        <f>AB513+AH513</f>
        <v>377078.89152</v>
      </c>
      <c r="AA513" s="387">
        <f t="shared" si="714"/>
        <v>1</v>
      </c>
      <c r="AB513" s="354">
        <f>47353.45246+329725.43906</f>
        <v>377078.89152</v>
      </c>
      <c r="AC513" s="387">
        <f t="shared" si="715"/>
        <v>1</v>
      </c>
      <c r="AD513" s="387"/>
      <c r="AE513" s="387"/>
      <c r="AF513" s="355"/>
      <c r="AG513" s="355"/>
      <c r="AH513" s="355"/>
      <c r="AI513" s="355"/>
      <c r="AJ513" s="354">
        <f>AL513+AR513</f>
        <v>377078.89152</v>
      </c>
      <c r="AK513" s="338">
        <f t="shared" si="717"/>
        <v>1</v>
      </c>
      <c r="AL513" s="354">
        <v>377078.89152</v>
      </c>
      <c r="AM513" s="338">
        <f t="shared" si="718"/>
        <v>1</v>
      </c>
      <c r="AN513" s="338"/>
      <c r="AO513" s="338"/>
      <c r="AP513" s="355"/>
      <c r="AQ513" s="355"/>
      <c r="AR513" s="355"/>
      <c r="AS513" s="355"/>
      <c r="AT513" s="351">
        <v>0</v>
      </c>
      <c r="AU513" s="351"/>
      <c r="AV513" s="351"/>
      <c r="AW513" s="351">
        <f>AX513</f>
        <v>-377078.89152</v>
      </c>
      <c r="AX513" s="351">
        <f>BE513-AJ513</f>
        <v>-377078.89152</v>
      </c>
      <c r="AY513" s="351"/>
      <c r="AZ513" s="351"/>
      <c r="BA513" s="351">
        <f>BB513</f>
        <v>-185088.16058</v>
      </c>
      <c r="BB513" s="351">
        <f>AF513-185088.16058</f>
        <v>-185088.16058</v>
      </c>
      <c r="BC513" s="351"/>
      <c r="BD513" s="351"/>
      <c r="BE513" s="356">
        <f>BG513+BK513</f>
        <v>0</v>
      </c>
      <c r="BF513" s="405">
        <f t="shared" si="727"/>
        <v>0</v>
      </c>
      <c r="BG513" s="356">
        <f t="shared" ref="BG513:BG516" si="731">L513-AB513</f>
        <v>0</v>
      </c>
      <c r="BH513" s="405">
        <f t="shared" si="728"/>
        <v>0</v>
      </c>
      <c r="BI513" s="351"/>
      <c r="BJ513" s="351"/>
      <c r="BK513" s="351"/>
      <c r="BL513" s="351"/>
    </row>
    <row r="514" spans="2:64" s="43" customFormat="1" ht="52.5" customHeight="1" x14ac:dyDescent="0.25">
      <c r="B514" s="358"/>
      <c r="C514" s="196" t="s">
        <v>209</v>
      </c>
      <c r="D514" s="355"/>
      <c r="E514" s="355">
        <f>F514+G514</f>
        <v>290761</v>
      </c>
      <c r="F514" s="355">
        <v>290761</v>
      </c>
      <c r="G514" s="355"/>
      <c r="H514" s="355">
        <f t="shared" si="729"/>
        <v>179442.01823000005</v>
      </c>
      <c r="I514" s="355">
        <f>L514-F514</f>
        <v>179442.01823000005</v>
      </c>
      <c r="J514" s="355"/>
      <c r="K514" s="354">
        <f t="shared" ref="K514:K516" si="732">L514</f>
        <v>470203.01823000005</v>
      </c>
      <c r="L514" s="354">
        <f>140948.51777+329254.50046</f>
        <v>470203.01823000005</v>
      </c>
      <c r="M514" s="354"/>
      <c r="N514" s="354"/>
      <c r="O514" s="354"/>
      <c r="P514" s="354">
        <f t="shared" ref="P514:P515" si="733">R514+X514</f>
        <v>470203.01823000005</v>
      </c>
      <c r="Q514" s="387">
        <f t="shared" si="711"/>
        <v>1</v>
      </c>
      <c r="R514" s="354">
        <f>L514</f>
        <v>470203.01823000005</v>
      </c>
      <c r="S514" s="387">
        <f t="shared" si="712"/>
        <v>1</v>
      </c>
      <c r="T514" s="387"/>
      <c r="U514" s="387"/>
      <c r="V514" s="355"/>
      <c r="W514" s="355"/>
      <c r="X514" s="355"/>
      <c r="Y514" s="355"/>
      <c r="Z514" s="354">
        <f t="shared" ref="Z514:Z515" si="734">AB514+AH514</f>
        <v>470203.01823000005</v>
      </c>
      <c r="AA514" s="387">
        <f t="shared" si="714"/>
        <v>1</v>
      </c>
      <c r="AB514" s="354">
        <f>140948.51777+329254.50046</f>
        <v>470203.01823000005</v>
      </c>
      <c r="AC514" s="387">
        <f t="shared" si="715"/>
        <v>1</v>
      </c>
      <c r="AD514" s="387"/>
      <c r="AE514" s="387"/>
      <c r="AF514" s="355"/>
      <c r="AG514" s="355"/>
      <c r="AH514" s="355"/>
      <c r="AI514" s="355"/>
      <c r="AJ514" s="354">
        <f t="shared" ref="AJ514:AJ515" si="735">AL514+AR514</f>
        <v>470203.01822999999</v>
      </c>
      <c r="AK514" s="338">
        <f t="shared" si="717"/>
        <v>0.99999999999999989</v>
      </c>
      <c r="AL514" s="354">
        <v>470203.01822999999</v>
      </c>
      <c r="AM514" s="338">
        <f t="shared" si="718"/>
        <v>0.99999999999999989</v>
      </c>
      <c r="AN514" s="338"/>
      <c r="AO514" s="338"/>
      <c r="AP514" s="355"/>
      <c r="AQ514" s="355"/>
      <c r="AR514" s="355"/>
      <c r="AS514" s="355"/>
      <c r="AT514" s="351">
        <f>BB514-AF514</f>
        <v>0</v>
      </c>
      <c r="AU514" s="351"/>
      <c r="AV514" s="351"/>
      <c r="AW514" s="351">
        <f t="shared" ref="AW514:AW516" si="736">AX514</f>
        <v>-470203.01822999999</v>
      </c>
      <c r="AX514" s="351">
        <f>BE514-AJ514</f>
        <v>-470203.01822999999</v>
      </c>
      <c r="AY514" s="351"/>
      <c r="AZ514" s="351"/>
      <c r="BA514" s="351">
        <f t="shared" ref="BA514:BA516" si="737">BB514</f>
        <v>0</v>
      </c>
      <c r="BB514" s="351">
        <f>AF514</f>
        <v>0</v>
      </c>
      <c r="BC514" s="351"/>
      <c r="BD514" s="351"/>
      <c r="BE514" s="356">
        <f t="shared" ref="BE514:BE515" si="738">BG514+BK514</f>
        <v>0</v>
      </c>
      <c r="BF514" s="405">
        <f t="shared" si="727"/>
        <v>0</v>
      </c>
      <c r="BG514" s="356">
        <f t="shared" si="731"/>
        <v>0</v>
      </c>
      <c r="BH514" s="405">
        <f t="shared" si="728"/>
        <v>0</v>
      </c>
      <c r="BI514" s="351"/>
      <c r="BJ514" s="351"/>
      <c r="BK514" s="351"/>
      <c r="BL514" s="351"/>
    </row>
    <row r="515" spans="2:64" s="43" customFormat="1" ht="52.5" customHeight="1" x14ac:dyDescent="0.25">
      <c r="B515" s="358"/>
      <c r="C515" s="196" t="s">
        <v>86</v>
      </c>
      <c r="D515" s="355"/>
      <c r="E515" s="355"/>
      <c r="F515" s="355"/>
      <c r="G515" s="355"/>
      <c r="H515" s="355"/>
      <c r="I515" s="355"/>
      <c r="J515" s="355"/>
      <c r="K515" s="354">
        <f t="shared" si="732"/>
        <v>537996.87326000002</v>
      </c>
      <c r="L515" s="354">
        <v>537996.87326000002</v>
      </c>
      <c r="M515" s="354"/>
      <c r="N515" s="354"/>
      <c r="O515" s="354"/>
      <c r="P515" s="354">
        <f t="shared" si="733"/>
        <v>505802.46348999999</v>
      </c>
      <c r="Q515" s="387">
        <f t="shared" si="711"/>
        <v>0.94015874186235038</v>
      </c>
      <c r="R515" s="354">
        <v>505802.46348999999</v>
      </c>
      <c r="S515" s="387">
        <f t="shared" si="712"/>
        <v>0.94015874186235038</v>
      </c>
      <c r="T515" s="387"/>
      <c r="U515" s="387"/>
      <c r="V515" s="355"/>
      <c r="W515" s="355"/>
      <c r="X515" s="355"/>
      <c r="Y515" s="355"/>
      <c r="Z515" s="354">
        <f t="shared" si="734"/>
        <v>505802.46348999999</v>
      </c>
      <c r="AA515" s="387">
        <f t="shared" si="714"/>
        <v>0.94015874186235038</v>
      </c>
      <c r="AB515" s="354">
        <v>505802.46348999999</v>
      </c>
      <c r="AC515" s="387">
        <f t="shared" si="715"/>
        <v>0.94015874186235038</v>
      </c>
      <c r="AD515" s="387"/>
      <c r="AE515" s="387"/>
      <c r="AF515" s="355"/>
      <c r="AG515" s="355"/>
      <c r="AH515" s="355"/>
      <c r="AI515" s="355"/>
      <c r="AJ515" s="354">
        <f t="shared" si="735"/>
        <v>536422.18507999997</v>
      </c>
      <c r="AK515" s="338">
        <f t="shared" si="717"/>
        <v>0.99707305328661444</v>
      </c>
      <c r="AL515" s="354">
        <f>'[8]по объектам (2)'!$Q$420</f>
        <v>536422.18507999997</v>
      </c>
      <c r="AM515" s="338">
        <f t="shared" si="718"/>
        <v>0.99707305328661444</v>
      </c>
      <c r="AN515" s="338"/>
      <c r="AO515" s="338"/>
      <c r="AP515" s="355"/>
      <c r="AQ515" s="355"/>
      <c r="AR515" s="355"/>
      <c r="AS515" s="355"/>
      <c r="AT515" s="351"/>
      <c r="AU515" s="351"/>
      <c r="AV515" s="351"/>
      <c r="AW515" s="351"/>
      <c r="AX515" s="351"/>
      <c r="AY515" s="351"/>
      <c r="AZ515" s="351"/>
      <c r="BA515" s="351"/>
      <c r="BB515" s="351"/>
      <c r="BC515" s="351"/>
      <c r="BD515" s="351"/>
      <c r="BE515" s="356">
        <f t="shared" si="738"/>
        <v>32194.409770000027</v>
      </c>
      <c r="BF515" s="405">
        <f t="shared" si="727"/>
        <v>5.9841258137649622E-2</v>
      </c>
      <c r="BG515" s="356">
        <f t="shared" si="731"/>
        <v>32194.409770000027</v>
      </c>
      <c r="BH515" s="405">
        <f t="shared" si="728"/>
        <v>5.9841258137649622E-2</v>
      </c>
      <c r="BI515" s="351"/>
      <c r="BJ515" s="351"/>
      <c r="BK515" s="351"/>
      <c r="BL515" s="351"/>
    </row>
    <row r="516" spans="2:64" s="43" customFormat="1" ht="45.75" customHeight="1" x14ac:dyDescent="0.25">
      <c r="B516" s="358"/>
      <c r="C516" s="197" t="s">
        <v>87</v>
      </c>
      <c r="D516" s="355"/>
      <c r="E516" s="355">
        <f>F516+G516</f>
        <v>45000</v>
      </c>
      <c r="F516" s="355">
        <v>45000</v>
      </c>
      <c r="G516" s="355"/>
      <c r="H516" s="355">
        <f t="shared" si="729"/>
        <v>-15559.74927</v>
      </c>
      <c r="I516" s="355">
        <f>L516-F516</f>
        <v>-15559.74927</v>
      </c>
      <c r="J516" s="355"/>
      <c r="K516" s="354">
        <f t="shared" si="732"/>
        <v>29440.25073</v>
      </c>
      <c r="L516" s="354">
        <v>29440.25073</v>
      </c>
      <c r="M516" s="354"/>
      <c r="N516" s="354"/>
      <c r="O516" s="354"/>
      <c r="P516" s="354">
        <f>R516+X516</f>
        <v>28670.047030000002</v>
      </c>
      <c r="Q516" s="387">
        <f t="shared" si="711"/>
        <v>0.97383841234697266</v>
      </c>
      <c r="R516" s="354">
        <v>28670.047030000002</v>
      </c>
      <c r="S516" s="387">
        <f t="shared" si="712"/>
        <v>0.97383841234697266</v>
      </c>
      <c r="T516" s="387"/>
      <c r="U516" s="387"/>
      <c r="V516" s="355"/>
      <c r="W516" s="355"/>
      <c r="X516" s="355"/>
      <c r="Y516" s="355"/>
      <c r="Z516" s="354">
        <f>AB516+AH516</f>
        <v>28736.675520000001</v>
      </c>
      <c r="AA516" s="387">
        <f t="shared" si="714"/>
        <v>0.97610158906415001</v>
      </c>
      <c r="AB516" s="354">
        <v>28736.675520000001</v>
      </c>
      <c r="AC516" s="387">
        <f t="shared" si="715"/>
        <v>0.97610158906415001</v>
      </c>
      <c r="AD516" s="387"/>
      <c r="AE516" s="387"/>
      <c r="AF516" s="355"/>
      <c r="AG516" s="355"/>
      <c r="AH516" s="355"/>
      <c r="AI516" s="355"/>
      <c r="AJ516" s="354">
        <f>AL516+AR516</f>
        <v>29188.746099999997</v>
      </c>
      <c r="AK516" s="338">
        <f t="shared" si="717"/>
        <v>0.99145711657463176</v>
      </c>
      <c r="AL516" s="354">
        <f>'[8]по объектам (2)'!$Q$424</f>
        <v>29188.746099999997</v>
      </c>
      <c r="AM516" s="338">
        <f t="shared" si="718"/>
        <v>0.99145711657463176</v>
      </c>
      <c r="AN516" s="338"/>
      <c r="AO516" s="338"/>
      <c r="AP516" s="355"/>
      <c r="AQ516" s="355"/>
      <c r="AR516" s="355"/>
      <c r="AS516" s="355"/>
      <c r="AT516" s="351">
        <f>BB516-AF516</f>
        <v>0</v>
      </c>
      <c r="AU516" s="351"/>
      <c r="AV516" s="351"/>
      <c r="AW516" s="351">
        <f t="shared" si="736"/>
        <v>-28485.170889999998</v>
      </c>
      <c r="AX516" s="351">
        <f>BE516-AJ516</f>
        <v>-28485.170889999998</v>
      </c>
      <c r="AY516" s="351"/>
      <c r="AZ516" s="351"/>
      <c r="BA516" s="351">
        <f t="shared" si="737"/>
        <v>0</v>
      </c>
      <c r="BB516" s="351">
        <f>AF516</f>
        <v>0</v>
      </c>
      <c r="BC516" s="351"/>
      <c r="BD516" s="351"/>
      <c r="BE516" s="356">
        <f>BG516+BK516</f>
        <v>703.57520999999906</v>
      </c>
      <c r="BF516" s="405">
        <f t="shared" si="727"/>
        <v>2.3898410935850038E-2</v>
      </c>
      <c r="BG516" s="356">
        <f t="shared" si="731"/>
        <v>703.57520999999906</v>
      </c>
      <c r="BH516" s="405">
        <f t="shared" si="728"/>
        <v>2.3898410935850038E-2</v>
      </c>
      <c r="BI516" s="351"/>
      <c r="BJ516" s="351"/>
      <c r="BK516" s="351"/>
      <c r="BL516" s="351"/>
    </row>
    <row r="517" spans="2:64" s="57" customFormat="1" ht="136.5" customHeight="1" x14ac:dyDescent="0.3">
      <c r="B517" s="346" t="s">
        <v>26</v>
      </c>
      <c r="C517" s="198" t="s">
        <v>394</v>
      </c>
      <c r="D517" s="347" t="e">
        <f>#REF!-#REF!</f>
        <v>#REF!</v>
      </c>
      <c r="E517" s="347" t="e">
        <f>#REF!+#REF!</f>
        <v>#REF!</v>
      </c>
      <c r="F517" s="347"/>
      <c r="G517" s="347" t="e">
        <f>#REF!+#REF!</f>
        <v>#REF!</v>
      </c>
      <c r="H517" s="347"/>
      <c r="I517" s="347"/>
      <c r="J517" s="347"/>
      <c r="K517" s="348">
        <f>O517</f>
        <v>781296.26176999998</v>
      </c>
      <c r="L517" s="348"/>
      <c r="M517" s="348"/>
      <c r="N517" s="348"/>
      <c r="O517" s="348">
        <v>781296.26176999998</v>
      </c>
      <c r="P517" s="348">
        <f>R517+X517</f>
        <v>767682.89367000002</v>
      </c>
      <c r="Q517" s="393">
        <f t="shared" si="711"/>
        <v>0.98257592060000476</v>
      </c>
      <c r="R517" s="348"/>
      <c r="S517" s="393">
        <v>0</v>
      </c>
      <c r="T517" s="393"/>
      <c r="U517" s="393"/>
      <c r="V517" s="347"/>
      <c r="W517" s="347"/>
      <c r="X517" s="348">
        <f>AH517</f>
        <v>767682.89367000002</v>
      </c>
      <c r="Y517" s="393">
        <f>X517/O517</f>
        <v>0.98257592060000476</v>
      </c>
      <c r="Z517" s="348">
        <f>AH517</f>
        <v>767682.89367000002</v>
      </c>
      <c r="AA517" s="393">
        <f t="shared" si="714"/>
        <v>0.98257592060000476</v>
      </c>
      <c r="AB517" s="348">
        <v>0</v>
      </c>
      <c r="AC517" s="387">
        <v>0</v>
      </c>
      <c r="AD517" s="387"/>
      <c r="AE517" s="387"/>
      <c r="AF517" s="347"/>
      <c r="AG517" s="347"/>
      <c r="AH517" s="348">
        <v>767682.89367000002</v>
      </c>
      <c r="AI517" s="393">
        <f>AH517/O517</f>
        <v>0.98257592060000476</v>
      </c>
      <c r="AJ517" s="348">
        <f>AL517+AR517</f>
        <v>781296.26176999998</v>
      </c>
      <c r="AK517" s="349">
        <f t="shared" si="717"/>
        <v>1</v>
      </c>
      <c r="AL517" s="348">
        <v>0</v>
      </c>
      <c r="AM517" s="338">
        <v>0</v>
      </c>
      <c r="AN517" s="338"/>
      <c r="AO517" s="338"/>
      <c r="AP517" s="347">
        <v>0</v>
      </c>
      <c r="AQ517" s="349">
        <v>0</v>
      </c>
      <c r="AR517" s="348">
        <f>O517</f>
        <v>781296.26176999998</v>
      </c>
      <c r="AS517" s="349">
        <f>AR517/O517</f>
        <v>1</v>
      </c>
      <c r="AT517" s="350"/>
      <c r="AU517" s="350"/>
      <c r="AV517" s="350">
        <v>0</v>
      </c>
      <c r="AW517" s="350">
        <f>AZ517</f>
        <v>-8730.5</v>
      </c>
      <c r="AX517" s="350"/>
      <c r="AY517" s="350"/>
      <c r="AZ517" s="350">
        <f>BD517-AH517</f>
        <v>-8730.5</v>
      </c>
      <c r="BA517" s="350">
        <f>BD517</f>
        <v>758952.39367000002</v>
      </c>
      <c r="BB517" s="350"/>
      <c r="BC517" s="350"/>
      <c r="BD517" s="350">
        <f>AH517-8730.5</f>
        <v>758952.39367000002</v>
      </c>
      <c r="BE517" s="352">
        <f>BG517+BK517</f>
        <v>731969.5229199999</v>
      </c>
      <c r="BF517" s="398">
        <f t="shared" si="727"/>
        <v>0.93686551278480201</v>
      </c>
      <c r="BG517" s="352"/>
      <c r="BH517" s="398"/>
      <c r="BI517" s="350">
        <v>0</v>
      </c>
      <c r="BJ517" s="353">
        <v>0</v>
      </c>
      <c r="BK517" s="352">
        <f>BK518+BK519</f>
        <v>731969.5229199999</v>
      </c>
      <c r="BL517" s="353">
        <f>BK517/O517</f>
        <v>0.93686551278480201</v>
      </c>
    </row>
    <row r="518" spans="2:64" s="91" customFormat="1" ht="30.75" hidden="1" customHeight="1" x14ac:dyDescent="0.3">
      <c r="B518" s="358"/>
      <c r="C518" s="196" t="s">
        <v>290</v>
      </c>
      <c r="D518" s="355"/>
      <c r="E518" s="355"/>
      <c r="F518" s="355"/>
      <c r="G518" s="355"/>
      <c r="H518" s="355"/>
      <c r="I518" s="355"/>
      <c r="J518" s="355"/>
      <c r="K518" s="348">
        <f t="shared" ref="K518:K523" si="739">O518</f>
        <v>733103.64628999995</v>
      </c>
      <c r="L518" s="354"/>
      <c r="M518" s="354"/>
      <c r="N518" s="354"/>
      <c r="O518" s="354">
        <v>733103.64628999995</v>
      </c>
      <c r="P518" s="348">
        <f t="shared" ref="P518:P523" si="740">R518+X518</f>
        <v>400336.54358</v>
      </c>
      <c r="Q518" s="387">
        <f t="shared" si="711"/>
        <v>0.54608450743080261</v>
      </c>
      <c r="R518" s="354"/>
      <c r="S518" s="387"/>
      <c r="T518" s="387"/>
      <c r="U518" s="387"/>
      <c r="V518" s="355"/>
      <c r="W518" s="355"/>
      <c r="X518" s="348">
        <v>400336.54358</v>
      </c>
      <c r="Y518" s="393">
        <f t="shared" ref="Y518:Y523" si="741">X518/O518</f>
        <v>0.54608450743080261</v>
      </c>
      <c r="Z518" s="348">
        <f t="shared" ref="Z518:Z523" si="742">AH518</f>
        <v>1134.12337</v>
      </c>
      <c r="AA518" s="393">
        <f t="shared" si="714"/>
        <v>1.5470164085793748E-3</v>
      </c>
      <c r="AB518" s="354"/>
      <c r="AC518" s="387"/>
      <c r="AD518" s="387"/>
      <c r="AE518" s="387"/>
      <c r="AF518" s="355"/>
      <c r="AG518" s="355"/>
      <c r="AH518" s="354">
        <v>1134.12337</v>
      </c>
      <c r="AI518" s="393">
        <f t="shared" ref="AI518:AI523" si="743">AH518/O518</f>
        <v>1.5470164085793748E-3</v>
      </c>
      <c r="AJ518" s="348">
        <f t="shared" ref="AJ518:AJ523" si="744">AL518+AR518</f>
        <v>733103.64628999995</v>
      </c>
      <c r="AK518" s="349">
        <f t="shared" si="717"/>
        <v>1</v>
      </c>
      <c r="AL518" s="354"/>
      <c r="AM518" s="338"/>
      <c r="AN518" s="338"/>
      <c r="AO518" s="338"/>
      <c r="AP518" s="355"/>
      <c r="AQ518" s="338"/>
      <c r="AR518" s="348">
        <v>733103.64628999995</v>
      </c>
      <c r="AS518" s="349">
        <f t="shared" ref="AS518:AS523" si="745">AR518/O518</f>
        <v>1</v>
      </c>
      <c r="AT518" s="351"/>
      <c r="AU518" s="351"/>
      <c r="AV518" s="351"/>
      <c r="AW518" s="351"/>
      <c r="AX518" s="351"/>
      <c r="AY518" s="351"/>
      <c r="AZ518" s="351"/>
      <c r="BA518" s="351"/>
      <c r="BB518" s="351"/>
      <c r="BC518" s="351"/>
      <c r="BD518" s="351"/>
      <c r="BE518" s="356">
        <f>BK518</f>
        <v>731969.5229199999</v>
      </c>
      <c r="BF518" s="405">
        <f t="shared" si="727"/>
        <v>0.99845298359142054</v>
      </c>
      <c r="BG518" s="356"/>
      <c r="BH518" s="405"/>
      <c r="BI518" s="351"/>
      <c r="BJ518" s="357"/>
      <c r="BK518" s="356">
        <f>O518-AH518</f>
        <v>731969.5229199999</v>
      </c>
      <c r="BL518" s="357">
        <f t="shared" ref="BL518:BL519" si="746">BK518/O518</f>
        <v>0.99845298359142054</v>
      </c>
    </row>
    <row r="519" spans="2:64" s="91" customFormat="1" ht="46.5" hidden="1" customHeight="1" x14ac:dyDescent="0.3">
      <c r="B519" s="358"/>
      <c r="C519" s="196" t="s">
        <v>292</v>
      </c>
      <c r="D519" s="355"/>
      <c r="E519" s="355"/>
      <c r="F519" s="355"/>
      <c r="G519" s="355"/>
      <c r="H519" s="355"/>
      <c r="I519" s="355"/>
      <c r="J519" s="355"/>
      <c r="K519" s="348">
        <f t="shared" si="739"/>
        <v>0</v>
      </c>
      <c r="L519" s="354"/>
      <c r="M519" s="354"/>
      <c r="N519" s="354"/>
      <c r="O519" s="354"/>
      <c r="P519" s="348">
        <f t="shared" si="740"/>
        <v>400336.54358</v>
      </c>
      <c r="Q519" s="387" t="e">
        <f t="shared" si="711"/>
        <v>#DIV/0!</v>
      </c>
      <c r="R519" s="354"/>
      <c r="S519" s="387"/>
      <c r="T519" s="387"/>
      <c r="U519" s="387"/>
      <c r="V519" s="355"/>
      <c r="W519" s="355"/>
      <c r="X519" s="348">
        <v>400336.54358</v>
      </c>
      <c r="Y519" s="393" t="e">
        <f t="shared" si="741"/>
        <v>#DIV/0!</v>
      </c>
      <c r="Z519" s="348">
        <f t="shared" si="742"/>
        <v>0</v>
      </c>
      <c r="AA519" s="393" t="e">
        <f t="shared" si="714"/>
        <v>#DIV/0!</v>
      </c>
      <c r="AB519" s="354"/>
      <c r="AC519" s="387"/>
      <c r="AD519" s="387"/>
      <c r="AE519" s="387"/>
      <c r="AF519" s="355"/>
      <c r="AG519" s="355"/>
      <c r="AH519" s="354"/>
      <c r="AI519" s="393" t="e">
        <f t="shared" si="743"/>
        <v>#DIV/0!</v>
      </c>
      <c r="AJ519" s="348">
        <f t="shared" si="744"/>
        <v>733103.64628999995</v>
      </c>
      <c r="AK519" s="349" t="e">
        <f t="shared" si="717"/>
        <v>#DIV/0!</v>
      </c>
      <c r="AL519" s="354"/>
      <c r="AM519" s="338"/>
      <c r="AN519" s="338"/>
      <c r="AO519" s="338"/>
      <c r="AP519" s="355"/>
      <c r="AQ519" s="338"/>
      <c r="AR519" s="348">
        <v>733103.64628999995</v>
      </c>
      <c r="AS519" s="349" t="e">
        <f t="shared" si="745"/>
        <v>#DIV/0!</v>
      </c>
      <c r="AT519" s="351"/>
      <c r="AU519" s="351"/>
      <c r="AV519" s="351"/>
      <c r="AW519" s="351"/>
      <c r="AX519" s="351"/>
      <c r="AY519" s="351"/>
      <c r="AZ519" s="351"/>
      <c r="BA519" s="351"/>
      <c r="BB519" s="351"/>
      <c r="BC519" s="351"/>
      <c r="BD519" s="351"/>
      <c r="BE519" s="356">
        <f>BK519</f>
        <v>0</v>
      </c>
      <c r="BF519" s="405" t="e">
        <f t="shared" si="727"/>
        <v>#DIV/0!</v>
      </c>
      <c r="BG519" s="356"/>
      <c r="BH519" s="405"/>
      <c r="BI519" s="351"/>
      <c r="BJ519" s="357"/>
      <c r="BK519" s="356">
        <f>O519-AH519</f>
        <v>0</v>
      </c>
      <c r="BL519" s="357" t="e">
        <f t="shared" si="746"/>
        <v>#DIV/0!</v>
      </c>
    </row>
    <row r="520" spans="2:64" s="57" customFormat="1" ht="63.75" hidden="1" customHeight="1" x14ac:dyDescent="0.3">
      <c r="B520" s="346" t="s">
        <v>92</v>
      </c>
      <c r="C520" s="216" t="s">
        <v>210</v>
      </c>
      <c r="D520" s="347"/>
      <c r="E520" s="347">
        <f>F520+G520</f>
        <v>0</v>
      </c>
      <c r="F520" s="347">
        <v>0</v>
      </c>
      <c r="G520" s="347"/>
      <c r="H520" s="347"/>
      <c r="I520" s="347"/>
      <c r="J520" s="347"/>
      <c r="K520" s="348">
        <f t="shared" si="739"/>
        <v>0</v>
      </c>
      <c r="L520" s="348">
        <v>0</v>
      </c>
      <c r="M520" s="348"/>
      <c r="N520" s="348"/>
      <c r="O520" s="348"/>
      <c r="P520" s="348">
        <f t="shared" si="740"/>
        <v>400336.54358</v>
      </c>
      <c r="Q520" s="393" t="e">
        <f t="shared" si="711"/>
        <v>#DIV/0!</v>
      </c>
      <c r="R520" s="348">
        <v>0</v>
      </c>
      <c r="S520" s="393" t="e">
        <f t="shared" si="712"/>
        <v>#DIV/0!</v>
      </c>
      <c r="T520" s="393"/>
      <c r="U520" s="393"/>
      <c r="V520" s="347"/>
      <c r="W520" s="347"/>
      <c r="X520" s="348">
        <v>400336.54358</v>
      </c>
      <c r="Y520" s="393" t="e">
        <f t="shared" si="741"/>
        <v>#DIV/0!</v>
      </c>
      <c r="Z520" s="348">
        <f t="shared" si="742"/>
        <v>0</v>
      </c>
      <c r="AA520" s="393" t="e">
        <f t="shared" si="714"/>
        <v>#DIV/0!</v>
      </c>
      <c r="AB520" s="348">
        <v>0</v>
      </c>
      <c r="AC520" s="387" t="e">
        <f t="shared" si="715"/>
        <v>#DIV/0!</v>
      </c>
      <c r="AD520" s="387"/>
      <c r="AE520" s="387"/>
      <c r="AF520" s="347"/>
      <c r="AG520" s="347"/>
      <c r="AH520" s="348"/>
      <c r="AI520" s="393" t="e">
        <f t="shared" si="743"/>
        <v>#DIV/0!</v>
      </c>
      <c r="AJ520" s="348">
        <f t="shared" si="744"/>
        <v>733103.64628999995</v>
      </c>
      <c r="AK520" s="349" t="e">
        <f t="shared" si="717"/>
        <v>#DIV/0!</v>
      </c>
      <c r="AL520" s="348">
        <v>0</v>
      </c>
      <c r="AM520" s="338" t="e">
        <f t="shared" si="718"/>
        <v>#DIV/0!</v>
      </c>
      <c r="AN520" s="338"/>
      <c r="AO520" s="338"/>
      <c r="AP520" s="347"/>
      <c r="AQ520" s="347"/>
      <c r="AR520" s="348">
        <v>733103.64628999995</v>
      </c>
      <c r="AS520" s="349" t="e">
        <f t="shared" si="745"/>
        <v>#DIV/0!</v>
      </c>
      <c r="AT520" s="350">
        <f>BB520-AF520</f>
        <v>30000</v>
      </c>
      <c r="AU520" s="350"/>
      <c r="AV520" s="350"/>
      <c r="AW520" s="350">
        <f>AX520</f>
        <v>-733103.64628999995</v>
      </c>
      <c r="AX520" s="350">
        <f>BE520-AJ520</f>
        <v>-733103.64628999995</v>
      </c>
      <c r="AY520" s="350"/>
      <c r="AZ520" s="350"/>
      <c r="BA520" s="350">
        <f>BB520</f>
        <v>30000</v>
      </c>
      <c r="BB520" s="350">
        <v>30000</v>
      </c>
      <c r="BC520" s="350"/>
      <c r="BD520" s="350"/>
      <c r="BE520" s="352">
        <f>BG520+BK520</f>
        <v>0</v>
      </c>
      <c r="BF520" s="398" t="e">
        <f t="shared" si="727"/>
        <v>#DIV/0!</v>
      </c>
      <c r="BG520" s="352">
        <f>L520-AB520</f>
        <v>0</v>
      </c>
      <c r="BH520" s="398" t="e">
        <f t="shared" si="728"/>
        <v>#DIV/0!</v>
      </c>
      <c r="BI520" s="350"/>
      <c r="BJ520" s="350"/>
      <c r="BK520" s="350"/>
      <c r="BL520" s="350"/>
    </row>
    <row r="521" spans="2:64" s="57" customFormat="1" ht="70.5" hidden="1" customHeight="1" x14ac:dyDescent="0.3">
      <c r="B521" s="346" t="s">
        <v>16</v>
      </c>
      <c r="C521" s="216" t="s">
        <v>211</v>
      </c>
      <c r="D521" s="347">
        <v>0</v>
      </c>
      <c r="E521" s="347"/>
      <c r="F521" s="347"/>
      <c r="G521" s="347"/>
      <c r="H521" s="347"/>
      <c r="I521" s="347"/>
      <c r="J521" s="347"/>
      <c r="K521" s="348">
        <f t="shared" si="739"/>
        <v>0</v>
      </c>
      <c r="L521" s="348">
        <v>0</v>
      </c>
      <c r="M521" s="348"/>
      <c r="N521" s="348"/>
      <c r="O521" s="348"/>
      <c r="P521" s="348">
        <f t="shared" si="740"/>
        <v>400336.54358</v>
      </c>
      <c r="Q521" s="393" t="e">
        <f t="shared" si="711"/>
        <v>#DIV/0!</v>
      </c>
      <c r="R521" s="348">
        <f>L521</f>
        <v>0</v>
      </c>
      <c r="S521" s="393" t="e">
        <f t="shared" si="712"/>
        <v>#DIV/0!</v>
      </c>
      <c r="T521" s="393"/>
      <c r="U521" s="393"/>
      <c r="V521" s="347"/>
      <c r="W521" s="347"/>
      <c r="X521" s="348">
        <v>400336.54358</v>
      </c>
      <c r="Y521" s="393" t="e">
        <f t="shared" si="741"/>
        <v>#DIV/0!</v>
      </c>
      <c r="Z521" s="348">
        <f t="shared" si="742"/>
        <v>0</v>
      </c>
      <c r="AA521" s="393" t="e">
        <f t="shared" si="714"/>
        <v>#DIV/0!</v>
      </c>
      <c r="AB521" s="348">
        <f>L521</f>
        <v>0</v>
      </c>
      <c r="AC521" s="387" t="e">
        <f t="shared" si="715"/>
        <v>#DIV/0!</v>
      </c>
      <c r="AD521" s="387"/>
      <c r="AE521" s="387"/>
      <c r="AF521" s="347">
        <v>0</v>
      </c>
      <c r="AG521" s="347"/>
      <c r="AH521" s="348">
        <v>0</v>
      </c>
      <c r="AI521" s="393" t="e">
        <f t="shared" si="743"/>
        <v>#DIV/0!</v>
      </c>
      <c r="AJ521" s="348">
        <f t="shared" si="744"/>
        <v>733103.64628999995</v>
      </c>
      <c r="AK521" s="349" t="e">
        <f t="shared" si="717"/>
        <v>#DIV/0!</v>
      </c>
      <c r="AL521" s="348">
        <f>AB521</f>
        <v>0</v>
      </c>
      <c r="AM521" s="338" t="e">
        <f t="shared" si="718"/>
        <v>#DIV/0!</v>
      </c>
      <c r="AN521" s="338"/>
      <c r="AO521" s="338"/>
      <c r="AP521" s="347">
        <v>0</v>
      </c>
      <c r="AQ521" s="347"/>
      <c r="AR521" s="348">
        <v>733103.64628999995</v>
      </c>
      <c r="AS521" s="349" t="e">
        <f t="shared" si="745"/>
        <v>#DIV/0!</v>
      </c>
      <c r="AT521" s="350">
        <v>0</v>
      </c>
      <c r="AU521" s="350">
        <v>0</v>
      </c>
      <c r="AV521" s="350">
        <v>0</v>
      </c>
      <c r="AW521" s="350">
        <f>AX521</f>
        <v>0</v>
      </c>
      <c r="AX521" s="350">
        <v>0</v>
      </c>
      <c r="AY521" s="350">
        <v>0</v>
      </c>
      <c r="AZ521" s="350">
        <v>0</v>
      </c>
      <c r="BA521" s="350">
        <f t="shared" ref="BA521:BA525" si="747">BB521</f>
        <v>0</v>
      </c>
      <c r="BB521" s="350">
        <v>0</v>
      </c>
      <c r="BC521" s="350">
        <v>0</v>
      </c>
      <c r="BD521" s="350">
        <v>0</v>
      </c>
      <c r="BE521" s="352">
        <f t="shared" ref="BE521:BE525" si="748">BG521</f>
        <v>0</v>
      </c>
      <c r="BF521" s="398" t="e">
        <f t="shared" si="727"/>
        <v>#DIV/0!</v>
      </c>
      <c r="BG521" s="352">
        <f t="shared" ref="BG521:BG524" si="749">L521-AB521</f>
        <v>0</v>
      </c>
      <c r="BH521" s="398" t="e">
        <f t="shared" si="728"/>
        <v>#DIV/0!</v>
      </c>
      <c r="BI521" s="350">
        <v>0</v>
      </c>
      <c r="BJ521" s="350"/>
      <c r="BK521" s="350">
        <v>0</v>
      </c>
      <c r="BL521" s="350"/>
    </row>
    <row r="522" spans="2:64" s="57" customFormat="1" ht="80.25" hidden="1" customHeight="1" x14ac:dyDescent="0.3">
      <c r="B522" s="346" t="s">
        <v>19</v>
      </c>
      <c r="C522" s="216" t="s">
        <v>212</v>
      </c>
      <c r="D522" s="347">
        <v>0</v>
      </c>
      <c r="E522" s="347"/>
      <c r="F522" s="347"/>
      <c r="G522" s="347"/>
      <c r="H522" s="347"/>
      <c r="I522" s="347"/>
      <c r="J522" s="347"/>
      <c r="K522" s="348">
        <f t="shared" si="739"/>
        <v>0</v>
      </c>
      <c r="L522" s="348">
        <v>0</v>
      </c>
      <c r="M522" s="348"/>
      <c r="N522" s="348"/>
      <c r="O522" s="348"/>
      <c r="P522" s="348">
        <f t="shared" si="740"/>
        <v>400336.54358</v>
      </c>
      <c r="Q522" s="393" t="e">
        <f t="shared" si="711"/>
        <v>#DIV/0!</v>
      </c>
      <c r="R522" s="348">
        <f>L522</f>
        <v>0</v>
      </c>
      <c r="S522" s="393" t="e">
        <f t="shared" si="712"/>
        <v>#DIV/0!</v>
      </c>
      <c r="T522" s="393"/>
      <c r="U522" s="393"/>
      <c r="V522" s="347"/>
      <c r="W522" s="347"/>
      <c r="X522" s="348">
        <v>400336.54358</v>
      </c>
      <c r="Y522" s="393" t="e">
        <f t="shared" si="741"/>
        <v>#DIV/0!</v>
      </c>
      <c r="Z522" s="348">
        <f t="shared" si="742"/>
        <v>0</v>
      </c>
      <c r="AA522" s="393" t="e">
        <f t="shared" si="714"/>
        <v>#DIV/0!</v>
      </c>
      <c r="AB522" s="348">
        <f>L522</f>
        <v>0</v>
      </c>
      <c r="AC522" s="387" t="e">
        <f t="shared" si="715"/>
        <v>#DIV/0!</v>
      </c>
      <c r="AD522" s="387"/>
      <c r="AE522" s="387"/>
      <c r="AF522" s="347">
        <v>0</v>
      </c>
      <c r="AG522" s="347"/>
      <c r="AH522" s="348">
        <v>0</v>
      </c>
      <c r="AI522" s="393" t="e">
        <f t="shared" si="743"/>
        <v>#DIV/0!</v>
      </c>
      <c r="AJ522" s="348">
        <f t="shared" si="744"/>
        <v>733103.64628999995</v>
      </c>
      <c r="AK522" s="349" t="e">
        <f t="shared" si="717"/>
        <v>#DIV/0!</v>
      </c>
      <c r="AL522" s="348">
        <f>AB522</f>
        <v>0</v>
      </c>
      <c r="AM522" s="338" t="e">
        <f t="shared" si="718"/>
        <v>#DIV/0!</v>
      </c>
      <c r="AN522" s="338"/>
      <c r="AO522" s="338"/>
      <c r="AP522" s="347">
        <v>0</v>
      </c>
      <c r="AQ522" s="347"/>
      <c r="AR522" s="348">
        <v>733103.64628999995</v>
      </c>
      <c r="AS522" s="349" t="e">
        <f t="shared" si="745"/>
        <v>#DIV/0!</v>
      </c>
      <c r="AT522" s="350">
        <v>0</v>
      </c>
      <c r="AU522" s="350">
        <v>0</v>
      </c>
      <c r="AV522" s="350">
        <v>0</v>
      </c>
      <c r="AW522" s="350">
        <f>AX522</f>
        <v>0</v>
      </c>
      <c r="AX522" s="350">
        <v>0</v>
      </c>
      <c r="AY522" s="350">
        <v>0</v>
      </c>
      <c r="AZ522" s="350">
        <v>0</v>
      </c>
      <c r="BA522" s="350">
        <f t="shared" si="747"/>
        <v>0</v>
      </c>
      <c r="BB522" s="350">
        <v>0</v>
      </c>
      <c r="BC522" s="350">
        <v>0</v>
      </c>
      <c r="BD522" s="350">
        <v>0</v>
      </c>
      <c r="BE522" s="352">
        <f t="shared" si="748"/>
        <v>0</v>
      </c>
      <c r="BF522" s="398" t="e">
        <f t="shared" si="727"/>
        <v>#DIV/0!</v>
      </c>
      <c r="BG522" s="352">
        <f t="shared" si="749"/>
        <v>0</v>
      </c>
      <c r="BH522" s="398" t="e">
        <f t="shared" si="728"/>
        <v>#DIV/0!</v>
      </c>
      <c r="BI522" s="350">
        <v>0</v>
      </c>
      <c r="BJ522" s="350"/>
      <c r="BK522" s="350">
        <v>0</v>
      </c>
      <c r="BL522" s="350"/>
    </row>
    <row r="523" spans="2:64" s="57" customFormat="1" ht="169.5" customHeight="1" x14ac:dyDescent="0.3">
      <c r="B523" s="346" t="s">
        <v>92</v>
      </c>
      <c r="C523" s="198" t="s">
        <v>393</v>
      </c>
      <c r="D523" s="347"/>
      <c r="E523" s="347"/>
      <c r="F523" s="347"/>
      <c r="G523" s="347"/>
      <c r="H523" s="347"/>
      <c r="I523" s="347"/>
      <c r="J523" s="347"/>
      <c r="K523" s="348">
        <f t="shared" si="739"/>
        <v>13751.05798</v>
      </c>
      <c r="L523" s="348"/>
      <c r="M523" s="348"/>
      <c r="N523" s="348"/>
      <c r="O523" s="348">
        <v>13751.05798</v>
      </c>
      <c r="P523" s="348">
        <f t="shared" si="740"/>
        <v>13718.079009999999</v>
      </c>
      <c r="Q523" s="393">
        <f>P523/K523</f>
        <v>0.99760171398826436</v>
      </c>
      <c r="R523" s="348"/>
      <c r="S523" s="393"/>
      <c r="T523" s="393"/>
      <c r="U523" s="393"/>
      <c r="V523" s="347"/>
      <c r="W523" s="347"/>
      <c r="X523" s="348">
        <f>AH523</f>
        <v>13718.079009999999</v>
      </c>
      <c r="Y523" s="393">
        <f t="shared" si="741"/>
        <v>0.99760171398826436</v>
      </c>
      <c r="Z523" s="348">
        <f t="shared" si="742"/>
        <v>13718.079009999999</v>
      </c>
      <c r="AA523" s="393">
        <f t="shared" si="714"/>
        <v>0.99760171398826436</v>
      </c>
      <c r="AB523" s="348"/>
      <c r="AC523" s="387"/>
      <c r="AD523" s="387"/>
      <c r="AE523" s="387"/>
      <c r="AF523" s="347"/>
      <c r="AG523" s="347"/>
      <c r="AH523" s="348">
        <v>13718.079009999999</v>
      </c>
      <c r="AI523" s="393">
        <f t="shared" si="743"/>
        <v>0.99760171398826436</v>
      </c>
      <c r="AJ523" s="348">
        <f t="shared" si="744"/>
        <v>13751.05798</v>
      </c>
      <c r="AK523" s="349">
        <f t="shared" si="717"/>
        <v>1</v>
      </c>
      <c r="AL523" s="348"/>
      <c r="AM523" s="338"/>
      <c r="AN523" s="338"/>
      <c r="AO523" s="338"/>
      <c r="AP523" s="347"/>
      <c r="AQ523" s="347"/>
      <c r="AR523" s="348">
        <v>13751.05798</v>
      </c>
      <c r="AS523" s="349">
        <f t="shared" si="745"/>
        <v>1</v>
      </c>
      <c r="AT523" s="350"/>
      <c r="AU523" s="350"/>
      <c r="AV523" s="350"/>
      <c r="AW523" s="350"/>
      <c r="AX523" s="350"/>
      <c r="AY523" s="350"/>
      <c r="AZ523" s="350"/>
      <c r="BA523" s="350"/>
      <c r="BB523" s="350"/>
      <c r="BC523" s="350"/>
      <c r="BD523" s="350"/>
      <c r="BE523" s="352"/>
      <c r="BF523" s="398"/>
      <c r="BG523" s="352"/>
      <c r="BH523" s="398"/>
      <c r="BI523" s="350"/>
      <c r="BJ523" s="350"/>
      <c r="BK523" s="350"/>
      <c r="BL523" s="350"/>
    </row>
    <row r="524" spans="2:64" s="57" customFormat="1" ht="117" customHeight="1" x14ac:dyDescent="0.3">
      <c r="B524" s="346" t="s">
        <v>16</v>
      </c>
      <c r="C524" s="218" t="s">
        <v>213</v>
      </c>
      <c r="D524" s="347">
        <v>0</v>
      </c>
      <c r="E524" s="347"/>
      <c r="F524" s="347"/>
      <c r="G524" s="347"/>
      <c r="H524" s="347"/>
      <c r="I524" s="347"/>
      <c r="J524" s="347"/>
      <c r="K524" s="348">
        <f>L524+N524+O524</f>
        <v>102997.6</v>
      </c>
      <c r="L524" s="348">
        <v>102997.6</v>
      </c>
      <c r="M524" s="348"/>
      <c r="N524" s="348"/>
      <c r="O524" s="348"/>
      <c r="P524" s="348">
        <f t="shared" ref="P524:P525" si="750">R524</f>
        <v>0</v>
      </c>
      <c r="Q524" s="393">
        <f t="shared" si="711"/>
        <v>0</v>
      </c>
      <c r="R524" s="348">
        <v>0</v>
      </c>
      <c r="S524" s="393">
        <f t="shared" si="712"/>
        <v>0</v>
      </c>
      <c r="T524" s="393"/>
      <c r="U524" s="393"/>
      <c r="V524" s="347"/>
      <c r="W524" s="347"/>
      <c r="X524" s="348"/>
      <c r="Y524" s="347"/>
      <c r="Z524" s="348">
        <f t="shared" ref="Z524:Z526" si="751">AB524</f>
        <v>0</v>
      </c>
      <c r="AA524" s="393">
        <f t="shared" si="714"/>
        <v>0</v>
      </c>
      <c r="AB524" s="348">
        <v>0</v>
      </c>
      <c r="AC524" s="387">
        <f t="shared" si="715"/>
        <v>0</v>
      </c>
      <c r="AD524" s="387"/>
      <c r="AE524" s="387"/>
      <c r="AF524" s="347"/>
      <c r="AG524" s="347"/>
      <c r="AH524" s="348"/>
      <c r="AI524" s="393">
        <v>0</v>
      </c>
      <c r="AJ524" s="348">
        <f t="shared" ref="AJ524:AJ526" si="752">AL524</f>
        <v>102990</v>
      </c>
      <c r="AK524" s="349">
        <f t="shared" si="717"/>
        <v>0.99992621187289799</v>
      </c>
      <c r="AL524" s="348">
        <f>AL525+AL526</f>
        <v>102990</v>
      </c>
      <c r="AM524" s="338">
        <f t="shared" si="718"/>
        <v>0.99992621187289799</v>
      </c>
      <c r="AN524" s="338"/>
      <c r="AO524" s="338"/>
      <c r="AP524" s="347"/>
      <c r="AQ524" s="347"/>
      <c r="AR524" s="347"/>
      <c r="AS524" s="347"/>
      <c r="AT524" s="350" t="e">
        <f>BB524-AF524</f>
        <v>#REF!</v>
      </c>
      <c r="AU524" s="350"/>
      <c r="AV524" s="350"/>
      <c r="AW524" s="350">
        <f>AX524</f>
        <v>0</v>
      </c>
      <c r="AX524" s="350">
        <v>0</v>
      </c>
      <c r="AY524" s="350"/>
      <c r="AZ524" s="350"/>
      <c r="BA524" s="350" t="e">
        <f t="shared" si="747"/>
        <v>#REF!</v>
      </c>
      <c r="BB524" s="350" t="e">
        <f>BB525+#REF!</f>
        <v>#REF!</v>
      </c>
      <c r="BC524" s="350">
        <v>0</v>
      </c>
      <c r="BD524" s="350">
        <v>0</v>
      </c>
      <c r="BE524" s="352">
        <f t="shared" si="748"/>
        <v>102997.6</v>
      </c>
      <c r="BF524" s="398">
        <f t="shared" si="727"/>
        <v>1</v>
      </c>
      <c r="BG524" s="352">
        <f t="shared" si="749"/>
        <v>102997.6</v>
      </c>
      <c r="BH524" s="398">
        <f t="shared" si="728"/>
        <v>1</v>
      </c>
      <c r="BI524" s="350"/>
      <c r="BJ524" s="350"/>
      <c r="BK524" s="350"/>
      <c r="BL524" s="350"/>
    </row>
    <row r="525" spans="2:64" s="91" customFormat="1" ht="38.25" hidden="1" customHeight="1" x14ac:dyDescent="0.3">
      <c r="B525" s="355"/>
      <c r="C525" s="219" t="s">
        <v>364</v>
      </c>
      <c r="D525" s="355"/>
      <c r="E525" s="355"/>
      <c r="F525" s="355"/>
      <c r="G525" s="355"/>
      <c r="H525" s="355"/>
      <c r="I525" s="355"/>
      <c r="J525" s="355"/>
      <c r="K525" s="354">
        <f t="shared" ref="K525:K529" si="753">L525+N525+O525</f>
        <v>0</v>
      </c>
      <c r="L525" s="354"/>
      <c r="M525" s="354"/>
      <c r="N525" s="354"/>
      <c r="O525" s="354"/>
      <c r="P525" s="354">
        <f t="shared" si="750"/>
        <v>0</v>
      </c>
      <c r="Q525" s="387" t="e">
        <f t="shared" si="711"/>
        <v>#DIV/0!</v>
      </c>
      <c r="R525" s="354">
        <f>AF525</f>
        <v>0</v>
      </c>
      <c r="S525" s="387" t="e">
        <f t="shared" si="712"/>
        <v>#DIV/0!</v>
      </c>
      <c r="T525" s="387"/>
      <c r="U525" s="387"/>
      <c r="V525" s="355"/>
      <c r="W525" s="355"/>
      <c r="X525" s="354"/>
      <c r="Y525" s="355"/>
      <c r="Z525" s="354">
        <f t="shared" si="751"/>
        <v>0</v>
      </c>
      <c r="AA525" s="387" t="e">
        <f t="shared" si="714"/>
        <v>#DIV/0!</v>
      </c>
      <c r="AB525" s="354">
        <f>AQ525</f>
        <v>0</v>
      </c>
      <c r="AC525" s="387" t="e">
        <f t="shared" si="715"/>
        <v>#DIV/0!</v>
      </c>
      <c r="AD525" s="387"/>
      <c r="AE525" s="387"/>
      <c r="AF525" s="355"/>
      <c r="AG525" s="355"/>
      <c r="AH525" s="354"/>
      <c r="AI525" s="387">
        <v>0</v>
      </c>
      <c r="AJ525" s="354">
        <f t="shared" si="752"/>
        <v>102990</v>
      </c>
      <c r="AK525" s="342" t="e">
        <f t="shared" si="717"/>
        <v>#DIV/0!</v>
      </c>
      <c r="AL525" s="354">
        <v>102990</v>
      </c>
      <c r="AM525" s="338" t="e">
        <f t="shared" si="718"/>
        <v>#DIV/0!</v>
      </c>
      <c r="AN525" s="338"/>
      <c r="AO525" s="338"/>
      <c r="AP525" s="355"/>
      <c r="AQ525" s="355"/>
      <c r="AR525" s="355"/>
      <c r="AS525" s="355"/>
      <c r="AT525" s="351"/>
      <c r="AU525" s="351"/>
      <c r="AV525" s="351"/>
      <c r="AW525" s="351"/>
      <c r="AX525" s="351"/>
      <c r="AY525" s="351"/>
      <c r="AZ525" s="351"/>
      <c r="BA525" s="351">
        <f t="shared" si="747"/>
        <v>0</v>
      </c>
      <c r="BB525" s="351">
        <f>L525</f>
        <v>0</v>
      </c>
      <c r="BC525" s="351"/>
      <c r="BD525" s="351"/>
      <c r="BE525" s="356">
        <f t="shared" si="748"/>
        <v>0</v>
      </c>
      <c r="BF525" s="405" t="e">
        <f t="shared" si="727"/>
        <v>#DIV/0!</v>
      </c>
      <c r="BG525" s="356">
        <f>BR525</f>
        <v>0</v>
      </c>
      <c r="BH525" s="405" t="e">
        <f t="shared" si="728"/>
        <v>#DIV/0!</v>
      </c>
      <c r="BI525" s="351"/>
      <c r="BJ525" s="351"/>
      <c r="BK525" s="351"/>
      <c r="BL525" s="351"/>
    </row>
    <row r="526" spans="2:64" s="91" customFormat="1" ht="38.25" hidden="1" customHeight="1" x14ac:dyDescent="0.3">
      <c r="B526" s="355"/>
      <c r="C526" s="219" t="s">
        <v>214</v>
      </c>
      <c r="D526" s="355"/>
      <c r="E526" s="355"/>
      <c r="F526" s="355"/>
      <c r="G526" s="355"/>
      <c r="H526" s="355"/>
      <c r="I526" s="355"/>
      <c r="J526" s="355"/>
      <c r="K526" s="354">
        <f t="shared" si="753"/>
        <v>0</v>
      </c>
      <c r="L526" s="354"/>
      <c r="M526" s="354"/>
      <c r="N526" s="354"/>
      <c r="O526" s="354"/>
      <c r="P526" s="354"/>
      <c r="Q526" s="387"/>
      <c r="R526" s="354"/>
      <c r="S526" s="387" t="e">
        <f t="shared" si="712"/>
        <v>#DIV/0!</v>
      </c>
      <c r="T526" s="387"/>
      <c r="U526" s="387"/>
      <c r="V526" s="355"/>
      <c r="W526" s="355"/>
      <c r="X526" s="354"/>
      <c r="Y526" s="355"/>
      <c r="Z526" s="354">
        <f t="shared" si="751"/>
        <v>0</v>
      </c>
      <c r="AA526" s="387" t="e">
        <f t="shared" si="714"/>
        <v>#DIV/0!</v>
      </c>
      <c r="AB526" s="354">
        <v>0</v>
      </c>
      <c r="AC526" s="387" t="e">
        <f t="shared" si="715"/>
        <v>#DIV/0!</v>
      </c>
      <c r="AD526" s="387"/>
      <c r="AE526" s="387"/>
      <c r="AF526" s="355"/>
      <c r="AG526" s="355"/>
      <c r="AH526" s="354"/>
      <c r="AI526" s="387">
        <v>0</v>
      </c>
      <c r="AJ526" s="354">
        <f t="shared" si="752"/>
        <v>0</v>
      </c>
      <c r="AK526" s="342" t="e">
        <f t="shared" si="717"/>
        <v>#DIV/0!</v>
      </c>
      <c r="AL526" s="354"/>
      <c r="AM526" s="338" t="e">
        <f t="shared" si="718"/>
        <v>#DIV/0!</v>
      </c>
      <c r="AN526" s="338"/>
      <c r="AO526" s="338"/>
      <c r="AP526" s="355"/>
      <c r="AQ526" s="355"/>
      <c r="AR526" s="355"/>
      <c r="AS526" s="355"/>
      <c r="AT526" s="351"/>
      <c r="AU526" s="351"/>
      <c r="AV526" s="351"/>
      <c r="AW526" s="351"/>
      <c r="AX526" s="351"/>
      <c r="AY526" s="351"/>
      <c r="AZ526" s="351"/>
      <c r="BA526" s="351"/>
      <c r="BB526" s="351"/>
      <c r="BC526" s="351"/>
      <c r="BD526" s="351"/>
      <c r="BE526" s="356"/>
      <c r="BF526" s="405"/>
      <c r="BG526" s="356"/>
      <c r="BH526" s="405"/>
      <c r="BI526" s="351"/>
      <c r="BJ526" s="351"/>
      <c r="BK526" s="351"/>
      <c r="BL526" s="351"/>
    </row>
    <row r="527" spans="2:64" s="57" customFormat="1" ht="60" customHeight="1" x14ac:dyDescent="0.3">
      <c r="B527" s="346" t="s">
        <v>19</v>
      </c>
      <c r="C527" s="218" t="s">
        <v>211</v>
      </c>
      <c r="D527" s="347"/>
      <c r="E527" s="347"/>
      <c r="F527" s="347"/>
      <c r="G527" s="347"/>
      <c r="H527" s="347"/>
      <c r="I527" s="347"/>
      <c r="J527" s="347"/>
      <c r="K527" s="348">
        <f>L527</f>
        <v>899.98</v>
      </c>
      <c r="L527" s="348">
        <v>899.98</v>
      </c>
      <c r="M527" s="348"/>
      <c r="N527" s="348"/>
      <c r="O527" s="348"/>
      <c r="P527" s="348">
        <f t="shared" ref="P527:P532" si="754">R527</f>
        <v>899.98</v>
      </c>
      <c r="Q527" s="393">
        <f>P527/K527</f>
        <v>1</v>
      </c>
      <c r="R527" s="348">
        <f>L527</f>
        <v>899.98</v>
      </c>
      <c r="S527" s="387">
        <f t="shared" si="712"/>
        <v>1</v>
      </c>
      <c r="T527" s="393"/>
      <c r="U527" s="393"/>
      <c r="V527" s="347"/>
      <c r="W527" s="347"/>
      <c r="X527" s="348"/>
      <c r="Y527" s="347"/>
      <c r="Z527" s="348">
        <f>AB527</f>
        <v>899.98</v>
      </c>
      <c r="AA527" s="393">
        <f t="shared" si="714"/>
        <v>1</v>
      </c>
      <c r="AB527" s="348">
        <v>899.98</v>
      </c>
      <c r="AC527" s="387">
        <f t="shared" si="715"/>
        <v>1</v>
      </c>
      <c r="AD527" s="387"/>
      <c r="AE527" s="387"/>
      <c r="AF527" s="347"/>
      <c r="AG527" s="347"/>
      <c r="AH527" s="348"/>
      <c r="AI527" s="393">
        <v>0</v>
      </c>
      <c r="AJ527" s="348">
        <f t="shared" ref="AJ527:AJ528" si="755">AL527</f>
        <v>899.98</v>
      </c>
      <c r="AK527" s="349">
        <f t="shared" ref="AK527:AK528" si="756">AJ527/K527</f>
        <v>1</v>
      </c>
      <c r="AL527" s="348">
        <f>AB527</f>
        <v>899.98</v>
      </c>
      <c r="AM527" s="338">
        <f t="shared" ref="AM527:AM528" si="757">AL527/L527</f>
        <v>1</v>
      </c>
      <c r="AN527" s="338"/>
      <c r="AO527" s="338"/>
      <c r="AP527" s="347"/>
      <c r="AQ527" s="347"/>
      <c r="AR527" s="347"/>
      <c r="AS527" s="347"/>
      <c r="AT527" s="350"/>
      <c r="AU527" s="350"/>
      <c r="AV527" s="350"/>
      <c r="AW527" s="350"/>
      <c r="AX527" s="350"/>
      <c r="AY527" s="350"/>
      <c r="AZ527" s="350"/>
      <c r="BA527" s="350"/>
      <c r="BB527" s="350"/>
      <c r="BC527" s="350"/>
      <c r="BD527" s="350"/>
      <c r="BE527" s="352"/>
      <c r="BF527" s="398"/>
      <c r="BG527" s="352"/>
      <c r="BH527" s="398"/>
      <c r="BI527" s="350"/>
      <c r="BJ527" s="350"/>
      <c r="BK527" s="350"/>
      <c r="BL527" s="350"/>
    </row>
    <row r="528" spans="2:64" s="57" customFormat="1" ht="83.25" customHeight="1" x14ac:dyDescent="0.3">
      <c r="B528" s="346" t="s">
        <v>222</v>
      </c>
      <c r="C528" s="218" t="s">
        <v>212</v>
      </c>
      <c r="D528" s="347"/>
      <c r="E528" s="347"/>
      <c r="F528" s="347"/>
      <c r="G528" s="347"/>
      <c r="H528" s="347"/>
      <c r="I528" s="347"/>
      <c r="J528" s="347"/>
      <c r="K528" s="348">
        <f>L528</f>
        <v>300</v>
      </c>
      <c r="L528" s="348">
        <v>300</v>
      </c>
      <c r="M528" s="348"/>
      <c r="N528" s="348"/>
      <c r="O528" s="348"/>
      <c r="P528" s="348">
        <f t="shared" si="754"/>
        <v>300</v>
      </c>
      <c r="Q528" s="393">
        <f>P528/K528</f>
        <v>1</v>
      </c>
      <c r="R528" s="348">
        <v>300</v>
      </c>
      <c r="S528" s="387">
        <f t="shared" si="712"/>
        <v>1</v>
      </c>
      <c r="T528" s="393"/>
      <c r="U528" s="393"/>
      <c r="V528" s="347"/>
      <c r="W528" s="347"/>
      <c r="X528" s="348"/>
      <c r="Y528" s="347"/>
      <c r="Z528" s="348">
        <f>AB528</f>
        <v>300</v>
      </c>
      <c r="AA528" s="393">
        <f t="shared" si="714"/>
        <v>1</v>
      </c>
      <c r="AB528" s="348">
        <v>300</v>
      </c>
      <c r="AC528" s="387">
        <f t="shared" si="715"/>
        <v>1</v>
      </c>
      <c r="AD528" s="387"/>
      <c r="AE528" s="387"/>
      <c r="AF528" s="347"/>
      <c r="AG528" s="347"/>
      <c r="AH528" s="348"/>
      <c r="AI528" s="393">
        <v>0</v>
      </c>
      <c r="AJ528" s="348">
        <f t="shared" si="755"/>
        <v>300</v>
      </c>
      <c r="AK528" s="349">
        <f t="shared" si="756"/>
        <v>1</v>
      </c>
      <c r="AL528" s="348">
        <v>300</v>
      </c>
      <c r="AM528" s="338">
        <f t="shared" si="757"/>
        <v>1</v>
      </c>
      <c r="AN528" s="338"/>
      <c r="AO528" s="338"/>
      <c r="AP528" s="347"/>
      <c r="AQ528" s="347"/>
      <c r="AR528" s="347"/>
      <c r="AS528" s="347"/>
      <c r="AT528" s="350"/>
      <c r="AU528" s="350"/>
      <c r="AV528" s="350"/>
      <c r="AW528" s="350"/>
      <c r="AX528" s="350"/>
      <c r="AY528" s="350"/>
      <c r="AZ528" s="350"/>
      <c r="BA528" s="350"/>
      <c r="BB528" s="350"/>
      <c r="BC528" s="350"/>
      <c r="BD528" s="350"/>
      <c r="BE528" s="352"/>
      <c r="BF528" s="398"/>
      <c r="BG528" s="352"/>
      <c r="BH528" s="398"/>
      <c r="BI528" s="350"/>
      <c r="BJ528" s="350"/>
      <c r="BK528" s="350"/>
      <c r="BL528" s="350"/>
    </row>
    <row r="529" spans="2:66" s="57" customFormat="1" ht="132.75" customHeight="1" x14ac:dyDescent="0.3">
      <c r="B529" s="346" t="s">
        <v>360</v>
      </c>
      <c r="C529" s="218" t="s">
        <v>398</v>
      </c>
      <c r="D529" s="347"/>
      <c r="E529" s="347"/>
      <c r="F529" s="347"/>
      <c r="G529" s="347"/>
      <c r="H529" s="347"/>
      <c r="I529" s="347"/>
      <c r="J529" s="347"/>
      <c r="K529" s="348">
        <f t="shared" si="753"/>
        <v>500000</v>
      </c>
      <c r="L529" s="348">
        <f>L530+L533</f>
        <v>365238.40240999998</v>
      </c>
      <c r="M529" s="348"/>
      <c r="N529" s="348">
        <f t="shared" ref="N529:O529" si="758">N530+N533</f>
        <v>0</v>
      </c>
      <c r="O529" s="348">
        <f t="shared" si="758"/>
        <v>134761.59758999999</v>
      </c>
      <c r="P529" s="348">
        <f>R529+X529</f>
        <v>500000</v>
      </c>
      <c r="Q529" s="393">
        <f>P529/L529</f>
        <v>1.3689688617100093</v>
      </c>
      <c r="R529" s="348">
        <f>R530+R533</f>
        <v>365238.40240999998</v>
      </c>
      <c r="S529" s="393">
        <f>R529/L529</f>
        <v>1</v>
      </c>
      <c r="T529" s="393"/>
      <c r="U529" s="393"/>
      <c r="V529" s="347"/>
      <c r="W529" s="347"/>
      <c r="X529" s="348">
        <f t="shared" ref="X529" si="759">X530+X533</f>
        <v>134761.59758999999</v>
      </c>
      <c r="Y529" s="393">
        <f>X529/O529</f>
        <v>1</v>
      </c>
      <c r="Z529" s="348">
        <f>AB529+AH529</f>
        <v>500000</v>
      </c>
      <c r="AA529" s="393">
        <f t="shared" si="714"/>
        <v>1</v>
      </c>
      <c r="AB529" s="348">
        <f>AB530+AB533</f>
        <v>365238.40240999998</v>
      </c>
      <c r="AC529" s="387">
        <f t="shared" si="715"/>
        <v>1</v>
      </c>
      <c r="AD529" s="387"/>
      <c r="AE529" s="387"/>
      <c r="AF529" s="347"/>
      <c r="AG529" s="347"/>
      <c r="AH529" s="348">
        <f t="shared" ref="AH529" si="760">AH530+AH533</f>
        <v>134761.59758999999</v>
      </c>
      <c r="AI529" s="393">
        <v>0</v>
      </c>
      <c r="AJ529" s="348">
        <f>AL529+AP529+AR529</f>
        <v>500000</v>
      </c>
      <c r="AK529" s="349">
        <f>AJ529/K529</f>
        <v>1</v>
      </c>
      <c r="AL529" s="348">
        <f>AL530</f>
        <v>365238.40240999998</v>
      </c>
      <c r="AM529" s="338"/>
      <c r="AN529" s="338"/>
      <c r="AO529" s="338"/>
      <c r="AP529" s="347"/>
      <c r="AQ529" s="347"/>
      <c r="AR529" s="347">
        <f t="shared" ref="AR529" si="761">AR530+AR533</f>
        <v>134761.59758999999</v>
      </c>
      <c r="AS529" s="349">
        <f>AR529/O529</f>
        <v>1</v>
      </c>
      <c r="AT529" s="350"/>
      <c r="AU529" s="350"/>
      <c r="AV529" s="350"/>
      <c r="AW529" s="350"/>
      <c r="AX529" s="350"/>
      <c r="AY529" s="350"/>
      <c r="AZ529" s="350"/>
      <c r="BA529" s="350"/>
      <c r="BB529" s="350"/>
      <c r="BC529" s="350"/>
      <c r="BD529" s="350"/>
      <c r="BE529" s="352"/>
      <c r="BF529" s="398"/>
      <c r="BG529" s="352"/>
      <c r="BH529" s="398"/>
      <c r="BI529" s="350"/>
      <c r="BJ529" s="350"/>
      <c r="BK529" s="350"/>
      <c r="BL529" s="350"/>
    </row>
    <row r="530" spans="2:66" s="545" customFormat="1" ht="61.5" customHeight="1" x14ac:dyDescent="0.25">
      <c r="B530" s="544" t="s">
        <v>60</v>
      </c>
      <c r="C530" s="162" t="s">
        <v>391</v>
      </c>
      <c r="D530" s="376"/>
      <c r="E530" s="350"/>
      <c r="F530" s="350"/>
      <c r="G530" s="350"/>
      <c r="H530" s="350"/>
      <c r="I530" s="350"/>
      <c r="J530" s="350"/>
      <c r="K530" s="352">
        <f>L530</f>
        <v>365238.40240999998</v>
      </c>
      <c r="L530" s="352">
        <f>L531+L532</f>
        <v>365238.40240999998</v>
      </c>
      <c r="M530" s="352"/>
      <c r="N530" s="352"/>
      <c r="O530" s="352"/>
      <c r="P530" s="352">
        <f t="shared" si="754"/>
        <v>365238.40240999998</v>
      </c>
      <c r="Q530" s="398">
        <f t="shared" ref="Q530:Q532" si="762">P530/L530</f>
        <v>1</v>
      </c>
      <c r="R530" s="352">
        <f>R531+R532</f>
        <v>365238.40240999998</v>
      </c>
      <c r="S530" s="398">
        <f t="shared" ref="S530:S532" si="763">R530/L530</f>
        <v>1</v>
      </c>
      <c r="T530" s="398"/>
      <c r="U530" s="398"/>
      <c r="V530" s="376"/>
      <c r="W530" s="376"/>
      <c r="X530" s="456"/>
      <c r="Y530" s="376"/>
      <c r="Z530" s="352">
        <f>AB530</f>
        <v>365238.40240999998</v>
      </c>
      <c r="AA530" s="398">
        <f>Z530/K530</f>
        <v>1</v>
      </c>
      <c r="AB530" s="352">
        <f>AB531+AB532</f>
        <v>365238.40240999998</v>
      </c>
      <c r="AC530" s="398">
        <f>AB530/L530</f>
        <v>1</v>
      </c>
      <c r="AD530" s="398"/>
      <c r="AE530" s="398"/>
      <c r="AF530" s="376"/>
      <c r="AG530" s="376"/>
      <c r="AH530" s="456"/>
      <c r="AI530" s="398"/>
      <c r="AJ530" s="352">
        <f>AL530</f>
        <v>365238.40240999998</v>
      </c>
      <c r="AK530" s="353">
        <f>AJ530/K530</f>
        <v>1</v>
      </c>
      <c r="AL530" s="352">
        <f>AL531+AL532</f>
        <v>365238.40240999998</v>
      </c>
      <c r="AM530" s="353"/>
      <c r="AN530" s="353"/>
      <c r="AO530" s="353"/>
      <c r="AP530" s="376"/>
      <c r="AQ530" s="376"/>
      <c r="AR530" s="376"/>
      <c r="AS530" s="376"/>
      <c r="AT530" s="350"/>
      <c r="AU530" s="350"/>
      <c r="AV530" s="350"/>
      <c r="AW530" s="350"/>
      <c r="AX530" s="350"/>
      <c r="AY530" s="350"/>
      <c r="AZ530" s="350"/>
      <c r="BA530" s="350"/>
      <c r="BB530" s="350"/>
      <c r="BC530" s="350"/>
      <c r="BD530" s="350"/>
      <c r="BE530" s="352"/>
      <c r="BF530" s="398"/>
      <c r="BG530" s="352"/>
      <c r="BH530" s="398"/>
      <c r="BI530" s="376"/>
      <c r="BJ530" s="376"/>
      <c r="BK530" s="376"/>
      <c r="BL530" s="376"/>
    </row>
    <row r="531" spans="2:66" s="45" customFormat="1" ht="46.5" customHeight="1" x14ac:dyDescent="0.25">
      <c r="B531" s="301"/>
      <c r="C531" s="186" t="s">
        <v>56</v>
      </c>
      <c r="D531" s="303"/>
      <c r="E531" s="303"/>
      <c r="F531" s="303"/>
      <c r="G531" s="303"/>
      <c r="H531" s="303"/>
      <c r="I531" s="303"/>
      <c r="J531" s="303"/>
      <c r="K531" s="229">
        <f>L531</f>
        <v>73047.680479999995</v>
      </c>
      <c r="L531" s="229">
        <v>73047.680479999995</v>
      </c>
      <c r="M531" s="229"/>
      <c r="N531" s="229"/>
      <c r="O531" s="229"/>
      <c r="P531" s="229">
        <f t="shared" si="754"/>
        <v>73047.680479999995</v>
      </c>
      <c r="Q531" s="389">
        <f t="shared" si="762"/>
        <v>1</v>
      </c>
      <c r="R531" s="229">
        <f>L531</f>
        <v>73047.680479999995</v>
      </c>
      <c r="S531" s="389">
        <f t="shared" si="763"/>
        <v>1</v>
      </c>
      <c r="T531" s="389"/>
      <c r="U531" s="389"/>
      <c r="V531" s="303"/>
      <c r="W531" s="303"/>
      <c r="X531" s="229"/>
      <c r="Y531" s="303"/>
      <c r="Z531" s="229">
        <f>AB531</f>
        <v>73047.680479999995</v>
      </c>
      <c r="AA531" s="389">
        <f>Z531/K531</f>
        <v>1</v>
      </c>
      <c r="AB531" s="229">
        <v>73047.680479999995</v>
      </c>
      <c r="AC531" s="389">
        <f>AB531/L531</f>
        <v>1</v>
      </c>
      <c r="AD531" s="389"/>
      <c r="AE531" s="389"/>
      <c r="AF531" s="303"/>
      <c r="AG531" s="303"/>
      <c r="AH531" s="229"/>
      <c r="AI531" s="389"/>
      <c r="AJ531" s="229">
        <f>AL531</f>
        <v>73047.680479999995</v>
      </c>
      <c r="AK531" s="342">
        <f>AJ531/K531</f>
        <v>1</v>
      </c>
      <c r="AL531" s="229">
        <v>73047.680479999995</v>
      </c>
      <c r="AM531" s="342"/>
      <c r="AN531" s="342"/>
      <c r="AO531" s="342"/>
      <c r="AP531" s="303"/>
      <c r="AQ531" s="303"/>
      <c r="AR531" s="303"/>
      <c r="AS531" s="303"/>
      <c r="AT531" s="331"/>
      <c r="AU531" s="331"/>
      <c r="AV531" s="331"/>
      <c r="AW531" s="331"/>
      <c r="AX531" s="331"/>
      <c r="AY531" s="331"/>
      <c r="AZ531" s="331"/>
      <c r="BA531" s="331"/>
      <c r="BB531" s="331"/>
      <c r="BC531" s="331"/>
      <c r="BD531" s="331"/>
      <c r="BE531" s="230"/>
      <c r="BF531" s="390"/>
      <c r="BG531" s="230"/>
      <c r="BH531" s="390"/>
      <c r="BI531" s="331"/>
      <c r="BJ531" s="331"/>
      <c r="BK531" s="331"/>
      <c r="BL531" s="331"/>
    </row>
    <row r="532" spans="2:66" s="148" customFormat="1" ht="58.5" customHeight="1" x14ac:dyDescent="0.25">
      <c r="B532" s="457"/>
      <c r="C532" s="220" t="s">
        <v>330</v>
      </c>
      <c r="D532" s="458"/>
      <c r="E532" s="459"/>
      <c r="F532" s="459"/>
      <c r="G532" s="459"/>
      <c r="H532" s="459"/>
      <c r="I532" s="459"/>
      <c r="J532" s="459"/>
      <c r="K532" s="460">
        <f>L532</f>
        <v>292190.72193</v>
      </c>
      <c r="L532" s="460">
        <v>292190.72193</v>
      </c>
      <c r="M532" s="460"/>
      <c r="N532" s="460"/>
      <c r="O532" s="460"/>
      <c r="P532" s="460">
        <f t="shared" si="754"/>
        <v>292190.72193</v>
      </c>
      <c r="Q532" s="461">
        <f t="shared" si="762"/>
        <v>1</v>
      </c>
      <c r="R532" s="460">
        <f>L532</f>
        <v>292190.72193</v>
      </c>
      <c r="S532" s="461">
        <f t="shared" si="763"/>
        <v>1</v>
      </c>
      <c r="T532" s="461"/>
      <c r="U532" s="461"/>
      <c r="V532" s="458"/>
      <c r="W532" s="458"/>
      <c r="X532" s="462"/>
      <c r="Y532" s="458"/>
      <c r="Z532" s="460">
        <f>AB532</f>
        <v>292190.72193</v>
      </c>
      <c r="AA532" s="461">
        <f>Z532/K532</f>
        <v>1</v>
      </c>
      <c r="AB532" s="460">
        <v>292190.72193</v>
      </c>
      <c r="AC532" s="463">
        <f>AB532/L532</f>
        <v>1</v>
      </c>
      <c r="AD532" s="463"/>
      <c r="AE532" s="463"/>
      <c r="AF532" s="458"/>
      <c r="AG532" s="458"/>
      <c r="AH532" s="462"/>
      <c r="AI532" s="461"/>
      <c r="AJ532" s="460">
        <f>AL532</f>
        <v>292190.72193</v>
      </c>
      <c r="AK532" s="464">
        <f>AJ532/K532</f>
        <v>1</v>
      </c>
      <c r="AL532" s="465">
        <v>292190.72193</v>
      </c>
      <c r="AM532" s="464"/>
      <c r="AN532" s="464"/>
      <c r="AO532" s="464"/>
      <c r="AP532" s="458"/>
      <c r="AQ532" s="458"/>
      <c r="AR532" s="458"/>
      <c r="AS532" s="458"/>
      <c r="AT532" s="466"/>
      <c r="AU532" s="466"/>
      <c r="AV532" s="466"/>
      <c r="AW532" s="466"/>
      <c r="AX532" s="466"/>
      <c r="AY532" s="466"/>
      <c r="AZ532" s="466"/>
      <c r="BA532" s="466"/>
      <c r="BB532" s="466"/>
      <c r="BC532" s="466"/>
      <c r="BD532" s="466"/>
      <c r="BE532" s="467"/>
      <c r="BF532" s="468"/>
      <c r="BG532" s="467"/>
      <c r="BH532" s="468"/>
      <c r="BI532" s="469"/>
      <c r="BJ532" s="469"/>
      <c r="BK532" s="469"/>
      <c r="BL532" s="469"/>
    </row>
    <row r="533" spans="2:66" s="545" customFormat="1" ht="50.25" customHeight="1" x14ac:dyDescent="0.25">
      <c r="B533" s="544" t="s">
        <v>67</v>
      </c>
      <c r="C533" s="162" t="s">
        <v>392</v>
      </c>
      <c r="D533" s="376"/>
      <c r="E533" s="350"/>
      <c r="F533" s="350"/>
      <c r="G533" s="350"/>
      <c r="H533" s="350"/>
      <c r="I533" s="350"/>
      <c r="J533" s="350"/>
      <c r="K533" s="352">
        <f>O533</f>
        <v>134761.59758999999</v>
      </c>
      <c r="L533" s="352"/>
      <c r="M533" s="352"/>
      <c r="N533" s="352"/>
      <c r="O533" s="352">
        <f>O534+O535</f>
        <v>134761.59758999999</v>
      </c>
      <c r="P533" s="352">
        <f>X533</f>
        <v>134761.59758999999</v>
      </c>
      <c r="Q533" s="398">
        <f>P533/K533</f>
        <v>1</v>
      </c>
      <c r="R533" s="352"/>
      <c r="S533" s="398"/>
      <c r="T533" s="398"/>
      <c r="U533" s="398"/>
      <c r="V533" s="376"/>
      <c r="W533" s="376"/>
      <c r="X533" s="352">
        <f>X534+X535</f>
        <v>134761.59758999999</v>
      </c>
      <c r="Y533" s="398">
        <f>X533/O533</f>
        <v>1</v>
      </c>
      <c r="Z533" s="352">
        <f>AH533</f>
        <v>134761.59758999999</v>
      </c>
      <c r="AA533" s="398">
        <f>Z533/O533</f>
        <v>1</v>
      </c>
      <c r="AB533" s="352"/>
      <c r="AC533" s="485"/>
      <c r="AD533" s="485"/>
      <c r="AE533" s="485"/>
      <c r="AF533" s="376"/>
      <c r="AG533" s="376"/>
      <c r="AH533" s="352">
        <f>AH534+AH535</f>
        <v>134761.59758999999</v>
      </c>
      <c r="AI533" s="398">
        <f>AH533/O533</f>
        <v>1</v>
      </c>
      <c r="AJ533" s="352">
        <f>AR533</f>
        <v>134761.59758999999</v>
      </c>
      <c r="AK533" s="353">
        <f>AJ533/O533</f>
        <v>1</v>
      </c>
      <c r="AL533" s="352"/>
      <c r="AM533" s="435"/>
      <c r="AN533" s="435"/>
      <c r="AO533" s="435"/>
      <c r="AP533" s="376"/>
      <c r="AQ533" s="376"/>
      <c r="AR533" s="352">
        <f>AR534+AR535</f>
        <v>134761.59758999999</v>
      </c>
      <c r="AS533" s="353">
        <f>AR533/O533</f>
        <v>1</v>
      </c>
      <c r="AT533" s="350"/>
      <c r="AU533" s="350"/>
      <c r="AV533" s="350"/>
      <c r="AW533" s="350"/>
      <c r="AX533" s="350"/>
      <c r="AY533" s="350"/>
      <c r="AZ533" s="350"/>
      <c r="BA533" s="350"/>
      <c r="BB533" s="350"/>
      <c r="BC533" s="350"/>
      <c r="BD533" s="350"/>
      <c r="BE533" s="352"/>
      <c r="BF533" s="398"/>
      <c r="BG533" s="352"/>
      <c r="BH533" s="398"/>
      <c r="BI533" s="376"/>
      <c r="BJ533" s="376"/>
      <c r="BK533" s="376"/>
      <c r="BL533" s="376"/>
    </row>
    <row r="534" spans="2:66" s="45" customFormat="1" ht="46.5" customHeight="1" x14ac:dyDescent="0.25">
      <c r="B534" s="301"/>
      <c r="C534" s="186" t="s">
        <v>56</v>
      </c>
      <c r="D534" s="303"/>
      <c r="E534" s="303"/>
      <c r="F534" s="303"/>
      <c r="G534" s="303"/>
      <c r="H534" s="303"/>
      <c r="I534" s="303"/>
      <c r="J534" s="303"/>
      <c r="K534" s="229">
        <f t="shared" ref="K534:K535" si="764">O534</f>
        <v>26952.319520000001</v>
      </c>
      <c r="L534" s="229"/>
      <c r="M534" s="229"/>
      <c r="N534" s="229"/>
      <c r="O534" s="229">
        <v>26952.319520000001</v>
      </c>
      <c r="P534" s="229">
        <f>X534</f>
        <v>26952.319520000001</v>
      </c>
      <c r="Q534" s="389">
        <f>P534/K534</f>
        <v>1</v>
      </c>
      <c r="R534" s="229"/>
      <c r="S534" s="389"/>
      <c r="T534" s="389"/>
      <c r="U534" s="389"/>
      <c r="V534" s="303"/>
      <c r="W534" s="303"/>
      <c r="X534" s="929">
        <v>26952.319520000001</v>
      </c>
      <c r="Y534" s="389">
        <f t="shared" ref="Y534:Y535" si="765">X534/O534</f>
        <v>1</v>
      </c>
      <c r="Z534" s="229">
        <f>AH534</f>
        <v>26952.319520000001</v>
      </c>
      <c r="AA534" s="389">
        <f>Z534/O534</f>
        <v>1</v>
      </c>
      <c r="AB534" s="229"/>
      <c r="AC534" s="389"/>
      <c r="AD534" s="389"/>
      <c r="AE534" s="389"/>
      <c r="AF534" s="303"/>
      <c r="AG534" s="303"/>
      <c r="AH534" s="579">
        <f>O534</f>
        <v>26952.319520000001</v>
      </c>
      <c r="AI534" s="387">
        <f t="shared" ref="AI534" si="766">AH534/O534</f>
        <v>1</v>
      </c>
      <c r="AJ534" s="229">
        <f>AR534</f>
        <v>26952.319520000001</v>
      </c>
      <c r="AK534" s="342">
        <f t="shared" ref="AK534:AK535" si="767">AJ534/O534</f>
        <v>1</v>
      </c>
      <c r="AL534" s="229"/>
      <c r="AM534" s="342"/>
      <c r="AN534" s="342"/>
      <c r="AO534" s="342"/>
      <c r="AP534" s="303"/>
      <c r="AQ534" s="303"/>
      <c r="AR534" s="303">
        <v>26952.319520000001</v>
      </c>
      <c r="AS534" s="342">
        <f t="shared" ref="AS534:AS542" si="768">AR534/O534</f>
        <v>1</v>
      </c>
      <c r="AT534" s="331"/>
      <c r="AU534" s="331"/>
      <c r="AV534" s="331"/>
      <c r="AW534" s="331"/>
      <c r="AX534" s="331"/>
      <c r="AY534" s="331"/>
      <c r="AZ534" s="331"/>
      <c r="BA534" s="331"/>
      <c r="BB534" s="331"/>
      <c r="BC534" s="331"/>
      <c r="BD534" s="331"/>
      <c r="BE534" s="230"/>
      <c r="BF534" s="390"/>
      <c r="BG534" s="230"/>
      <c r="BH534" s="390"/>
      <c r="BI534" s="331"/>
      <c r="BJ534" s="331"/>
      <c r="BK534" s="331"/>
      <c r="BL534" s="331"/>
    </row>
    <row r="535" spans="2:66" s="148" customFormat="1" ht="58.5" customHeight="1" x14ac:dyDescent="0.25">
      <c r="B535" s="457"/>
      <c r="C535" s="220" t="s">
        <v>330</v>
      </c>
      <c r="D535" s="458"/>
      <c r="E535" s="459"/>
      <c r="F535" s="459"/>
      <c r="G535" s="459"/>
      <c r="H535" s="459"/>
      <c r="I535" s="459"/>
      <c r="J535" s="459"/>
      <c r="K535" s="460">
        <f t="shared" si="764"/>
        <v>107809.27807</v>
      </c>
      <c r="L535" s="460"/>
      <c r="M535" s="460"/>
      <c r="N535" s="460"/>
      <c r="O535" s="460">
        <v>107809.27807</v>
      </c>
      <c r="P535" s="460">
        <f>X535</f>
        <v>107809.27807</v>
      </c>
      <c r="Q535" s="461">
        <f>P535/K535</f>
        <v>1</v>
      </c>
      <c r="R535" s="465"/>
      <c r="S535" s="461"/>
      <c r="T535" s="461"/>
      <c r="U535" s="461"/>
      <c r="V535" s="458"/>
      <c r="W535" s="458"/>
      <c r="X535" s="460">
        <v>107809.27807</v>
      </c>
      <c r="Y535" s="461">
        <f t="shared" si="765"/>
        <v>1</v>
      </c>
      <c r="Z535" s="460">
        <f>AH535</f>
        <v>107809.27807</v>
      </c>
      <c r="AA535" s="461">
        <f>Z535/O535</f>
        <v>1</v>
      </c>
      <c r="AB535" s="460"/>
      <c r="AC535" s="463"/>
      <c r="AD535" s="463"/>
      <c r="AE535" s="463"/>
      <c r="AF535" s="458"/>
      <c r="AG535" s="458"/>
      <c r="AH535" s="460">
        <f>O535</f>
        <v>107809.27807</v>
      </c>
      <c r="AI535" s="461">
        <f>AH535/O535</f>
        <v>1</v>
      </c>
      <c r="AJ535" s="460">
        <f>AR535</f>
        <v>107809.27807</v>
      </c>
      <c r="AK535" s="464">
        <f t="shared" si="767"/>
        <v>1</v>
      </c>
      <c r="AL535" s="465"/>
      <c r="AM535" s="464"/>
      <c r="AN535" s="464"/>
      <c r="AO535" s="464"/>
      <c r="AP535" s="458"/>
      <c r="AQ535" s="458"/>
      <c r="AR535" s="458">
        <v>107809.27807</v>
      </c>
      <c r="AS535" s="464">
        <f t="shared" si="768"/>
        <v>1</v>
      </c>
      <c r="AT535" s="466"/>
      <c r="AU535" s="466"/>
      <c r="AV535" s="466"/>
      <c r="AW535" s="466"/>
      <c r="AX535" s="466"/>
      <c r="AY535" s="466"/>
      <c r="AZ535" s="466"/>
      <c r="BA535" s="466"/>
      <c r="BB535" s="466"/>
      <c r="BC535" s="466"/>
      <c r="BD535" s="466"/>
      <c r="BE535" s="467"/>
      <c r="BF535" s="468"/>
      <c r="BG535" s="467"/>
      <c r="BH535" s="468"/>
      <c r="BI535" s="469"/>
      <c r="BJ535" s="469"/>
      <c r="BK535" s="469"/>
      <c r="BL535" s="469"/>
    </row>
    <row r="536" spans="2:66" s="85" customFormat="1" ht="57.75" customHeight="1" x14ac:dyDescent="0.25">
      <c r="B536" s="346" t="s">
        <v>361</v>
      </c>
      <c r="C536" s="218" t="s">
        <v>210</v>
      </c>
      <c r="D536" s="374"/>
      <c r="E536" s="347"/>
      <c r="F536" s="347"/>
      <c r="G536" s="347"/>
      <c r="H536" s="347"/>
      <c r="I536" s="347"/>
      <c r="J536" s="347"/>
      <c r="K536" s="348">
        <f>L536</f>
        <v>1531.8174300000001</v>
      </c>
      <c r="L536" s="348">
        <v>1531.8174300000001</v>
      </c>
      <c r="M536" s="348"/>
      <c r="N536" s="348">
        <v>0</v>
      </c>
      <c r="O536" s="348">
        <v>0</v>
      </c>
      <c r="P536" s="348">
        <f>R536</f>
        <v>1412.8174300000001</v>
      </c>
      <c r="Q536" s="393">
        <f>P536/L536</f>
        <v>0.92231450193121256</v>
      </c>
      <c r="R536" s="348">
        <v>1412.8174300000001</v>
      </c>
      <c r="S536" s="393">
        <f t="shared" ref="S536" si="769">R536/L536</f>
        <v>0.92231450193121256</v>
      </c>
      <c r="T536" s="393"/>
      <c r="U536" s="393"/>
      <c r="V536" s="374"/>
      <c r="W536" s="374"/>
      <c r="X536" s="375"/>
      <c r="Y536" s="374"/>
      <c r="Z536" s="348">
        <f>AB536</f>
        <v>1412.8174300000001</v>
      </c>
      <c r="AA536" s="393">
        <f>Z536/K536</f>
        <v>0.92231450193121256</v>
      </c>
      <c r="AB536" s="348">
        <v>1412.8174300000001</v>
      </c>
      <c r="AC536" s="433">
        <f>AB536/L536</f>
        <v>0.92231450193121256</v>
      </c>
      <c r="AD536" s="433"/>
      <c r="AE536" s="433"/>
      <c r="AF536" s="374"/>
      <c r="AG536" s="374"/>
      <c r="AH536" s="375"/>
      <c r="AI536" s="393"/>
      <c r="AJ536" s="348">
        <f>AL536</f>
        <v>1412.8174300000001</v>
      </c>
      <c r="AK536" s="349">
        <f>AJ536/K536</f>
        <v>0.92231450193121256</v>
      </c>
      <c r="AL536" s="348">
        <v>1412.8174300000001</v>
      </c>
      <c r="AM536" s="338">
        <f>AL536/L536</f>
        <v>0.92231450193121256</v>
      </c>
      <c r="AN536" s="338"/>
      <c r="AO536" s="338"/>
      <c r="AP536" s="374"/>
      <c r="AQ536" s="374"/>
      <c r="AR536" s="374"/>
      <c r="AS536" s="470"/>
      <c r="AT536" s="350"/>
      <c r="AU536" s="350"/>
      <c r="AV536" s="350"/>
      <c r="AW536" s="350"/>
      <c r="AX536" s="350"/>
      <c r="AY536" s="350"/>
      <c r="AZ536" s="350"/>
      <c r="BA536" s="350"/>
      <c r="BB536" s="350"/>
      <c r="BC536" s="350"/>
      <c r="BD536" s="350"/>
      <c r="BE536" s="352"/>
      <c r="BF536" s="398"/>
      <c r="BG536" s="352"/>
      <c r="BH536" s="398"/>
      <c r="BI536" s="376"/>
      <c r="BJ536" s="376"/>
      <c r="BK536" s="376"/>
      <c r="BL536" s="376"/>
    </row>
    <row r="537" spans="2:66" s="97" customFormat="1" ht="106.5" customHeight="1" x14ac:dyDescent="0.3">
      <c r="B537" s="1004" t="s">
        <v>313</v>
      </c>
      <c r="C537" s="1004"/>
      <c r="D537" s="362" t="e">
        <f>#REF!+D485+D502+D476+D524</f>
        <v>#REF!</v>
      </c>
      <c r="E537" s="362" t="e">
        <f>#REF!+E485+E502+E476</f>
        <v>#REF!</v>
      </c>
      <c r="F537" s="362" t="e">
        <f>#REF!+F485+F502+F476</f>
        <v>#REF!</v>
      </c>
      <c r="G537" s="362" t="e">
        <f>#REF!+G485+G502+G476</f>
        <v>#REF!</v>
      </c>
      <c r="H537" s="362" t="e">
        <f>#REF!+H485+H502+H476</f>
        <v>#REF!</v>
      </c>
      <c r="I537" s="362" t="e">
        <f>#REF!+I485+I502+I476</f>
        <v>#REF!</v>
      </c>
      <c r="J537" s="362" t="e">
        <f>#REF!+J485+J502</f>
        <v>#REF!</v>
      </c>
      <c r="K537" s="361">
        <f>K235+K322+K393+K496+K504+K512+K517+K520+K524+K359+K521+K522+K529+K536+K527+K528+K523+K491</f>
        <v>10416443.32375</v>
      </c>
      <c r="L537" s="361">
        <f>L235+L322+L393+L496+L504+L512+L517+L520+L524+L359+L521+L522+L529+L527+L528+L536</f>
        <v>8808376.7243300024</v>
      </c>
      <c r="M537" s="361">
        <f>M235+M322+M393+M496+M504+M512+M517+M520+M524+M359+M521+M522+M529+M527+M528+M536</f>
        <v>267571.17972000001</v>
      </c>
      <c r="N537" s="361">
        <f>N235+N322+N393+N496+N504+N512+N517+N520+N524</f>
        <v>0</v>
      </c>
      <c r="O537" s="361">
        <f>O235+O322+O393+O496+O504+O512+O517+O520+O524+O533+O523+O491</f>
        <v>1340495.4197</v>
      </c>
      <c r="P537" s="361">
        <f>R537+T537+V537+X537</f>
        <v>8662776.3339900002</v>
      </c>
      <c r="Q537" s="471">
        <f t="shared" si="711"/>
        <v>0.83164435928321578</v>
      </c>
      <c r="R537" s="361">
        <f>R235+R322+R393+R496+R504+R512+R517+R520+R524+R359+R521+R522+R529+R527+R528+R536</f>
        <v>7300127.1304099998</v>
      </c>
      <c r="S537" s="471">
        <f t="shared" si="712"/>
        <v>0.82877099366629037</v>
      </c>
      <c r="T537" s="361">
        <f>T235+T322+T393+T496+T504+T512+T517+T520+T524+T359+T521+T522+T529+T527+T528+T536</f>
        <v>208479.14594000002</v>
      </c>
      <c r="U537" s="471">
        <f>T537/M537</f>
        <v>0.77915396627605082</v>
      </c>
      <c r="V537" s="362">
        <f>V235+V322+V393+V496+V504+V512+V517+V520+V524</f>
        <v>0</v>
      </c>
      <c r="W537" s="362"/>
      <c r="X537" s="361">
        <f>X538+X540+X541</f>
        <v>1154170.05764</v>
      </c>
      <c r="Y537" s="471">
        <f t="shared" ref="Y537:Y542" si="770">X537/O537</f>
        <v>0.86100261192858152</v>
      </c>
      <c r="Z537" s="361">
        <f>AB537+AD537+AF537+AH537</f>
        <v>9787325.4836400021</v>
      </c>
      <c r="AA537" s="471">
        <f t="shared" si="714"/>
        <v>0.93960339239060808</v>
      </c>
      <c r="AB537" s="361">
        <f>AB235+AB322+AB393+AB496+AB504+AB512+AB517+AB520+AB524+AB359+AB521+AB522+AB529+AB527+AB528+AB536</f>
        <v>8391938.7838100027</v>
      </c>
      <c r="AC537" s="472">
        <f t="shared" si="715"/>
        <v>0.95272251022487053</v>
      </c>
      <c r="AD537" s="361">
        <f>AD235+AD322+AD393+AD496+AD504+AD512+AD517+AD520+AD524+AD359+AD521+AD522+AD529+AD527+AD528+AD536</f>
        <v>214889.60781000002</v>
      </c>
      <c r="AE537" s="472">
        <f>AD537/M537</f>
        <v>0.80311193468172226</v>
      </c>
      <c r="AF537" s="361">
        <f>AF235+AF322+AF393+AF496+AF504+AF512+AF517+AF520+AF524</f>
        <v>0</v>
      </c>
      <c r="AG537" s="362"/>
      <c r="AH537" s="361">
        <f>AH235+AH322+AH393+AH496+AH504+AH512+AH517+AH520+AH524+AH533+AH523+AH491</f>
        <v>1180497.0920200001</v>
      </c>
      <c r="AI537" s="471">
        <f t="shared" ref="AI537:AI542" si="771">AH537/O537</f>
        <v>0.88064239136616584</v>
      </c>
      <c r="AJ537" s="361">
        <f>AJ529+AJ528+AJ527+AJ524+AJ523+AJ517+AJ512+AJ504+AJ496+AJ491+AJ393+AJ359+AJ322+AJ235+AJ536</f>
        <v>10261310.028920002</v>
      </c>
      <c r="AK537" s="473">
        <f t="shared" si="717"/>
        <v>0.98510688437421945</v>
      </c>
      <c r="AL537" s="361">
        <f>AL235+AL322+AL393+AL496+AL504+AL512+AL517+AL520+AL524+AL359+AL521+AL522+AL529+AL527+AL528+AL536</f>
        <v>8677195.740290001</v>
      </c>
      <c r="AM537" s="473">
        <f t="shared" si="718"/>
        <v>0.98510724641491998</v>
      </c>
      <c r="AN537" s="361">
        <f>AN235+AN322+AN393+AN496+AN504+AN512+AN517+AN520+AN524+AN359+AN521+AN522+AN529+AN527+AN528+AN536</f>
        <v>243618.86893</v>
      </c>
      <c r="AO537" s="474">
        <f>AN537/M537</f>
        <v>0.91048247118742409</v>
      </c>
      <c r="AP537" s="362">
        <f>AP235+AP322+AP393+AP496+AP504+AP512+AP517+AP520+AP524</f>
        <v>0</v>
      </c>
      <c r="AQ537" s="362"/>
      <c r="AR537" s="361">
        <f>AR529+AR523+AR517+AR491+AR404</f>
        <v>1340495.4197</v>
      </c>
      <c r="AS537" s="473">
        <f t="shared" si="768"/>
        <v>1</v>
      </c>
      <c r="AT537" s="363" t="e">
        <f t="shared" ref="AT537:BD537" si="772">AT235+AT322+AT393+AT496+AT504+AT512+AT517+AT520+AT524</f>
        <v>#REF!</v>
      </c>
      <c r="AU537" s="363">
        <f t="shared" si="772"/>
        <v>0</v>
      </c>
      <c r="AV537" s="363" t="e">
        <f t="shared" si="772"/>
        <v>#REF!</v>
      </c>
      <c r="AW537" s="363" t="e">
        <f t="shared" si="772"/>
        <v>#REF!</v>
      </c>
      <c r="AX537" s="363" t="e">
        <f t="shared" si="772"/>
        <v>#REF!</v>
      </c>
      <c r="AY537" s="363">
        <f t="shared" si="772"/>
        <v>0</v>
      </c>
      <c r="AZ537" s="363" t="e">
        <f t="shared" si="772"/>
        <v>#REF!</v>
      </c>
      <c r="BA537" s="363" t="e">
        <f t="shared" si="772"/>
        <v>#REF!</v>
      </c>
      <c r="BB537" s="363" t="e">
        <f t="shared" si="772"/>
        <v>#REF!</v>
      </c>
      <c r="BC537" s="363">
        <f t="shared" si="772"/>
        <v>0</v>
      </c>
      <c r="BD537" s="363" t="e">
        <f t="shared" si="772"/>
        <v>#REF!</v>
      </c>
      <c r="BE537" s="364" t="e">
        <f>BE235+BE322+BE393+BE496+BE504+BE512+BE517+BE520+BE524+BE359+BE521+BE522</f>
        <v>#REF!</v>
      </c>
      <c r="BF537" s="475" t="e">
        <f t="shared" si="727"/>
        <v>#REF!</v>
      </c>
      <c r="BG537" s="364" t="e">
        <f>BG235+BG322+BG393+BG496+BG504+BG512+BG517+BG520+BG524+BG359+BG521+BG522</f>
        <v>#REF!</v>
      </c>
      <c r="BH537" s="475" t="e">
        <f t="shared" si="728"/>
        <v>#REF!</v>
      </c>
      <c r="BI537" s="363">
        <f>BI235+BI322+BI393+BI496+BI504+BI512+BI517+BI520+BI524</f>
        <v>0</v>
      </c>
      <c r="BJ537" s="475">
        <v>0</v>
      </c>
      <c r="BK537" s="364">
        <f>BK235+BK322+BK393+BK496+BK504+BK512+BK517+BK520+BK524</f>
        <v>834785.0311599999</v>
      </c>
      <c r="BL537" s="475">
        <f>BK537/O537</f>
        <v>0.62274366543290616</v>
      </c>
    </row>
    <row r="538" spans="2:66" s="42" customFormat="1" ht="50.25" customHeight="1" x14ac:dyDescent="0.25">
      <c r="B538" s="958" t="s">
        <v>56</v>
      </c>
      <c r="C538" s="958"/>
      <c r="D538" s="303" t="e">
        <f>D486+#REF!+#REF!+#REF!+#REF!+#REF!</f>
        <v>#REF!</v>
      </c>
      <c r="E538" s="303"/>
      <c r="F538" s="303"/>
      <c r="G538" s="303"/>
      <c r="H538" s="303"/>
      <c r="I538" s="303"/>
      <c r="J538" s="303"/>
      <c r="K538" s="229">
        <f>L538+M538+N538+O538</f>
        <v>9110430.7237500008</v>
      </c>
      <c r="L538" s="229">
        <f>L236+L323+L393+L496+L504+L512+L517+L520+L524+L360+L521+L522+L531+L536+L527+L528+L523</f>
        <v>7619905.8389900001</v>
      </c>
      <c r="M538" s="229">
        <f>M236+M323+M393+M496+M504+M512+M517+M520+M524+M360+M521+M522+M531+M536+M527+M528+M523</f>
        <v>257838.74313000002</v>
      </c>
      <c r="N538" s="229">
        <f>N236+N323+N393+N496+N504+N512+N517+N520+N524+N360+N521+N522+N531+N536+N527+N528+N523</f>
        <v>0</v>
      </c>
      <c r="O538" s="229">
        <f>O236+O323+O393+O496+O504+O512+O517+O520+O524+O360+O521+O522+O531+O536+O527+O528+O523+O534+O491</f>
        <v>1232686.14163</v>
      </c>
      <c r="P538" s="229">
        <f>R538+T538+V538+X538</f>
        <v>7306375.93408</v>
      </c>
      <c r="Q538" s="389">
        <f t="shared" si="711"/>
        <v>0.80197919896728853</v>
      </c>
      <c r="R538" s="929">
        <f>R236+R323+R393+R496+R504+R512+R517+R520+R524+R360+R521+R522+R531+R536+R527+R528+R523</f>
        <v>6059388.8317999998</v>
      </c>
      <c r="S538" s="389">
        <f t="shared" si="712"/>
        <v>0.79520521117137022</v>
      </c>
      <c r="T538" s="929">
        <f>T236+T323+T393+T496+T504+T512+T517+T520+T524+T360+T521+T522+T531+T536+T527+T528</f>
        <v>200626.32271000001</v>
      </c>
      <c r="U538" s="389">
        <f>T538/M538</f>
        <v>0.77810774391203885</v>
      </c>
      <c r="V538" s="303">
        <f>V236+V323+V393+V496+V504+V512+V517+V520+V524</f>
        <v>0</v>
      </c>
      <c r="W538" s="303"/>
      <c r="X538" s="929">
        <f>X393+X491+X517+X523+X534</f>
        <v>1046360.77957</v>
      </c>
      <c r="Y538" s="389">
        <f t="shared" si="770"/>
        <v>0.84884606408114638</v>
      </c>
      <c r="Z538" s="229">
        <f>AB538+AD538+AF538+AH538</f>
        <v>8481312.8836400006</v>
      </c>
      <c r="AA538" s="389">
        <f t="shared" si="714"/>
        <v>0.93094532419088027</v>
      </c>
      <c r="AB538" s="571">
        <f>AB236+AB323+AB393+AB496+AB504+AB512+AB517+AB520+AB524+AB360+AB521+AB522+AB531+AB536+AB527+AB528+AB523</f>
        <v>7203467.8984700004</v>
      </c>
      <c r="AC538" s="387">
        <f t="shared" si="715"/>
        <v>0.94534867630658315</v>
      </c>
      <c r="AD538" s="557">
        <f>AD236+AD323+AD393+AD496+AD504+AD512+AD517+AD520+AD524+AD360+AD521+AD522+AD531+AD536+AD527+AD528</f>
        <v>205157.17122000002</v>
      </c>
      <c r="AE538" s="387">
        <f t="shared" ref="AE538:AE539" si="773">AD538/M538</f>
        <v>0.79568015547051274</v>
      </c>
      <c r="AF538" s="229">
        <f>AF236+AF323+AF393+AF496+AF504+AF512+AF517+AF520+AF524</f>
        <v>0</v>
      </c>
      <c r="AG538" s="303"/>
      <c r="AH538" s="929">
        <f>AH393+AH491+AH517+AH523+AH534</f>
        <v>1072687.8139499999</v>
      </c>
      <c r="AI538" s="389">
        <f t="shared" si="771"/>
        <v>0.87020351549630315</v>
      </c>
      <c r="AJ538" s="229">
        <f>AL538+AP538+AR538</f>
        <v>8721410.9965799991</v>
      </c>
      <c r="AK538" s="342">
        <f t="shared" si="717"/>
        <v>0.9572995241426</v>
      </c>
      <c r="AL538" s="229">
        <f>AL236+AL323+AL393+AL496+AL504+AL512+AL517+AL520+AL524+AL360+AL521+AL522+AL531+AL536+AL527+AL528</f>
        <v>7488724.8549499996</v>
      </c>
      <c r="AM538" s="338">
        <f t="shared" si="718"/>
        <v>0.98278443502952939</v>
      </c>
      <c r="AN538" s="921">
        <f>AN236+AN323+AN393+AN496+AN504+AN512+AN517+AN520+AN524+AN360+AN521+AN522+AN531+AN536+AN527+AN528+AN523</f>
        <v>233886.43234</v>
      </c>
      <c r="AO538" s="474">
        <f t="shared" ref="AO538:AO542" si="774">AN538/M538</f>
        <v>0.90710352331370359</v>
      </c>
      <c r="AP538" s="303">
        <f>AP236+AP323+AP393+AP496+AP504+AP512+AP517+AP520+AP524</f>
        <v>0</v>
      </c>
      <c r="AQ538" s="303"/>
      <c r="AR538" s="229">
        <f>AR393+AR491+AR517+AR523+AR534</f>
        <v>1232686.14163</v>
      </c>
      <c r="AS538" s="402">
        <f t="shared" si="768"/>
        <v>1</v>
      </c>
      <c r="AT538" s="331" t="e">
        <f t="shared" ref="AT538:BD538" si="775">AT236+AT323+AT393+AT496+AT504+AT512+AT517+AT520+AT524</f>
        <v>#REF!</v>
      </c>
      <c r="AU538" s="331">
        <f t="shared" si="775"/>
        <v>0</v>
      </c>
      <c r="AV538" s="331">
        <f t="shared" si="775"/>
        <v>91229.873319999999</v>
      </c>
      <c r="AW538" s="331" t="e">
        <f t="shared" si="775"/>
        <v>#REF!</v>
      </c>
      <c r="AX538" s="331" t="e">
        <f t="shared" si="775"/>
        <v>#REF!</v>
      </c>
      <c r="AY538" s="331">
        <f t="shared" si="775"/>
        <v>0</v>
      </c>
      <c r="AZ538" s="331" t="e">
        <f t="shared" si="775"/>
        <v>#DIV/0!</v>
      </c>
      <c r="BA538" s="331" t="e">
        <f t="shared" si="775"/>
        <v>#REF!</v>
      </c>
      <c r="BB538" s="331" t="e">
        <f t="shared" si="775"/>
        <v>#REF!</v>
      </c>
      <c r="BC538" s="331">
        <f t="shared" si="775"/>
        <v>0</v>
      </c>
      <c r="BD538" s="331">
        <f t="shared" si="775"/>
        <v>927053.09733000002</v>
      </c>
      <c r="BE538" s="230" t="e">
        <f>BG538+BK538</f>
        <v>#REF!</v>
      </c>
      <c r="BF538" s="390" t="e">
        <f t="shared" si="727"/>
        <v>#REF!</v>
      </c>
      <c r="BG538" s="230" t="e">
        <f>BG236+BG323+BG393+BG496+BG504+BG512+BG517+BG520+BG524+BG360+BG521+BG522</f>
        <v>#REF!</v>
      </c>
      <c r="BH538" s="390" t="e">
        <f t="shared" si="728"/>
        <v>#REF!</v>
      </c>
      <c r="BI538" s="331">
        <f>BI236+BI323+BI393+BI496+BI504+BI512+BI517+BI520+BI524</f>
        <v>0</v>
      </c>
      <c r="BJ538" s="390">
        <v>0</v>
      </c>
      <c r="BK538" s="230">
        <f>BK236+BK323+BK393+BK496+BK504+BK512+BK517+BK520+BK524+BK360</f>
        <v>834785.0311599999</v>
      </c>
      <c r="BL538" s="390">
        <f t="shared" ref="BL538:BL542" si="776">BK538/O538</f>
        <v>0.67720809293446804</v>
      </c>
      <c r="BM538" s="41"/>
      <c r="BN538" s="41"/>
    </row>
    <row r="539" spans="2:66" s="36" customFormat="1" ht="52.5" hidden="1" customHeight="1" x14ac:dyDescent="0.25">
      <c r="B539" s="959" t="s">
        <v>57</v>
      </c>
      <c r="C539" s="959"/>
      <c r="D539" s="308" t="e">
        <f>#REF!</f>
        <v>#REF!</v>
      </c>
      <c r="E539" s="308"/>
      <c r="F539" s="308"/>
      <c r="G539" s="308"/>
      <c r="H539" s="308"/>
      <c r="I539" s="308"/>
      <c r="J539" s="308"/>
      <c r="K539" s="309">
        <f>K324+K237</f>
        <v>0</v>
      </c>
      <c r="L539" s="309">
        <f>L324+L237</f>
        <v>0</v>
      </c>
      <c r="M539" s="309"/>
      <c r="N539" s="309">
        <f>N324+N237</f>
        <v>0</v>
      </c>
      <c r="O539" s="309">
        <f>O324+O237</f>
        <v>0</v>
      </c>
      <c r="P539" s="309">
        <f>P324+P237</f>
        <v>0</v>
      </c>
      <c r="Q539" s="386">
        <v>0</v>
      </c>
      <c r="R539" s="309">
        <f>R324+R237</f>
        <v>0</v>
      </c>
      <c r="S539" s="386">
        <v>0</v>
      </c>
      <c r="T539" s="309">
        <f>T324+T237</f>
        <v>0</v>
      </c>
      <c r="U539" s="386"/>
      <c r="V539" s="308">
        <f>V324+V237</f>
        <v>0</v>
      </c>
      <c r="W539" s="308"/>
      <c r="X539" s="309">
        <f>X324+X237</f>
        <v>0</v>
      </c>
      <c r="Y539" s="386">
        <v>0</v>
      </c>
      <c r="Z539" s="309">
        <f>Z324+Z237</f>
        <v>0</v>
      </c>
      <c r="AA539" s="386">
        <v>0</v>
      </c>
      <c r="AB539" s="309">
        <f>AB324+AB237</f>
        <v>0</v>
      </c>
      <c r="AC539" s="386">
        <v>0</v>
      </c>
      <c r="AD539" s="309">
        <f>AD324+AD237</f>
        <v>0</v>
      </c>
      <c r="AE539" s="386" t="e">
        <f t="shared" si="773"/>
        <v>#DIV/0!</v>
      </c>
      <c r="AF539" s="309">
        <f>AF324+AF237</f>
        <v>0</v>
      </c>
      <c r="AG539" s="308"/>
      <c r="AH539" s="309">
        <f>AH324+AH237</f>
        <v>0</v>
      </c>
      <c r="AI539" s="386">
        <v>0</v>
      </c>
      <c r="AJ539" s="309">
        <f>AJ324+AJ237</f>
        <v>0</v>
      </c>
      <c r="AK539" s="344">
        <v>0</v>
      </c>
      <c r="AL539" s="309">
        <f>AL324+AL237</f>
        <v>0</v>
      </c>
      <c r="AM539" s="338">
        <v>0</v>
      </c>
      <c r="AN539" s="309"/>
      <c r="AO539" s="474" t="e">
        <f t="shared" si="774"/>
        <v>#DIV/0!</v>
      </c>
      <c r="AP539" s="308">
        <f>AP324+AP237</f>
        <v>0</v>
      </c>
      <c r="AQ539" s="308"/>
      <c r="AR539" s="309">
        <f>AR324+AR237</f>
        <v>0</v>
      </c>
      <c r="AS539" s="470" t="e">
        <f t="shared" si="768"/>
        <v>#DIV/0!</v>
      </c>
      <c r="AT539" s="310">
        <f t="shared" ref="AT539:BE539" si="777">AT324+AT237</f>
        <v>654000</v>
      </c>
      <c r="AU539" s="310">
        <f t="shared" si="777"/>
        <v>0</v>
      </c>
      <c r="AV539" s="310">
        <f t="shared" si="777"/>
        <v>0</v>
      </c>
      <c r="AW539" s="310">
        <f t="shared" si="777"/>
        <v>0</v>
      </c>
      <c r="AX539" s="310">
        <f t="shared" si="777"/>
        <v>0</v>
      </c>
      <c r="AY539" s="310">
        <f t="shared" si="777"/>
        <v>0</v>
      </c>
      <c r="AZ539" s="310">
        <f t="shared" si="777"/>
        <v>0</v>
      </c>
      <c r="BA539" s="310">
        <f t="shared" si="777"/>
        <v>2510500</v>
      </c>
      <c r="BB539" s="310">
        <f t="shared" si="777"/>
        <v>2510500</v>
      </c>
      <c r="BC539" s="310">
        <f t="shared" si="777"/>
        <v>0</v>
      </c>
      <c r="BD539" s="310">
        <f t="shared" si="777"/>
        <v>0</v>
      </c>
      <c r="BE539" s="311">
        <f t="shared" si="777"/>
        <v>0</v>
      </c>
      <c r="BF539" s="398" t="e">
        <f t="shared" si="727"/>
        <v>#DIV/0!</v>
      </c>
      <c r="BG539" s="311">
        <f>BG324+BG237</f>
        <v>0</v>
      </c>
      <c r="BH539" s="398" t="e">
        <f t="shared" si="728"/>
        <v>#DIV/0!</v>
      </c>
      <c r="BI539" s="310">
        <f>BI324+BI237</f>
        <v>0</v>
      </c>
      <c r="BJ539" s="398"/>
      <c r="BK539" s="311">
        <f>BK324+BK237</f>
        <v>0</v>
      </c>
      <c r="BL539" s="398" t="e">
        <f t="shared" si="776"/>
        <v>#DIV/0!</v>
      </c>
    </row>
    <row r="540" spans="2:66" s="37" customFormat="1" ht="72.75" customHeight="1" x14ac:dyDescent="0.25">
      <c r="B540" s="960" t="s">
        <v>136</v>
      </c>
      <c r="C540" s="960"/>
      <c r="D540" s="960"/>
      <c r="E540" s="319"/>
      <c r="F540" s="319"/>
      <c r="G540" s="319"/>
      <c r="H540" s="319"/>
      <c r="I540" s="319"/>
      <c r="J540" s="319"/>
      <c r="K540" s="320">
        <f>L540+M540+N540+O540</f>
        <v>906012.60000000009</v>
      </c>
      <c r="L540" s="320">
        <f>L361</f>
        <v>896280.16341000004</v>
      </c>
      <c r="M540" s="320">
        <f>M361</f>
        <v>9732.4365899999993</v>
      </c>
      <c r="N540" s="320">
        <f>N361</f>
        <v>0</v>
      </c>
      <c r="O540" s="320">
        <f>O361</f>
        <v>0</v>
      </c>
      <c r="P540" s="320">
        <f>R540+T540</f>
        <v>956400.39990999992</v>
      </c>
      <c r="Q540" s="409">
        <f t="shared" si="711"/>
        <v>1.0556148997375974</v>
      </c>
      <c r="R540" s="320">
        <f>R361</f>
        <v>948547.57667999994</v>
      </c>
      <c r="S540" s="409">
        <f t="shared" si="712"/>
        <v>1.0583159322316613</v>
      </c>
      <c r="T540" s="320">
        <f>T361</f>
        <v>7852.82323</v>
      </c>
      <c r="U540" s="409">
        <f>T540/M540</f>
        <v>0.8068712451791068</v>
      </c>
      <c r="V540" s="319">
        <f>V361</f>
        <v>0</v>
      </c>
      <c r="W540" s="319"/>
      <c r="X540" s="320">
        <f>X361</f>
        <v>0</v>
      </c>
      <c r="Y540" s="476">
        <v>0</v>
      </c>
      <c r="Z540" s="320">
        <f>AB540+AD540</f>
        <v>906012.60000000009</v>
      </c>
      <c r="AA540" s="409">
        <v>0</v>
      </c>
      <c r="AB540" s="320">
        <f>AB361</f>
        <v>896280.16341000004</v>
      </c>
      <c r="AC540" s="476">
        <f t="shared" si="715"/>
        <v>1</v>
      </c>
      <c r="AD540" s="320">
        <f>AD361</f>
        <v>9732.4365899999993</v>
      </c>
      <c r="AE540" s="476">
        <v>0</v>
      </c>
      <c r="AF540" s="320">
        <f>AF361</f>
        <v>0</v>
      </c>
      <c r="AG540" s="319"/>
      <c r="AH540" s="320">
        <f>AH361</f>
        <v>0</v>
      </c>
      <c r="AI540" s="409">
        <v>0</v>
      </c>
      <c r="AJ540" s="320">
        <f>AL540</f>
        <v>896280.16341000004</v>
      </c>
      <c r="AK540" s="477">
        <f t="shared" si="717"/>
        <v>0.98925794565108693</v>
      </c>
      <c r="AL540" s="320">
        <f>AL361</f>
        <v>896280.16341000004</v>
      </c>
      <c r="AM540" s="338">
        <f t="shared" si="718"/>
        <v>1</v>
      </c>
      <c r="AN540" s="320">
        <f>AN361</f>
        <v>9732.4365899999993</v>
      </c>
      <c r="AO540" s="474">
        <f t="shared" si="774"/>
        <v>1</v>
      </c>
      <c r="AP540" s="319">
        <f>AP361</f>
        <v>0</v>
      </c>
      <c r="AQ540" s="319"/>
      <c r="AR540" s="320">
        <f>AR361</f>
        <v>0</v>
      </c>
      <c r="AS540" s="470">
        <v>0</v>
      </c>
      <c r="AT540" s="321"/>
      <c r="AU540" s="321"/>
      <c r="AV540" s="321"/>
      <c r="AW540" s="321"/>
      <c r="AX540" s="321"/>
      <c r="AY540" s="321"/>
      <c r="AZ540" s="321"/>
      <c r="BA540" s="321"/>
      <c r="BB540" s="321"/>
      <c r="BC540" s="321"/>
      <c r="BD540" s="321"/>
      <c r="BE540" s="322" t="e">
        <f>BG540</f>
        <v>#REF!</v>
      </c>
      <c r="BF540" s="410" t="e">
        <f t="shared" si="727"/>
        <v>#REF!</v>
      </c>
      <c r="BG540" s="322" t="e">
        <f>BG361</f>
        <v>#REF!</v>
      </c>
      <c r="BH540" s="410" t="e">
        <f t="shared" si="728"/>
        <v>#REF!</v>
      </c>
      <c r="BI540" s="321">
        <f>BI361</f>
        <v>0</v>
      </c>
      <c r="BJ540" s="410">
        <v>0</v>
      </c>
      <c r="BK540" s="322">
        <f>BK361</f>
        <v>0</v>
      </c>
      <c r="BL540" s="410">
        <v>0</v>
      </c>
    </row>
    <row r="541" spans="2:66" s="940" customFormat="1" ht="70.5" customHeight="1" x14ac:dyDescent="0.25">
      <c r="B541" s="1011" t="s">
        <v>330</v>
      </c>
      <c r="C541" s="1012"/>
      <c r="D541" s="932"/>
      <c r="E541" s="932"/>
      <c r="F541" s="932"/>
      <c r="G541" s="932"/>
      <c r="H541" s="932"/>
      <c r="I541" s="932"/>
      <c r="J541" s="932"/>
      <c r="K541" s="933">
        <f>L541+M541+N541+O541</f>
        <v>400000</v>
      </c>
      <c r="L541" s="933">
        <f>L532</f>
        <v>292190.72193</v>
      </c>
      <c r="M541" s="933">
        <f>M532</f>
        <v>0</v>
      </c>
      <c r="N541" s="933">
        <v>0</v>
      </c>
      <c r="O541" s="933">
        <f>O535</f>
        <v>107809.27807</v>
      </c>
      <c r="P541" s="933">
        <f>R541+X541</f>
        <v>400000</v>
      </c>
      <c r="Q541" s="934">
        <v>0</v>
      </c>
      <c r="R541" s="933">
        <f>R532</f>
        <v>292190.72193</v>
      </c>
      <c r="S541" s="936">
        <v>0</v>
      </c>
      <c r="T541" s="935">
        <f>T532</f>
        <v>0</v>
      </c>
      <c r="U541" s="936">
        <v>0</v>
      </c>
      <c r="V541" s="932"/>
      <c r="W541" s="932"/>
      <c r="X541" s="933">
        <f>X535</f>
        <v>107809.27807</v>
      </c>
      <c r="Y541" s="936">
        <f>X541/O541</f>
        <v>1</v>
      </c>
      <c r="Z541" s="933">
        <f>AB541+AH541</f>
        <v>400000</v>
      </c>
      <c r="AA541" s="934">
        <v>0</v>
      </c>
      <c r="AB541" s="933">
        <f>AB532</f>
        <v>292190.72193</v>
      </c>
      <c r="AC541" s="936"/>
      <c r="AD541" s="935">
        <f>AD532</f>
        <v>0</v>
      </c>
      <c r="AE541" s="936">
        <v>0</v>
      </c>
      <c r="AF541" s="935">
        <v>0</v>
      </c>
      <c r="AG541" s="932"/>
      <c r="AH541" s="933">
        <f>AH535</f>
        <v>107809.27807</v>
      </c>
      <c r="AI541" s="936"/>
      <c r="AJ541" s="933">
        <f>AL541+AR541</f>
        <v>400000</v>
      </c>
      <c r="AK541" s="934">
        <f t="shared" si="717"/>
        <v>1</v>
      </c>
      <c r="AL541" s="935">
        <f>AL532</f>
        <v>292190.72193</v>
      </c>
      <c r="AM541" s="934">
        <f t="shared" si="718"/>
        <v>1</v>
      </c>
      <c r="AN541" s="933">
        <f>AN532</f>
        <v>0</v>
      </c>
      <c r="AO541" s="934" t="e">
        <f t="shared" si="774"/>
        <v>#DIV/0!</v>
      </c>
      <c r="AP541" s="932"/>
      <c r="AQ541" s="932"/>
      <c r="AR541" s="935">
        <f>AR535</f>
        <v>107809.27807</v>
      </c>
      <c r="AS541" s="941">
        <f t="shared" si="768"/>
        <v>1</v>
      </c>
      <c r="AT541" s="937"/>
      <c r="AU541" s="937"/>
      <c r="AV541" s="937"/>
      <c r="AW541" s="937"/>
      <c r="AX541" s="937"/>
      <c r="AY541" s="937"/>
      <c r="AZ541" s="937"/>
      <c r="BA541" s="937"/>
      <c r="BB541" s="937"/>
      <c r="BC541" s="937"/>
      <c r="BD541" s="937"/>
      <c r="BE541" s="938"/>
      <c r="BF541" s="939"/>
      <c r="BG541" s="938"/>
      <c r="BH541" s="939"/>
      <c r="BI541" s="937"/>
      <c r="BJ541" s="939"/>
      <c r="BK541" s="938"/>
      <c r="BL541" s="939"/>
    </row>
    <row r="542" spans="2:66" s="82" customFormat="1" ht="77.25" customHeight="1" x14ac:dyDescent="0.25">
      <c r="B542" s="957" t="s">
        <v>215</v>
      </c>
      <c r="C542" s="957"/>
      <c r="D542" s="416" t="e">
        <f>#REF!</f>
        <v>#REF!</v>
      </c>
      <c r="E542" s="416" t="e">
        <f>#REF!</f>
        <v>#REF!</v>
      </c>
      <c r="F542" s="416" t="e">
        <f>#REF!</f>
        <v>#REF!</v>
      </c>
      <c r="G542" s="416" t="e">
        <f>#REF!</f>
        <v>#REF!</v>
      </c>
      <c r="H542" s="416" t="e">
        <f>#REF!</f>
        <v>#REF!</v>
      </c>
      <c r="I542" s="416" t="e">
        <f>#REF!</f>
        <v>#REF!</v>
      </c>
      <c r="J542" s="416" t="e">
        <f>#REF!</f>
        <v>#REF!</v>
      </c>
      <c r="K542" s="417">
        <f>O542</f>
        <v>1340495.4197</v>
      </c>
      <c r="L542" s="417">
        <f>L517+L393</f>
        <v>0</v>
      </c>
      <c r="M542" s="417">
        <f>M517+M393</f>
        <v>0</v>
      </c>
      <c r="N542" s="417">
        <f>N517+N393</f>
        <v>0</v>
      </c>
      <c r="O542" s="417">
        <f>O393+O491+O517+O523+O529</f>
        <v>1340495.4197</v>
      </c>
      <c r="P542" s="417">
        <f>P517+P393</f>
        <v>979140.04107000004</v>
      </c>
      <c r="Q542" s="437">
        <f t="shared" si="711"/>
        <v>0.7304314708431674</v>
      </c>
      <c r="R542" s="417">
        <f>R517+R393</f>
        <v>0</v>
      </c>
      <c r="S542" s="437">
        <v>0</v>
      </c>
      <c r="T542" s="417">
        <f>T517+T393</f>
        <v>0</v>
      </c>
      <c r="U542" s="437">
        <v>0</v>
      </c>
      <c r="V542" s="416">
        <f>V517+V393</f>
        <v>0</v>
      </c>
      <c r="W542" s="416"/>
      <c r="X542" s="417">
        <f>X393+X491+X517+X523+X529</f>
        <v>1154170.05764</v>
      </c>
      <c r="Y542" s="480">
        <f t="shared" si="770"/>
        <v>0.86100261192858152</v>
      </c>
      <c r="Z542" s="417">
        <f>Z393+Z491+Z517+Z523+Z529</f>
        <v>1545735.49443</v>
      </c>
      <c r="AA542" s="437">
        <f t="shared" si="714"/>
        <v>1.1531076285034472</v>
      </c>
      <c r="AB542" s="417">
        <f>AB517+AB393</f>
        <v>0</v>
      </c>
      <c r="AC542" s="480">
        <v>0</v>
      </c>
      <c r="AD542" s="417">
        <f>AD517+AD393</f>
        <v>0</v>
      </c>
      <c r="AE542" s="480">
        <v>0</v>
      </c>
      <c r="AF542" s="416">
        <f>AF517+AF393</f>
        <v>0</v>
      </c>
      <c r="AG542" s="416"/>
      <c r="AH542" s="417">
        <f>AH393+AH491+AH517+AH523+AH529</f>
        <v>1180497.0920199999</v>
      </c>
      <c r="AI542" s="437">
        <f t="shared" si="771"/>
        <v>0.88064239136616562</v>
      </c>
      <c r="AJ542" s="417">
        <f>AR542</f>
        <v>1340495.4197</v>
      </c>
      <c r="AK542" s="438">
        <f t="shared" si="717"/>
        <v>1</v>
      </c>
      <c r="AL542" s="417">
        <f>AL517+AL393</f>
        <v>0</v>
      </c>
      <c r="AM542" s="338">
        <v>0</v>
      </c>
      <c r="AN542" s="417">
        <f>AN517+AN393</f>
        <v>0</v>
      </c>
      <c r="AO542" s="474" t="e">
        <f t="shared" si="774"/>
        <v>#DIV/0!</v>
      </c>
      <c r="AP542" s="416">
        <f>AP517+AP393</f>
        <v>0</v>
      </c>
      <c r="AQ542" s="416"/>
      <c r="AR542" s="417">
        <f>AR393+AR491+AR517+AR523+AR529</f>
        <v>1340495.4197</v>
      </c>
      <c r="AS542" s="470">
        <f t="shared" si="768"/>
        <v>1</v>
      </c>
      <c r="AT542" s="418">
        <f t="shared" ref="AT542:BE542" si="778">AT517+AT393</f>
        <v>0</v>
      </c>
      <c r="AU542" s="418">
        <f t="shared" si="778"/>
        <v>0</v>
      </c>
      <c r="AV542" s="418">
        <f t="shared" si="778"/>
        <v>91229.873319999999</v>
      </c>
      <c r="AW542" s="418" t="e">
        <f t="shared" si="778"/>
        <v>#DIV/0!</v>
      </c>
      <c r="AX542" s="418">
        <f t="shared" si="778"/>
        <v>0</v>
      </c>
      <c r="AY542" s="418">
        <f t="shared" si="778"/>
        <v>0</v>
      </c>
      <c r="AZ542" s="418" t="e">
        <f t="shared" si="778"/>
        <v>#DIV/0!</v>
      </c>
      <c r="BA542" s="418">
        <f t="shared" si="778"/>
        <v>927053.09733000002</v>
      </c>
      <c r="BB542" s="418">
        <f t="shared" si="778"/>
        <v>0</v>
      </c>
      <c r="BC542" s="418">
        <f t="shared" si="778"/>
        <v>0</v>
      </c>
      <c r="BD542" s="418">
        <f t="shared" si="778"/>
        <v>927053.09733000002</v>
      </c>
      <c r="BE542" s="419">
        <f t="shared" si="778"/>
        <v>834785.0311599999</v>
      </c>
      <c r="BF542" s="439">
        <f t="shared" si="727"/>
        <v>0.62274366543290616</v>
      </c>
      <c r="BG542" s="419">
        <f>BG517+BG393</f>
        <v>0</v>
      </c>
      <c r="BH542" s="439">
        <v>0</v>
      </c>
      <c r="BI542" s="418">
        <f>BI517+BI393</f>
        <v>0</v>
      </c>
      <c r="BJ542" s="398">
        <v>0</v>
      </c>
      <c r="BK542" s="419">
        <f>BK517+BK393</f>
        <v>834785.0311599999</v>
      </c>
      <c r="BL542" s="398">
        <f t="shared" si="776"/>
        <v>0.62274366543290616</v>
      </c>
      <c r="BM542" s="83"/>
      <c r="BN542" s="83"/>
    </row>
    <row r="543" spans="2:66" s="59" customFormat="1" ht="57.75" customHeight="1" x14ac:dyDescent="0.25">
      <c r="B543" s="1009" t="s">
        <v>50</v>
      </c>
      <c r="C543" s="1010"/>
      <c r="D543" s="1010"/>
      <c r="E543" s="1010"/>
      <c r="F543" s="1010"/>
      <c r="G543" s="1010"/>
      <c r="H543" s="1010"/>
      <c r="I543" s="1010"/>
      <c r="J543" s="1010"/>
      <c r="K543" s="1010"/>
      <c r="L543" s="1010"/>
      <c r="M543" s="1010"/>
      <c r="N543" s="1010"/>
      <c r="O543" s="1010"/>
      <c r="P543" s="1010"/>
      <c r="Q543" s="1010"/>
      <c r="R543" s="1010"/>
      <c r="S543" s="1010"/>
      <c r="T543" s="1010"/>
      <c r="U543" s="1010"/>
      <c r="V543" s="1010"/>
      <c r="W543" s="1010"/>
      <c r="X543" s="1010"/>
      <c r="Y543" s="1010"/>
      <c r="Z543" s="1010"/>
      <c r="AA543" s="1010"/>
      <c r="AB543" s="1010"/>
      <c r="AC543" s="1010"/>
      <c r="AD543" s="1010"/>
      <c r="AE543" s="1010"/>
      <c r="AF543" s="1010"/>
      <c r="AG543" s="1010"/>
      <c r="AH543" s="1010"/>
      <c r="AI543" s="1010"/>
      <c r="AJ543" s="1010"/>
      <c r="AK543" s="1010"/>
      <c r="AL543" s="1010"/>
      <c r="AM543" s="1010"/>
      <c r="AN543" s="1010"/>
      <c r="AO543" s="1010"/>
      <c r="AP543" s="1010"/>
      <c r="AQ543" s="1010"/>
      <c r="AR543" s="1010"/>
      <c r="AS543" s="1010"/>
      <c r="AT543" s="1010"/>
      <c r="AU543" s="1010"/>
      <c r="AV543" s="1010"/>
      <c r="AW543" s="1010"/>
      <c r="AX543" s="1010"/>
      <c r="AY543" s="1010"/>
      <c r="AZ543" s="1010"/>
      <c r="BA543" s="1010"/>
      <c r="BB543" s="1010"/>
      <c r="BC543" s="1010"/>
      <c r="BD543" s="1010"/>
      <c r="BE543" s="1010"/>
      <c r="BF543" s="1010"/>
      <c r="BG543" s="1010"/>
      <c r="BH543" s="1010"/>
      <c r="BI543" s="1010"/>
      <c r="BJ543" s="1010"/>
      <c r="BK543" s="1010"/>
      <c r="BL543" s="1010"/>
      <c r="BM543" s="38"/>
      <c r="BN543" s="38"/>
    </row>
    <row r="544" spans="2:66" s="39" customFormat="1" ht="93" customHeight="1" x14ac:dyDescent="0.25">
      <c r="B544" s="334" t="s">
        <v>389</v>
      </c>
      <c r="C544" s="964" t="s">
        <v>50</v>
      </c>
      <c r="D544" s="964" t="e">
        <f>D545+D586</f>
        <v>#REF!</v>
      </c>
      <c r="E544" s="335" t="e">
        <f>F544+G544</f>
        <v>#REF!</v>
      </c>
      <c r="F544" s="335" t="e">
        <f>F545+F586</f>
        <v>#REF!</v>
      </c>
      <c r="G544" s="335" t="e">
        <f>G546+G569</f>
        <v>#REF!</v>
      </c>
      <c r="H544" s="335" t="e">
        <f>I544+J544</f>
        <v>#REF!</v>
      </c>
      <c r="I544" s="335" t="e">
        <f>I545+I586</f>
        <v>#REF!</v>
      </c>
      <c r="J544" s="335">
        <f>J546+J569</f>
        <v>0</v>
      </c>
      <c r="K544" s="336">
        <f>L544+M544+N544+O544</f>
        <v>1899476.5632699998</v>
      </c>
      <c r="L544" s="336">
        <f>L545+L586</f>
        <v>1470561.5948899998</v>
      </c>
      <c r="M544" s="336">
        <f>M545+M586</f>
        <v>45508.026529999996</v>
      </c>
      <c r="N544" s="336">
        <f>N545+N586</f>
        <v>383406.94184999994</v>
      </c>
      <c r="O544" s="336">
        <f>O545</f>
        <v>0</v>
      </c>
      <c r="P544" s="336">
        <f>R544+T544+V544+X544</f>
        <v>1808609.2323099999</v>
      </c>
      <c r="Q544" s="337">
        <f>P544/K544</f>
        <v>0.95216190990871219</v>
      </c>
      <c r="R544" s="336">
        <f>R545</f>
        <v>1449838.80865</v>
      </c>
      <c r="S544" s="337">
        <f>R544/L544</f>
        <v>0.98590825007805949</v>
      </c>
      <c r="T544" s="336">
        <f>T545+T586</f>
        <v>6294.8112799999999</v>
      </c>
      <c r="U544" s="337">
        <f>T544/M544</f>
        <v>0.13832309946137319</v>
      </c>
      <c r="V544" s="336">
        <f>V545+V586</f>
        <v>352475.61237999995</v>
      </c>
      <c r="W544" s="337">
        <f>V544/N544</f>
        <v>0.91932506667523706</v>
      </c>
      <c r="X544" s="335">
        <f>X545</f>
        <v>0</v>
      </c>
      <c r="Y544" s="335"/>
      <c r="Z544" s="336">
        <f>AB544+AD544+AF544</f>
        <v>1620938.0093900003</v>
      </c>
      <c r="AA544" s="337">
        <f>Z544/K544</f>
        <v>0.85336036291993622</v>
      </c>
      <c r="AB544" s="336">
        <f>AB545</f>
        <v>1351465.7415200002</v>
      </c>
      <c r="AC544" s="337">
        <f>AB544/L544</f>
        <v>0.91901335259683004</v>
      </c>
      <c r="AD544" s="336">
        <f>AD545+AD586</f>
        <v>7020.9024000000009</v>
      </c>
      <c r="AE544" s="337">
        <f>AD544/M544</f>
        <v>0.1542783314361402</v>
      </c>
      <c r="AF544" s="336">
        <f>AF545+AF586</f>
        <v>262451.36547000002</v>
      </c>
      <c r="AG544" s="335"/>
      <c r="AH544" s="335">
        <f>AH545</f>
        <v>0</v>
      </c>
      <c r="AI544" s="335"/>
      <c r="AJ544" s="336">
        <f>AL544+AN544+AP544</f>
        <v>1856012.9792599999</v>
      </c>
      <c r="AK544" s="337">
        <f>AJ544/K544</f>
        <v>0.97711812567185552</v>
      </c>
      <c r="AL544" s="336">
        <f>AL545</f>
        <v>1464938.1193599999</v>
      </c>
      <c r="AM544" s="338">
        <f>AL544/L544</f>
        <v>0.99617596736543323</v>
      </c>
      <c r="AN544" s="336">
        <f>AN545+AN586</f>
        <v>20409.044430000002</v>
      </c>
      <c r="AO544" s="338">
        <f>AN544/M544</f>
        <v>0.44847131344062713</v>
      </c>
      <c r="AP544" s="336">
        <f>AP545+AP586</f>
        <v>370665.81546999997</v>
      </c>
      <c r="AQ544" s="335"/>
      <c r="AR544" s="335">
        <f>AR545</f>
        <v>0</v>
      </c>
      <c r="AS544" s="335"/>
      <c r="AT544" s="339" t="e">
        <f>AT545</f>
        <v>#REF!</v>
      </c>
      <c r="AU544" s="339">
        <f>AU545+AU586</f>
        <v>0</v>
      </c>
      <c r="AV544" s="339" t="e">
        <f>AV545</f>
        <v>#REF!</v>
      </c>
      <c r="AW544" s="339" t="e">
        <f>AX544+AY544+AZ544</f>
        <v>#REF!</v>
      </c>
      <c r="AX544" s="339" t="e">
        <f>AX545</f>
        <v>#REF!</v>
      </c>
      <c r="AY544" s="339">
        <f>AY545+AY586</f>
        <v>383406.25732570782</v>
      </c>
      <c r="AZ544" s="339" t="e">
        <f>AZ545</f>
        <v>#REF!</v>
      </c>
      <c r="BA544" s="339" t="e">
        <f>BB544+BC544+BD544</f>
        <v>#REF!</v>
      </c>
      <c r="BB544" s="339" t="e">
        <f>BB545</f>
        <v>#REF!</v>
      </c>
      <c r="BC544" s="339">
        <f>BC545+BC586</f>
        <v>383406.94184999994</v>
      </c>
      <c r="BD544" s="339">
        <f>BD545</f>
        <v>0</v>
      </c>
      <c r="BE544" s="340" t="e">
        <f>BG544+BI544+BK544</f>
        <v>#REF!</v>
      </c>
      <c r="BF544" s="481" t="e">
        <f t="shared" si="727"/>
        <v>#REF!</v>
      </c>
      <c r="BG544" s="340" t="e">
        <f>BG545</f>
        <v>#REF!</v>
      </c>
      <c r="BH544" s="341" t="e">
        <f>BG544/AJ544</f>
        <v>#REF!</v>
      </c>
      <c r="BI544" s="340">
        <f>BI545+BI586</f>
        <v>119812.26142</v>
      </c>
      <c r="BJ544" s="341">
        <f>BI544/N544</f>
        <v>0.31249371970649942</v>
      </c>
      <c r="BK544" s="339">
        <f>BK545</f>
        <v>0</v>
      </c>
      <c r="BL544" s="339"/>
    </row>
    <row r="545" spans="2:66" s="92" customFormat="1" ht="102.75" customHeight="1" x14ac:dyDescent="0.25">
      <c r="B545" s="346">
        <v>1</v>
      </c>
      <c r="C545" s="216" t="s">
        <v>216</v>
      </c>
      <c r="D545" s="347" t="e">
        <f>D546+D569</f>
        <v>#REF!</v>
      </c>
      <c r="E545" s="347" t="e">
        <f>F545</f>
        <v>#REF!</v>
      </c>
      <c r="F545" s="347" t="e">
        <f>F546+F569</f>
        <v>#REF!</v>
      </c>
      <c r="G545" s="347">
        <v>0</v>
      </c>
      <c r="H545" s="347" t="e">
        <f t="shared" ref="H545:H586" si="779">I545</f>
        <v>#REF!</v>
      </c>
      <c r="I545" s="347" t="e">
        <f>I546+I569</f>
        <v>#REF!</v>
      </c>
      <c r="J545" s="347">
        <v>0</v>
      </c>
      <c r="K545" s="348">
        <f>L545+M545</f>
        <v>1516069.6214199997</v>
      </c>
      <c r="L545" s="348">
        <f>L546+L569</f>
        <v>1470561.5948899998</v>
      </c>
      <c r="M545" s="348">
        <f>M546+M569</f>
        <v>45508.026529999996</v>
      </c>
      <c r="N545" s="348">
        <f>N546+N569</f>
        <v>0</v>
      </c>
      <c r="O545" s="348">
        <v>0</v>
      </c>
      <c r="P545" s="348">
        <f>R545+T545</f>
        <v>1456133.61993</v>
      </c>
      <c r="Q545" s="349">
        <f>P545/K545</f>
        <v>0.96046619453144788</v>
      </c>
      <c r="R545" s="348">
        <f>R546+R569</f>
        <v>1449838.80865</v>
      </c>
      <c r="S545" s="349">
        <f>R545/L545</f>
        <v>0.98590825007805949</v>
      </c>
      <c r="T545" s="348">
        <f>T546+T569</f>
        <v>6294.8112799999999</v>
      </c>
      <c r="U545" s="349">
        <f>T545/M545</f>
        <v>0.13832309946137319</v>
      </c>
      <c r="V545" s="347">
        <f>V546+V569</f>
        <v>0</v>
      </c>
      <c r="W545" s="337"/>
      <c r="X545" s="347">
        <v>0</v>
      </c>
      <c r="Y545" s="347"/>
      <c r="Z545" s="348">
        <f>AB545+AD545+AF545</f>
        <v>1358486.6439200002</v>
      </c>
      <c r="AA545" s="349">
        <f t="shared" ref="AA545:AA602" si="780">Z545/K545</f>
        <v>0.89605821838682953</v>
      </c>
      <c r="AB545" s="348">
        <f>AB546+AB569</f>
        <v>1351465.7415200002</v>
      </c>
      <c r="AC545" s="349">
        <f t="shared" ref="AC545:AC604" si="781">AB545/L545</f>
        <v>0.91901335259683004</v>
      </c>
      <c r="AD545" s="348">
        <f>AD546+AD569</f>
        <v>7020.9024000000009</v>
      </c>
      <c r="AE545" s="349">
        <f>AD545/M545</f>
        <v>0.1542783314361402</v>
      </c>
      <c r="AF545" s="348">
        <f>AF546+AF569</f>
        <v>0</v>
      </c>
      <c r="AG545" s="347"/>
      <c r="AH545" s="347">
        <v>0</v>
      </c>
      <c r="AI545" s="347"/>
      <c r="AJ545" s="348">
        <f>AL545+AN545+AP545</f>
        <v>1485347.1637899999</v>
      </c>
      <c r="AK545" s="349">
        <f t="shared" ref="AK545:AK585" si="782">AJ545/K545</f>
        <v>0.97973545726664968</v>
      </c>
      <c r="AL545" s="348">
        <f>AL546+AL569</f>
        <v>1464938.1193599999</v>
      </c>
      <c r="AM545" s="338">
        <f t="shared" ref="AM545:AM585" si="783">AL545/L545</f>
        <v>0.99617596736543323</v>
      </c>
      <c r="AN545" s="348">
        <f>AN546+AN569</f>
        <v>20409.044430000002</v>
      </c>
      <c r="AO545" s="338">
        <f>AN545/M545</f>
        <v>0.44847131344062713</v>
      </c>
      <c r="AP545" s="348">
        <f>AP546+AP569</f>
        <v>0</v>
      </c>
      <c r="AQ545" s="347"/>
      <c r="AR545" s="347">
        <v>0</v>
      </c>
      <c r="AS545" s="347"/>
      <c r="AT545" s="350" t="e">
        <f>AT546+AT569</f>
        <v>#REF!</v>
      </c>
      <c r="AU545" s="350">
        <f>AU546+AU569</f>
        <v>0</v>
      </c>
      <c r="AV545" s="350" t="e">
        <f>AV546+AV569</f>
        <v>#REF!</v>
      </c>
      <c r="AW545" s="350" t="e">
        <f>AX545+AY545</f>
        <v>#REF!</v>
      </c>
      <c r="AX545" s="350" t="e">
        <f>AX546+AX569</f>
        <v>#REF!</v>
      </c>
      <c r="AY545" s="350">
        <f>AY546+AY569</f>
        <v>0</v>
      </c>
      <c r="AZ545" s="350" t="e">
        <f>AZ546+AZ569</f>
        <v>#REF!</v>
      </c>
      <c r="BA545" s="350" t="e">
        <f>BB545+BC545</f>
        <v>#REF!</v>
      </c>
      <c r="BB545" s="350" t="e">
        <f>BB546+BB569</f>
        <v>#REF!</v>
      </c>
      <c r="BC545" s="350">
        <f>BC546+BC569</f>
        <v>0</v>
      </c>
      <c r="BD545" s="350">
        <f>BD546+BD569</f>
        <v>0</v>
      </c>
      <c r="BE545" s="352" t="e">
        <f>BG545</f>
        <v>#REF!</v>
      </c>
      <c r="BF545" s="398" t="e">
        <f t="shared" si="727"/>
        <v>#REF!</v>
      </c>
      <c r="BG545" s="352" t="e">
        <f>BG546+BG569</f>
        <v>#REF!</v>
      </c>
      <c r="BH545" s="353" t="e">
        <f t="shared" ref="BH545:BH568" si="784">BG545/AJ545</f>
        <v>#REF!</v>
      </c>
      <c r="BI545" s="352">
        <f>BI546+BI569</f>
        <v>0</v>
      </c>
      <c r="BJ545" s="353">
        <v>0</v>
      </c>
      <c r="BK545" s="350">
        <v>0</v>
      </c>
      <c r="BL545" s="350"/>
      <c r="BM545" s="87"/>
      <c r="BN545" s="87"/>
    </row>
    <row r="546" spans="2:66" s="48" customFormat="1" ht="66.75" customHeight="1" x14ac:dyDescent="0.25">
      <c r="B546" s="482" t="s">
        <v>60</v>
      </c>
      <c r="C546" s="216" t="s">
        <v>217</v>
      </c>
      <c r="D546" s="347">
        <f>D547+D548</f>
        <v>0</v>
      </c>
      <c r="E546" s="347" t="e">
        <f>E547+E548</f>
        <v>#REF!</v>
      </c>
      <c r="F546" s="347" t="e">
        <f>F547+F548</f>
        <v>#REF!</v>
      </c>
      <c r="G546" s="347" t="e">
        <f>G547+G548</f>
        <v>#REF!</v>
      </c>
      <c r="H546" s="347" t="e">
        <f t="shared" si="779"/>
        <v>#REF!</v>
      </c>
      <c r="I546" s="347" t="e">
        <f>I547+I548</f>
        <v>#REF!</v>
      </c>
      <c r="J546" s="347"/>
      <c r="K546" s="348">
        <f>L546+M546</f>
        <v>657516.95097000001</v>
      </c>
      <c r="L546" s="348">
        <f>L547+L548</f>
        <v>612008.92443999997</v>
      </c>
      <c r="M546" s="348">
        <f t="shared" ref="M546:N546" si="785">M547+M548</f>
        <v>45508.026529999996</v>
      </c>
      <c r="N546" s="348">
        <f t="shared" si="785"/>
        <v>0</v>
      </c>
      <c r="O546" s="348">
        <f>O547+O548</f>
        <v>0</v>
      </c>
      <c r="P546" s="348">
        <f>R546+T546</f>
        <v>627079.13774000003</v>
      </c>
      <c r="Q546" s="349">
        <f t="shared" ref="Q546:Q585" si="786">P546/K546</f>
        <v>0.95370794139208626</v>
      </c>
      <c r="R546" s="348">
        <f>R547+R548</f>
        <v>620784.32646000001</v>
      </c>
      <c r="S546" s="349">
        <f t="shared" ref="S546:S585" si="787">R546/L546</f>
        <v>1.0143386830968677</v>
      </c>
      <c r="T546" s="348">
        <f>T547+T548</f>
        <v>6294.8112799999999</v>
      </c>
      <c r="U546" s="349">
        <f>T546/M546</f>
        <v>0.13832309946137319</v>
      </c>
      <c r="V546" s="347"/>
      <c r="W546" s="349"/>
      <c r="X546" s="347">
        <f>X547+X548</f>
        <v>0</v>
      </c>
      <c r="Y546" s="347"/>
      <c r="Z546" s="348">
        <f>AB546+AD546</f>
        <v>529339.25441000005</v>
      </c>
      <c r="AA546" s="349">
        <f t="shared" si="780"/>
        <v>0.8050579587782396</v>
      </c>
      <c r="AB546" s="348">
        <f>AB547+AB548</f>
        <v>522318.35201000003</v>
      </c>
      <c r="AC546" s="349">
        <f t="shared" si="781"/>
        <v>0.85344891414439983</v>
      </c>
      <c r="AD546" s="348">
        <f t="shared" ref="AD546" si="788">AD547+AD548</f>
        <v>7020.9024000000009</v>
      </c>
      <c r="AE546" s="349">
        <f>AD546/M546</f>
        <v>0.1542783314361402</v>
      </c>
      <c r="AF546" s="347"/>
      <c r="AG546" s="347"/>
      <c r="AH546" s="347"/>
      <c r="AI546" s="347"/>
      <c r="AJ546" s="348">
        <f>AL546+AN546</f>
        <v>632417.96886999998</v>
      </c>
      <c r="AK546" s="349">
        <f t="shared" si="782"/>
        <v>0.96182762731367943</v>
      </c>
      <c r="AL546" s="348">
        <f>AL547+AL548</f>
        <v>612008.92443999997</v>
      </c>
      <c r="AM546" s="338">
        <f t="shared" si="783"/>
        <v>1</v>
      </c>
      <c r="AN546" s="348">
        <f t="shared" ref="AN546" si="789">AN547+AN548</f>
        <v>20409.044430000002</v>
      </c>
      <c r="AO546" s="338">
        <f>AN546/M546</f>
        <v>0.44847131344062713</v>
      </c>
      <c r="AP546" s="348"/>
      <c r="AQ546" s="347"/>
      <c r="AR546" s="348"/>
      <c r="AS546" s="347"/>
      <c r="AT546" s="350" t="e">
        <f>AT547+AT548</f>
        <v>#REF!</v>
      </c>
      <c r="AU546" s="350"/>
      <c r="AV546" s="350" t="e">
        <f>AV547+AV548</f>
        <v>#REF!</v>
      </c>
      <c r="AW546" s="350">
        <f t="shared" ref="AW546:AW569" si="790">AX546</f>
        <v>0</v>
      </c>
      <c r="AX546" s="350"/>
      <c r="AY546" s="350"/>
      <c r="AZ546" s="350" t="e">
        <f>AZ547+AZ548</f>
        <v>#REF!</v>
      </c>
      <c r="BA546" s="350">
        <f>AC546+AS546</f>
        <v>0.85344891414439983</v>
      </c>
      <c r="BB546" s="350" t="e">
        <f>BB547+BB548</f>
        <v>#REF!</v>
      </c>
      <c r="BC546" s="350"/>
      <c r="BD546" s="350">
        <f>BD547+BD548</f>
        <v>0</v>
      </c>
      <c r="BE546" s="352" t="e">
        <f>SUM(BG546,BI546,BK546)</f>
        <v>#REF!</v>
      </c>
      <c r="BF546" s="398" t="e">
        <f t="shared" si="727"/>
        <v>#REF!</v>
      </c>
      <c r="BG546" s="352" t="e">
        <f>BG547+BG548</f>
        <v>#REF!</v>
      </c>
      <c r="BH546" s="353" t="e">
        <f t="shared" si="784"/>
        <v>#REF!</v>
      </c>
      <c r="BI546" s="352"/>
      <c r="BJ546" s="350"/>
      <c r="BK546" s="352"/>
      <c r="BL546" s="350"/>
    </row>
    <row r="547" spans="2:66" s="43" customFormat="1" ht="66.75" hidden="1" customHeight="1" x14ac:dyDescent="0.25">
      <c r="B547" s="232"/>
      <c r="C547" s="158" t="s">
        <v>218</v>
      </c>
      <c r="D547" s="355"/>
      <c r="E547" s="355" t="e">
        <f>#REF!+E554+E560+E563</f>
        <v>#REF!</v>
      </c>
      <c r="F547" s="355" t="e">
        <f>#REF!+F554+F560+F563</f>
        <v>#REF!</v>
      </c>
      <c r="G547" s="355" t="e">
        <f>#REF!+G554+G560+G563</f>
        <v>#REF!</v>
      </c>
      <c r="H547" s="303" t="e">
        <f t="shared" si="779"/>
        <v>#REF!</v>
      </c>
      <c r="I547" s="355" t="e">
        <f>#REF!+I554+I560</f>
        <v>#REF!</v>
      </c>
      <c r="J547" s="355"/>
      <c r="K547" s="354">
        <f>L547+M547</f>
        <v>582701.41957999999</v>
      </c>
      <c r="L547" s="354">
        <f>L551+L563</f>
        <v>567702.19527000003</v>
      </c>
      <c r="M547" s="354">
        <f t="shared" ref="M547:N547" si="791">M551+M563</f>
        <v>14999.22431</v>
      </c>
      <c r="N547" s="354">
        <f t="shared" si="791"/>
        <v>0</v>
      </c>
      <c r="O547" s="354"/>
      <c r="P547" s="354">
        <f>R547+T547</f>
        <v>582581.44953999994</v>
      </c>
      <c r="Q547" s="338">
        <f t="shared" si="786"/>
        <v>0.99979411404199681</v>
      </c>
      <c r="R547" s="354">
        <f>R551+R563</f>
        <v>580970.36725999997</v>
      </c>
      <c r="S547" s="338">
        <f t="shared" si="787"/>
        <v>1.0233717116131453</v>
      </c>
      <c r="T547" s="354">
        <f>T551+T563</f>
        <v>1611.0822800000001</v>
      </c>
      <c r="U547" s="338">
        <f>T547/M547</f>
        <v>0.10741103984463314</v>
      </c>
      <c r="V547" s="355"/>
      <c r="W547" s="337"/>
      <c r="X547" s="355"/>
      <c r="Y547" s="355"/>
      <c r="Z547" s="354">
        <f>AB547+AD547</f>
        <v>484428.04839000001</v>
      </c>
      <c r="AA547" s="338">
        <f t="shared" si="780"/>
        <v>0.83134866693677612</v>
      </c>
      <c r="AB547" s="354">
        <f>AB551+AB563</f>
        <v>482816.96611000004</v>
      </c>
      <c r="AC547" s="338">
        <f t="shared" si="781"/>
        <v>0.85047577785104667</v>
      </c>
      <c r="AD547" s="354">
        <f t="shared" ref="AD547" si="792">AD551+AD563</f>
        <v>1611.0822800000001</v>
      </c>
      <c r="AE547" s="338">
        <f>AD547/M547</f>
        <v>0.10741103984463314</v>
      </c>
      <c r="AF547" s="355"/>
      <c r="AG547" s="355"/>
      <c r="AH547" s="355"/>
      <c r="AI547" s="355"/>
      <c r="AJ547" s="354">
        <f>AL547+AN547</f>
        <v>582701.41957999999</v>
      </c>
      <c r="AK547" s="338">
        <f t="shared" si="782"/>
        <v>1</v>
      </c>
      <c r="AL547" s="354">
        <f>AL551+AL563</f>
        <v>567702.19527000003</v>
      </c>
      <c r="AM547" s="338">
        <f t="shared" si="783"/>
        <v>1</v>
      </c>
      <c r="AN547" s="354">
        <f>AN551+AN563</f>
        <v>14999.22431</v>
      </c>
      <c r="AO547" s="338">
        <f>AN547/M547</f>
        <v>1</v>
      </c>
      <c r="AP547" s="354"/>
      <c r="AQ547" s="355"/>
      <c r="AR547" s="354"/>
      <c r="AS547" s="355"/>
      <c r="AT547" s="351" t="e">
        <f>#REF!+AT554+AT560</f>
        <v>#REF!</v>
      </c>
      <c r="AU547" s="351"/>
      <c r="AV547" s="351" t="e">
        <f>#REF!+AV554+AV560+AV563</f>
        <v>#REF!</v>
      </c>
      <c r="AW547" s="331" t="e">
        <f t="shared" si="790"/>
        <v>#REF!</v>
      </c>
      <c r="AX547" s="351" t="e">
        <f>#REF!+AX554+AX563</f>
        <v>#REF!</v>
      </c>
      <c r="AY547" s="351"/>
      <c r="AZ547" s="351" t="e">
        <f>#REF!+AZ554+AZ560+AZ563</f>
        <v>#REF!</v>
      </c>
      <c r="BA547" s="331" t="e">
        <f t="shared" ref="BA547:BA569" si="793">BB547</f>
        <v>#REF!</v>
      </c>
      <c r="BB547" s="351" t="e">
        <f>#REF!+BB554+BB560+BB563</f>
        <v>#REF!</v>
      </c>
      <c r="BC547" s="351"/>
      <c r="BD547" s="351"/>
      <c r="BE547" s="356" t="e">
        <f>#REF!+BE554+BE560+BE563</f>
        <v>#REF!</v>
      </c>
      <c r="BF547" s="398" t="e">
        <f t="shared" si="727"/>
        <v>#REF!</v>
      </c>
      <c r="BG547" s="356" t="e">
        <f>#REF!+BG554+BG560+BG563</f>
        <v>#REF!</v>
      </c>
      <c r="BH547" s="357" t="e">
        <f t="shared" si="784"/>
        <v>#REF!</v>
      </c>
      <c r="BI547" s="356"/>
      <c r="BJ547" s="351"/>
      <c r="BK547" s="356"/>
      <c r="BL547" s="351"/>
    </row>
    <row r="548" spans="2:66" s="43" customFormat="1" ht="66.75" hidden="1" customHeight="1" x14ac:dyDescent="0.25">
      <c r="B548" s="232"/>
      <c r="C548" s="158" t="s">
        <v>75</v>
      </c>
      <c r="D548" s="355"/>
      <c r="E548" s="355" t="e">
        <f>F548+G548</f>
        <v>#REF!</v>
      </c>
      <c r="F548" s="355" t="e">
        <f>#REF!+F555+F561</f>
        <v>#REF!</v>
      </c>
      <c r="G548" s="355" t="e">
        <f>#REF!+G555+G561+G564</f>
        <v>#REF!</v>
      </c>
      <c r="H548" s="303" t="e">
        <f t="shared" si="779"/>
        <v>#REF!</v>
      </c>
      <c r="I548" s="355" t="e">
        <f>#REF!+I555+I561</f>
        <v>#REF!</v>
      </c>
      <c r="J548" s="355"/>
      <c r="K548" s="354">
        <f>L548+M548</f>
        <v>74815.531389999989</v>
      </c>
      <c r="L548" s="354">
        <f>L552+L559+L564+L549</f>
        <v>44306.729169999999</v>
      </c>
      <c r="M548" s="354">
        <f t="shared" ref="M548:N548" si="794">M552+M559+M564+M549</f>
        <v>30508.802219999998</v>
      </c>
      <c r="N548" s="354">
        <f t="shared" si="794"/>
        <v>0</v>
      </c>
      <c r="O548" s="354"/>
      <c r="P548" s="354">
        <f>R548+T548</f>
        <v>44497.688199999997</v>
      </c>
      <c r="Q548" s="338">
        <f t="shared" si="786"/>
        <v>0.59476538324698258</v>
      </c>
      <c r="R548" s="354">
        <f>R552+R559+R564+R549</f>
        <v>39813.959199999998</v>
      </c>
      <c r="S548" s="338">
        <f t="shared" si="787"/>
        <v>0.8985984735464958</v>
      </c>
      <c r="T548" s="354">
        <f>T552+T559+T564+T549</f>
        <v>4683.7290000000003</v>
      </c>
      <c r="U548" s="338">
        <f>T548/M548</f>
        <v>0.15352057960930335</v>
      </c>
      <c r="V548" s="355"/>
      <c r="W548" s="337"/>
      <c r="X548" s="355"/>
      <c r="Y548" s="355"/>
      <c r="Z548" s="354">
        <f>AB548+AD548</f>
        <v>44911.206019999998</v>
      </c>
      <c r="AA548" s="338">
        <f t="shared" si="780"/>
        <v>0.60029254869401261</v>
      </c>
      <c r="AB548" s="354">
        <f>AB552+AB559+AB564+AB549</f>
        <v>39501.385900000001</v>
      </c>
      <c r="AC548" s="338">
        <f t="shared" si="781"/>
        <v>0.8915437144646261</v>
      </c>
      <c r="AD548" s="354">
        <f t="shared" ref="AD548" si="795">AD552+AD559+AD564+AD549</f>
        <v>5409.8201200000003</v>
      </c>
      <c r="AE548" s="338">
        <f>AD548/M548</f>
        <v>0.17731997739503524</v>
      </c>
      <c r="AF548" s="355"/>
      <c r="AG548" s="355"/>
      <c r="AH548" s="355"/>
      <c r="AI548" s="355"/>
      <c r="AJ548" s="354">
        <f>AL548+AN548</f>
        <v>49716.549289999995</v>
      </c>
      <c r="AK548" s="338">
        <f t="shared" si="782"/>
        <v>0.66452176929462026</v>
      </c>
      <c r="AL548" s="354">
        <f>AL552+AL559+AL564+AL549</f>
        <v>44306.729169999999</v>
      </c>
      <c r="AM548" s="338">
        <f t="shared" si="783"/>
        <v>1</v>
      </c>
      <c r="AN548" s="354">
        <f>AN552+AN559+AN564+AN549</f>
        <v>5409.8201200000003</v>
      </c>
      <c r="AO548" s="338">
        <f>AN548/M548</f>
        <v>0.17731997739503524</v>
      </c>
      <c r="AP548" s="354"/>
      <c r="AQ548" s="355"/>
      <c r="AR548" s="354"/>
      <c r="AS548" s="355"/>
      <c r="AT548" s="351" t="e">
        <f>#REF!+AT555+AT561</f>
        <v>#REF!</v>
      </c>
      <c r="AU548" s="351"/>
      <c r="AV548" s="351" t="e">
        <f>#REF!+AV555+AV561+AV564</f>
        <v>#REF!</v>
      </c>
      <c r="AW548" s="331">
        <f t="shared" si="790"/>
        <v>480.32769000000008</v>
      </c>
      <c r="AX548" s="351">
        <f>AX564</f>
        <v>480.32769000000008</v>
      </c>
      <c r="AY548" s="351"/>
      <c r="AZ548" s="351" t="e">
        <f>#REF!+AZ555+AZ561+AZ564</f>
        <v>#REF!</v>
      </c>
      <c r="BA548" s="331" t="e">
        <f t="shared" si="793"/>
        <v>#REF!</v>
      </c>
      <c r="BB548" s="351" t="e">
        <f>#REF!+BB555+BB561+BB564+BB568</f>
        <v>#REF!</v>
      </c>
      <c r="BC548" s="351"/>
      <c r="BD548" s="351"/>
      <c r="BE548" s="356" t="e">
        <f>#REF!+BE555+BE561+BE564</f>
        <v>#REF!</v>
      </c>
      <c r="BF548" s="398" t="e">
        <f t="shared" si="727"/>
        <v>#REF!</v>
      </c>
      <c r="BG548" s="356" t="e">
        <f>#REF!+BG555+BG561+BG564+BG568+BG566</f>
        <v>#REF!</v>
      </c>
      <c r="BH548" s="357" t="e">
        <f t="shared" si="784"/>
        <v>#REF!</v>
      </c>
      <c r="BI548" s="356"/>
      <c r="BJ548" s="351"/>
      <c r="BK548" s="356"/>
      <c r="BL548" s="351"/>
    </row>
    <row r="549" spans="2:66" s="43" customFormat="1" ht="66.75" customHeight="1" x14ac:dyDescent="0.25">
      <c r="B549" s="232" t="s">
        <v>60</v>
      </c>
      <c r="C549" s="197" t="s">
        <v>456</v>
      </c>
      <c r="D549" s="355"/>
      <c r="E549" s="355" t="e">
        <f>F549+G549</f>
        <v>#REF!</v>
      </c>
      <c r="F549" s="355" t="e">
        <f>#REF!+#REF!</f>
        <v>#REF!</v>
      </c>
      <c r="G549" s="355" t="e">
        <f>#REF!+#REF!</f>
        <v>#REF!</v>
      </c>
      <c r="H549" s="303" t="e">
        <f t="shared" si="779"/>
        <v>#REF!</v>
      </c>
      <c r="I549" s="355" t="e">
        <f>#REF!+#REF!</f>
        <v>#REF!</v>
      </c>
      <c r="J549" s="355"/>
      <c r="K549" s="354">
        <f t="shared" ref="K549:K585" si="796">L549</f>
        <v>5903.3024699999996</v>
      </c>
      <c r="L549" s="354">
        <v>5903.3024699999996</v>
      </c>
      <c r="M549" s="354"/>
      <c r="N549" s="354"/>
      <c r="O549" s="354">
        <v>0</v>
      </c>
      <c r="P549" s="354">
        <f t="shared" ref="P549" si="797">R549</f>
        <v>5903.3024699999996</v>
      </c>
      <c r="Q549" s="338">
        <f t="shared" si="786"/>
        <v>1</v>
      </c>
      <c r="R549" s="354">
        <f>L549</f>
        <v>5903.3024699999996</v>
      </c>
      <c r="S549" s="338">
        <f t="shared" si="787"/>
        <v>1</v>
      </c>
      <c r="T549" s="338"/>
      <c r="U549" s="338"/>
      <c r="V549" s="355"/>
      <c r="W549" s="337"/>
      <c r="X549" s="355"/>
      <c r="Y549" s="355"/>
      <c r="Z549" s="354">
        <f t="shared" ref="Z549:Z551" si="798">AB549</f>
        <v>5903.3024699999996</v>
      </c>
      <c r="AA549" s="338">
        <f t="shared" si="780"/>
        <v>1</v>
      </c>
      <c r="AB549" s="354">
        <f>R549</f>
        <v>5903.3024699999996</v>
      </c>
      <c r="AC549" s="338">
        <f t="shared" si="781"/>
        <v>1</v>
      </c>
      <c r="AD549" s="354">
        <v>0</v>
      </c>
      <c r="AE549" s="338">
        <v>0</v>
      </c>
      <c r="AF549" s="355"/>
      <c r="AG549" s="355"/>
      <c r="AH549" s="355"/>
      <c r="AI549" s="355"/>
      <c r="AJ549" s="354">
        <f t="shared" ref="AJ549" si="799">AL549</f>
        <v>5903.3024699999996</v>
      </c>
      <c r="AK549" s="338">
        <f t="shared" si="782"/>
        <v>1</v>
      </c>
      <c r="AL549" s="354">
        <v>5903.3024699999996</v>
      </c>
      <c r="AM549" s="338">
        <f t="shared" si="783"/>
        <v>1</v>
      </c>
      <c r="AN549" s="338"/>
      <c r="AO549" s="338"/>
      <c r="AP549" s="354"/>
      <c r="AQ549" s="355"/>
      <c r="AR549" s="354"/>
      <c r="AS549" s="355"/>
      <c r="AT549" s="351" t="e">
        <f>#REF!+#REF!</f>
        <v>#REF!</v>
      </c>
      <c r="AU549" s="351"/>
      <c r="AV549" s="351" t="e">
        <f>#REF!+#REF!</f>
        <v>#REF!</v>
      </c>
      <c r="AW549" s="331" t="e">
        <f t="shared" si="790"/>
        <v>#REF!</v>
      </c>
      <c r="AX549" s="351" t="e">
        <f>#REF!+#REF!</f>
        <v>#REF!</v>
      </c>
      <c r="AY549" s="351"/>
      <c r="AZ549" s="351" t="e">
        <f>#REF!+#REF!</f>
        <v>#REF!</v>
      </c>
      <c r="BA549" s="331" t="e">
        <f t="shared" si="793"/>
        <v>#REF!</v>
      </c>
      <c r="BB549" s="351" t="e">
        <f>#REF!+#REF!</f>
        <v>#REF!</v>
      </c>
      <c r="BC549" s="351"/>
      <c r="BD549" s="351"/>
      <c r="BE549" s="356" t="e">
        <f>BG549+BK549</f>
        <v>#REF!</v>
      </c>
      <c r="BF549" s="398" t="e">
        <f t="shared" si="727"/>
        <v>#REF!</v>
      </c>
      <c r="BG549" s="356" t="e">
        <f>#REF!+#REF!</f>
        <v>#REF!</v>
      </c>
      <c r="BH549" s="357" t="e">
        <f t="shared" si="784"/>
        <v>#REF!</v>
      </c>
      <c r="BI549" s="356"/>
      <c r="BJ549" s="351"/>
      <c r="BK549" s="356"/>
      <c r="BL549" s="351"/>
    </row>
    <row r="550" spans="2:66" s="43" customFormat="1" ht="66.75" customHeight="1" x14ac:dyDescent="0.25">
      <c r="B550" s="232" t="s">
        <v>67</v>
      </c>
      <c r="C550" s="197" t="s">
        <v>376</v>
      </c>
      <c r="D550" s="355"/>
      <c r="E550" s="355"/>
      <c r="F550" s="355"/>
      <c r="G550" s="355"/>
      <c r="H550" s="303"/>
      <c r="I550" s="355"/>
      <c r="J550" s="355"/>
      <c r="K550" s="354">
        <f t="shared" ref="K550:K555" si="800">L550+M550</f>
        <v>570293.81203999999</v>
      </c>
      <c r="L550" s="354">
        <f>L551+L552</f>
        <v>532036.16131999996</v>
      </c>
      <c r="M550" s="354">
        <f t="shared" ref="M550:N550" si="801">M551+M552</f>
        <v>38257.650719999998</v>
      </c>
      <c r="N550" s="354">
        <f t="shared" si="801"/>
        <v>0</v>
      </c>
      <c r="O550" s="354"/>
      <c r="P550" s="354">
        <f>R550+T550</f>
        <v>543008.10615999997</v>
      </c>
      <c r="Q550" s="338">
        <f t="shared" si="786"/>
        <v>0.95215500273026599</v>
      </c>
      <c r="R550" s="354">
        <f>R551+R552</f>
        <v>541397.02387999999</v>
      </c>
      <c r="S550" s="338">
        <f t="shared" si="787"/>
        <v>1.0175944103813834</v>
      </c>
      <c r="T550" s="354">
        <f>T551+T552</f>
        <v>1611.0822800000001</v>
      </c>
      <c r="U550" s="338">
        <f>T550/M550</f>
        <v>4.2111375102229488E-2</v>
      </c>
      <c r="V550" s="355"/>
      <c r="W550" s="337"/>
      <c r="X550" s="355"/>
      <c r="Y550" s="355"/>
      <c r="Z550" s="354">
        <f>AB550+AD550</f>
        <v>444590.62154999998</v>
      </c>
      <c r="AA550" s="338">
        <f t="shared" si="780"/>
        <v>0.77958170361283308</v>
      </c>
      <c r="AB550" s="354">
        <f>AB551+AB552</f>
        <v>442979.53927000001</v>
      </c>
      <c r="AC550" s="338">
        <f t="shared" si="781"/>
        <v>0.8326117122771366</v>
      </c>
      <c r="AD550" s="354">
        <f t="shared" ref="AD550" si="802">AD551+AD552</f>
        <v>1611.0822800000001</v>
      </c>
      <c r="AE550" s="338">
        <f>AD550/M550</f>
        <v>4.2111375102229488E-2</v>
      </c>
      <c r="AF550" s="355"/>
      <c r="AG550" s="355"/>
      <c r="AH550" s="355"/>
      <c r="AI550" s="355"/>
      <c r="AJ550" s="354">
        <f>AL550+AN550</f>
        <v>547625.33602000005</v>
      </c>
      <c r="AK550" s="338">
        <f t="shared" si="782"/>
        <v>0.96025123271298973</v>
      </c>
      <c r="AL550" s="354">
        <f>AL551+AL552</f>
        <v>532626.11171000008</v>
      </c>
      <c r="AM550" s="338">
        <f t="shared" si="783"/>
        <v>1.0011088539330417</v>
      </c>
      <c r="AN550" s="354">
        <f>AN551+AN552</f>
        <v>14999.22431</v>
      </c>
      <c r="AO550" s="338"/>
      <c r="AP550" s="354"/>
      <c r="AQ550" s="355"/>
      <c r="AR550" s="354"/>
      <c r="AS550" s="355"/>
      <c r="AT550" s="351"/>
      <c r="AU550" s="351"/>
      <c r="AV550" s="351"/>
      <c r="AW550" s="331"/>
      <c r="AX550" s="351"/>
      <c r="AY550" s="351"/>
      <c r="AZ550" s="351"/>
      <c r="BA550" s="331"/>
      <c r="BB550" s="351"/>
      <c r="BC550" s="351"/>
      <c r="BD550" s="351"/>
      <c r="BE550" s="356"/>
      <c r="BF550" s="398"/>
      <c r="BG550" s="356"/>
      <c r="BH550" s="357"/>
      <c r="BI550" s="356"/>
      <c r="BJ550" s="351"/>
      <c r="BK550" s="356"/>
      <c r="BL550" s="351"/>
    </row>
    <row r="551" spans="2:66" s="43" customFormat="1" ht="66.75" hidden="1" customHeight="1" x14ac:dyDescent="0.25">
      <c r="B551" s="483"/>
      <c r="C551" s="158" t="s">
        <v>90</v>
      </c>
      <c r="D551" s="355"/>
      <c r="E551" s="355">
        <f>F551</f>
        <v>169786.77174</v>
      </c>
      <c r="F551" s="355">
        <v>169786.77174</v>
      </c>
      <c r="G551" s="355">
        <v>0</v>
      </c>
      <c r="H551" s="355">
        <f t="shared" ref="H551:H552" si="803">I551</f>
        <v>336893.37690999999</v>
      </c>
      <c r="I551" s="355">
        <f>L551-F551</f>
        <v>336893.37690999999</v>
      </c>
      <c r="J551" s="355"/>
      <c r="K551" s="354">
        <f t="shared" si="800"/>
        <v>521679.37296000001</v>
      </c>
      <c r="L551" s="354">
        <f>L554</f>
        <v>506680.14864999999</v>
      </c>
      <c r="M551" s="354">
        <f t="shared" ref="M551:N551" si="804">M554</f>
        <v>14999.22431</v>
      </c>
      <c r="N551" s="354">
        <f t="shared" si="804"/>
        <v>0</v>
      </c>
      <c r="O551" s="354"/>
      <c r="P551" s="354">
        <f>R551+T551</f>
        <v>521713.01108999999</v>
      </c>
      <c r="Q551" s="338">
        <f t="shared" ref="Q551:Q552" si="805">P551/K551</f>
        <v>1.0000644804677807</v>
      </c>
      <c r="R551" s="354">
        <f>R554</f>
        <v>520101.92881000001</v>
      </c>
      <c r="S551" s="338">
        <f t="shared" ref="S551:S552" si="806">R551/L551</f>
        <v>1.0264896507111263</v>
      </c>
      <c r="T551" s="354">
        <f>T554</f>
        <v>1611.0822800000001</v>
      </c>
      <c r="U551" s="338">
        <f>T551/M551</f>
        <v>0.10741103984463314</v>
      </c>
      <c r="V551" s="355"/>
      <c r="W551" s="484"/>
      <c r="X551" s="355"/>
      <c r="Y551" s="355"/>
      <c r="Z551" s="354">
        <f t="shared" si="798"/>
        <v>421948.52766000002</v>
      </c>
      <c r="AA551" s="338">
        <f t="shared" si="780"/>
        <v>0.80882731718118572</v>
      </c>
      <c r="AB551" s="354">
        <f>AB554</f>
        <v>421948.52766000002</v>
      </c>
      <c r="AC551" s="338">
        <f t="shared" si="781"/>
        <v>0.83277098734623978</v>
      </c>
      <c r="AD551" s="354">
        <f t="shared" ref="AD551" si="807">AD554</f>
        <v>1611.0822800000001</v>
      </c>
      <c r="AE551" s="338">
        <f t="shared" ref="AE551:AE552" si="808">AD551/M551</f>
        <v>0.10741103984463314</v>
      </c>
      <c r="AF551" s="355"/>
      <c r="AG551" s="355"/>
      <c r="AH551" s="355"/>
      <c r="AI551" s="355"/>
      <c r="AJ551" s="354">
        <f>AL551+AN551</f>
        <v>521788.98114000005</v>
      </c>
      <c r="AK551" s="338">
        <f t="shared" si="782"/>
        <v>1.0002101064095714</v>
      </c>
      <c r="AL551" s="354">
        <v>506789.75683000003</v>
      </c>
      <c r="AM551" s="338">
        <f t="shared" si="783"/>
        <v>1.0002163261779489</v>
      </c>
      <c r="AN551" s="354">
        <f>AN554</f>
        <v>14999.22431</v>
      </c>
      <c r="AO551" s="338"/>
      <c r="AP551" s="354"/>
      <c r="AQ551" s="355"/>
      <c r="AR551" s="354"/>
      <c r="AS551" s="355"/>
      <c r="AT551" s="351">
        <f>BB551-AF551</f>
        <v>506680.14864999999</v>
      </c>
      <c r="AU551" s="351"/>
      <c r="AV551" s="351"/>
      <c r="AW551" s="351">
        <f t="shared" ref="AW551:AW552" si="809">AX551</f>
        <v>-437057.36015000008</v>
      </c>
      <c r="AX551" s="351">
        <f>BE551-AJ551</f>
        <v>-437057.36015000008</v>
      </c>
      <c r="AY551" s="351"/>
      <c r="AZ551" s="351"/>
      <c r="BA551" s="351">
        <f t="shared" ref="BA551:BA552" si="810">BB551</f>
        <v>506680.14864999999</v>
      </c>
      <c r="BB551" s="351">
        <f>L551</f>
        <v>506680.14864999999</v>
      </c>
      <c r="BC551" s="351"/>
      <c r="BD551" s="351"/>
      <c r="BE551" s="356">
        <f>BG551</f>
        <v>84731.620989999967</v>
      </c>
      <c r="BF551" s="485">
        <f t="shared" ref="BF551:BF552" si="811">BE551/K551</f>
        <v>0.16242087646523989</v>
      </c>
      <c r="BG551" s="356">
        <f>L551-AB551</f>
        <v>84731.620989999967</v>
      </c>
      <c r="BH551" s="357">
        <f t="shared" ref="BH551:BH552" si="812">BG551/AJ551</f>
        <v>0.1623867579665616</v>
      </c>
      <c r="BI551" s="356"/>
      <c r="BJ551" s="351"/>
      <c r="BK551" s="356"/>
      <c r="BL551" s="351"/>
    </row>
    <row r="552" spans="2:66" s="43" customFormat="1" ht="66.75" hidden="1" customHeight="1" x14ac:dyDescent="0.25">
      <c r="B552" s="483"/>
      <c r="C552" s="158" t="s">
        <v>75</v>
      </c>
      <c r="D552" s="355"/>
      <c r="E552" s="355">
        <f>F552+G552</f>
        <v>5162.3214399999997</v>
      </c>
      <c r="F552" s="355">
        <v>5162.3214399999997</v>
      </c>
      <c r="G552" s="355">
        <v>0</v>
      </c>
      <c r="H552" s="355">
        <f t="shared" si="803"/>
        <v>20193.69123</v>
      </c>
      <c r="I552" s="355">
        <f>L552-F552</f>
        <v>20193.69123</v>
      </c>
      <c r="J552" s="355"/>
      <c r="K552" s="354">
        <f t="shared" si="800"/>
        <v>48614.439079999996</v>
      </c>
      <c r="L552" s="354">
        <f>L555</f>
        <v>25356.01267</v>
      </c>
      <c r="M552" s="354">
        <f t="shared" ref="M552:N552" si="813">M555</f>
        <v>23258.42641</v>
      </c>
      <c r="N552" s="354">
        <f t="shared" si="813"/>
        <v>0</v>
      </c>
      <c r="O552" s="354"/>
      <c r="P552" s="354">
        <f>R552+X552</f>
        <v>21295.095069999999</v>
      </c>
      <c r="Q552" s="338">
        <f t="shared" si="805"/>
        <v>0.4380405384284442</v>
      </c>
      <c r="R552" s="354">
        <f>R555</f>
        <v>21295.095069999999</v>
      </c>
      <c r="S552" s="338">
        <f t="shared" si="806"/>
        <v>0.8398439986266184</v>
      </c>
      <c r="T552" s="354">
        <f>T555</f>
        <v>0</v>
      </c>
      <c r="U552" s="338"/>
      <c r="V552" s="355"/>
      <c r="W552" s="484"/>
      <c r="X552" s="355"/>
      <c r="Y552" s="355"/>
      <c r="Z552" s="354">
        <f>AB552+AH552</f>
        <v>21031.011610000001</v>
      </c>
      <c r="AA552" s="338">
        <f t="shared" ref="AA552" si="814">Z552/K552</f>
        <v>0.43260833628855277</v>
      </c>
      <c r="AB552" s="354">
        <f>AB555</f>
        <v>21031.011610000001</v>
      </c>
      <c r="AC552" s="338">
        <f t="shared" ref="AC552" si="815">AB552/L552</f>
        <v>0.82942897543519811</v>
      </c>
      <c r="AD552" s="354">
        <f t="shared" ref="AD552" si="816">AD555</f>
        <v>0</v>
      </c>
      <c r="AE552" s="338">
        <f t="shared" si="808"/>
        <v>0</v>
      </c>
      <c r="AF552" s="355"/>
      <c r="AG552" s="355"/>
      <c r="AH552" s="355"/>
      <c r="AI552" s="355"/>
      <c r="AJ552" s="354">
        <f>AL552+AR552</f>
        <v>25836.354879999999</v>
      </c>
      <c r="AK552" s="338">
        <f t="shared" ref="AK552" si="817">AJ552/K552</f>
        <v>0.53145434502460587</v>
      </c>
      <c r="AL552" s="354">
        <v>25836.354879999999</v>
      </c>
      <c r="AM552" s="338">
        <f t="shared" ref="AM552" si="818">AL552/L552</f>
        <v>1.0189439174152297</v>
      </c>
      <c r="AN552" s="354">
        <f>AN555</f>
        <v>0</v>
      </c>
      <c r="AO552" s="338"/>
      <c r="AP552" s="354"/>
      <c r="AQ552" s="355"/>
      <c r="AR552" s="354"/>
      <c r="AS552" s="355"/>
      <c r="AT552" s="351">
        <f>AL552</f>
        <v>25836.354879999999</v>
      </c>
      <c r="AU552" s="351"/>
      <c r="AV552" s="351"/>
      <c r="AW552" s="351">
        <f t="shared" si="809"/>
        <v>0</v>
      </c>
      <c r="AX552" s="351">
        <f>AR552</f>
        <v>0</v>
      </c>
      <c r="AY552" s="351"/>
      <c r="AZ552" s="351"/>
      <c r="BA552" s="351">
        <f t="shared" si="810"/>
        <v>25356.01267</v>
      </c>
      <c r="BB552" s="351">
        <f>L552</f>
        <v>25356.01267</v>
      </c>
      <c r="BC552" s="351"/>
      <c r="BD552" s="351"/>
      <c r="BE552" s="356">
        <f>BG552+BK552</f>
        <v>4325.0010599999987</v>
      </c>
      <c r="BF552" s="485">
        <f t="shared" si="811"/>
        <v>8.896535971304266E-2</v>
      </c>
      <c r="BG552" s="356">
        <f>L552-AB552</f>
        <v>4325.0010599999987</v>
      </c>
      <c r="BH552" s="357">
        <f t="shared" si="812"/>
        <v>0.16739981627005732</v>
      </c>
      <c r="BI552" s="356"/>
      <c r="BJ552" s="351"/>
      <c r="BK552" s="356"/>
      <c r="BL552" s="351"/>
    </row>
    <row r="553" spans="2:66" s="43" customFormat="1" ht="66.75" hidden="1" customHeight="1" x14ac:dyDescent="0.25">
      <c r="B553" s="232" t="s">
        <v>80</v>
      </c>
      <c r="C553" s="197" t="s">
        <v>333</v>
      </c>
      <c r="D553" s="355"/>
      <c r="E553" s="355">
        <f>F553+G553</f>
        <v>174949.09318</v>
      </c>
      <c r="F553" s="355">
        <f>F554+F555</f>
        <v>174949.09318</v>
      </c>
      <c r="G553" s="355">
        <f>G554+G555</f>
        <v>0</v>
      </c>
      <c r="H553" s="303">
        <f t="shared" si="779"/>
        <v>357087.06813999999</v>
      </c>
      <c r="I553" s="355">
        <f>I554+I555</f>
        <v>357087.06813999999</v>
      </c>
      <c r="J553" s="355"/>
      <c r="K553" s="354">
        <f t="shared" si="800"/>
        <v>570293.81203999999</v>
      </c>
      <c r="L553" s="354">
        <f>L554+L555</f>
        <v>532036.16131999996</v>
      </c>
      <c r="M553" s="354">
        <f>M554+M555</f>
        <v>38257.650719999998</v>
      </c>
      <c r="N553" s="354"/>
      <c r="O553" s="354">
        <f>O554+O555</f>
        <v>0</v>
      </c>
      <c r="P553" s="354">
        <f>R553+T553</f>
        <v>543008.10615999997</v>
      </c>
      <c r="Q553" s="338">
        <f t="shared" si="786"/>
        <v>0.95215500273026599</v>
      </c>
      <c r="R553" s="354">
        <f>R554+R555</f>
        <v>541397.02387999999</v>
      </c>
      <c r="S553" s="338">
        <f t="shared" si="787"/>
        <v>1.0175944103813834</v>
      </c>
      <c r="T553" s="354">
        <f>T554+T555</f>
        <v>1611.0822800000001</v>
      </c>
      <c r="U553" s="338">
        <f>T553/M553</f>
        <v>4.2111375102229488E-2</v>
      </c>
      <c r="V553" s="355"/>
      <c r="W553" s="337"/>
      <c r="X553" s="355">
        <f>X554+X555</f>
        <v>0</v>
      </c>
      <c r="Y553" s="355"/>
      <c r="Z553" s="354">
        <f>AB553+AH553</f>
        <v>442979.53927000001</v>
      </c>
      <c r="AA553" s="338">
        <f t="shared" si="780"/>
        <v>0.7767566996482328</v>
      </c>
      <c r="AB553" s="354">
        <f>AB554+AB555</f>
        <v>442979.53927000001</v>
      </c>
      <c r="AC553" s="338">
        <f t="shared" si="781"/>
        <v>0.8326117122771366</v>
      </c>
      <c r="AD553" s="354">
        <f>AD554+AD555</f>
        <v>1611.0822800000001</v>
      </c>
      <c r="AE553" s="338">
        <f>AD553/M553</f>
        <v>4.2111375102229488E-2</v>
      </c>
      <c r="AF553" s="355"/>
      <c r="AG553" s="355"/>
      <c r="AH553" s="355">
        <f>AH554+AH555</f>
        <v>0</v>
      </c>
      <c r="AI553" s="355"/>
      <c r="AJ553" s="354">
        <f>AL553+AN553</f>
        <v>547625.33602000005</v>
      </c>
      <c r="AK553" s="338">
        <f t="shared" si="782"/>
        <v>0.96025123271298973</v>
      </c>
      <c r="AL553" s="354">
        <f>AL554+AL555</f>
        <v>532626.11171000008</v>
      </c>
      <c r="AM553" s="338">
        <f t="shared" si="783"/>
        <v>1.0011088539330417</v>
      </c>
      <c r="AN553" s="354">
        <f>AN554</f>
        <v>14999.22431</v>
      </c>
      <c r="AO553" s="338">
        <f>AN553/M553</f>
        <v>0.39205816425520446</v>
      </c>
      <c r="AP553" s="354"/>
      <c r="AQ553" s="355"/>
      <c r="AR553" s="354">
        <f>AR554+AR555</f>
        <v>0</v>
      </c>
      <c r="AS553" s="355"/>
      <c r="AT553" s="351">
        <f>AT554+AT555</f>
        <v>532516.50352999999</v>
      </c>
      <c r="AU553" s="351"/>
      <c r="AV553" s="351">
        <f>AV554+AV555</f>
        <v>0</v>
      </c>
      <c r="AW553" s="331">
        <f t="shared" si="790"/>
        <v>-437057.36015000008</v>
      </c>
      <c r="AX553" s="351">
        <f>AX554+AX555</f>
        <v>-437057.36015000008</v>
      </c>
      <c r="AY553" s="351"/>
      <c r="AZ553" s="351">
        <f>AZ554+AZ555</f>
        <v>0</v>
      </c>
      <c r="BA553" s="331">
        <f t="shared" si="793"/>
        <v>532036.16131999996</v>
      </c>
      <c r="BB553" s="351">
        <f>BB554+BB555</f>
        <v>532036.16131999996</v>
      </c>
      <c r="BC553" s="351"/>
      <c r="BD553" s="351"/>
      <c r="BE553" s="356">
        <f>BG553+BK553</f>
        <v>89056.622049999962</v>
      </c>
      <c r="BF553" s="398">
        <f t="shared" si="727"/>
        <v>0.15615919403269554</v>
      </c>
      <c r="BG553" s="356">
        <f>BG554+BG555</f>
        <v>89056.622049999962</v>
      </c>
      <c r="BH553" s="357">
        <f t="shared" si="784"/>
        <v>0.16262326848724817</v>
      </c>
      <c r="BI553" s="356"/>
      <c r="BJ553" s="351"/>
      <c r="BK553" s="356"/>
      <c r="BL553" s="351"/>
    </row>
    <row r="554" spans="2:66" s="43" customFormat="1" ht="66.75" hidden="1" customHeight="1" x14ac:dyDescent="0.25">
      <c r="B554" s="483"/>
      <c r="C554" s="158" t="s">
        <v>90</v>
      </c>
      <c r="D554" s="355"/>
      <c r="E554" s="355">
        <f>F554</f>
        <v>169786.77174</v>
      </c>
      <c r="F554" s="355">
        <v>169786.77174</v>
      </c>
      <c r="G554" s="355">
        <v>0</v>
      </c>
      <c r="H554" s="355">
        <f t="shared" si="779"/>
        <v>336893.37690999999</v>
      </c>
      <c r="I554" s="355">
        <f>L554-F554</f>
        <v>336893.37690999999</v>
      </c>
      <c r="J554" s="355"/>
      <c r="K554" s="354">
        <f t="shared" si="800"/>
        <v>521679.37296000001</v>
      </c>
      <c r="L554" s="354">
        <v>506680.14864999999</v>
      </c>
      <c r="M554" s="354">
        <v>14999.22431</v>
      </c>
      <c r="N554" s="354"/>
      <c r="O554" s="354"/>
      <c r="P554" s="354">
        <f>R554+T554</f>
        <v>521713.01108999999</v>
      </c>
      <c r="Q554" s="338">
        <f t="shared" si="786"/>
        <v>1.0000644804677807</v>
      </c>
      <c r="R554" s="354">
        <v>520101.92881000001</v>
      </c>
      <c r="S554" s="338">
        <f t="shared" si="787"/>
        <v>1.0264896507111263</v>
      </c>
      <c r="T554" s="354">
        <v>1611.0822800000001</v>
      </c>
      <c r="U554" s="338">
        <f>T554/M554</f>
        <v>0.10741103984463314</v>
      </c>
      <c r="V554" s="355"/>
      <c r="W554" s="484"/>
      <c r="X554" s="355"/>
      <c r="Y554" s="355"/>
      <c r="Z554" s="354">
        <f>AB554</f>
        <v>421948.52766000002</v>
      </c>
      <c r="AA554" s="338">
        <f t="shared" si="780"/>
        <v>0.80882731718118572</v>
      </c>
      <c r="AB554" s="354">
        <v>421948.52766000002</v>
      </c>
      <c r="AC554" s="338">
        <f t="shared" si="781"/>
        <v>0.83277098734623978</v>
      </c>
      <c r="AD554" s="354">
        <v>1611.0822800000001</v>
      </c>
      <c r="AE554" s="338">
        <f>AD554/M554</f>
        <v>0.10741103984463314</v>
      </c>
      <c r="AF554" s="355"/>
      <c r="AG554" s="355"/>
      <c r="AH554" s="355"/>
      <c r="AI554" s="355"/>
      <c r="AJ554" s="354">
        <f>AL554+AN554</f>
        <v>521788.98114000005</v>
      </c>
      <c r="AK554" s="338">
        <f t="shared" si="782"/>
        <v>1.0002101064095714</v>
      </c>
      <c r="AL554" s="354">
        <f>AL551</f>
        <v>506789.75683000003</v>
      </c>
      <c r="AM554" s="338">
        <f t="shared" si="783"/>
        <v>1.0002163261779489</v>
      </c>
      <c r="AN554" s="354">
        <v>14999.22431</v>
      </c>
      <c r="AO554" s="338">
        <f>AN554/M554</f>
        <v>1</v>
      </c>
      <c r="AP554" s="354"/>
      <c r="AQ554" s="355"/>
      <c r="AR554" s="354"/>
      <c r="AS554" s="355"/>
      <c r="AT554" s="351">
        <f>BB554-AF554</f>
        <v>506680.14864999999</v>
      </c>
      <c r="AU554" s="351"/>
      <c r="AV554" s="351"/>
      <c r="AW554" s="351">
        <f t="shared" si="790"/>
        <v>-437057.36015000008</v>
      </c>
      <c r="AX554" s="351">
        <f>BE554-AJ554</f>
        <v>-437057.36015000008</v>
      </c>
      <c r="AY554" s="351"/>
      <c r="AZ554" s="351"/>
      <c r="BA554" s="351">
        <f t="shared" si="793"/>
        <v>506680.14864999999</v>
      </c>
      <c r="BB554" s="351">
        <f>L554</f>
        <v>506680.14864999999</v>
      </c>
      <c r="BC554" s="351"/>
      <c r="BD554" s="351"/>
      <c r="BE554" s="356">
        <f>BG554</f>
        <v>84731.620989999967</v>
      </c>
      <c r="BF554" s="485">
        <f t="shared" si="727"/>
        <v>0.16242087646523989</v>
      </c>
      <c r="BG554" s="356">
        <f>L554-AB554</f>
        <v>84731.620989999967</v>
      </c>
      <c r="BH554" s="357">
        <f t="shared" si="784"/>
        <v>0.1623867579665616</v>
      </c>
      <c r="BI554" s="356"/>
      <c r="BJ554" s="351"/>
      <c r="BK554" s="356"/>
      <c r="BL554" s="351"/>
    </row>
    <row r="555" spans="2:66" s="43" customFormat="1" ht="66.75" hidden="1" customHeight="1" x14ac:dyDescent="0.25">
      <c r="B555" s="483"/>
      <c r="C555" s="158" t="s">
        <v>75</v>
      </c>
      <c r="D555" s="355"/>
      <c r="E555" s="355">
        <f>F555+G555</f>
        <v>5162.3214399999997</v>
      </c>
      <c r="F555" s="355">
        <v>5162.3214399999997</v>
      </c>
      <c r="G555" s="355">
        <v>0</v>
      </c>
      <c r="H555" s="355">
        <f t="shared" si="779"/>
        <v>20193.69123</v>
      </c>
      <c r="I555" s="355">
        <f>L555-F555</f>
        <v>20193.69123</v>
      </c>
      <c r="J555" s="355"/>
      <c r="K555" s="354">
        <f t="shared" si="800"/>
        <v>48614.439079999996</v>
      </c>
      <c r="L555" s="354">
        <v>25356.01267</v>
      </c>
      <c r="M555" s="354">
        <v>23258.42641</v>
      </c>
      <c r="N555" s="354"/>
      <c r="O555" s="354"/>
      <c r="P555" s="354">
        <f>R555+X555</f>
        <v>21295.095069999999</v>
      </c>
      <c r="Q555" s="338">
        <f t="shared" si="786"/>
        <v>0.4380405384284442</v>
      </c>
      <c r="R555" s="354">
        <v>21295.095069999999</v>
      </c>
      <c r="S555" s="338">
        <f t="shared" si="787"/>
        <v>0.8398439986266184</v>
      </c>
      <c r="T555" s="338"/>
      <c r="U555" s="338"/>
      <c r="V555" s="355"/>
      <c r="W555" s="484"/>
      <c r="X555" s="355"/>
      <c r="Y555" s="355"/>
      <c r="Z555" s="354">
        <f>AB555+AH555</f>
        <v>21031.011610000001</v>
      </c>
      <c r="AA555" s="338">
        <f t="shared" si="780"/>
        <v>0.43260833628855277</v>
      </c>
      <c r="AB555" s="354">
        <v>21031.011610000001</v>
      </c>
      <c r="AC555" s="338">
        <f t="shared" si="781"/>
        <v>0.82942897543519811</v>
      </c>
      <c r="AD555" s="354">
        <v>0</v>
      </c>
      <c r="AE555" s="338">
        <f>AD555/M555</f>
        <v>0</v>
      </c>
      <c r="AF555" s="355"/>
      <c r="AG555" s="355"/>
      <c r="AH555" s="355"/>
      <c r="AI555" s="355"/>
      <c r="AJ555" s="354">
        <f>AL555+AR555</f>
        <v>25836.354879999999</v>
      </c>
      <c r="AK555" s="338">
        <f t="shared" si="782"/>
        <v>0.53145434502460587</v>
      </c>
      <c r="AL555" s="354">
        <f>AL552</f>
        <v>25836.354879999999</v>
      </c>
      <c r="AM555" s="338">
        <f t="shared" si="783"/>
        <v>1.0189439174152297</v>
      </c>
      <c r="AN555" s="338"/>
      <c r="AO555" s="338"/>
      <c r="AP555" s="354"/>
      <c r="AQ555" s="355"/>
      <c r="AR555" s="354"/>
      <c r="AS555" s="355"/>
      <c r="AT555" s="351">
        <f>AL555</f>
        <v>25836.354879999999</v>
      </c>
      <c r="AU555" s="351"/>
      <c r="AV555" s="351"/>
      <c r="AW555" s="351">
        <f t="shared" si="790"/>
        <v>0</v>
      </c>
      <c r="AX555" s="351">
        <f>AR555</f>
        <v>0</v>
      </c>
      <c r="AY555" s="351"/>
      <c r="AZ555" s="351"/>
      <c r="BA555" s="351">
        <f t="shared" si="793"/>
        <v>25356.01267</v>
      </c>
      <c r="BB555" s="351">
        <f>L555</f>
        <v>25356.01267</v>
      </c>
      <c r="BC555" s="351"/>
      <c r="BD555" s="351"/>
      <c r="BE555" s="356">
        <f>BG555+BK555</f>
        <v>4325.0010599999987</v>
      </c>
      <c r="BF555" s="485">
        <f t="shared" si="727"/>
        <v>8.896535971304266E-2</v>
      </c>
      <c r="BG555" s="356">
        <f>L555-AB555</f>
        <v>4325.0010599999987</v>
      </c>
      <c r="BH555" s="357">
        <f t="shared" si="784"/>
        <v>0.16739981627005732</v>
      </c>
      <c r="BI555" s="356"/>
      <c r="BJ555" s="351"/>
      <c r="BK555" s="356"/>
      <c r="BL555" s="351"/>
    </row>
    <row r="556" spans="2:66" s="43" customFormat="1" ht="105" customHeight="1" x14ac:dyDescent="0.25">
      <c r="B556" s="232" t="s">
        <v>71</v>
      </c>
      <c r="C556" s="197" t="s">
        <v>375</v>
      </c>
      <c r="D556" s="355"/>
      <c r="E556" s="355"/>
      <c r="F556" s="355"/>
      <c r="G556" s="355"/>
      <c r="H556" s="303"/>
      <c r="I556" s="355"/>
      <c r="J556" s="355"/>
      <c r="K556" s="354">
        <f>L556</f>
        <v>0</v>
      </c>
      <c r="L556" s="354">
        <f>L557+L558</f>
        <v>0</v>
      </c>
      <c r="M556" s="354"/>
      <c r="N556" s="354"/>
      <c r="O556" s="354"/>
      <c r="P556" s="354">
        <v>0</v>
      </c>
      <c r="Q556" s="338">
        <v>0</v>
      </c>
      <c r="R556" s="354"/>
      <c r="S556" s="338"/>
      <c r="T556" s="338"/>
      <c r="U556" s="338"/>
      <c r="V556" s="355"/>
      <c r="W556" s="337"/>
      <c r="X556" s="355"/>
      <c r="Y556" s="355"/>
      <c r="Z556" s="354">
        <f>AB556</f>
        <v>0</v>
      </c>
      <c r="AA556" s="338" t="e">
        <f t="shared" si="780"/>
        <v>#DIV/0!</v>
      </c>
      <c r="AB556" s="354">
        <v>0</v>
      </c>
      <c r="AC556" s="338" t="e">
        <f t="shared" si="781"/>
        <v>#DIV/0!</v>
      </c>
      <c r="AD556" s="338"/>
      <c r="AE556" s="338"/>
      <c r="AF556" s="355"/>
      <c r="AG556" s="355"/>
      <c r="AH556" s="355"/>
      <c r="AI556" s="355"/>
      <c r="AJ556" s="354">
        <f>AJ557</f>
        <v>0</v>
      </c>
      <c r="AK556" s="338">
        <v>0</v>
      </c>
      <c r="AL556" s="354">
        <f>AL557</f>
        <v>0</v>
      </c>
      <c r="AM556" s="338"/>
      <c r="AN556" s="338"/>
      <c r="AO556" s="338"/>
      <c r="AP556" s="354"/>
      <c r="AQ556" s="355"/>
      <c r="AR556" s="354"/>
      <c r="AS556" s="355"/>
      <c r="AT556" s="351"/>
      <c r="AU556" s="351"/>
      <c r="AV556" s="351"/>
      <c r="AW556" s="331"/>
      <c r="AX556" s="351"/>
      <c r="AY556" s="351"/>
      <c r="AZ556" s="351"/>
      <c r="BA556" s="331"/>
      <c r="BB556" s="351"/>
      <c r="BC556" s="351"/>
      <c r="BD556" s="351"/>
      <c r="BE556" s="356"/>
      <c r="BF556" s="398"/>
      <c r="BG556" s="356"/>
      <c r="BH556" s="357"/>
      <c r="BI556" s="356"/>
      <c r="BJ556" s="351"/>
      <c r="BK556" s="356"/>
      <c r="BL556" s="351"/>
    </row>
    <row r="557" spans="2:66" s="43" customFormat="1" ht="66.75" hidden="1" customHeight="1" x14ac:dyDescent="0.25">
      <c r="B557" s="483"/>
      <c r="C557" s="158" t="s">
        <v>90</v>
      </c>
      <c r="D557" s="355"/>
      <c r="E557" s="355">
        <f>F557</f>
        <v>169786.77174</v>
      </c>
      <c r="F557" s="355">
        <v>169786.77174</v>
      </c>
      <c r="G557" s="355">
        <v>0</v>
      </c>
      <c r="H557" s="355">
        <f t="shared" ref="H557" si="819">I557</f>
        <v>-169786.77174</v>
      </c>
      <c r="I557" s="355">
        <f>L557-F557</f>
        <v>-169786.77174</v>
      </c>
      <c r="J557" s="355"/>
      <c r="K557" s="354">
        <f t="shared" ref="K557:K558" si="820">L557</f>
        <v>0</v>
      </c>
      <c r="L557" s="354">
        <v>0</v>
      </c>
      <c r="M557" s="354"/>
      <c r="N557" s="354"/>
      <c r="O557" s="354"/>
      <c r="P557" s="354">
        <f>R557</f>
        <v>0</v>
      </c>
      <c r="Q557" s="338" t="e">
        <f t="shared" ref="Q557" si="821">P557/K557</f>
        <v>#DIV/0!</v>
      </c>
      <c r="R557" s="354">
        <v>0</v>
      </c>
      <c r="S557" s="338" t="e">
        <f t="shared" ref="S557" si="822">R557/L557</f>
        <v>#DIV/0!</v>
      </c>
      <c r="T557" s="338"/>
      <c r="U557" s="338"/>
      <c r="V557" s="355"/>
      <c r="W557" s="484"/>
      <c r="X557" s="355"/>
      <c r="Y557" s="355"/>
      <c r="Z557" s="354">
        <f>AB557</f>
        <v>0</v>
      </c>
      <c r="AA557" s="338" t="e">
        <f t="shared" ref="AA557" si="823">Z557/K557</f>
        <v>#DIV/0!</v>
      </c>
      <c r="AB557" s="354"/>
      <c r="AC557" s="338" t="e">
        <f t="shared" ref="AC557" si="824">AB557/L557</f>
        <v>#DIV/0!</v>
      </c>
      <c r="AD557" s="338"/>
      <c r="AE557" s="338"/>
      <c r="AF557" s="355"/>
      <c r="AG557" s="355"/>
      <c r="AH557" s="355"/>
      <c r="AI557" s="355"/>
      <c r="AJ557" s="354">
        <f>AL557</f>
        <v>0</v>
      </c>
      <c r="AK557" s="338" t="e">
        <f t="shared" ref="AK557" si="825">AJ557/K557</f>
        <v>#DIV/0!</v>
      </c>
      <c r="AL557" s="354">
        <v>0</v>
      </c>
      <c r="AM557" s="338" t="e">
        <f t="shared" ref="AM557" si="826">AL557/L557</f>
        <v>#DIV/0!</v>
      </c>
      <c r="AN557" s="338"/>
      <c r="AO557" s="338"/>
      <c r="AP557" s="354"/>
      <c r="AQ557" s="355"/>
      <c r="AR557" s="354"/>
      <c r="AS557" s="355"/>
      <c r="AT557" s="351">
        <f>BB557-AF557</f>
        <v>0</v>
      </c>
      <c r="AU557" s="351"/>
      <c r="AV557" s="351"/>
      <c r="AW557" s="351">
        <f t="shared" ref="AW557" si="827">AX557</f>
        <v>0</v>
      </c>
      <c r="AX557" s="351">
        <f>BE557-AJ557</f>
        <v>0</v>
      </c>
      <c r="AY557" s="351"/>
      <c r="AZ557" s="351"/>
      <c r="BA557" s="351">
        <f t="shared" ref="BA557" si="828">BB557</f>
        <v>0</v>
      </c>
      <c r="BB557" s="351">
        <f>L557</f>
        <v>0</v>
      </c>
      <c r="BC557" s="351"/>
      <c r="BD557" s="351"/>
      <c r="BE557" s="356">
        <f>BG557</f>
        <v>0</v>
      </c>
      <c r="BF557" s="485" t="e">
        <f t="shared" ref="BF557" si="829">BE557/K557</f>
        <v>#DIV/0!</v>
      </c>
      <c r="BG557" s="356">
        <f>L557-AB557</f>
        <v>0</v>
      </c>
      <c r="BH557" s="357" t="e">
        <f t="shared" ref="BH557" si="830">BG557/AJ557</f>
        <v>#DIV/0!</v>
      </c>
      <c r="BI557" s="356"/>
      <c r="BJ557" s="351"/>
      <c r="BK557" s="356"/>
      <c r="BL557" s="351"/>
    </row>
    <row r="558" spans="2:66" s="43" customFormat="1" ht="66.75" hidden="1" customHeight="1" x14ac:dyDescent="0.25">
      <c r="B558" s="483"/>
      <c r="C558" s="158" t="s">
        <v>75</v>
      </c>
      <c r="D558" s="355"/>
      <c r="E558" s="355"/>
      <c r="F558" s="355"/>
      <c r="G558" s="355"/>
      <c r="H558" s="355"/>
      <c r="I558" s="355"/>
      <c r="J558" s="355"/>
      <c r="K558" s="354">
        <f t="shared" si="820"/>
        <v>0</v>
      </c>
      <c r="L558" s="354">
        <v>0</v>
      </c>
      <c r="M558" s="354"/>
      <c r="N558" s="354"/>
      <c r="O558" s="354"/>
      <c r="P558" s="354"/>
      <c r="Q558" s="338"/>
      <c r="R558" s="354"/>
      <c r="S558" s="338"/>
      <c r="T558" s="338"/>
      <c r="U558" s="338"/>
      <c r="V558" s="355"/>
      <c r="W558" s="484"/>
      <c r="X558" s="355"/>
      <c r="Y558" s="355"/>
      <c r="Z558" s="354"/>
      <c r="AA558" s="338"/>
      <c r="AB558" s="354"/>
      <c r="AC558" s="338"/>
      <c r="AD558" s="338"/>
      <c r="AE558" s="338"/>
      <c r="AF558" s="355"/>
      <c r="AG558" s="355"/>
      <c r="AH558" s="355"/>
      <c r="AI558" s="355"/>
      <c r="AJ558" s="354"/>
      <c r="AK558" s="338"/>
      <c r="AL558" s="354"/>
      <c r="AM558" s="338"/>
      <c r="AN558" s="338"/>
      <c r="AO558" s="338"/>
      <c r="AP558" s="354"/>
      <c r="AQ558" s="355"/>
      <c r="AR558" s="354"/>
      <c r="AS558" s="355"/>
      <c r="AT558" s="351"/>
      <c r="AU558" s="351"/>
      <c r="AV558" s="351"/>
      <c r="AW558" s="351"/>
      <c r="AX558" s="351"/>
      <c r="AY558" s="351"/>
      <c r="AZ558" s="351"/>
      <c r="BA558" s="351"/>
      <c r="BB558" s="351"/>
      <c r="BC558" s="351"/>
      <c r="BD558" s="351"/>
      <c r="BE558" s="356"/>
      <c r="BF558" s="485"/>
      <c r="BG558" s="356"/>
      <c r="BH558" s="357"/>
      <c r="BI558" s="356"/>
      <c r="BJ558" s="351"/>
      <c r="BK558" s="356"/>
      <c r="BL558" s="351"/>
    </row>
    <row r="559" spans="2:66" s="43" customFormat="1" ht="66.75" customHeight="1" x14ac:dyDescent="0.25">
      <c r="B559" s="232" t="s">
        <v>31</v>
      </c>
      <c r="C559" s="197" t="s">
        <v>311</v>
      </c>
      <c r="D559" s="355"/>
      <c r="E559" s="355">
        <f>F559+G559</f>
        <v>8536.1158599999999</v>
      </c>
      <c r="F559" s="355">
        <f>F560+F561</f>
        <v>8536.1158599999999</v>
      </c>
      <c r="G559" s="355">
        <f>G560+G561</f>
        <v>0</v>
      </c>
      <c r="H559" s="303">
        <f t="shared" si="779"/>
        <v>2159.3215</v>
      </c>
      <c r="I559" s="355">
        <f>I560+I561</f>
        <v>2159.3215</v>
      </c>
      <c r="J559" s="355"/>
      <c r="K559" s="354">
        <f>L559+M559</f>
        <v>17945.813170000001</v>
      </c>
      <c r="L559" s="354">
        <f>L561</f>
        <v>10695.43736</v>
      </c>
      <c r="M559" s="354">
        <f t="shared" ref="M559:N559" si="831">M561</f>
        <v>7250.3758099999995</v>
      </c>
      <c r="N559" s="354">
        <f t="shared" si="831"/>
        <v>0</v>
      </c>
      <c r="O559" s="354">
        <f>O560+O561</f>
        <v>0</v>
      </c>
      <c r="P559" s="354">
        <f>R559+T559</f>
        <v>15379.151839999999</v>
      </c>
      <c r="Q559" s="338">
        <f t="shared" si="786"/>
        <v>0.85697715084370274</v>
      </c>
      <c r="R559" s="354">
        <f>R560+R561</f>
        <v>10695.422839999999</v>
      </c>
      <c r="S559" s="338">
        <f t="shared" si="787"/>
        <v>0.99999864241175818</v>
      </c>
      <c r="T559" s="354">
        <f>T561</f>
        <v>4683.7290000000003</v>
      </c>
      <c r="U559" s="338">
        <f>T559/M559</f>
        <v>0.64599810033847072</v>
      </c>
      <c r="V559" s="355"/>
      <c r="W559" s="337"/>
      <c r="X559" s="355">
        <f>X560+X561</f>
        <v>0</v>
      </c>
      <c r="Y559" s="355"/>
      <c r="Z559" s="354">
        <f>AB559+AD559</f>
        <v>16105.24296</v>
      </c>
      <c r="AA559" s="338">
        <f t="shared" si="780"/>
        <v>0.89743734694191057</v>
      </c>
      <c r="AB559" s="354">
        <f>AB561</f>
        <v>10695.422839999999</v>
      </c>
      <c r="AC559" s="338">
        <f t="shared" si="781"/>
        <v>0.99999864241175818</v>
      </c>
      <c r="AD559" s="354">
        <f>AD561</f>
        <v>5409.8201200000003</v>
      </c>
      <c r="AE559" s="338">
        <f>AD559/M559</f>
        <v>0.74614340853043326</v>
      </c>
      <c r="AF559" s="355"/>
      <c r="AG559" s="355"/>
      <c r="AH559" s="355">
        <f>AH560+AH561</f>
        <v>0</v>
      </c>
      <c r="AI559" s="355"/>
      <c r="AJ559" s="354">
        <f>AL559+AN559</f>
        <v>16105.24296</v>
      </c>
      <c r="AK559" s="338">
        <f t="shared" si="782"/>
        <v>0.89743734694191057</v>
      </c>
      <c r="AL559" s="354">
        <f>AL561</f>
        <v>10695.422839999999</v>
      </c>
      <c r="AM559" s="338">
        <f t="shared" si="783"/>
        <v>0.99999864241175818</v>
      </c>
      <c r="AN559" s="354">
        <f>AN561</f>
        <v>5409.8201200000003</v>
      </c>
      <c r="AO559" s="338">
        <f>AN559/M559</f>
        <v>0.74614340853043326</v>
      </c>
      <c r="AP559" s="354"/>
      <c r="AQ559" s="355"/>
      <c r="AR559" s="354">
        <f>AR560+AR561</f>
        <v>0</v>
      </c>
      <c r="AS559" s="355"/>
      <c r="AT559" s="351">
        <f>AT560+AT561</f>
        <v>10695.43736</v>
      </c>
      <c r="AU559" s="351"/>
      <c r="AV559" s="351">
        <f>AV560+AV561</f>
        <v>0</v>
      </c>
      <c r="AW559" s="331">
        <f t="shared" si="790"/>
        <v>-16105.228439999999</v>
      </c>
      <c r="AX559" s="351">
        <f>AX560+AX561</f>
        <v>-16105.228439999999</v>
      </c>
      <c r="AY559" s="351"/>
      <c r="AZ559" s="351">
        <f>AZ560+AZ561</f>
        <v>0</v>
      </c>
      <c r="BA559" s="331">
        <f t="shared" si="793"/>
        <v>10695.43736</v>
      </c>
      <c r="BB559" s="351">
        <f>BB560+BB561</f>
        <v>10695.43736</v>
      </c>
      <c r="BC559" s="351"/>
      <c r="BD559" s="351"/>
      <c r="BE559" s="356">
        <f>BG559+BK559</f>
        <v>1.4520000000629807E-2</v>
      </c>
      <c r="BF559" s="398">
        <f t="shared" si="727"/>
        <v>8.091023718503253E-7</v>
      </c>
      <c r="BG559" s="356">
        <f>BG560+BG561</f>
        <v>1.4520000000629807E-2</v>
      </c>
      <c r="BH559" s="357">
        <f t="shared" si="784"/>
        <v>9.0156975816462981E-7</v>
      </c>
      <c r="BI559" s="356"/>
      <c r="BJ559" s="351"/>
      <c r="BK559" s="356"/>
      <c r="BL559" s="351"/>
    </row>
    <row r="560" spans="2:66" s="43" customFormat="1" ht="66.75" hidden="1" customHeight="1" x14ac:dyDescent="0.25">
      <c r="B560" s="232"/>
      <c r="C560" s="158" t="s">
        <v>90</v>
      </c>
      <c r="D560" s="355"/>
      <c r="E560" s="355">
        <f>F560+G560</f>
        <v>0</v>
      </c>
      <c r="F560" s="355">
        <v>0</v>
      </c>
      <c r="G560" s="355">
        <v>0</v>
      </c>
      <c r="H560" s="303">
        <f t="shared" si="779"/>
        <v>0</v>
      </c>
      <c r="I560" s="355">
        <f>L560-F560</f>
        <v>0</v>
      </c>
      <c r="J560" s="355"/>
      <c r="K560" s="354"/>
      <c r="L560" s="354"/>
      <c r="M560" s="354"/>
      <c r="N560" s="354"/>
      <c r="O560" s="354"/>
      <c r="P560" s="354"/>
      <c r="Q560" s="338"/>
      <c r="R560" s="354"/>
      <c r="S560" s="338"/>
      <c r="T560" s="338"/>
      <c r="U560" s="338"/>
      <c r="V560" s="355"/>
      <c r="W560" s="337"/>
      <c r="X560" s="355"/>
      <c r="Y560" s="355"/>
      <c r="Z560" s="354">
        <f>AB560+AH560</f>
        <v>0</v>
      </c>
      <c r="AA560" s="338" t="e">
        <f t="shared" si="780"/>
        <v>#DIV/0!</v>
      </c>
      <c r="AB560" s="354"/>
      <c r="AC560" s="338" t="e">
        <f t="shared" si="781"/>
        <v>#DIV/0!</v>
      </c>
      <c r="AD560" s="338"/>
      <c r="AE560" s="338"/>
      <c r="AF560" s="355"/>
      <c r="AG560" s="355"/>
      <c r="AH560" s="355"/>
      <c r="AI560" s="355"/>
      <c r="AJ560" s="354"/>
      <c r="AK560" s="338"/>
      <c r="AL560" s="354"/>
      <c r="AM560" s="338"/>
      <c r="AN560" s="338"/>
      <c r="AO560" s="338"/>
      <c r="AP560" s="354"/>
      <c r="AQ560" s="355"/>
      <c r="AR560" s="354"/>
      <c r="AS560" s="355"/>
      <c r="AT560" s="351">
        <f>BB560-AF560</f>
        <v>0</v>
      </c>
      <c r="AU560" s="351"/>
      <c r="AV560" s="351"/>
      <c r="AW560" s="331">
        <f t="shared" si="790"/>
        <v>0</v>
      </c>
      <c r="AX560" s="351">
        <f>BE560-AJ560</f>
        <v>0</v>
      </c>
      <c r="AY560" s="351"/>
      <c r="AZ560" s="351"/>
      <c r="BA560" s="331">
        <f t="shared" si="793"/>
        <v>0</v>
      </c>
      <c r="BB560" s="351">
        <f>AF560</f>
        <v>0</v>
      </c>
      <c r="BC560" s="351"/>
      <c r="BD560" s="351"/>
      <c r="BE560" s="356">
        <f>BG560+BK560</f>
        <v>0</v>
      </c>
      <c r="BF560" s="398" t="e">
        <f t="shared" si="727"/>
        <v>#DIV/0!</v>
      </c>
      <c r="BG560" s="356">
        <f>L560-AB560</f>
        <v>0</v>
      </c>
      <c r="BH560" s="357" t="e">
        <f t="shared" si="784"/>
        <v>#DIV/0!</v>
      </c>
      <c r="BI560" s="356"/>
      <c r="BJ560" s="351"/>
      <c r="BK560" s="356"/>
      <c r="BL560" s="351"/>
    </row>
    <row r="561" spans="2:64" s="43" customFormat="1" ht="66.75" hidden="1" customHeight="1" x14ac:dyDescent="0.25">
      <c r="B561" s="232"/>
      <c r="C561" s="158" t="s">
        <v>75</v>
      </c>
      <c r="D561" s="355"/>
      <c r="E561" s="355">
        <f>F561+G561</f>
        <v>8536.1158599999999</v>
      </c>
      <c r="F561" s="355">
        <v>8536.1158599999999</v>
      </c>
      <c r="G561" s="355"/>
      <c r="H561" s="303">
        <f t="shared" si="779"/>
        <v>2159.3215</v>
      </c>
      <c r="I561" s="355">
        <f>L561-F561</f>
        <v>2159.3215</v>
      </c>
      <c r="J561" s="355"/>
      <c r="K561" s="354">
        <f>L561+M561</f>
        <v>17945.813170000001</v>
      </c>
      <c r="L561" s="354">
        <v>10695.43736</v>
      </c>
      <c r="M561" s="354">
        <v>7250.3758099999995</v>
      </c>
      <c r="N561" s="354"/>
      <c r="O561" s="354"/>
      <c r="P561" s="354">
        <f>R561+T561</f>
        <v>15379.151839999999</v>
      </c>
      <c r="Q561" s="338">
        <f t="shared" si="786"/>
        <v>0.85697715084370274</v>
      </c>
      <c r="R561" s="354">
        <v>10695.422839999999</v>
      </c>
      <c r="S561" s="338">
        <f t="shared" si="787"/>
        <v>0.99999864241175818</v>
      </c>
      <c r="T561" s="354">
        <v>4683.7290000000003</v>
      </c>
      <c r="U561" s="338">
        <f>T561/M561</f>
        <v>0.64599810033847072</v>
      </c>
      <c r="V561" s="355"/>
      <c r="W561" s="337"/>
      <c r="X561" s="355"/>
      <c r="Y561" s="355"/>
      <c r="Z561" s="354">
        <f>AB561+AD561</f>
        <v>16105.24296</v>
      </c>
      <c r="AA561" s="338">
        <f t="shared" si="780"/>
        <v>0.89743734694191057</v>
      </c>
      <c r="AB561" s="354">
        <v>10695.422839999999</v>
      </c>
      <c r="AC561" s="338">
        <f t="shared" si="781"/>
        <v>0.99999864241175818</v>
      </c>
      <c r="AD561" s="354">
        <v>5409.8201200000003</v>
      </c>
      <c r="AE561" s="338">
        <f>AD561/M561</f>
        <v>0.74614340853043326</v>
      </c>
      <c r="AF561" s="355"/>
      <c r="AG561" s="355"/>
      <c r="AH561" s="355"/>
      <c r="AI561" s="355"/>
      <c r="AJ561" s="354">
        <f>AL561+AN561</f>
        <v>16105.24296</v>
      </c>
      <c r="AK561" s="338">
        <f t="shared" si="782"/>
        <v>0.89743734694191057</v>
      </c>
      <c r="AL561" s="354">
        <v>10695.422839999999</v>
      </c>
      <c r="AM561" s="338">
        <f t="shared" si="783"/>
        <v>0.99999864241175818</v>
      </c>
      <c r="AN561" s="354">
        <v>5409.8201200000003</v>
      </c>
      <c r="AO561" s="338">
        <f>AN561/M561</f>
        <v>0.74614340853043326</v>
      </c>
      <c r="AP561" s="354"/>
      <c r="AQ561" s="355"/>
      <c r="AR561" s="354"/>
      <c r="AS561" s="355"/>
      <c r="AT561" s="351">
        <f>BB561-AF561</f>
        <v>10695.43736</v>
      </c>
      <c r="AU561" s="351"/>
      <c r="AV561" s="351"/>
      <c r="AW561" s="331">
        <f t="shared" si="790"/>
        <v>-16105.228439999999</v>
      </c>
      <c r="AX561" s="351">
        <f>BE561-AJ561</f>
        <v>-16105.228439999999</v>
      </c>
      <c r="AY561" s="351"/>
      <c r="AZ561" s="351"/>
      <c r="BA561" s="331">
        <f t="shared" si="793"/>
        <v>10695.43736</v>
      </c>
      <c r="BB561" s="351">
        <f>L561</f>
        <v>10695.43736</v>
      </c>
      <c r="BC561" s="351"/>
      <c r="BD561" s="351"/>
      <c r="BE561" s="356">
        <f>BG561+BK561</f>
        <v>1.4520000000629807E-2</v>
      </c>
      <c r="BF561" s="398">
        <f t="shared" si="727"/>
        <v>8.091023718503253E-7</v>
      </c>
      <c r="BG561" s="356">
        <f>L561-AB561</f>
        <v>1.4520000000629807E-2</v>
      </c>
      <c r="BH561" s="357">
        <f t="shared" si="784"/>
        <v>9.0156975816462981E-7</v>
      </c>
      <c r="BI561" s="356"/>
      <c r="BJ561" s="351"/>
      <c r="BK561" s="356"/>
      <c r="BL561" s="351"/>
    </row>
    <row r="562" spans="2:64" s="43" customFormat="1" ht="66.75" customHeight="1" x14ac:dyDescent="0.25">
      <c r="B562" s="232" t="s">
        <v>76</v>
      </c>
      <c r="C562" s="197" t="s">
        <v>312</v>
      </c>
      <c r="D562" s="355"/>
      <c r="E562" s="355">
        <f>F562</f>
        <v>638.27878999999996</v>
      </c>
      <c r="F562" s="355">
        <f>F563+F564</f>
        <v>638.27878999999996</v>
      </c>
      <c r="G562" s="355"/>
      <c r="H562" s="303">
        <f t="shared" si="779"/>
        <v>0</v>
      </c>
      <c r="I562" s="355"/>
      <c r="J562" s="355"/>
      <c r="K562" s="354">
        <f t="shared" si="796"/>
        <v>63374.023289999997</v>
      </c>
      <c r="L562" s="354">
        <f>L563+L564</f>
        <v>63374.023289999997</v>
      </c>
      <c r="M562" s="354"/>
      <c r="N562" s="354"/>
      <c r="O562" s="354"/>
      <c r="P562" s="354">
        <f>R562</f>
        <v>62788.577270000002</v>
      </c>
      <c r="Q562" s="338">
        <f t="shared" si="786"/>
        <v>0.99076205060674483</v>
      </c>
      <c r="R562" s="354">
        <f>R563+R564</f>
        <v>62788.577270000002</v>
      </c>
      <c r="S562" s="338">
        <f t="shared" si="787"/>
        <v>0.99076205060674483</v>
      </c>
      <c r="T562" s="338"/>
      <c r="U562" s="338"/>
      <c r="V562" s="355"/>
      <c r="W562" s="337"/>
      <c r="X562" s="355"/>
      <c r="Y562" s="355"/>
      <c r="Z562" s="354">
        <f>AB562</f>
        <v>62740.08743</v>
      </c>
      <c r="AA562" s="338">
        <f t="shared" si="780"/>
        <v>0.98999691313428051</v>
      </c>
      <c r="AB562" s="354">
        <f>AB563+AB564</f>
        <v>62740.08743</v>
      </c>
      <c r="AC562" s="338">
        <f t="shared" si="781"/>
        <v>0.98999691313428051</v>
      </c>
      <c r="AD562" s="338"/>
      <c r="AE562" s="338"/>
      <c r="AF562" s="355"/>
      <c r="AG562" s="355"/>
      <c r="AH562" s="355"/>
      <c r="AI562" s="355"/>
      <c r="AJ562" s="354">
        <f>AL562</f>
        <v>62784.087419999996</v>
      </c>
      <c r="AK562" s="338">
        <f t="shared" si="782"/>
        <v>0.99069120375551267</v>
      </c>
      <c r="AL562" s="354">
        <f>AL563+AL564</f>
        <v>62784.087419999996</v>
      </c>
      <c r="AM562" s="338">
        <f t="shared" si="783"/>
        <v>0.99069120375551267</v>
      </c>
      <c r="AN562" s="338"/>
      <c r="AO562" s="338"/>
      <c r="AP562" s="354"/>
      <c r="AQ562" s="355"/>
      <c r="AR562" s="354"/>
      <c r="AS562" s="355"/>
      <c r="AT562" s="351">
        <f>AT563+AT564</f>
        <v>63374.023289999997</v>
      </c>
      <c r="AU562" s="351"/>
      <c r="AV562" s="351"/>
      <c r="AW562" s="331">
        <f t="shared" si="790"/>
        <v>633.93585999999959</v>
      </c>
      <c r="AX562" s="351">
        <f>AX563+AX564</f>
        <v>633.93585999999959</v>
      </c>
      <c r="AY562" s="351"/>
      <c r="AZ562" s="351"/>
      <c r="BA562" s="331">
        <f t="shared" si="793"/>
        <v>63374.023289999997</v>
      </c>
      <c r="BB562" s="351">
        <f>BB563+BB564</f>
        <v>63374.023289999997</v>
      </c>
      <c r="BC562" s="351"/>
      <c r="BD562" s="351"/>
      <c r="BE562" s="356">
        <f>BG562</f>
        <v>633.93585999999959</v>
      </c>
      <c r="BF562" s="398">
        <f t="shared" si="727"/>
        <v>1.0003086865719484E-2</v>
      </c>
      <c r="BG562" s="356">
        <f>BG563+BG564</f>
        <v>633.93585999999959</v>
      </c>
      <c r="BH562" s="357">
        <f t="shared" si="784"/>
        <v>1.0097078512254653E-2</v>
      </c>
      <c r="BI562" s="356"/>
      <c r="BJ562" s="351"/>
      <c r="BK562" s="356"/>
      <c r="BL562" s="351"/>
    </row>
    <row r="563" spans="2:64" s="43" customFormat="1" ht="39.75" hidden="1" customHeight="1" x14ac:dyDescent="0.25">
      <c r="B563" s="232"/>
      <c r="C563" s="158" t="s">
        <v>218</v>
      </c>
      <c r="D563" s="355"/>
      <c r="E563" s="355">
        <f>F563+G563</f>
        <v>638.27878999999996</v>
      </c>
      <c r="F563" s="355">
        <v>638.27878999999996</v>
      </c>
      <c r="G563" s="355"/>
      <c r="H563" s="303">
        <f t="shared" si="779"/>
        <v>60383.767830000004</v>
      </c>
      <c r="I563" s="355">
        <f>L563-F563</f>
        <v>60383.767830000004</v>
      </c>
      <c r="J563" s="355"/>
      <c r="K563" s="354">
        <f t="shared" si="796"/>
        <v>61022.046620000001</v>
      </c>
      <c r="L563" s="354">
        <v>61022.046620000001</v>
      </c>
      <c r="M563" s="354"/>
      <c r="N563" s="354"/>
      <c r="O563" s="354"/>
      <c r="P563" s="354">
        <f>R563+X563</f>
        <v>60868.438450000001</v>
      </c>
      <c r="Q563" s="338">
        <f t="shared" si="786"/>
        <v>0.99748274306568974</v>
      </c>
      <c r="R563" s="354">
        <v>60868.438450000001</v>
      </c>
      <c r="S563" s="338">
        <f t="shared" si="787"/>
        <v>0.99748274306568974</v>
      </c>
      <c r="T563" s="338"/>
      <c r="U563" s="338"/>
      <c r="V563" s="355"/>
      <c r="W563" s="337"/>
      <c r="X563" s="355"/>
      <c r="Y563" s="355"/>
      <c r="Z563" s="354">
        <f>AB563+AH563</f>
        <v>60868.438450000001</v>
      </c>
      <c r="AA563" s="338">
        <f t="shared" si="780"/>
        <v>0.99748274306568974</v>
      </c>
      <c r="AB563" s="354">
        <v>60868.438450000001</v>
      </c>
      <c r="AC563" s="338">
        <f t="shared" si="781"/>
        <v>0.99748274306568974</v>
      </c>
      <c r="AD563" s="338"/>
      <c r="AE563" s="338"/>
      <c r="AF563" s="355"/>
      <c r="AG563" s="355"/>
      <c r="AH563" s="355"/>
      <c r="AI563" s="355"/>
      <c r="AJ563" s="354">
        <f>AL563+AR563</f>
        <v>60912.438439999998</v>
      </c>
      <c r="AK563" s="338">
        <f t="shared" si="782"/>
        <v>0.99820379377501767</v>
      </c>
      <c r="AL563" s="354">
        <v>60912.438439999998</v>
      </c>
      <c r="AM563" s="338">
        <f t="shared" si="783"/>
        <v>0.99820379377501767</v>
      </c>
      <c r="AN563" s="338"/>
      <c r="AO563" s="338"/>
      <c r="AP563" s="354"/>
      <c r="AQ563" s="355"/>
      <c r="AR563" s="354"/>
      <c r="AS563" s="355"/>
      <c r="AT563" s="351">
        <f>BB563-AF563</f>
        <v>61022.046620000001</v>
      </c>
      <c r="AU563" s="351"/>
      <c r="AV563" s="351"/>
      <c r="AW563" s="331">
        <f t="shared" si="790"/>
        <v>153.60816999999952</v>
      </c>
      <c r="AX563" s="351">
        <f>BE563</f>
        <v>153.60816999999952</v>
      </c>
      <c r="AY563" s="351"/>
      <c r="AZ563" s="351"/>
      <c r="BA563" s="331">
        <f t="shared" si="793"/>
        <v>61022.046620000001</v>
      </c>
      <c r="BB563" s="351">
        <f>L563</f>
        <v>61022.046620000001</v>
      </c>
      <c r="BC563" s="351"/>
      <c r="BD563" s="351"/>
      <c r="BE563" s="356">
        <f>BG563+BK563</f>
        <v>153.60816999999952</v>
      </c>
      <c r="BF563" s="398">
        <f t="shared" si="727"/>
        <v>2.5172569343102692E-3</v>
      </c>
      <c r="BG563" s="356">
        <f>L563-AB563</f>
        <v>153.60816999999952</v>
      </c>
      <c r="BH563" s="357">
        <f t="shared" si="784"/>
        <v>2.5217865830688543E-3</v>
      </c>
      <c r="BI563" s="356"/>
      <c r="BJ563" s="351"/>
      <c r="BK563" s="356"/>
      <c r="BL563" s="351"/>
    </row>
    <row r="564" spans="2:64" s="43" customFormat="1" ht="39" hidden="1" customHeight="1" x14ac:dyDescent="0.25">
      <c r="B564" s="232"/>
      <c r="C564" s="158" t="s">
        <v>75</v>
      </c>
      <c r="D564" s="355"/>
      <c r="E564" s="355">
        <f>F564+G564</f>
        <v>0</v>
      </c>
      <c r="F564" s="355"/>
      <c r="G564" s="355"/>
      <c r="H564" s="303">
        <f t="shared" si="779"/>
        <v>0</v>
      </c>
      <c r="I564" s="355"/>
      <c r="J564" s="355"/>
      <c r="K564" s="354">
        <f t="shared" si="796"/>
        <v>2351.97667</v>
      </c>
      <c r="L564" s="354">
        <v>2351.97667</v>
      </c>
      <c r="M564" s="354"/>
      <c r="N564" s="354"/>
      <c r="O564" s="354"/>
      <c r="P564" s="354">
        <f>R564+X564</f>
        <v>1920.1388199999999</v>
      </c>
      <c r="Q564" s="338">
        <f t="shared" si="786"/>
        <v>0.81639365070742809</v>
      </c>
      <c r="R564" s="354">
        <v>1920.1388199999999</v>
      </c>
      <c r="S564" s="338">
        <f t="shared" si="787"/>
        <v>0.81639365070742809</v>
      </c>
      <c r="T564" s="338"/>
      <c r="U564" s="338"/>
      <c r="V564" s="355"/>
      <c r="W564" s="337"/>
      <c r="X564" s="355"/>
      <c r="Y564" s="355"/>
      <c r="Z564" s="354">
        <f>AB564+AH564</f>
        <v>1871.6489799999999</v>
      </c>
      <c r="AA564" s="338">
        <f t="shared" si="780"/>
        <v>0.79577701763512809</v>
      </c>
      <c r="AB564" s="354">
        <v>1871.6489799999999</v>
      </c>
      <c r="AC564" s="338">
        <f t="shared" si="781"/>
        <v>0.79577701763512809</v>
      </c>
      <c r="AD564" s="338"/>
      <c r="AE564" s="338"/>
      <c r="AF564" s="355"/>
      <c r="AG564" s="355"/>
      <c r="AH564" s="355"/>
      <c r="AI564" s="355"/>
      <c r="AJ564" s="354">
        <f>AL564+AR564</f>
        <v>1871.6489799999999</v>
      </c>
      <c r="AK564" s="338">
        <f t="shared" si="782"/>
        <v>0.79577701763512809</v>
      </c>
      <c r="AL564" s="354">
        <v>1871.6489799999999</v>
      </c>
      <c r="AM564" s="338">
        <f t="shared" si="783"/>
        <v>0.79577701763512809</v>
      </c>
      <c r="AN564" s="338"/>
      <c r="AO564" s="338"/>
      <c r="AP564" s="354"/>
      <c r="AQ564" s="355"/>
      <c r="AR564" s="354"/>
      <c r="AS564" s="355"/>
      <c r="AT564" s="351">
        <f>BB564-AF564</f>
        <v>2351.97667</v>
      </c>
      <c r="AU564" s="351"/>
      <c r="AV564" s="351"/>
      <c r="AW564" s="331">
        <f t="shared" si="790"/>
        <v>480.32769000000008</v>
      </c>
      <c r="AX564" s="351">
        <f>BE564</f>
        <v>480.32769000000008</v>
      </c>
      <c r="AY564" s="351"/>
      <c r="AZ564" s="351"/>
      <c r="BA564" s="331">
        <f t="shared" si="793"/>
        <v>2351.97667</v>
      </c>
      <c r="BB564" s="351">
        <f>L564</f>
        <v>2351.97667</v>
      </c>
      <c r="BC564" s="351"/>
      <c r="BD564" s="351"/>
      <c r="BE564" s="356">
        <f>BG564+BK564</f>
        <v>480.32769000000008</v>
      </c>
      <c r="BF564" s="398">
        <f t="shared" si="727"/>
        <v>0.20422298236487188</v>
      </c>
      <c r="BG564" s="356">
        <f>L564-AB564</f>
        <v>480.32769000000008</v>
      </c>
      <c r="BH564" s="357">
        <f t="shared" si="784"/>
        <v>0.25663342599636396</v>
      </c>
      <c r="BI564" s="356"/>
      <c r="BJ564" s="351"/>
      <c r="BK564" s="356"/>
      <c r="BL564" s="351"/>
    </row>
    <row r="565" spans="2:64" s="43" customFormat="1" ht="66.75" hidden="1" customHeight="1" x14ac:dyDescent="0.25">
      <c r="B565" s="232"/>
      <c r="C565" s="196" t="s">
        <v>309</v>
      </c>
      <c r="D565" s="355"/>
      <c r="E565" s="355"/>
      <c r="F565" s="355"/>
      <c r="G565" s="355"/>
      <c r="H565" s="303"/>
      <c r="I565" s="355"/>
      <c r="J565" s="355"/>
      <c r="K565" s="229">
        <f>L565</f>
        <v>0</v>
      </c>
      <c r="L565" s="354">
        <f>L566</f>
        <v>0</v>
      </c>
      <c r="M565" s="354"/>
      <c r="N565" s="354"/>
      <c r="O565" s="354"/>
      <c r="P565" s="229">
        <f>R565+X565</f>
        <v>0</v>
      </c>
      <c r="Q565" s="338" t="e">
        <f t="shared" si="786"/>
        <v>#DIV/0!</v>
      </c>
      <c r="R565" s="354">
        <f>R566</f>
        <v>0</v>
      </c>
      <c r="S565" s="338" t="e">
        <f t="shared" si="787"/>
        <v>#DIV/0!</v>
      </c>
      <c r="T565" s="338"/>
      <c r="U565" s="338"/>
      <c r="V565" s="355"/>
      <c r="W565" s="337"/>
      <c r="X565" s="355"/>
      <c r="Y565" s="355"/>
      <c r="Z565" s="229">
        <f>AB565+AH565</f>
        <v>0</v>
      </c>
      <c r="AA565" s="338" t="e">
        <f t="shared" si="780"/>
        <v>#DIV/0!</v>
      </c>
      <c r="AB565" s="354">
        <f>AB566</f>
        <v>0</v>
      </c>
      <c r="AC565" s="338" t="e">
        <f t="shared" si="781"/>
        <v>#DIV/0!</v>
      </c>
      <c r="AD565" s="338"/>
      <c r="AE565" s="338"/>
      <c r="AF565" s="355"/>
      <c r="AG565" s="355"/>
      <c r="AH565" s="355"/>
      <c r="AI565" s="355"/>
      <c r="AJ565" s="229">
        <f>AL565+AR565</f>
        <v>0</v>
      </c>
      <c r="AK565" s="342" t="e">
        <f t="shared" si="782"/>
        <v>#DIV/0!</v>
      </c>
      <c r="AL565" s="354">
        <f>AL566</f>
        <v>0</v>
      </c>
      <c r="AM565" s="338" t="e">
        <f t="shared" si="783"/>
        <v>#DIV/0!</v>
      </c>
      <c r="AN565" s="338"/>
      <c r="AO565" s="338"/>
      <c r="AP565" s="354"/>
      <c r="AQ565" s="355"/>
      <c r="AR565" s="354"/>
      <c r="AS565" s="355"/>
      <c r="AT565" s="351"/>
      <c r="AU565" s="351"/>
      <c r="AV565" s="351"/>
      <c r="AW565" s="331">
        <f t="shared" si="790"/>
        <v>0</v>
      </c>
      <c r="AX565" s="351"/>
      <c r="AY565" s="351"/>
      <c r="AZ565" s="351"/>
      <c r="BA565" s="331">
        <f t="shared" si="793"/>
        <v>0</v>
      </c>
      <c r="BB565" s="351">
        <v>0</v>
      </c>
      <c r="BC565" s="351"/>
      <c r="BD565" s="351"/>
      <c r="BE565" s="356">
        <f>BG565+BK565</f>
        <v>0</v>
      </c>
      <c r="BF565" s="398" t="e">
        <f t="shared" si="727"/>
        <v>#DIV/0!</v>
      </c>
      <c r="BG565" s="356">
        <f>BG566</f>
        <v>0</v>
      </c>
      <c r="BH565" s="357" t="e">
        <f>BG565/L565</f>
        <v>#DIV/0!</v>
      </c>
      <c r="BI565" s="356"/>
      <c r="BJ565" s="351"/>
      <c r="BK565" s="356"/>
      <c r="BL565" s="351"/>
    </row>
    <row r="566" spans="2:64" s="43" customFormat="1" ht="66.75" hidden="1" customHeight="1" x14ac:dyDescent="0.25">
      <c r="B566" s="232"/>
      <c r="C566" s="158" t="s">
        <v>75</v>
      </c>
      <c r="D566" s="355"/>
      <c r="E566" s="355"/>
      <c r="F566" s="355"/>
      <c r="G566" s="355"/>
      <c r="H566" s="303"/>
      <c r="I566" s="355"/>
      <c r="J566" s="355"/>
      <c r="K566" s="229">
        <f>L566</f>
        <v>0</v>
      </c>
      <c r="L566" s="354"/>
      <c r="M566" s="354"/>
      <c r="N566" s="354"/>
      <c r="O566" s="354"/>
      <c r="P566" s="229">
        <f t="shared" ref="P566:P572" si="832">R566</f>
        <v>0</v>
      </c>
      <c r="Q566" s="338" t="e">
        <f t="shared" si="786"/>
        <v>#DIV/0!</v>
      </c>
      <c r="R566" s="354"/>
      <c r="S566" s="338" t="e">
        <f t="shared" si="787"/>
        <v>#DIV/0!</v>
      </c>
      <c r="T566" s="338"/>
      <c r="U566" s="338"/>
      <c r="V566" s="355"/>
      <c r="W566" s="337"/>
      <c r="X566" s="355"/>
      <c r="Y566" s="355"/>
      <c r="Z566" s="229">
        <f t="shared" ref="Z566:Z572" si="833">AB566</f>
        <v>0</v>
      </c>
      <c r="AA566" s="338" t="e">
        <f t="shared" si="780"/>
        <v>#DIV/0!</v>
      </c>
      <c r="AB566" s="354"/>
      <c r="AC566" s="338" t="e">
        <f t="shared" si="781"/>
        <v>#DIV/0!</v>
      </c>
      <c r="AD566" s="338"/>
      <c r="AE566" s="338"/>
      <c r="AF566" s="355"/>
      <c r="AG566" s="355"/>
      <c r="AH566" s="355"/>
      <c r="AI566" s="355"/>
      <c r="AJ566" s="229">
        <f>AL566</f>
        <v>0</v>
      </c>
      <c r="AK566" s="342" t="e">
        <f t="shared" si="782"/>
        <v>#DIV/0!</v>
      </c>
      <c r="AL566" s="354"/>
      <c r="AM566" s="338" t="e">
        <f t="shared" si="783"/>
        <v>#DIV/0!</v>
      </c>
      <c r="AN566" s="338"/>
      <c r="AO566" s="338"/>
      <c r="AP566" s="354"/>
      <c r="AQ566" s="355"/>
      <c r="AR566" s="354"/>
      <c r="AS566" s="355"/>
      <c r="AT566" s="351"/>
      <c r="AU566" s="351"/>
      <c r="AV566" s="351"/>
      <c r="AW566" s="331"/>
      <c r="AX566" s="351"/>
      <c r="AY566" s="351"/>
      <c r="AZ566" s="351"/>
      <c r="BA566" s="331"/>
      <c r="BB566" s="351"/>
      <c r="BC566" s="351"/>
      <c r="BD566" s="351"/>
      <c r="BE566" s="356">
        <f t="shared" ref="BE566:BE572" si="834">BG566</f>
        <v>0</v>
      </c>
      <c r="BF566" s="398" t="e">
        <f t="shared" si="727"/>
        <v>#DIV/0!</v>
      </c>
      <c r="BG566" s="356">
        <f>L566-AB566</f>
        <v>0</v>
      </c>
      <c r="BH566" s="357" t="e">
        <f>BG566/L566</f>
        <v>#DIV/0!</v>
      </c>
      <c r="BI566" s="356"/>
      <c r="BJ566" s="351"/>
      <c r="BK566" s="356"/>
      <c r="BL566" s="351"/>
    </row>
    <row r="567" spans="2:64" s="43" customFormat="1" ht="66.75" hidden="1" customHeight="1" x14ac:dyDescent="0.25">
      <c r="B567" s="232"/>
      <c r="C567" s="197" t="s">
        <v>299</v>
      </c>
      <c r="D567" s="355"/>
      <c r="E567" s="355"/>
      <c r="F567" s="355"/>
      <c r="G567" s="355"/>
      <c r="H567" s="303"/>
      <c r="I567" s="355"/>
      <c r="J567" s="355"/>
      <c r="K567" s="229">
        <f>L567</f>
        <v>0</v>
      </c>
      <c r="L567" s="354">
        <f>L568</f>
        <v>0</v>
      </c>
      <c r="M567" s="354"/>
      <c r="N567" s="354"/>
      <c r="O567" s="354"/>
      <c r="P567" s="229">
        <f t="shared" si="832"/>
        <v>0</v>
      </c>
      <c r="Q567" s="338" t="e">
        <f t="shared" si="786"/>
        <v>#DIV/0!</v>
      </c>
      <c r="R567" s="354">
        <f>R568</f>
        <v>0</v>
      </c>
      <c r="S567" s="338" t="e">
        <f t="shared" si="787"/>
        <v>#DIV/0!</v>
      </c>
      <c r="T567" s="338"/>
      <c r="U567" s="338"/>
      <c r="V567" s="303"/>
      <c r="W567" s="337"/>
      <c r="X567" s="303"/>
      <c r="Y567" s="355"/>
      <c r="Z567" s="229">
        <f t="shared" si="833"/>
        <v>0</v>
      </c>
      <c r="AA567" s="338" t="e">
        <f t="shared" si="780"/>
        <v>#DIV/0!</v>
      </c>
      <c r="AB567" s="354"/>
      <c r="AC567" s="338" t="e">
        <f t="shared" si="781"/>
        <v>#DIV/0!</v>
      </c>
      <c r="AD567" s="338"/>
      <c r="AE567" s="338"/>
      <c r="AF567" s="355"/>
      <c r="AG567" s="355"/>
      <c r="AH567" s="355"/>
      <c r="AI567" s="355"/>
      <c r="AJ567" s="229">
        <f>AL567</f>
        <v>0</v>
      </c>
      <c r="AK567" s="342" t="e">
        <f t="shared" si="782"/>
        <v>#DIV/0!</v>
      </c>
      <c r="AL567" s="354">
        <f>AL568</f>
        <v>0</v>
      </c>
      <c r="AM567" s="338" t="e">
        <f t="shared" si="783"/>
        <v>#DIV/0!</v>
      </c>
      <c r="AN567" s="338"/>
      <c r="AO567" s="338"/>
      <c r="AP567" s="229"/>
      <c r="AQ567" s="355"/>
      <c r="AR567" s="229"/>
      <c r="AS567" s="355"/>
      <c r="AT567" s="351"/>
      <c r="AU567" s="351"/>
      <c r="AV567" s="351"/>
      <c r="AW567" s="331"/>
      <c r="AX567" s="351"/>
      <c r="AY567" s="351"/>
      <c r="AZ567" s="351"/>
      <c r="BA567" s="331">
        <f>BB567</f>
        <v>0</v>
      </c>
      <c r="BB567" s="351">
        <f>BB568</f>
        <v>0</v>
      </c>
      <c r="BC567" s="351"/>
      <c r="BD567" s="351"/>
      <c r="BE567" s="356">
        <f t="shared" si="834"/>
        <v>0</v>
      </c>
      <c r="BF567" s="398" t="e">
        <f t="shared" si="727"/>
        <v>#DIV/0!</v>
      </c>
      <c r="BG567" s="356">
        <f>BG568</f>
        <v>0</v>
      </c>
      <c r="BH567" s="357" t="e">
        <f t="shared" si="784"/>
        <v>#DIV/0!</v>
      </c>
      <c r="BI567" s="230"/>
      <c r="BJ567" s="351"/>
      <c r="BK567" s="230"/>
      <c r="BL567" s="351"/>
    </row>
    <row r="568" spans="2:64" s="43" customFormat="1" ht="66.75" hidden="1" customHeight="1" x14ac:dyDescent="0.25">
      <c r="B568" s="232"/>
      <c r="C568" s="158" t="s">
        <v>75</v>
      </c>
      <c r="D568" s="355"/>
      <c r="E568" s="355"/>
      <c r="F568" s="355"/>
      <c r="G568" s="355"/>
      <c r="H568" s="303"/>
      <c r="I568" s="355"/>
      <c r="J568" s="355"/>
      <c r="K568" s="229">
        <f>L568</f>
        <v>0</v>
      </c>
      <c r="L568" s="354"/>
      <c r="M568" s="354"/>
      <c r="N568" s="354"/>
      <c r="O568" s="354"/>
      <c r="P568" s="229">
        <f t="shared" si="832"/>
        <v>0</v>
      </c>
      <c r="Q568" s="338" t="e">
        <f t="shared" si="786"/>
        <v>#DIV/0!</v>
      </c>
      <c r="R568" s="354"/>
      <c r="S568" s="338" t="e">
        <f t="shared" si="787"/>
        <v>#DIV/0!</v>
      </c>
      <c r="T568" s="338"/>
      <c r="U568" s="338"/>
      <c r="V568" s="355"/>
      <c r="W568" s="337"/>
      <c r="X568" s="355"/>
      <c r="Y568" s="355"/>
      <c r="Z568" s="229">
        <f t="shared" si="833"/>
        <v>0</v>
      </c>
      <c r="AA568" s="338" t="e">
        <f t="shared" si="780"/>
        <v>#DIV/0!</v>
      </c>
      <c r="AB568" s="354"/>
      <c r="AC568" s="338" t="e">
        <f t="shared" si="781"/>
        <v>#DIV/0!</v>
      </c>
      <c r="AD568" s="338"/>
      <c r="AE568" s="338"/>
      <c r="AF568" s="355"/>
      <c r="AG568" s="355"/>
      <c r="AH568" s="355"/>
      <c r="AI568" s="355"/>
      <c r="AJ568" s="229">
        <f>AL568</f>
        <v>0</v>
      </c>
      <c r="AK568" s="342" t="e">
        <f t="shared" si="782"/>
        <v>#DIV/0!</v>
      </c>
      <c r="AL568" s="354"/>
      <c r="AM568" s="338" t="e">
        <f t="shared" si="783"/>
        <v>#DIV/0!</v>
      </c>
      <c r="AN568" s="338"/>
      <c r="AO568" s="338"/>
      <c r="AP568" s="354"/>
      <c r="AQ568" s="355"/>
      <c r="AR568" s="354"/>
      <c r="AS568" s="355"/>
      <c r="AT568" s="351"/>
      <c r="AU568" s="351"/>
      <c r="AV568" s="351"/>
      <c r="AW568" s="331"/>
      <c r="AX568" s="351"/>
      <c r="AY568" s="351"/>
      <c r="AZ568" s="351"/>
      <c r="BA568" s="331">
        <f>BB568</f>
        <v>0</v>
      </c>
      <c r="BB568" s="351">
        <f>L568</f>
        <v>0</v>
      </c>
      <c r="BC568" s="351"/>
      <c r="BD568" s="351"/>
      <c r="BE568" s="356">
        <f t="shared" si="834"/>
        <v>0</v>
      </c>
      <c r="BF568" s="398" t="e">
        <f t="shared" si="727"/>
        <v>#DIV/0!</v>
      </c>
      <c r="BG568" s="356"/>
      <c r="BH568" s="357" t="e">
        <f t="shared" si="784"/>
        <v>#DIV/0!</v>
      </c>
      <c r="BI568" s="356"/>
      <c r="BJ568" s="351"/>
      <c r="BK568" s="356"/>
      <c r="BL568" s="351"/>
    </row>
    <row r="569" spans="2:64" s="48" customFormat="1" ht="66.75" customHeight="1" x14ac:dyDescent="0.25">
      <c r="B569" s="482" t="s">
        <v>67</v>
      </c>
      <c r="C569" s="216" t="s">
        <v>219</v>
      </c>
      <c r="D569" s="347" t="e">
        <f>#REF!+#REF!</f>
        <v>#REF!</v>
      </c>
      <c r="E569" s="347" t="e">
        <f>F569+G569</f>
        <v>#REF!</v>
      </c>
      <c r="F569" s="347" t="e">
        <f>#REF!+#REF!</f>
        <v>#REF!</v>
      </c>
      <c r="G569" s="347" t="e">
        <f>#REF!+#REF!</f>
        <v>#REF!</v>
      </c>
      <c r="H569" s="347" t="e">
        <f t="shared" si="779"/>
        <v>#REF!</v>
      </c>
      <c r="I569" s="347" t="e">
        <f>#REF!+#REF!</f>
        <v>#REF!</v>
      </c>
      <c r="J569" s="347"/>
      <c r="K569" s="348">
        <f t="shared" si="796"/>
        <v>858552.67044999998</v>
      </c>
      <c r="L569" s="348">
        <f>L570+L571</f>
        <v>858552.67044999998</v>
      </c>
      <c r="M569" s="348"/>
      <c r="N569" s="348">
        <f t="shared" ref="N569:O569" si="835">N570+N571</f>
        <v>0</v>
      </c>
      <c r="O569" s="348">
        <f t="shared" si="835"/>
        <v>0</v>
      </c>
      <c r="P569" s="348">
        <f t="shared" si="832"/>
        <v>829054.48219000001</v>
      </c>
      <c r="Q569" s="349">
        <f t="shared" si="786"/>
        <v>0.96564195852475909</v>
      </c>
      <c r="R569" s="348">
        <f>R570+R571</f>
        <v>829054.48219000001</v>
      </c>
      <c r="S569" s="349">
        <f t="shared" si="787"/>
        <v>0.96564195852475909</v>
      </c>
      <c r="T569" s="349"/>
      <c r="U569" s="349"/>
      <c r="V569" s="347"/>
      <c r="W569" s="349"/>
      <c r="X569" s="347"/>
      <c r="Y569" s="347"/>
      <c r="Z569" s="348">
        <f t="shared" si="833"/>
        <v>829147.38951000001</v>
      </c>
      <c r="AA569" s="349">
        <f t="shared" si="780"/>
        <v>0.96575017240982131</v>
      </c>
      <c r="AB569" s="348">
        <f>AB570+AB571</f>
        <v>829147.38951000001</v>
      </c>
      <c r="AC569" s="349">
        <f t="shared" si="781"/>
        <v>0.96575017240982131</v>
      </c>
      <c r="AD569" s="349"/>
      <c r="AE569" s="349"/>
      <c r="AF569" s="347"/>
      <c r="AG569" s="347"/>
      <c r="AH569" s="347"/>
      <c r="AI569" s="347"/>
      <c r="AJ569" s="348">
        <f t="shared" ref="AJ569" si="836">AL569</f>
        <v>852929.19492000004</v>
      </c>
      <c r="AK569" s="349">
        <f t="shared" si="782"/>
        <v>0.99345005178651125</v>
      </c>
      <c r="AL569" s="348">
        <f>AL570+AL571</f>
        <v>852929.19492000004</v>
      </c>
      <c r="AM569" s="338">
        <f t="shared" si="783"/>
        <v>0.99345005178651125</v>
      </c>
      <c r="AN569" s="338"/>
      <c r="AO569" s="338"/>
      <c r="AP569" s="348"/>
      <c r="AQ569" s="347"/>
      <c r="AR569" s="348"/>
      <c r="AS569" s="347"/>
      <c r="AT569" s="350" t="e">
        <f>#REF!+#REF!</f>
        <v>#REF!</v>
      </c>
      <c r="AU569" s="350"/>
      <c r="AV569" s="350" t="e">
        <f>#REF!+#REF!</f>
        <v>#REF!</v>
      </c>
      <c r="AW569" s="350" t="e">
        <f t="shared" si="790"/>
        <v>#REF!</v>
      </c>
      <c r="AX569" s="350" t="e">
        <f>#REF!+#REF!</f>
        <v>#REF!</v>
      </c>
      <c r="AY569" s="350"/>
      <c r="AZ569" s="350" t="e">
        <f>#REF!+#REF!</f>
        <v>#REF!</v>
      </c>
      <c r="BA569" s="350" t="e">
        <f t="shared" si="793"/>
        <v>#REF!</v>
      </c>
      <c r="BB569" s="350" t="e">
        <f>#REF!+#REF!</f>
        <v>#REF!</v>
      </c>
      <c r="BC569" s="350"/>
      <c r="BD569" s="350"/>
      <c r="BE569" s="352" t="e">
        <f t="shared" si="834"/>
        <v>#REF!</v>
      </c>
      <c r="BF569" s="398" t="e">
        <f t="shared" si="727"/>
        <v>#REF!</v>
      </c>
      <c r="BG569" s="352" t="e">
        <f>#REF!+#REF!</f>
        <v>#REF!</v>
      </c>
      <c r="BH569" s="353" t="e">
        <f>BG569/L569</f>
        <v>#REF!</v>
      </c>
      <c r="BI569" s="352"/>
      <c r="BJ569" s="350"/>
      <c r="BK569" s="352"/>
      <c r="BL569" s="350"/>
    </row>
    <row r="570" spans="2:64" s="43" customFormat="1" ht="27" hidden="1" customHeight="1" x14ac:dyDescent="0.25">
      <c r="B570" s="232"/>
      <c r="C570" s="158" t="s">
        <v>218</v>
      </c>
      <c r="D570" s="355"/>
      <c r="E570" s="355" t="e">
        <f>#REF!+E574+#REF!+#REF!</f>
        <v>#REF!</v>
      </c>
      <c r="F570" s="355" t="e">
        <f>#REF!+F574+#REF!+#REF!</f>
        <v>#REF!</v>
      </c>
      <c r="G570" s="355" t="e">
        <f>#REF!+G574+#REF!+#REF!</f>
        <v>#REF!</v>
      </c>
      <c r="H570" s="303" t="e">
        <f t="shared" ref="H570:H571" si="837">I570</f>
        <v>#REF!</v>
      </c>
      <c r="I570" s="355" t="e">
        <f>#REF!+I574+#REF!</f>
        <v>#REF!</v>
      </c>
      <c r="J570" s="355"/>
      <c r="K570" s="354">
        <f t="shared" ref="K570:K571" si="838">L570</f>
        <v>819861.63228000002</v>
      </c>
      <c r="L570" s="354">
        <f>L572+L573+L574+L575+L577+L578+L579+L580+L581+L584+L582+L583</f>
        <v>819861.63228000002</v>
      </c>
      <c r="M570" s="354"/>
      <c r="N570" s="354"/>
      <c r="O570" s="354"/>
      <c r="P570" s="354">
        <f>R570</f>
        <v>806388.79081999999</v>
      </c>
      <c r="Q570" s="338">
        <f t="shared" ref="Q570:Q571" si="839">P570/K570</f>
        <v>0.9835669326023555</v>
      </c>
      <c r="R570" s="354">
        <f>R572+R573+R574+R575+R577+R578+R579+R580+R581+R584+R582+R583</f>
        <v>806388.79081999999</v>
      </c>
      <c r="S570" s="338">
        <f t="shared" ref="S570:S571" si="840">R570/L570</f>
        <v>0.9835669326023555</v>
      </c>
      <c r="T570" s="338"/>
      <c r="U570" s="338"/>
      <c r="V570" s="355"/>
      <c r="W570" s="337"/>
      <c r="X570" s="355"/>
      <c r="Y570" s="355"/>
      <c r="Z570" s="354">
        <f>AB570</f>
        <v>806363.17819000001</v>
      </c>
      <c r="AA570" s="338">
        <f t="shared" ref="AA570:AA571" si="841">Z570/K570</f>
        <v>0.98353569241621741</v>
      </c>
      <c r="AB570" s="354">
        <f>AB572+AB573+AB574+AB575+AB577+AB578+AB579+AB580+AB581+AB584+AB582+AB583</f>
        <v>806363.17819000001</v>
      </c>
      <c r="AC570" s="338">
        <f t="shared" ref="AC570:AC571" si="842">AB570/L570</f>
        <v>0.98353569241621741</v>
      </c>
      <c r="AD570" s="338"/>
      <c r="AE570" s="338"/>
      <c r="AF570" s="355"/>
      <c r="AG570" s="355"/>
      <c r="AH570" s="355"/>
      <c r="AI570" s="355"/>
      <c r="AJ570" s="354">
        <f>AL570</f>
        <v>815109.10362000007</v>
      </c>
      <c r="AK570" s="338">
        <f t="shared" si="782"/>
        <v>0.99420325519224095</v>
      </c>
      <c r="AL570" s="354">
        <f>AL572+AL573+AL574+AL575+AL577+AL578+AL579+AL580+AL581+AL584+AL582+AL583</f>
        <v>815109.10362000007</v>
      </c>
      <c r="AM570" s="338">
        <f t="shared" ref="AM570:AM571" si="843">AL570/L570</f>
        <v>0.99420325519224095</v>
      </c>
      <c r="AN570" s="338"/>
      <c r="AO570" s="338"/>
      <c r="AP570" s="354"/>
      <c r="AQ570" s="355"/>
      <c r="AR570" s="354"/>
      <c r="AS570" s="355"/>
      <c r="AT570" s="351" t="e">
        <f>#REF!+AT574+#REF!</f>
        <v>#REF!</v>
      </c>
      <c r="AU570" s="351"/>
      <c r="AV570" s="351" t="e">
        <f>#REF!+AV574+#REF!+#REF!</f>
        <v>#REF!</v>
      </c>
      <c r="AW570" s="331" t="e">
        <f t="shared" ref="AW570:AW571" si="844">AX570</f>
        <v>#REF!</v>
      </c>
      <c r="AX570" s="351" t="e">
        <f>#REF!+AX574+#REF!</f>
        <v>#REF!</v>
      </c>
      <c r="AY570" s="351"/>
      <c r="AZ570" s="351" t="e">
        <f>#REF!+AZ574+#REF!+#REF!</f>
        <v>#REF!</v>
      </c>
      <c r="BA570" s="331" t="e">
        <f t="shared" ref="BA570:BA571" si="845">BB570</f>
        <v>#REF!</v>
      </c>
      <c r="BB570" s="351" t="e">
        <f>#REF!+BB574+#REF!+#REF!</f>
        <v>#REF!</v>
      </c>
      <c r="BC570" s="351"/>
      <c r="BD570" s="351"/>
      <c r="BE570" s="356" t="e">
        <f>#REF!+BE574+#REF!+#REF!</f>
        <v>#REF!</v>
      </c>
      <c r="BF570" s="398" t="e">
        <f t="shared" ref="BF570:BF571" si="846">BE570/K570</f>
        <v>#REF!</v>
      </c>
      <c r="BG570" s="356" t="e">
        <f>#REF!+BG574+#REF!+#REF!</f>
        <v>#REF!</v>
      </c>
      <c r="BH570" s="357" t="e">
        <f t="shared" ref="BH570:BH571" si="847">BG570/AJ570</f>
        <v>#REF!</v>
      </c>
      <c r="BI570" s="356"/>
      <c r="BJ570" s="351"/>
      <c r="BK570" s="356"/>
      <c r="BL570" s="351"/>
    </row>
    <row r="571" spans="2:64" s="43" customFormat="1" ht="31.5" hidden="1" customHeight="1" x14ac:dyDescent="0.25">
      <c r="B571" s="232"/>
      <c r="C571" s="158" t="s">
        <v>75</v>
      </c>
      <c r="D571" s="355"/>
      <c r="E571" s="355" t="e">
        <f>F571+G571</f>
        <v>#REF!</v>
      </c>
      <c r="F571" s="355" t="e">
        <f>#REF!+F575+F577</f>
        <v>#REF!</v>
      </c>
      <c r="G571" s="355" t="e">
        <f>#REF!+G575+G577+#REF!</f>
        <v>#REF!</v>
      </c>
      <c r="H571" s="303" t="e">
        <f t="shared" si="837"/>
        <v>#REF!</v>
      </c>
      <c r="I571" s="355" t="e">
        <f>#REF!+I575+I577</f>
        <v>#REF!</v>
      </c>
      <c r="J571" s="355"/>
      <c r="K571" s="354">
        <f t="shared" si="838"/>
        <v>38691.03817</v>
      </c>
      <c r="L571" s="354">
        <f>L576+L585</f>
        <v>38691.03817</v>
      </c>
      <c r="M571" s="354"/>
      <c r="N571" s="354"/>
      <c r="O571" s="354"/>
      <c r="P571" s="354">
        <f>R571</f>
        <v>22665.69137</v>
      </c>
      <c r="Q571" s="338">
        <f t="shared" si="839"/>
        <v>0.58581243724740306</v>
      </c>
      <c r="R571" s="354">
        <f>R576+R585</f>
        <v>22665.69137</v>
      </c>
      <c r="S571" s="338">
        <f t="shared" si="840"/>
        <v>0.58581243724740306</v>
      </c>
      <c r="T571" s="338"/>
      <c r="U571" s="338"/>
      <c r="V571" s="355"/>
      <c r="W571" s="337"/>
      <c r="X571" s="355"/>
      <c r="Y571" s="355"/>
      <c r="Z571" s="354">
        <f>AB571</f>
        <v>22784.211319999999</v>
      </c>
      <c r="AA571" s="338">
        <f t="shared" si="841"/>
        <v>0.58887567761534687</v>
      </c>
      <c r="AB571" s="354">
        <f>AB576+AB585</f>
        <v>22784.211319999999</v>
      </c>
      <c r="AC571" s="338">
        <f t="shared" si="842"/>
        <v>0.58887567761534687</v>
      </c>
      <c r="AD571" s="338"/>
      <c r="AE571" s="338"/>
      <c r="AF571" s="355"/>
      <c r="AG571" s="355"/>
      <c r="AH571" s="355"/>
      <c r="AI571" s="355"/>
      <c r="AJ571" s="354">
        <f>AL571</f>
        <v>37820.0913</v>
      </c>
      <c r="AK571" s="338">
        <f t="shared" si="782"/>
        <v>0.9774897001684667</v>
      </c>
      <c r="AL571" s="354">
        <f>AL576+AL585</f>
        <v>37820.0913</v>
      </c>
      <c r="AM571" s="338">
        <f t="shared" si="843"/>
        <v>0.9774897001684667</v>
      </c>
      <c r="AN571" s="338"/>
      <c r="AO571" s="338"/>
      <c r="AP571" s="354"/>
      <c r="AQ571" s="355"/>
      <c r="AR571" s="354"/>
      <c r="AS571" s="355"/>
      <c r="AT571" s="351" t="e">
        <f>#REF!+AT575+AT577</f>
        <v>#REF!</v>
      </c>
      <c r="AU571" s="351"/>
      <c r="AV571" s="351" t="e">
        <f>#REF!+AV575+AV577+#REF!</f>
        <v>#REF!</v>
      </c>
      <c r="AW571" s="331" t="e">
        <f t="shared" si="844"/>
        <v>#REF!</v>
      </c>
      <c r="AX571" s="351" t="e">
        <f>#REF!</f>
        <v>#REF!</v>
      </c>
      <c r="AY571" s="351"/>
      <c r="AZ571" s="351" t="e">
        <f>#REF!+AZ575+AZ577+#REF!</f>
        <v>#REF!</v>
      </c>
      <c r="BA571" s="331" t="e">
        <f t="shared" si="845"/>
        <v>#REF!</v>
      </c>
      <c r="BB571" s="351" t="e">
        <f>#REF!+BB575+BB577+#REF!+BB587</f>
        <v>#REF!</v>
      </c>
      <c r="BC571" s="351"/>
      <c r="BD571" s="351"/>
      <c r="BE571" s="356" t="e">
        <f>#REF!+BE575+BE577+#REF!</f>
        <v>#REF!</v>
      </c>
      <c r="BF571" s="398" t="e">
        <f t="shared" si="846"/>
        <v>#REF!</v>
      </c>
      <c r="BG571" s="356" t="e">
        <f>#REF!+BG575+BG577+#REF!+BG587+#REF!</f>
        <v>#REF!</v>
      </c>
      <c r="BH571" s="357" t="e">
        <f t="shared" si="847"/>
        <v>#REF!</v>
      </c>
      <c r="BI571" s="356"/>
      <c r="BJ571" s="351"/>
      <c r="BK571" s="356"/>
      <c r="BL571" s="351"/>
    </row>
    <row r="572" spans="2:64" s="85" customFormat="1" ht="66.75" customHeight="1" x14ac:dyDescent="0.25">
      <c r="B572" s="482" t="s">
        <v>60</v>
      </c>
      <c r="C572" s="197" t="s">
        <v>220</v>
      </c>
      <c r="D572" s="374"/>
      <c r="E572" s="374">
        <f>F572</f>
        <v>13538.87753</v>
      </c>
      <c r="F572" s="374">
        <v>13538.87753</v>
      </c>
      <c r="G572" s="374"/>
      <c r="H572" s="347">
        <f t="shared" si="779"/>
        <v>96459.131670000002</v>
      </c>
      <c r="I572" s="374">
        <f>L572-F572</f>
        <v>96459.131670000002</v>
      </c>
      <c r="J572" s="374"/>
      <c r="K572" s="354">
        <f t="shared" si="796"/>
        <v>109998.0092</v>
      </c>
      <c r="L572" s="354">
        <v>109998.0092</v>
      </c>
      <c r="M572" s="354"/>
      <c r="N572" s="354"/>
      <c r="O572" s="354"/>
      <c r="P572" s="354">
        <f t="shared" si="832"/>
        <v>101465.84665000001</v>
      </c>
      <c r="Q572" s="338">
        <f t="shared" si="786"/>
        <v>0.92243348209614695</v>
      </c>
      <c r="R572" s="354">
        <v>101465.84665000001</v>
      </c>
      <c r="S572" s="338">
        <f t="shared" si="787"/>
        <v>0.92243348209614695</v>
      </c>
      <c r="T572" s="338"/>
      <c r="U572" s="338"/>
      <c r="V572" s="355"/>
      <c r="W572" s="337"/>
      <c r="X572" s="355"/>
      <c r="Y572" s="355"/>
      <c r="Z572" s="354">
        <f t="shared" si="833"/>
        <v>101440.23402</v>
      </c>
      <c r="AA572" s="338">
        <f t="shared" si="780"/>
        <v>0.92220063579114309</v>
      </c>
      <c r="AB572" s="354">
        <v>101440.23402</v>
      </c>
      <c r="AC572" s="338">
        <f t="shared" si="781"/>
        <v>0.92220063579114309</v>
      </c>
      <c r="AD572" s="338"/>
      <c r="AE572" s="338"/>
      <c r="AF572" s="355"/>
      <c r="AG572" s="355"/>
      <c r="AH572" s="355"/>
      <c r="AI572" s="355"/>
      <c r="AJ572" s="354">
        <f>AL572</f>
        <v>109914.02399</v>
      </c>
      <c r="AK572" s="338">
        <f t="shared" si="782"/>
        <v>0.99923648427266265</v>
      </c>
      <c r="AL572" s="354">
        <v>109914.02399</v>
      </c>
      <c r="AM572" s="338">
        <f t="shared" si="783"/>
        <v>0.99923648427266265</v>
      </c>
      <c r="AN572" s="338"/>
      <c r="AO572" s="338"/>
      <c r="AP572" s="354"/>
      <c r="AQ572" s="355"/>
      <c r="AR572" s="354"/>
      <c r="AS572" s="355"/>
      <c r="AT572" s="376">
        <v>0</v>
      </c>
      <c r="AU572" s="376"/>
      <c r="AV572" s="376"/>
      <c r="AW572" s="350">
        <f t="shared" ref="AW572:AW576" si="848">AX572</f>
        <v>0</v>
      </c>
      <c r="AX572" s="376">
        <v>0</v>
      </c>
      <c r="AY572" s="376"/>
      <c r="AZ572" s="376"/>
      <c r="BA572" s="350">
        <f t="shared" ref="BA572:BA576" si="849">BB572</f>
        <v>0</v>
      </c>
      <c r="BB572" s="376">
        <v>0</v>
      </c>
      <c r="BC572" s="376"/>
      <c r="BD572" s="376"/>
      <c r="BE572" s="356">
        <f t="shared" si="834"/>
        <v>8557.7751799999969</v>
      </c>
      <c r="BF572" s="398">
        <f t="shared" si="727"/>
        <v>7.7799364208856941E-2</v>
      </c>
      <c r="BG572" s="356">
        <f t="shared" ref="BG572:BG585" si="850">L572-AB572</f>
        <v>8557.7751799999969</v>
      </c>
      <c r="BH572" s="357">
        <f t="shared" ref="BH572:BH585" si="851">BG572/L572</f>
        <v>7.7799364208856941E-2</v>
      </c>
      <c r="BI572" s="356"/>
      <c r="BJ572" s="351"/>
      <c r="BK572" s="356"/>
      <c r="BL572" s="351"/>
    </row>
    <row r="573" spans="2:64" s="93" customFormat="1" ht="66.75" customHeight="1" x14ac:dyDescent="0.25">
      <c r="B573" s="232" t="s">
        <v>67</v>
      </c>
      <c r="C573" s="197" t="s">
        <v>221</v>
      </c>
      <c r="D573" s="355"/>
      <c r="E573" s="355">
        <f t="shared" ref="E573:E576" si="852">F573</f>
        <v>428800</v>
      </c>
      <c r="F573" s="355">
        <v>428800</v>
      </c>
      <c r="G573" s="355"/>
      <c r="H573" s="303">
        <f t="shared" si="779"/>
        <v>71485.626189999981</v>
      </c>
      <c r="I573" s="355">
        <f>L573-F573</f>
        <v>71485.626189999981</v>
      </c>
      <c r="J573" s="355"/>
      <c r="K573" s="354">
        <f t="shared" si="796"/>
        <v>500285.62618999998</v>
      </c>
      <c r="L573" s="354">
        <v>500285.62618999998</v>
      </c>
      <c r="M573" s="354"/>
      <c r="N573" s="354"/>
      <c r="O573" s="354"/>
      <c r="P573" s="354">
        <f t="shared" ref="P573:P585" si="853">R573+X573</f>
        <v>500285.62618999998</v>
      </c>
      <c r="Q573" s="338">
        <f t="shared" si="786"/>
        <v>1</v>
      </c>
      <c r="R573" s="354">
        <f>L573</f>
        <v>500285.62618999998</v>
      </c>
      <c r="S573" s="338">
        <f t="shared" si="787"/>
        <v>1</v>
      </c>
      <c r="T573" s="338"/>
      <c r="U573" s="338"/>
      <c r="V573" s="355"/>
      <c r="W573" s="337"/>
      <c r="X573" s="355"/>
      <c r="Y573" s="355"/>
      <c r="Z573" s="354">
        <f t="shared" ref="Z573:Z585" si="854">AB573+AH573</f>
        <v>500285.62618999998</v>
      </c>
      <c r="AA573" s="338">
        <f t="shared" si="780"/>
        <v>1</v>
      </c>
      <c r="AB573" s="354">
        <f>R573</f>
        <v>500285.62618999998</v>
      </c>
      <c r="AC573" s="338">
        <f t="shared" si="781"/>
        <v>1</v>
      </c>
      <c r="AD573" s="338"/>
      <c r="AE573" s="338"/>
      <c r="AF573" s="355"/>
      <c r="AG573" s="355"/>
      <c r="AH573" s="355"/>
      <c r="AI573" s="355"/>
      <c r="AJ573" s="354">
        <f t="shared" ref="AJ573:AJ585" si="855">AL573+AR573</f>
        <v>500285.62618999998</v>
      </c>
      <c r="AK573" s="338">
        <f t="shared" si="782"/>
        <v>1</v>
      </c>
      <c r="AL573" s="354">
        <f>L573</f>
        <v>500285.62618999998</v>
      </c>
      <c r="AM573" s="338">
        <f t="shared" si="783"/>
        <v>1</v>
      </c>
      <c r="AN573" s="338"/>
      <c r="AO573" s="338"/>
      <c r="AP573" s="354"/>
      <c r="AQ573" s="355"/>
      <c r="AR573" s="354"/>
      <c r="AS573" s="355"/>
      <c r="AT573" s="351">
        <f>BB573-AF573</f>
        <v>510000</v>
      </c>
      <c r="AU573" s="351"/>
      <c r="AV573" s="351"/>
      <c r="AW573" s="331">
        <f t="shared" si="848"/>
        <v>-500285.62618999998</v>
      </c>
      <c r="AX573" s="351">
        <f>BE573-AJ573</f>
        <v>-500285.62618999998</v>
      </c>
      <c r="AY573" s="351"/>
      <c r="AZ573" s="351"/>
      <c r="BA573" s="331">
        <f t="shared" si="849"/>
        <v>510000</v>
      </c>
      <c r="BB573" s="351">
        <v>510000</v>
      </c>
      <c r="BC573" s="351"/>
      <c r="BD573" s="351"/>
      <c r="BE573" s="356">
        <f t="shared" ref="BE573:BE585" si="856">BG573+BK573</f>
        <v>0</v>
      </c>
      <c r="BF573" s="398">
        <f t="shared" si="727"/>
        <v>0</v>
      </c>
      <c r="BG573" s="356">
        <f t="shared" si="850"/>
        <v>0</v>
      </c>
      <c r="BH573" s="357">
        <f t="shared" si="851"/>
        <v>0</v>
      </c>
      <c r="BI573" s="356"/>
      <c r="BJ573" s="351"/>
      <c r="BK573" s="356"/>
      <c r="BL573" s="351"/>
    </row>
    <row r="574" spans="2:64" s="93" customFormat="1" ht="66.75" customHeight="1" x14ac:dyDescent="0.25">
      <c r="B574" s="232" t="s">
        <v>71</v>
      </c>
      <c r="C574" s="197" t="s">
        <v>300</v>
      </c>
      <c r="D574" s="355"/>
      <c r="E574" s="355"/>
      <c r="F574" s="355"/>
      <c r="G574" s="355"/>
      <c r="H574" s="303"/>
      <c r="I574" s="355"/>
      <c r="J574" s="355"/>
      <c r="K574" s="354">
        <f t="shared" si="796"/>
        <v>33541.233979999997</v>
      </c>
      <c r="L574" s="354">
        <v>33541.233979999997</v>
      </c>
      <c r="M574" s="354"/>
      <c r="N574" s="354"/>
      <c r="O574" s="354"/>
      <c r="P574" s="354">
        <f t="shared" si="853"/>
        <v>33203.616309999998</v>
      </c>
      <c r="Q574" s="338">
        <f t="shared" si="786"/>
        <v>0.98993425017692205</v>
      </c>
      <c r="R574" s="354">
        <v>33203.616309999998</v>
      </c>
      <c r="S574" s="338">
        <f t="shared" si="787"/>
        <v>0.98993425017692205</v>
      </c>
      <c r="T574" s="338"/>
      <c r="U574" s="338"/>
      <c r="V574" s="355"/>
      <c r="W574" s="337"/>
      <c r="X574" s="355"/>
      <c r="Y574" s="355"/>
      <c r="Z574" s="354">
        <f t="shared" si="854"/>
        <v>33203.616309999998</v>
      </c>
      <c r="AA574" s="338">
        <f t="shared" si="780"/>
        <v>0.98993425017692205</v>
      </c>
      <c r="AB574" s="354">
        <f>R574</f>
        <v>33203.616309999998</v>
      </c>
      <c r="AC574" s="338">
        <f t="shared" si="781"/>
        <v>0.98993425017692205</v>
      </c>
      <c r="AD574" s="338"/>
      <c r="AE574" s="338"/>
      <c r="AF574" s="355"/>
      <c r="AG574" s="355"/>
      <c r="AH574" s="355"/>
      <c r="AI574" s="355"/>
      <c r="AJ574" s="354">
        <f t="shared" si="855"/>
        <v>33475.751770000003</v>
      </c>
      <c r="AK574" s="338">
        <f t="shared" si="782"/>
        <v>0.99804771016954708</v>
      </c>
      <c r="AL574" s="354">
        <f>'[8]по объектам (2)'!$Q$477</f>
        <v>33475.751770000003</v>
      </c>
      <c r="AM574" s="338">
        <f t="shared" si="783"/>
        <v>0.99804771016954708</v>
      </c>
      <c r="AN574" s="338"/>
      <c r="AO574" s="338"/>
      <c r="AP574" s="354"/>
      <c r="AQ574" s="355"/>
      <c r="AR574" s="354"/>
      <c r="AS574" s="355"/>
      <c r="AT574" s="351"/>
      <c r="AU574" s="351"/>
      <c r="AV574" s="351"/>
      <c r="AW574" s="331"/>
      <c r="AX574" s="351"/>
      <c r="AY574" s="351"/>
      <c r="AZ574" s="351"/>
      <c r="BA574" s="331"/>
      <c r="BB574" s="351"/>
      <c r="BC574" s="351"/>
      <c r="BD574" s="351"/>
      <c r="BE574" s="356">
        <f t="shared" si="856"/>
        <v>337.61766999999963</v>
      </c>
      <c r="BF574" s="398">
        <f t="shared" si="727"/>
        <v>1.0065749823077907E-2</v>
      </c>
      <c r="BG574" s="356">
        <f t="shared" si="850"/>
        <v>337.61766999999963</v>
      </c>
      <c r="BH574" s="357">
        <f t="shared" si="851"/>
        <v>1.0065749823077907E-2</v>
      </c>
      <c r="BI574" s="356"/>
      <c r="BJ574" s="351"/>
      <c r="BK574" s="356"/>
      <c r="BL574" s="351"/>
    </row>
    <row r="575" spans="2:64" s="93" customFormat="1" ht="66.75" customHeight="1" x14ac:dyDescent="0.25">
      <c r="B575" s="232" t="s">
        <v>31</v>
      </c>
      <c r="C575" s="197" t="s">
        <v>407</v>
      </c>
      <c r="D575" s="355"/>
      <c r="E575" s="355">
        <f t="shared" si="852"/>
        <v>0</v>
      </c>
      <c r="F575" s="355"/>
      <c r="G575" s="355"/>
      <c r="H575" s="303">
        <f t="shared" si="779"/>
        <v>0</v>
      </c>
      <c r="I575" s="355"/>
      <c r="J575" s="355"/>
      <c r="K575" s="354">
        <f t="shared" si="796"/>
        <v>498.22039999999998</v>
      </c>
      <c r="L575" s="354">
        <v>498.22039999999998</v>
      </c>
      <c r="M575" s="354"/>
      <c r="N575" s="354"/>
      <c r="O575" s="354"/>
      <c r="P575" s="354">
        <f t="shared" si="853"/>
        <v>498.22039999999998</v>
      </c>
      <c r="Q575" s="338">
        <f t="shared" si="786"/>
        <v>1</v>
      </c>
      <c r="R575" s="354">
        <f>L575</f>
        <v>498.22039999999998</v>
      </c>
      <c r="S575" s="338">
        <f t="shared" si="787"/>
        <v>1</v>
      </c>
      <c r="T575" s="338"/>
      <c r="U575" s="338"/>
      <c r="V575" s="355"/>
      <c r="W575" s="337"/>
      <c r="X575" s="355"/>
      <c r="Y575" s="355"/>
      <c r="Z575" s="354">
        <f t="shared" si="854"/>
        <v>498.22039999999998</v>
      </c>
      <c r="AA575" s="338">
        <f t="shared" si="780"/>
        <v>1</v>
      </c>
      <c r="AB575" s="354">
        <v>498.22039999999998</v>
      </c>
      <c r="AC575" s="338">
        <f t="shared" si="781"/>
        <v>1</v>
      </c>
      <c r="AD575" s="338"/>
      <c r="AE575" s="338"/>
      <c r="AF575" s="355"/>
      <c r="AG575" s="355"/>
      <c r="AH575" s="355"/>
      <c r="AI575" s="355"/>
      <c r="AJ575" s="354">
        <f t="shared" si="855"/>
        <v>498.22039999999998</v>
      </c>
      <c r="AK575" s="338">
        <f t="shared" si="782"/>
        <v>1</v>
      </c>
      <c r="AL575" s="354">
        <v>498.22039999999998</v>
      </c>
      <c r="AM575" s="338">
        <f t="shared" si="783"/>
        <v>1</v>
      </c>
      <c r="AN575" s="338"/>
      <c r="AO575" s="338"/>
      <c r="AP575" s="354"/>
      <c r="AQ575" s="355"/>
      <c r="AR575" s="354"/>
      <c r="AS575" s="355"/>
      <c r="AT575" s="351"/>
      <c r="AU575" s="351"/>
      <c r="AV575" s="351"/>
      <c r="AW575" s="331">
        <f t="shared" si="848"/>
        <v>0</v>
      </c>
      <c r="AX575" s="351"/>
      <c r="AY575" s="351"/>
      <c r="AZ575" s="351"/>
      <c r="BA575" s="331">
        <f t="shared" si="849"/>
        <v>0</v>
      </c>
      <c r="BB575" s="351"/>
      <c r="BC575" s="351"/>
      <c r="BD575" s="351"/>
      <c r="BE575" s="356">
        <f t="shared" si="856"/>
        <v>0</v>
      </c>
      <c r="BF575" s="398">
        <f t="shared" si="727"/>
        <v>0</v>
      </c>
      <c r="BG575" s="356">
        <f t="shared" si="850"/>
        <v>0</v>
      </c>
      <c r="BH575" s="357">
        <f t="shared" si="851"/>
        <v>0</v>
      </c>
      <c r="BI575" s="356"/>
      <c r="BJ575" s="351"/>
      <c r="BK575" s="356"/>
      <c r="BL575" s="351"/>
    </row>
    <row r="576" spans="2:64" s="93" customFormat="1" ht="66.75" customHeight="1" x14ac:dyDescent="0.25">
      <c r="B576" s="232" t="s">
        <v>76</v>
      </c>
      <c r="C576" s="197" t="s">
        <v>310</v>
      </c>
      <c r="D576" s="355"/>
      <c r="E576" s="355">
        <f t="shared" si="852"/>
        <v>6000</v>
      </c>
      <c r="F576" s="355">
        <v>6000</v>
      </c>
      <c r="G576" s="355"/>
      <c r="H576" s="303">
        <f t="shared" si="779"/>
        <v>31991.03817</v>
      </c>
      <c r="I576" s="355">
        <f t="shared" ref="I576" si="857">L576-F576</f>
        <v>31991.03817</v>
      </c>
      <c r="J576" s="355"/>
      <c r="K576" s="354">
        <f t="shared" si="796"/>
        <v>37991.03817</v>
      </c>
      <c r="L576" s="354">
        <f>38691.03817-700</f>
        <v>37991.03817</v>
      </c>
      <c r="M576" s="354"/>
      <c r="N576" s="354"/>
      <c r="O576" s="354"/>
      <c r="P576" s="354">
        <f t="shared" si="853"/>
        <v>22665.69137</v>
      </c>
      <c r="Q576" s="338">
        <f t="shared" si="786"/>
        <v>0.59660626457684407</v>
      </c>
      <c r="R576" s="354">
        <v>22665.69137</v>
      </c>
      <c r="S576" s="338">
        <f t="shared" si="787"/>
        <v>0.59660626457684407</v>
      </c>
      <c r="T576" s="338"/>
      <c r="U576" s="338"/>
      <c r="V576" s="355"/>
      <c r="W576" s="337"/>
      <c r="X576" s="355"/>
      <c r="Y576" s="355"/>
      <c r="Z576" s="354">
        <f t="shared" si="854"/>
        <v>22784.211319999999</v>
      </c>
      <c r="AA576" s="338">
        <f t="shared" si="780"/>
        <v>0.59972594636784038</v>
      </c>
      <c r="AB576" s="354">
        <v>22784.211319999999</v>
      </c>
      <c r="AC576" s="338">
        <f t="shared" si="781"/>
        <v>0.59972594636784038</v>
      </c>
      <c r="AD576" s="338"/>
      <c r="AE576" s="338"/>
      <c r="AF576" s="355"/>
      <c r="AG576" s="355"/>
      <c r="AH576" s="355"/>
      <c r="AI576" s="355"/>
      <c r="AJ576" s="354">
        <f t="shared" si="855"/>
        <v>37820.0913</v>
      </c>
      <c r="AK576" s="338">
        <f t="shared" si="782"/>
        <v>0.99550033696802243</v>
      </c>
      <c r="AL576" s="354">
        <v>37820.0913</v>
      </c>
      <c r="AM576" s="338">
        <f t="shared" si="783"/>
        <v>0.99550033696802243</v>
      </c>
      <c r="AN576" s="338"/>
      <c r="AO576" s="338"/>
      <c r="AP576" s="354"/>
      <c r="AQ576" s="355"/>
      <c r="AR576" s="354"/>
      <c r="AS576" s="355"/>
      <c r="AT576" s="351">
        <v>0</v>
      </c>
      <c r="AU576" s="351"/>
      <c r="AV576" s="351"/>
      <c r="AW576" s="331">
        <f t="shared" si="848"/>
        <v>0</v>
      </c>
      <c r="AX576" s="351">
        <v>0</v>
      </c>
      <c r="AY576" s="351"/>
      <c r="AZ576" s="351"/>
      <c r="BA576" s="331">
        <f t="shared" si="849"/>
        <v>0</v>
      </c>
      <c r="BB576" s="351">
        <v>0</v>
      </c>
      <c r="BC576" s="351"/>
      <c r="BD576" s="351"/>
      <c r="BE576" s="356">
        <f t="shared" si="856"/>
        <v>15206.826850000001</v>
      </c>
      <c r="BF576" s="398">
        <f t="shared" si="727"/>
        <v>0.40027405363215957</v>
      </c>
      <c r="BG576" s="356">
        <f t="shared" si="850"/>
        <v>15206.826850000001</v>
      </c>
      <c r="BH576" s="357">
        <f t="shared" si="851"/>
        <v>0.40027405363215957</v>
      </c>
      <c r="BI576" s="356"/>
      <c r="BJ576" s="351"/>
      <c r="BK576" s="356"/>
      <c r="BL576" s="351"/>
    </row>
    <row r="577" spans="2:66" s="93" customFormat="1" ht="66.75" customHeight="1" x14ac:dyDescent="0.25">
      <c r="B577" s="232" t="s">
        <v>22</v>
      </c>
      <c r="C577" s="197" t="s">
        <v>304</v>
      </c>
      <c r="D577" s="355"/>
      <c r="E577" s="355"/>
      <c r="F577" s="355"/>
      <c r="G577" s="355"/>
      <c r="H577" s="303"/>
      <c r="I577" s="355"/>
      <c r="J577" s="355"/>
      <c r="K577" s="354">
        <f t="shared" si="796"/>
        <v>11325.384770000001</v>
      </c>
      <c r="L577" s="354">
        <v>11325.384770000001</v>
      </c>
      <c r="M577" s="354"/>
      <c r="N577" s="354"/>
      <c r="O577" s="354"/>
      <c r="P577" s="354">
        <f t="shared" si="853"/>
        <v>11325.384770000001</v>
      </c>
      <c r="Q577" s="338">
        <f t="shared" si="786"/>
        <v>1</v>
      </c>
      <c r="R577" s="354">
        <f>L577</f>
        <v>11325.384770000001</v>
      </c>
      <c r="S577" s="338">
        <f t="shared" si="787"/>
        <v>1</v>
      </c>
      <c r="T577" s="338"/>
      <c r="U577" s="338"/>
      <c r="V577" s="355"/>
      <c r="W577" s="337"/>
      <c r="X577" s="355"/>
      <c r="Y577" s="355"/>
      <c r="Z577" s="354">
        <f t="shared" si="854"/>
        <v>11325.384770000001</v>
      </c>
      <c r="AA577" s="338">
        <f t="shared" si="780"/>
        <v>1</v>
      </c>
      <c r="AB577" s="354">
        <f>R577</f>
        <v>11325.384770000001</v>
      </c>
      <c r="AC577" s="338">
        <f t="shared" si="781"/>
        <v>1</v>
      </c>
      <c r="AD577" s="338"/>
      <c r="AE577" s="338"/>
      <c r="AF577" s="355"/>
      <c r="AG577" s="355"/>
      <c r="AH577" s="355"/>
      <c r="AI577" s="355"/>
      <c r="AJ577" s="354">
        <f t="shared" si="855"/>
        <v>11325.384770000001</v>
      </c>
      <c r="AK577" s="338">
        <f t="shared" si="782"/>
        <v>1</v>
      </c>
      <c r="AL577" s="354">
        <f>AB577</f>
        <v>11325.384770000001</v>
      </c>
      <c r="AM577" s="338">
        <f t="shared" si="783"/>
        <v>1</v>
      </c>
      <c r="AN577" s="338"/>
      <c r="AO577" s="338"/>
      <c r="AP577" s="354"/>
      <c r="AQ577" s="355"/>
      <c r="AR577" s="354"/>
      <c r="AS577" s="355"/>
      <c r="AT577" s="351"/>
      <c r="AU577" s="351"/>
      <c r="AV577" s="351"/>
      <c r="AW577" s="331"/>
      <c r="AX577" s="351"/>
      <c r="AY577" s="351"/>
      <c r="AZ577" s="351"/>
      <c r="BA577" s="331"/>
      <c r="BB577" s="351"/>
      <c r="BC577" s="351"/>
      <c r="BD577" s="351"/>
      <c r="BE577" s="356">
        <f t="shared" si="856"/>
        <v>0</v>
      </c>
      <c r="BF577" s="398">
        <f t="shared" si="727"/>
        <v>0</v>
      </c>
      <c r="BG577" s="356">
        <f t="shared" si="850"/>
        <v>0</v>
      </c>
      <c r="BH577" s="357">
        <f t="shared" si="851"/>
        <v>0</v>
      </c>
      <c r="BI577" s="356"/>
      <c r="BJ577" s="351"/>
      <c r="BK577" s="356"/>
      <c r="BL577" s="351"/>
    </row>
    <row r="578" spans="2:66" s="93" customFormat="1" ht="66.75" customHeight="1" x14ac:dyDescent="0.25">
      <c r="B578" s="232" t="s">
        <v>26</v>
      </c>
      <c r="C578" s="197" t="s">
        <v>408</v>
      </c>
      <c r="D578" s="355"/>
      <c r="E578" s="355"/>
      <c r="F578" s="355"/>
      <c r="G578" s="355"/>
      <c r="H578" s="303"/>
      <c r="I578" s="355"/>
      <c r="J578" s="355"/>
      <c r="K578" s="354">
        <f t="shared" si="796"/>
        <v>542.31823999999995</v>
      </c>
      <c r="L578" s="354">
        <v>542.31823999999995</v>
      </c>
      <c r="M578" s="354"/>
      <c r="N578" s="354"/>
      <c r="O578" s="354"/>
      <c r="P578" s="354">
        <f t="shared" si="853"/>
        <v>542.31823999999995</v>
      </c>
      <c r="Q578" s="338">
        <f t="shared" si="786"/>
        <v>1</v>
      </c>
      <c r="R578" s="354">
        <f>L578</f>
        <v>542.31823999999995</v>
      </c>
      <c r="S578" s="338">
        <f t="shared" si="787"/>
        <v>1</v>
      </c>
      <c r="T578" s="338"/>
      <c r="U578" s="338"/>
      <c r="V578" s="355"/>
      <c r="W578" s="337"/>
      <c r="X578" s="355"/>
      <c r="Y578" s="355"/>
      <c r="Z578" s="354">
        <f t="shared" si="854"/>
        <v>542.31823999999995</v>
      </c>
      <c r="AA578" s="338">
        <f t="shared" si="780"/>
        <v>1</v>
      </c>
      <c r="AB578" s="354">
        <f>R578</f>
        <v>542.31823999999995</v>
      </c>
      <c r="AC578" s="338">
        <f t="shared" si="781"/>
        <v>1</v>
      </c>
      <c r="AD578" s="338"/>
      <c r="AE578" s="338"/>
      <c r="AF578" s="355"/>
      <c r="AG578" s="355"/>
      <c r="AH578" s="355"/>
      <c r="AI578" s="355"/>
      <c r="AJ578" s="354">
        <f t="shared" si="855"/>
        <v>542.31823999999995</v>
      </c>
      <c r="AK578" s="338">
        <f t="shared" si="782"/>
        <v>1</v>
      </c>
      <c r="AL578" s="354">
        <f>AB578</f>
        <v>542.31823999999995</v>
      </c>
      <c r="AM578" s="338">
        <f t="shared" si="783"/>
        <v>1</v>
      </c>
      <c r="AN578" s="338"/>
      <c r="AO578" s="338"/>
      <c r="AP578" s="354"/>
      <c r="AQ578" s="355"/>
      <c r="AR578" s="354"/>
      <c r="AS578" s="355"/>
      <c r="AT578" s="351"/>
      <c r="AU578" s="351"/>
      <c r="AV578" s="351"/>
      <c r="AW578" s="331"/>
      <c r="AX578" s="351"/>
      <c r="AY578" s="351"/>
      <c r="AZ578" s="351"/>
      <c r="BA578" s="331"/>
      <c r="BB578" s="351"/>
      <c r="BC578" s="351"/>
      <c r="BD578" s="351"/>
      <c r="BE578" s="356">
        <f t="shared" si="856"/>
        <v>0</v>
      </c>
      <c r="BF578" s="398">
        <f t="shared" si="727"/>
        <v>0</v>
      </c>
      <c r="BG578" s="356">
        <f t="shared" si="850"/>
        <v>0</v>
      </c>
      <c r="BH578" s="357">
        <f t="shared" si="851"/>
        <v>0</v>
      </c>
      <c r="BI578" s="356"/>
      <c r="BJ578" s="351"/>
      <c r="BK578" s="356"/>
      <c r="BL578" s="351"/>
    </row>
    <row r="579" spans="2:66" s="93" customFormat="1" ht="66.75" customHeight="1" x14ac:dyDescent="0.25">
      <c r="B579" s="232" t="s">
        <v>92</v>
      </c>
      <c r="C579" s="197" t="s">
        <v>372</v>
      </c>
      <c r="D579" s="355"/>
      <c r="E579" s="355"/>
      <c r="F579" s="355"/>
      <c r="G579" s="355"/>
      <c r="H579" s="303"/>
      <c r="I579" s="355"/>
      <c r="J579" s="355"/>
      <c r="K579" s="354">
        <f t="shared" si="796"/>
        <v>88890.749219999998</v>
      </c>
      <c r="L579" s="354">
        <v>88890.749219999998</v>
      </c>
      <c r="M579" s="354"/>
      <c r="N579" s="354"/>
      <c r="O579" s="354"/>
      <c r="P579" s="354">
        <f t="shared" si="853"/>
        <v>88625.795819999999</v>
      </c>
      <c r="Q579" s="338">
        <f t="shared" si="786"/>
        <v>0.99701933663148401</v>
      </c>
      <c r="R579" s="354">
        <v>88625.795819999999</v>
      </c>
      <c r="S579" s="338">
        <f t="shared" si="787"/>
        <v>0.99701933663148401</v>
      </c>
      <c r="T579" s="338"/>
      <c r="U579" s="338"/>
      <c r="V579" s="355"/>
      <c r="W579" s="337"/>
      <c r="X579" s="355"/>
      <c r="Y579" s="355"/>
      <c r="Z579" s="354">
        <f t="shared" si="854"/>
        <v>88625.795819999999</v>
      </c>
      <c r="AA579" s="338">
        <f t="shared" si="780"/>
        <v>0.99701933663148401</v>
      </c>
      <c r="AB579" s="354">
        <f>R579</f>
        <v>88625.795819999999</v>
      </c>
      <c r="AC579" s="338">
        <f t="shared" si="781"/>
        <v>0.99701933663148401</v>
      </c>
      <c r="AD579" s="338"/>
      <c r="AE579" s="338"/>
      <c r="AF579" s="355"/>
      <c r="AG579" s="355"/>
      <c r="AH579" s="355"/>
      <c r="AI579" s="355"/>
      <c r="AJ579" s="354">
        <f t="shared" si="855"/>
        <v>88625.795819999999</v>
      </c>
      <c r="AK579" s="338">
        <f t="shared" si="782"/>
        <v>0.99701933663148401</v>
      </c>
      <c r="AL579" s="354">
        <f>AB579</f>
        <v>88625.795819999999</v>
      </c>
      <c r="AM579" s="338">
        <f t="shared" si="783"/>
        <v>0.99701933663148401</v>
      </c>
      <c r="AN579" s="338"/>
      <c r="AO579" s="338"/>
      <c r="AP579" s="354"/>
      <c r="AQ579" s="355"/>
      <c r="AR579" s="354"/>
      <c r="AS579" s="355"/>
      <c r="AT579" s="351"/>
      <c r="AU579" s="351"/>
      <c r="AV579" s="351"/>
      <c r="AW579" s="331"/>
      <c r="AX579" s="351"/>
      <c r="AY579" s="351"/>
      <c r="AZ579" s="351"/>
      <c r="BA579" s="331"/>
      <c r="BB579" s="351"/>
      <c r="BC579" s="351"/>
      <c r="BD579" s="351"/>
      <c r="BE579" s="356">
        <f t="shared" si="856"/>
        <v>264.95339999999851</v>
      </c>
      <c r="BF579" s="398">
        <f t="shared" si="727"/>
        <v>2.980663368516026E-3</v>
      </c>
      <c r="BG579" s="356">
        <f t="shared" si="850"/>
        <v>264.95339999999851</v>
      </c>
      <c r="BH579" s="357">
        <f t="shared" si="851"/>
        <v>2.980663368516026E-3</v>
      </c>
      <c r="BI579" s="356"/>
      <c r="BJ579" s="351"/>
      <c r="BK579" s="356"/>
      <c r="BL579" s="351"/>
    </row>
    <row r="580" spans="2:66" s="93" customFormat="1" ht="66.75" customHeight="1" x14ac:dyDescent="0.25">
      <c r="B580" s="232" t="s">
        <v>16</v>
      </c>
      <c r="C580" s="197" t="s">
        <v>373</v>
      </c>
      <c r="D580" s="355"/>
      <c r="E580" s="355"/>
      <c r="F580" s="355"/>
      <c r="G580" s="355"/>
      <c r="H580" s="303"/>
      <c r="I580" s="355"/>
      <c r="J580" s="355"/>
      <c r="K580" s="354">
        <f t="shared" si="796"/>
        <v>53277.403789999997</v>
      </c>
      <c r="L580" s="354">
        <v>53277.403789999997</v>
      </c>
      <c r="M580" s="354"/>
      <c r="N580" s="354"/>
      <c r="O580" s="354"/>
      <c r="P580" s="354">
        <f t="shared" si="853"/>
        <v>53277.403789999997</v>
      </c>
      <c r="Q580" s="338">
        <f t="shared" si="786"/>
        <v>1</v>
      </c>
      <c r="R580" s="354">
        <f>L580</f>
        <v>53277.403789999997</v>
      </c>
      <c r="S580" s="338">
        <f t="shared" si="787"/>
        <v>1</v>
      </c>
      <c r="T580" s="338"/>
      <c r="U580" s="338"/>
      <c r="V580" s="355"/>
      <c r="W580" s="337"/>
      <c r="X580" s="355"/>
      <c r="Y580" s="355"/>
      <c r="Z580" s="354">
        <f t="shared" si="854"/>
        <v>53277.403789999997</v>
      </c>
      <c r="AA580" s="338">
        <f t="shared" si="780"/>
        <v>1</v>
      </c>
      <c r="AB580" s="354">
        <f>R580</f>
        <v>53277.403789999997</v>
      </c>
      <c r="AC580" s="338">
        <f t="shared" si="781"/>
        <v>1</v>
      </c>
      <c r="AD580" s="338"/>
      <c r="AE580" s="338"/>
      <c r="AF580" s="355"/>
      <c r="AG580" s="355"/>
      <c r="AH580" s="355"/>
      <c r="AI580" s="355"/>
      <c r="AJ580" s="354">
        <f t="shared" si="855"/>
        <v>53277.403789999997</v>
      </c>
      <c r="AK580" s="338">
        <f t="shared" si="782"/>
        <v>1</v>
      </c>
      <c r="AL580" s="354">
        <f>R580</f>
        <v>53277.403789999997</v>
      </c>
      <c r="AM580" s="338">
        <f t="shared" si="783"/>
        <v>1</v>
      </c>
      <c r="AN580" s="338"/>
      <c r="AO580" s="338"/>
      <c r="AP580" s="354"/>
      <c r="AQ580" s="355"/>
      <c r="AR580" s="354"/>
      <c r="AS580" s="355"/>
      <c r="AT580" s="351"/>
      <c r="AU580" s="351"/>
      <c r="AV580" s="351"/>
      <c r="AW580" s="331"/>
      <c r="AX580" s="351"/>
      <c r="AY580" s="351"/>
      <c r="AZ580" s="351"/>
      <c r="BA580" s="331"/>
      <c r="BB580" s="351"/>
      <c r="BC580" s="351"/>
      <c r="BD580" s="351"/>
      <c r="BE580" s="356">
        <f t="shared" si="856"/>
        <v>0</v>
      </c>
      <c r="BF580" s="398">
        <f t="shared" si="727"/>
        <v>0</v>
      </c>
      <c r="BG580" s="356">
        <f t="shared" si="850"/>
        <v>0</v>
      </c>
      <c r="BH580" s="357">
        <f t="shared" si="851"/>
        <v>0</v>
      </c>
      <c r="BI580" s="356"/>
      <c r="BJ580" s="351"/>
      <c r="BK580" s="356"/>
      <c r="BL580" s="351"/>
    </row>
    <row r="581" spans="2:66" s="93" customFormat="1" ht="66.75" customHeight="1" x14ac:dyDescent="0.25">
      <c r="B581" s="232" t="s">
        <v>19</v>
      </c>
      <c r="C581" s="197" t="s">
        <v>410</v>
      </c>
      <c r="D581" s="355"/>
      <c r="E581" s="355"/>
      <c r="F581" s="355"/>
      <c r="G581" s="355"/>
      <c r="H581" s="303"/>
      <c r="I581" s="355"/>
      <c r="J581" s="355"/>
      <c r="K581" s="354">
        <f t="shared" si="796"/>
        <v>2999.8919999999998</v>
      </c>
      <c r="L581" s="354">
        <v>2999.8919999999998</v>
      </c>
      <c r="M581" s="354"/>
      <c r="N581" s="354"/>
      <c r="O581" s="354"/>
      <c r="P581" s="354">
        <f t="shared" si="853"/>
        <v>2999.8919999999998</v>
      </c>
      <c r="Q581" s="338">
        <f t="shared" si="786"/>
        <v>1</v>
      </c>
      <c r="R581" s="354">
        <f>L581</f>
        <v>2999.8919999999998</v>
      </c>
      <c r="S581" s="338">
        <f t="shared" si="787"/>
        <v>1</v>
      </c>
      <c r="T581" s="338"/>
      <c r="U581" s="338"/>
      <c r="V581" s="355"/>
      <c r="W581" s="337"/>
      <c r="X581" s="355"/>
      <c r="Y581" s="355"/>
      <c r="Z581" s="354">
        <f t="shared" si="854"/>
        <v>2999.8919999999998</v>
      </c>
      <c r="AA581" s="338">
        <f t="shared" si="780"/>
        <v>1</v>
      </c>
      <c r="AB581" s="354">
        <f>R581</f>
        <v>2999.8919999999998</v>
      </c>
      <c r="AC581" s="338">
        <f t="shared" si="781"/>
        <v>1</v>
      </c>
      <c r="AD581" s="338"/>
      <c r="AE581" s="338"/>
      <c r="AF581" s="355"/>
      <c r="AG581" s="355"/>
      <c r="AH581" s="355"/>
      <c r="AI581" s="355"/>
      <c r="AJ581" s="354">
        <f t="shared" si="855"/>
        <v>2999.8919999999998</v>
      </c>
      <c r="AK581" s="338">
        <f t="shared" si="782"/>
        <v>1</v>
      </c>
      <c r="AL581" s="354">
        <f>AB581</f>
        <v>2999.8919999999998</v>
      </c>
      <c r="AM581" s="338">
        <f t="shared" si="783"/>
        <v>1</v>
      </c>
      <c r="AN581" s="338"/>
      <c r="AO581" s="338"/>
      <c r="AP581" s="354"/>
      <c r="AQ581" s="355"/>
      <c r="AR581" s="354"/>
      <c r="AS581" s="355"/>
      <c r="AT581" s="351"/>
      <c r="AU581" s="351"/>
      <c r="AV581" s="351"/>
      <c r="AW581" s="331"/>
      <c r="AX581" s="351"/>
      <c r="AY581" s="351"/>
      <c r="AZ581" s="351"/>
      <c r="BA581" s="331"/>
      <c r="BB581" s="351"/>
      <c r="BC581" s="351"/>
      <c r="BD581" s="351"/>
      <c r="BE581" s="356">
        <f t="shared" si="856"/>
        <v>0</v>
      </c>
      <c r="BF581" s="398">
        <f t="shared" si="727"/>
        <v>0</v>
      </c>
      <c r="BG581" s="356">
        <f t="shared" si="850"/>
        <v>0</v>
      </c>
      <c r="BH581" s="357">
        <f t="shared" si="851"/>
        <v>0</v>
      </c>
      <c r="BI581" s="356"/>
      <c r="BJ581" s="351"/>
      <c r="BK581" s="356"/>
      <c r="BL581" s="351"/>
    </row>
    <row r="582" spans="2:66" s="93" customFormat="1" ht="66.75" customHeight="1" x14ac:dyDescent="0.25">
      <c r="B582" s="232" t="s">
        <v>222</v>
      </c>
      <c r="C582" s="197" t="s">
        <v>457</v>
      </c>
      <c r="D582" s="355"/>
      <c r="E582" s="355"/>
      <c r="F582" s="355"/>
      <c r="G582" s="355"/>
      <c r="H582" s="920"/>
      <c r="I582" s="355"/>
      <c r="J582" s="355"/>
      <c r="K582" s="354">
        <f t="shared" si="796"/>
        <v>6003.7248</v>
      </c>
      <c r="L582" s="354">
        <v>6003.7248</v>
      </c>
      <c r="M582" s="354"/>
      <c r="N582" s="354"/>
      <c r="O582" s="354"/>
      <c r="P582" s="354">
        <f t="shared" si="853"/>
        <v>5956.0734000000002</v>
      </c>
      <c r="Q582" s="338">
        <f t="shared" si="786"/>
        <v>0.99206302727266915</v>
      </c>
      <c r="R582" s="354">
        <f>5956.0734</f>
        <v>5956.0734000000002</v>
      </c>
      <c r="S582" s="338">
        <f t="shared" si="787"/>
        <v>0.99206302727266915</v>
      </c>
      <c r="T582" s="338"/>
      <c r="U582" s="338"/>
      <c r="V582" s="355"/>
      <c r="W582" s="337"/>
      <c r="X582" s="355"/>
      <c r="Y582" s="355"/>
      <c r="Z582" s="354">
        <f t="shared" si="854"/>
        <v>5956.0734000000002</v>
      </c>
      <c r="AA582" s="338">
        <f t="shared" si="780"/>
        <v>0.99206302727266915</v>
      </c>
      <c r="AB582" s="354">
        <f>5956.0734</f>
        <v>5956.0734000000002</v>
      </c>
      <c r="AC582" s="338">
        <f t="shared" si="781"/>
        <v>0.99206302727266915</v>
      </c>
      <c r="AD582" s="338"/>
      <c r="AE582" s="338"/>
      <c r="AF582" s="355"/>
      <c r="AG582" s="355"/>
      <c r="AH582" s="355"/>
      <c r="AI582" s="355"/>
      <c r="AJ582" s="354">
        <f t="shared" si="855"/>
        <v>5956.0734000000002</v>
      </c>
      <c r="AK582" s="338">
        <f t="shared" si="782"/>
        <v>0.99206302727266915</v>
      </c>
      <c r="AL582" s="354">
        <f>AB582</f>
        <v>5956.0734000000002</v>
      </c>
      <c r="AM582" s="338">
        <f t="shared" si="783"/>
        <v>0.99206302727266915</v>
      </c>
      <c r="AN582" s="338"/>
      <c r="AO582" s="338"/>
      <c r="AP582" s="354"/>
      <c r="AQ582" s="355"/>
      <c r="AR582" s="354"/>
      <c r="AS582" s="355"/>
      <c r="AT582" s="351"/>
      <c r="AU582" s="351"/>
      <c r="AV582" s="351"/>
      <c r="AW582" s="331"/>
      <c r="AX582" s="351"/>
      <c r="AY582" s="351"/>
      <c r="AZ582" s="351"/>
      <c r="BA582" s="331"/>
      <c r="BB582" s="351"/>
      <c r="BC582" s="351"/>
      <c r="BD582" s="351"/>
      <c r="BE582" s="356"/>
      <c r="BF582" s="398"/>
      <c r="BG582" s="356"/>
      <c r="BH582" s="357"/>
      <c r="BI582" s="356"/>
      <c r="BJ582" s="351"/>
      <c r="BK582" s="356"/>
      <c r="BL582" s="351"/>
    </row>
    <row r="583" spans="2:66" s="93" customFormat="1" ht="66.75" customHeight="1" x14ac:dyDescent="0.25">
      <c r="B583" s="232" t="s">
        <v>360</v>
      </c>
      <c r="C583" s="197" t="s">
        <v>458</v>
      </c>
      <c r="D583" s="355"/>
      <c r="E583" s="355"/>
      <c r="F583" s="355"/>
      <c r="G583" s="355"/>
      <c r="H583" s="920"/>
      <c r="I583" s="355"/>
      <c r="J583" s="355"/>
      <c r="K583" s="354">
        <f t="shared" si="796"/>
        <v>1110.5916299999999</v>
      </c>
      <c r="L583" s="354">
        <v>1110.5916299999999</v>
      </c>
      <c r="M583" s="354"/>
      <c r="N583" s="354"/>
      <c r="O583" s="354"/>
      <c r="P583" s="354">
        <f t="shared" si="853"/>
        <v>0</v>
      </c>
      <c r="Q583" s="338">
        <f t="shared" si="786"/>
        <v>0</v>
      </c>
      <c r="R583" s="354"/>
      <c r="S583" s="338">
        <f t="shared" si="787"/>
        <v>0</v>
      </c>
      <c r="T583" s="338"/>
      <c r="U583" s="338"/>
      <c r="V583" s="355"/>
      <c r="W583" s="337"/>
      <c r="X583" s="355"/>
      <c r="Y583" s="355"/>
      <c r="Z583" s="354">
        <f t="shared" si="854"/>
        <v>0</v>
      </c>
      <c r="AA583" s="338">
        <f t="shared" si="780"/>
        <v>0</v>
      </c>
      <c r="AB583" s="354"/>
      <c r="AC583" s="338">
        <f t="shared" si="781"/>
        <v>0</v>
      </c>
      <c r="AD583" s="338"/>
      <c r="AE583" s="338"/>
      <c r="AF583" s="355"/>
      <c r="AG583" s="355"/>
      <c r="AH583" s="355"/>
      <c r="AI583" s="355"/>
      <c r="AJ583" s="354">
        <f t="shared" si="855"/>
        <v>0</v>
      </c>
      <c r="AK583" s="338">
        <f t="shared" si="782"/>
        <v>0</v>
      </c>
      <c r="AL583" s="354"/>
      <c r="AM583" s="338">
        <f t="shared" si="783"/>
        <v>0</v>
      </c>
      <c r="AN583" s="338"/>
      <c r="AO583" s="338"/>
      <c r="AP583" s="354"/>
      <c r="AQ583" s="355"/>
      <c r="AR583" s="354"/>
      <c r="AS583" s="355"/>
      <c r="AT583" s="351"/>
      <c r="AU583" s="351"/>
      <c r="AV583" s="351"/>
      <c r="AW583" s="331"/>
      <c r="AX583" s="351"/>
      <c r="AY583" s="351"/>
      <c r="AZ583" s="351"/>
      <c r="BA583" s="331"/>
      <c r="BB583" s="351"/>
      <c r="BC583" s="351"/>
      <c r="BD583" s="351"/>
      <c r="BE583" s="356"/>
      <c r="BF583" s="398"/>
      <c r="BG583" s="356"/>
      <c r="BH583" s="357"/>
      <c r="BI583" s="356"/>
      <c r="BJ583" s="351"/>
      <c r="BK583" s="356"/>
      <c r="BL583" s="351"/>
    </row>
    <row r="584" spans="2:66" s="93" customFormat="1" ht="66.75" customHeight="1" x14ac:dyDescent="0.25">
      <c r="B584" s="232" t="s">
        <v>361</v>
      </c>
      <c r="C584" s="197" t="s">
        <v>409</v>
      </c>
      <c r="D584" s="355"/>
      <c r="E584" s="355"/>
      <c r="F584" s="355"/>
      <c r="G584" s="355"/>
      <c r="H584" s="303"/>
      <c r="I584" s="355"/>
      <c r="J584" s="355"/>
      <c r="K584" s="354">
        <f t="shared" si="796"/>
        <v>11388.478059999999</v>
      </c>
      <c r="L584" s="354">
        <v>11388.478059999999</v>
      </c>
      <c r="M584" s="354"/>
      <c r="N584" s="354"/>
      <c r="O584" s="354"/>
      <c r="P584" s="354">
        <f t="shared" si="853"/>
        <v>8208.6132500000003</v>
      </c>
      <c r="Q584" s="338">
        <f t="shared" si="786"/>
        <v>0.72078228598703564</v>
      </c>
      <c r="R584" s="354">
        <v>8208.6132500000003</v>
      </c>
      <c r="S584" s="338">
        <f t="shared" si="787"/>
        <v>0.72078228598703564</v>
      </c>
      <c r="T584" s="338"/>
      <c r="U584" s="338"/>
      <c r="V584" s="355"/>
      <c r="W584" s="337"/>
      <c r="X584" s="355"/>
      <c r="Y584" s="355"/>
      <c r="Z584" s="354">
        <f t="shared" si="854"/>
        <v>8208.6132500000003</v>
      </c>
      <c r="AA584" s="338">
        <f t="shared" si="780"/>
        <v>0.72078228598703564</v>
      </c>
      <c r="AB584" s="354">
        <v>8208.6132500000003</v>
      </c>
      <c r="AC584" s="338">
        <f t="shared" si="781"/>
        <v>0.72078228598703564</v>
      </c>
      <c r="AD584" s="338"/>
      <c r="AE584" s="338"/>
      <c r="AF584" s="355"/>
      <c r="AG584" s="355"/>
      <c r="AH584" s="355"/>
      <c r="AI584" s="355"/>
      <c r="AJ584" s="354">
        <f t="shared" si="855"/>
        <v>8208.6132500000003</v>
      </c>
      <c r="AK584" s="338">
        <f t="shared" si="782"/>
        <v>0.72078228598703564</v>
      </c>
      <c r="AL584" s="354">
        <v>8208.6132500000003</v>
      </c>
      <c r="AM584" s="338">
        <f t="shared" si="783"/>
        <v>0.72078228598703564</v>
      </c>
      <c r="AN584" s="338"/>
      <c r="AO584" s="338"/>
      <c r="AP584" s="354"/>
      <c r="AQ584" s="355"/>
      <c r="AR584" s="354"/>
      <c r="AS584" s="355"/>
      <c r="AT584" s="351"/>
      <c r="AU584" s="351"/>
      <c r="AV584" s="351"/>
      <c r="AW584" s="331"/>
      <c r="AX584" s="351"/>
      <c r="AY584" s="351"/>
      <c r="AZ584" s="351"/>
      <c r="BA584" s="331"/>
      <c r="BB584" s="351"/>
      <c r="BC584" s="351"/>
      <c r="BD584" s="351"/>
      <c r="BE584" s="356">
        <f t="shared" si="856"/>
        <v>3179.8648099999991</v>
      </c>
      <c r="BF584" s="398">
        <f t="shared" si="727"/>
        <v>0.27921771401296436</v>
      </c>
      <c r="BG584" s="356">
        <f t="shared" si="850"/>
        <v>3179.8648099999991</v>
      </c>
      <c r="BH584" s="357">
        <f t="shared" si="851"/>
        <v>0.27921771401296436</v>
      </c>
      <c r="BI584" s="356"/>
      <c r="BJ584" s="351"/>
      <c r="BK584" s="356"/>
      <c r="BL584" s="351"/>
    </row>
    <row r="585" spans="2:66" s="93" customFormat="1" ht="66.75" customHeight="1" x14ac:dyDescent="0.25">
      <c r="B585" s="232" t="s">
        <v>389</v>
      </c>
      <c r="C585" s="197" t="s">
        <v>406</v>
      </c>
      <c r="D585" s="355"/>
      <c r="E585" s="355"/>
      <c r="F585" s="355"/>
      <c r="G585" s="355"/>
      <c r="H585" s="303"/>
      <c r="I585" s="355"/>
      <c r="J585" s="355"/>
      <c r="K585" s="354">
        <f t="shared" si="796"/>
        <v>700</v>
      </c>
      <c r="L585" s="354">
        <v>700</v>
      </c>
      <c r="M585" s="354"/>
      <c r="N585" s="354"/>
      <c r="O585" s="354"/>
      <c r="P585" s="354">
        <f t="shared" si="853"/>
        <v>0</v>
      </c>
      <c r="Q585" s="338">
        <f t="shared" si="786"/>
        <v>0</v>
      </c>
      <c r="R585" s="354">
        <v>0</v>
      </c>
      <c r="S585" s="338">
        <f t="shared" si="787"/>
        <v>0</v>
      </c>
      <c r="T585" s="338"/>
      <c r="U585" s="338"/>
      <c r="V585" s="355"/>
      <c r="W585" s="337"/>
      <c r="X585" s="355"/>
      <c r="Y585" s="355"/>
      <c r="Z585" s="354">
        <f t="shared" si="854"/>
        <v>0</v>
      </c>
      <c r="AA585" s="338">
        <f t="shared" si="780"/>
        <v>0</v>
      </c>
      <c r="AB585" s="354">
        <v>0</v>
      </c>
      <c r="AC585" s="338">
        <f t="shared" si="781"/>
        <v>0</v>
      </c>
      <c r="AD585" s="338"/>
      <c r="AE585" s="338"/>
      <c r="AF585" s="355"/>
      <c r="AG585" s="355"/>
      <c r="AH585" s="355"/>
      <c r="AI585" s="355"/>
      <c r="AJ585" s="354">
        <f t="shared" si="855"/>
        <v>0</v>
      </c>
      <c r="AK585" s="338">
        <f t="shared" si="782"/>
        <v>0</v>
      </c>
      <c r="AL585" s="354">
        <v>0</v>
      </c>
      <c r="AM585" s="338">
        <f t="shared" si="783"/>
        <v>0</v>
      </c>
      <c r="AN585" s="338"/>
      <c r="AO585" s="338"/>
      <c r="AP585" s="354"/>
      <c r="AQ585" s="355"/>
      <c r="AR585" s="354"/>
      <c r="AS585" s="355"/>
      <c r="AT585" s="351"/>
      <c r="AU585" s="351"/>
      <c r="AV585" s="351"/>
      <c r="AW585" s="331"/>
      <c r="AX585" s="351"/>
      <c r="AY585" s="351"/>
      <c r="AZ585" s="351"/>
      <c r="BA585" s="331"/>
      <c r="BB585" s="351"/>
      <c r="BC585" s="351"/>
      <c r="BD585" s="351"/>
      <c r="BE585" s="356">
        <f t="shared" si="856"/>
        <v>700</v>
      </c>
      <c r="BF585" s="398">
        <f t="shared" si="727"/>
        <v>1</v>
      </c>
      <c r="BG585" s="356">
        <f t="shared" si="850"/>
        <v>700</v>
      </c>
      <c r="BH585" s="357">
        <f t="shared" si="851"/>
        <v>1</v>
      </c>
      <c r="BI585" s="356"/>
      <c r="BJ585" s="351"/>
      <c r="BK585" s="356"/>
      <c r="BL585" s="351"/>
    </row>
    <row r="586" spans="2:66" s="92" customFormat="1" ht="165" customHeight="1" x14ac:dyDescent="0.25">
      <c r="B586" s="346">
        <v>2</v>
      </c>
      <c r="C586" s="216" t="s">
        <v>101</v>
      </c>
      <c r="D586" s="347"/>
      <c r="E586" s="347">
        <v>0</v>
      </c>
      <c r="F586" s="347">
        <v>0</v>
      </c>
      <c r="G586" s="347">
        <v>0</v>
      </c>
      <c r="H586" s="347">
        <f t="shared" si="779"/>
        <v>0</v>
      </c>
      <c r="I586" s="347">
        <f>L586</f>
        <v>0</v>
      </c>
      <c r="J586" s="347">
        <v>0</v>
      </c>
      <c r="K586" s="348">
        <f>L586+N586+O586</f>
        <v>383406.94184999994</v>
      </c>
      <c r="L586" s="348">
        <v>0</v>
      </c>
      <c r="M586" s="348"/>
      <c r="N586" s="348">
        <f>SUM(N587:N598)</f>
        <v>383406.94184999994</v>
      </c>
      <c r="O586" s="348"/>
      <c r="P586" s="348">
        <f>V586</f>
        <v>352475.61237999995</v>
      </c>
      <c r="Q586" s="349">
        <f>P586/K586</f>
        <v>0.91932506667523706</v>
      </c>
      <c r="R586" s="348">
        <v>0</v>
      </c>
      <c r="S586" s="434">
        <f>SUM(S587:S595)</f>
        <v>0</v>
      </c>
      <c r="T586" s="434"/>
      <c r="U586" s="434"/>
      <c r="V586" s="348">
        <f>SUM(V587:V598)</f>
        <v>352475.61237999995</v>
      </c>
      <c r="W586" s="349">
        <f t="shared" ref="W586:W601" si="858">V586/N586</f>
        <v>0.91932506667523706</v>
      </c>
      <c r="X586" s="347"/>
      <c r="Y586" s="347"/>
      <c r="Z586" s="348">
        <f>AF586</f>
        <v>262451.36547000002</v>
      </c>
      <c r="AA586" s="349">
        <f t="shared" si="780"/>
        <v>0.68452429213626154</v>
      </c>
      <c r="AB586" s="348"/>
      <c r="AC586" s="434"/>
      <c r="AD586" s="434"/>
      <c r="AE586" s="434"/>
      <c r="AF586" s="348">
        <f>SUM(AF587:AF598)</f>
        <v>262451.36547000002</v>
      </c>
      <c r="AG586" s="349">
        <f>AF586/N586</f>
        <v>0.68452429213626154</v>
      </c>
      <c r="AH586" s="347"/>
      <c r="AI586" s="347"/>
      <c r="AJ586" s="348">
        <f>AP586</f>
        <v>370665.81546999997</v>
      </c>
      <c r="AK586" s="349">
        <f>AJ586/K586</f>
        <v>0.96676866016425789</v>
      </c>
      <c r="AL586" s="348">
        <f>SUM(AL587:AL595)</f>
        <v>0</v>
      </c>
      <c r="AM586" s="374"/>
      <c r="AN586" s="374"/>
      <c r="AO586" s="374"/>
      <c r="AP586" s="348">
        <f>SUM(AP587:AP598)</f>
        <v>370665.81546999997</v>
      </c>
      <c r="AQ586" s="349">
        <f>AP586/N586</f>
        <v>0.96676866016425789</v>
      </c>
      <c r="AR586" s="348"/>
      <c r="AS586" s="347"/>
      <c r="AT586" s="350"/>
      <c r="AU586" s="350">
        <f>BC586-N586</f>
        <v>0</v>
      </c>
      <c r="AV586" s="350"/>
      <c r="AW586" s="350">
        <f>AY586</f>
        <v>383406.25732570782</v>
      </c>
      <c r="AX586" s="350"/>
      <c r="AY586" s="350">
        <f>BC586-AG586</f>
        <v>383406.25732570782</v>
      </c>
      <c r="AZ586" s="350"/>
      <c r="BA586" s="350">
        <f>BC586</f>
        <v>383406.94184999994</v>
      </c>
      <c r="BB586" s="350"/>
      <c r="BC586" s="350">
        <f>N586</f>
        <v>383406.94184999994</v>
      </c>
      <c r="BD586" s="350"/>
      <c r="BE586" s="352">
        <f>BI586</f>
        <v>119812.26142</v>
      </c>
      <c r="BF586" s="398">
        <f t="shared" si="727"/>
        <v>0.31249371970649942</v>
      </c>
      <c r="BG586" s="352"/>
      <c r="BH586" s="435"/>
      <c r="BI586" s="352">
        <f>SUM(BI587:BI595)</f>
        <v>119812.26142</v>
      </c>
      <c r="BJ586" s="353">
        <f>BI586/N586</f>
        <v>0.31249371970649942</v>
      </c>
      <c r="BK586" s="352"/>
      <c r="BL586" s="350"/>
      <c r="BM586" s="87"/>
      <c r="BN586" s="87"/>
    </row>
    <row r="587" spans="2:66" s="94" customFormat="1" ht="147" customHeight="1" x14ac:dyDescent="0.25">
      <c r="B587" s="358" t="s">
        <v>60</v>
      </c>
      <c r="C587" s="197" t="s">
        <v>459</v>
      </c>
      <c r="D587" s="355"/>
      <c r="E587" s="355"/>
      <c r="F587" s="355"/>
      <c r="G587" s="355"/>
      <c r="H587" s="355"/>
      <c r="I587" s="355"/>
      <c r="J587" s="355"/>
      <c r="K587" s="354">
        <f>N587</f>
        <v>1677.4193500000001</v>
      </c>
      <c r="L587" s="354"/>
      <c r="M587" s="354"/>
      <c r="N587" s="354">
        <f>'[9]Распределение средств 23-25 '!$I$436</f>
        <v>1677.4193500000001</v>
      </c>
      <c r="O587" s="354"/>
      <c r="P587" s="354">
        <f>V587</f>
        <v>1644.08602</v>
      </c>
      <c r="Q587" s="338">
        <f t="shared" ref="Q587:Q606" si="859">P587/K587</f>
        <v>0.98012820705806203</v>
      </c>
      <c r="R587" s="354"/>
      <c r="S587" s="338"/>
      <c r="T587" s="338"/>
      <c r="U587" s="338"/>
      <c r="V587" s="354">
        <f>'[10]2022_2024'!$V$587</f>
        <v>1644.08602</v>
      </c>
      <c r="W587" s="337">
        <f t="shared" si="858"/>
        <v>0.98012820705806203</v>
      </c>
      <c r="X587" s="355"/>
      <c r="Y587" s="355"/>
      <c r="Z587" s="354">
        <f t="shared" ref="Z587:Z598" si="860">AF587</f>
        <v>1644.08602</v>
      </c>
      <c r="AA587" s="338">
        <f t="shared" si="780"/>
        <v>0.98012820705806203</v>
      </c>
      <c r="AB587" s="354"/>
      <c r="AC587" s="342"/>
      <c r="AD587" s="342"/>
      <c r="AE587" s="342"/>
      <c r="AF587" s="354">
        <v>1644.08602</v>
      </c>
      <c r="AG587" s="387">
        <f t="shared" ref="AG587:AG601" si="861">AF587/N587</f>
        <v>0.98012820705806203</v>
      </c>
      <c r="AH587" s="355"/>
      <c r="AI587" s="355"/>
      <c r="AJ587" s="354">
        <f>AP587</f>
        <v>1644.08602</v>
      </c>
      <c r="AK587" s="342">
        <f t="shared" ref="AK587:AK606" si="862">AJ587/K587</f>
        <v>0.98012820705806203</v>
      </c>
      <c r="AL587" s="354"/>
      <c r="AM587" s="355"/>
      <c r="AN587" s="355"/>
      <c r="AO587" s="355"/>
      <c r="AP587" s="354">
        <f>AF587</f>
        <v>1644.08602</v>
      </c>
      <c r="AQ587" s="342">
        <f>AP587/N587</f>
        <v>0.98012820705806203</v>
      </c>
      <c r="AR587" s="354"/>
      <c r="AS587" s="355"/>
      <c r="AT587" s="351"/>
      <c r="AU587" s="351"/>
      <c r="AV587" s="351"/>
      <c r="AW587" s="351"/>
      <c r="AX587" s="351"/>
      <c r="AY587" s="351"/>
      <c r="AZ587" s="351"/>
      <c r="BA587" s="351"/>
      <c r="BB587" s="351"/>
      <c r="BC587" s="351"/>
      <c r="BD587" s="351"/>
      <c r="BE587" s="356">
        <f t="shared" ref="BE587:BE595" si="863">BI587</f>
        <v>33.33333000000016</v>
      </c>
      <c r="BF587" s="390">
        <f t="shared" si="727"/>
        <v>1.9871792941937957E-2</v>
      </c>
      <c r="BG587" s="356"/>
      <c r="BH587" s="357"/>
      <c r="BI587" s="356">
        <f>N587-AF587</f>
        <v>33.33333000000016</v>
      </c>
      <c r="BJ587" s="343">
        <f t="shared" ref="BJ587:BJ601" si="864">BI587/N587</f>
        <v>1.9871792941937957E-2</v>
      </c>
      <c r="BK587" s="356"/>
      <c r="BL587" s="351"/>
      <c r="BM587" s="43"/>
      <c r="BN587" s="43"/>
    </row>
    <row r="588" spans="2:66" s="131" customFormat="1" ht="103.5" customHeight="1" x14ac:dyDescent="0.3">
      <c r="B588" s="358" t="s">
        <v>67</v>
      </c>
      <c r="C588" s="197" t="s">
        <v>460</v>
      </c>
      <c r="D588" s="303"/>
      <c r="E588" s="303"/>
      <c r="F588" s="303"/>
      <c r="G588" s="303"/>
      <c r="H588" s="303"/>
      <c r="I588" s="303"/>
      <c r="J588" s="303"/>
      <c r="K588" s="354">
        <f t="shared" ref="K588:K598" si="865">N588</f>
        <v>108214.45</v>
      </c>
      <c r="L588" s="229"/>
      <c r="M588" s="229"/>
      <c r="N588" s="354">
        <f>'[9]Распределение средств 23-25 '!$I$440</f>
        <v>108214.45</v>
      </c>
      <c r="O588" s="229"/>
      <c r="P588" s="354">
        <f t="shared" ref="P588:P598" si="866">V588</f>
        <v>0</v>
      </c>
      <c r="Q588" s="338">
        <f t="shared" si="859"/>
        <v>0</v>
      </c>
      <c r="R588" s="354"/>
      <c r="S588" s="338"/>
      <c r="T588" s="338"/>
      <c r="U588" s="338"/>
      <c r="V588" s="354">
        <v>0</v>
      </c>
      <c r="W588" s="337">
        <f t="shared" si="858"/>
        <v>0</v>
      </c>
      <c r="X588" s="355"/>
      <c r="Y588" s="303"/>
      <c r="Z588" s="354">
        <f t="shared" si="860"/>
        <v>0</v>
      </c>
      <c r="AA588" s="338">
        <f t="shared" si="780"/>
        <v>0</v>
      </c>
      <c r="AB588" s="354"/>
      <c r="AC588" s="342"/>
      <c r="AD588" s="342"/>
      <c r="AE588" s="342"/>
      <c r="AF588" s="354">
        <v>0</v>
      </c>
      <c r="AG588" s="387">
        <f t="shared" si="861"/>
        <v>0</v>
      </c>
      <c r="AH588" s="303"/>
      <c r="AI588" s="303"/>
      <c r="AJ588" s="354">
        <f>AP588</f>
        <v>108214.45</v>
      </c>
      <c r="AK588" s="342">
        <f t="shared" si="862"/>
        <v>1</v>
      </c>
      <c r="AL588" s="486"/>
      <c r="AM588" s="355"/>
      <c r="AN588" s="355"/>
      <c r="AO588" s="355"/>
      <c r="AP588" s="354">
        <f>'[10]2022_2024'!$AP$588</f>
        <v>108214.45</v>
      </c>
      <c r="AQ588" s="342">
        <f t="shared" ref="AQ588:AQ589" si="867">AP588/N588</f>
        <v>1</v>
      </c>
      <c r="AR588" s="354"/>
      <c r="AS588" s="303"/>
      <c r="AT588" s="331"/>
      <c r="AU588" s="331"/>
      <c r="AV588" s="331"/>
      <c r="AW588" s="331"/>
      <c r="AX588" s="331"/>
      <c r="AY588" s="331"/>
      <c r="AZ588" s="331"/>
      <c r="BA588" s="331"/>
      <c r="BB588" s="331"/>
      <c r="BC588" s="331"/>
      <c r="BD588" s="331"/>
      <c r="BE588" s="356">
        <f t="shared" si="863"/>
        <v>108214.45</v>
      </c>
      <c r="BF588" s="390">
        <f t="shared" si="727"/>
        <v>1</v>
      </c>
      <c r="BG588" s="356"/>
      <c r="BH588" s="357"/>
      <c r="BI588" s="356">
        <f t="shared" ref="BI588:BI595" si="868">N588-AF588</f>
        <v>108214.45</v>
      </c>
      <c r="BJ588" s="343">
        <f t="shared" si="864"/>
        <v>1</v>
      </c>
      <c r="BK588" s="356"/>
      <c r="BL588" s="331"/>
      <c r="BM588" s="45"/>
      <c r="BN588" s="45"/>
    </row>
    <row r="589" spans="2:66" s="131" customFormat="1" ht="113.25" customHeight="1" x14ac:dyDescent="0.25">
      <c r="B589" s="358" t="s">
        <v>71</v>
      </c>
      <c r="C589" s="197" t="s">
        <v>379</v>
      </c>
      <c r="D589" s="303"/>
      <c r="E589" s="303"/>
      <c r="F589" s="303"/>
      <c r="G589" s="303"/>
      <c r="H589" s="303"/>
      <c r="I589" s="303"/>
      <c r="J589" s="303"/>
      <c r="K589" s="354">
        <f t="shared" si="865"/>
        <v>142672.08258000002</v>
      </c>
      <c r="L589" s="229"/>
      <c r="M589" s="229"/>
      <c r="N589" s="354">
        <f>'[9]Распределение средств 23-25 '!$I$475</f>
        <v>142672.08258000002</v>
      </c>
      <c r="O589" s="229"/>
      <c r="P589" s="354">
        <f t="shared" si="866"/>
        <v>131445.92287000001</v>
      </c>
      <c r="Q589" s="338">
        <f t="shared" si="859"/>
        <v>0.92131495169207189</v>
      </c>
      <c r="R589" s="354"/>
      <c r="S589" s="338"/>
      <c r="T589" s="338"/>
      <c r="U589" s="338"/>
      <c r="V589" s="354">
        <f>'[10]2022_2024'!$V$589</f>
        <v>131445.92287000001</v>
      </c>
      <c r="W589" s="337">
        <f t="shared" si="858"/>
        <v>0.92131495169207189</v>
      </c>
      <c r="X589" s="355"/>
      <c r="Y589" s="303"/>
      <c r="Z589" s="354">
        <f t="shared" si="860"/>
        <v>131445.92287000001</v>
      </c>
      <c r="AA589" s="338">
        <f t="shared" si="780"/>
        <v>0.92131495169207189</v>
      </c>
      <c r="AB589" s="354"/>
      <c r="AC589" s="342"/>
      <c r="AD589" s="342"/>
      <c r="AE589" s="342"/>
      <c r="AF589" s="354">
        <v>131445.92287000001</v>
      </c>
      <c r="AG589" s="387">
        <f t="shared" si="861"/>
        <v>0.92131495169207189</v>
      </c>
      <c r="AH589" s="303"/>
      <c r="AI589" s="303"/>
      <c r="AJ589" s="354">
        <f t="shared" ref="AJ589:AJ598" si="869">AP589</f>
        <v>131445.92287000001</v>
      </c>
      <c r="AK589" s="342">
        <f t="shared" si="862"/>
        <v>0.92131495169207189</v>
      </c>
      <c r="AL589" s="354"/>
      <c r="AM589" s="355"/>
      <c r="AN589" s="355"/>
      <c r="AO589" s="355"/>
      <c r="AP589" s="354">
        <f>'[10]2022_2024'!$AP$589</f>
        <v>131445.92287000001</v>
      </c>
      <c r="AQ589" s="342">
        <f t="shared" si="867"/>
        <v>0.92131495169207189</v>
      </c>
      <c r="AR589" s="354"/>
      <c r="AS589" s="303"/>
      <c r="AT589" s="331"/>
      <c r="AU589" s="331"/>
      <c r="AV589" s="331"/>
      <c r="AW589" s="331"/>
      <c r="AX589" s="331"/>
      <c r="AY589" s="331"/>
      <c r="AZ589" s="331"/>
      <c r="BA589" s="331"/>
      <c r="BB589" s="331"/>
      <c r="BC589" s="331"/>
      <c r="BD589" s="331"/>
      <c r="BE589" s="356">
        <f t="shared" si="863"/>
        <v>11226.159710000007</v>
      </c>
      <c r="BF589" s="390">
        <f t="shared" ref="BF589:BF604" si="870">BE589/K589</f>
        <v>7.8685048307928093E-2</v>
      </c>
      <c r="BG589" s="356"/>
      <c r="BH589" s="357"/>
      <c r="BI589" s="356">
        <f t="shared" si="868"/>
        <v>11226.159710000007</v>
      </c>
      <c r="BJ589" s="343">
        <f t="shared" si="864"/>
        <v>7.8685048307928093E-2</v>
      </c>
      <c r="BK589" s="356"/>
      <c r="BL589" s="331"/>
      <c r="BM589" s="45"/>
      <c r="BN589" s="45"/>
    </row>
    <row r="590" spans="2:66" s="131" customFormat="1" ht="89.25" customHeight="1" x14ac:dyDescent="0.25">
      <c r="B590" s="358" t="s">
        <v>31</v>
      </c>
      <c r="C590" s="197" t="s">
        <v>380</v>
      </c>
      <c r="D590" s="303"/>
      <c r="E590" s="303"/>
      <c r="F590" s="303"/>
      <c r="G590" s="303"/>
      <c r="H590" s="303"/>
      <c r="I590" s="303"/>
      <c r="J590" s="303"/>
      <c r="K590" s="354">
        <f t="shared" si="865"/>
        <v>1957.3679999999999</v>
      </c>
      <c r="L590" s="229"/>
      <c r="M590" s="229"/>
      <c r="N590" s="354">
        <f>'[9]Распределение средств 23-25 '!$I$478</f>
        <v>1957.3679999999999</v>
      </c>
      <c r="O590" s="229"/>
      <c r="P590" s="354">
        <f t="shared" si="866"/>
        <v>1957.3679999999999</v>
      </c>
      <c r="Q590" s="338">
        <f t="shared" si="859"/>
        <v>1</v>
      </c>
      <c r="R590" s="354"/>
      <c r="S590" s="338"/>
      <c r="T590" s="338"/>
      <c r="U590" s="338"/>
      <c r="V590" s="354">
        <f>'[10]2022_2024'!$V$590</f>
        <v>1957.3679999999999</v>
      </c>
      <c r="W590" s="337">
        <f t="shared" si="858"/>
        <v>1</v>
      </c>
      <c r="X590" s="355"/>
      <c r="Y590" s="303"/>
      <c r="Z590" s="354">
        <f t="shared" si="860"/>
        <v>1957.3679999999999</v>
      </c>
      <c r="AA590" s="338">
        <f t="shared" si="780"/>
        <v>1</v>
      </c>
      <c r="AB590" s="354"/>
      <c r="AC590" s="342"/>
      <c r="AD590" s="342"/>
      <c r="AE590" s="342"/>
      <c r="AF590" s="354">
        <f>N590</f>
        <v>1957.3679999999999</v>
      </c>
      <c r="AG590" s="387">
        <f t="shared" si="861"/>
        <v>1</v>
      </c>
      <c r="AH590" s="303"/>
      <c r="AI590" s="303"/>
      <c r="AJ590" s="354">
        <f t="shared" si="869"/>
        <v>1957.3679999999999</v>
      </c>
      <c r="AK590" s="342">
        <f t="shared" si="862"/>
        <v>1</v>
      </c>
      <c r="AL590" s="354"/>
      <c r="AM590" s="355"/>
      <c r="AN590" s="355"/>
      <c r="AO590" s="355"/>
      <c r="AP590" s="354">
        <f>'[10]2022_2024'!$AP$590</f>
        <v>1957.3679999999999</v>
      </c>
      <c r="AQ590" s="342">
        <f t="shared" ref="AQ590:AQ601" si="871">AP590/N590</f>
        <v>1</v>
      </c>
      <c r="AR590" s="354"/>
      <c r="AS590" s="303"/>
      <c r="AT590" s="331"/>
      <c r="AU590" s="331"/>
      <c r="AV590" s="331"/>
      <c r="AW590" s="331"/>
      <c r="AX590" s="331"/>
      <c r="AY590" s="331"/>
      <c r="AZ590" s="331"/>
      <c r="BA590" s="331"/>
      <c r="BB590" s="331"/>
      <c r="BC590" s="331"/>
      <c r="BD590" s="331"/>
      <c r="BE590" s="356">
        <f t="shared" si="863"/>
        <v>0</v>
      </c>
      <c r="BF590" s="390">
        <f t="shared" si="870"/>
        <v>0</v>
      </c>
      <c r="BG590" s="356"/>
      <c r="BH590" s="357"/>
      <c r="BI590" s="356">
        <f t="shared" si="868"/>
        <v>0</v>
      </c>
      <c r="BJ590" s="343">
        <f t="shared" si="864"/>
        <v>0</v>
      </c>
      <c r="BK590" s="356"/>
      <c r="BL590" s="331"/>
      <c r="BM590" s="45"/>
      <c r="BN590" s="45"/>
    </row>
    <row r="591" spans="2:66" s="131" customFormat="1" ht="80.25" customHeight="1" x14ac:dyDescent="0.25">
      <c r="B591" s="358" t="s">
        <v>76</v>
      </c>
      <c r="C591" s="197" t="s">
        <v>379</v>
      </c>
      <c r="D591" s="303"/>
      <c r="E591" s="303"/>
      <c r="F591" s="303"/>
      <c r="G591" s="303"/>
      <c r="H591" s="303"/>
      <c r="I591" s="303"/>
      <c r="J591" s="303"/>
      <c r="K591" s="354">
        <f t="shared" si="865"/>
        <v>56746.089</v>
      </c>
      <c r="L591" s="229"/>
      <c r="M591" s="229"/>
      <c r="N591" s="354">
        <f>'[9]Распределение средств 23-25 '!$I$489</f>
        <v>56746.089</v>
      </c>
      <c r="O591" s="229"/>
      <c r="P591" s="354">
        <f t="shared" si="866"/>
        <v>56746.089</v>
      </c>
      <c r="Q591" s="338">
        <f t="shared" si="859"/>
        <v>1</v>
      </c>
      <c r="R591" s="354"/>
      <c r="S591" s="338"/>
      <c r="T591" s="338"/>
      <c r="U591" s="338"/>
      <c r="V591" s="354">
        <f>'[10]2022_2024'!$V$591</f>
        <v>56746.089</v>
      </c>
      <c r="W591" s="337">
        <f t="shared" si="858"/>
        <v>1</v>
      </c>
      <c r="X591" s="355"/>
      <c r="Y591" s="303"/>
      <c r="Z591" s="354">
        <f t="shared" si="860"/>
        <v>56746.089</v>
      </c>
      <c r="AA591" s="338">
        <f t="shared" si="780"/>
        <v>1</v>
      </c>
      <c r="AB591" s="354"/>
      <c r="AC591" s="342"/>
      <c r="AD591" s="342"/>
      <c r="AE591" s="342"/>
      <c r="AF591" s="354">
        <f>N591</f>
        <v>56746.089</v>
      </c>
      <c r="AG591" s="387">
        <f t="shared" si="861"/>
        <v>1</v>
      </c>
      <c r="AH591" s="303"/>
      <c r="AI591" s="303"/>
      <c r="AJ591" s="354">
        <f t="shared" si="869"/>
        <v>56746.089</v>
      </c>
      <c r="AK591" s="342">
        <f t="shared" si="862"/>
        <v>1</v>
      </c>
      <c r="AL591" s="354"/>
      <c r="AM591" s="355"/>
      <c r="AN591" s="355"/>
      <c r="AO591" s="355"/>
      <c r="AP591" s="354">
        <f>'[10]2022_2024'!$AP$591</f>
        <v>56746.089</v>
      </c>
      <c r="AQ591" s="342">
        <f t="shared" si="871"/>
        <v>1</v>
      </c>
      <c r="AR591" s="354"/>
      <c r="AS591" s="303"/>
      <c r="AT591" s="331"/>
      <c r="AU591" s="331"/>
      <c r="AV591" s="331"/>
      <c r="AW591" s="331"/>
      <c r="AX591" s="331"/>
      <c r="AY591" s="331"/>
      <c r="AZ591" s="331"/>
      <c r="BA591" s="331"/>
      <c r="BB591" s="331"/>
      <c r="BC591" s="331"/>
      <c r="BD591" s="331"/>
      <c r="BE591" s="356">
        <f t="shared" si="863"/>
        <v>0</v>
      </c>
      <c r="BF591" s="390">
        <f t="shared" si="870"/>
        <v>0</v>
      </c>
      <c r="BG591" s="356"/>
      <c r="BH591" s="357"/>
      <c r="BI591" s="356">
        <f t="shared" si="868"/>
        <v>0</v>
      </c>
      <c r="BJ591" s="343">
        <f t="shared" si="864"/>
        <v>0</v>
      </c>
      <c r="BK591" s="356"/>
      <c r="BL591" s="331"/>
      <c r="BM591" s="45"/>
      <c r="BN591" s="45"/>
    </row>
    <row r="592" spans="2:66" s="131" customFormat="1" ht="119.25" customHeight="1" x14ac:dyDescent="0.25">
      <c r="B592" s="358" t="s">
        <v>22</v>
      </c>
      <c r="C592" s="197" t="s">
        <v>383</v>
      </c>
      <c r="D592" s="303"/>
      <c r="E592" s="303"/>
      <c r="F592" s="303"/>
      <c r="G592" s="303"/>
      <c r="H592" s="303"/>
      <c r="I592" s="303"/>
      <c r="J592" s="303"/>
      <c r="K592" s="354">
        <f t="shared" si="865"/>
        <v>27.6</v>
      </c>
      <c r="L592" s="229"/>
      <c r="M592" s="229"/>
      <c r="N592" s="354">
        <f>'[11]Распределение средств 23-25 '!$H$325</f>
        <v>27.6</v>
      </c>
      <c r="O592" s="229"/>
      <c r="P592" s="354">
        <f t="shared" si="866"/>
        <v>27.6</v>
      </c>
      <c r="Q592" s="338">
        <f t="shared" si="859"/>
        <v>1</v>
      </c>
      <c r="R592" s="354"/>
      <c r="S592" s="338"/>
      <c r="T592" s="338"/>
      <c r="U592" s="338"/>
      <c r="V592" s="354">
        <f>'[10]2022_2024'!$V$592</f>
        <v>27.6</v>
      </c>
      <c r="W592" s="337">
        <f t="shared" si="858"/>
        <v>1</v>
      </c>
      <c r="X592" s="355"/>
      <c r="Y592" s="303"/>
      <c r="Z592" s="354">
        <f t="shared" si="860"/>
        <v>27.6</v>
      </c>
      <c r="AA592" s="338">
        <f t="shared" si="780"/>
        <v>1</v>
      </c>
      <c r="AB592" s="354"/>
      <c r="AC592" s="342"/>
      <c r="AD592" s="342"/>
      <c r="AE592" s="342"/>
      <c r="AF592" s="354">
        <f>N592</f>
        <v>27.6</v>
      </c>
      <c r="AG592" s="387">
        <f t="shared" si="861"/>
        <v>1</v>
      </c>
      <c r="AH592" s="303"/>
      <c r="AI592" s="303"/>
      <c r="AJ592" s="354">
        <f t="shared" si="869"/>
        <v>27.6</v>
      </c>
      <c r="AK592" s="342">
        <f t="shared" si="862"/>
        <v>1</v>
      </c>
      <c r="AL592" s="354"/>
      <c r="AM592" s="355"/>
      <c r="AN592" s="355"/>
      <c r="AO592" s="355"/>
      <c r="AP592" s="354">
        <f>'[10]2022_2024'!$AP$592</f>
        <v>27.6</v>
      </c>
      <c r="AQ592" s="342">
        <f t="shared" si="871"/>
        <v>1</v>
      </c>
      <c r="AR592" s="354"/>
      <c r="AS592" s="303"/>
      <c r="AT592" s="331"/>
      <c r="AU592" s="331"/>
      <c r="AV592" s="331"/>
      <c r="AW592" s="331"/>
      <c r="AX592" s="331"/>
      <c r="AY592" s="331"/>
      <c r="AZ592" s="331"/>
      <c r="BA592" s="331"/>
      <c r="BB592" s="331"/>
      <c r="BC592" s="331"/>
      <c r="BD592" s="331"/>
      <c r="BE592" s="356">
        <f t="shared" si="863"/>
        <v>0</v>
      </c>
      <c r="BF592" s="390">
        <f t="shared" si="870"/>
        <v>0</v>
      </c>
      <c r="BG592" s="356"/>
      <c r="BH592" s="331"/>
      <c r="BI592" s="356">
        <f t="shared" si="868"/>
        <v>0</v>
      </c>
      <c r="BJ592" s="343">
        <f t="shared" si="864"/>
        <v>0</v>
      </c>
      <c r="BK592" s="356"/>
      <c r="BL592" s="331"/>
      <c r="BM592" s="45"/>
      <c r="BN592" s="45"/>
    </row>
    <row r="593" spans="2:66" s="131" customFormat="1" ht="89.25" customHeight="1" x14ac:dyDescent="0.25">
      <c r="B593" s="358" t="s">
        <v>26</v>
      </c>
      <c r="C593" s="197" t="s">
        <v>384</v>
      </c>
      <c r="D593" s="303"/>
      <c r="E593" s="303"/>
      <c r="F593" s="303"/>
      <c r="G593" s="303"/>
      <c r="H593" s="303"/>
      <c r="I593" s="303"/>
      <c r="J593" s="303"/>
      <c r="K593" s="354">
        <f t="shared" si="865"/>
        <v>120.50230999999999</v>
      </c>
      <c r="L593" s="229"/>
      <c r="M593" s="229"/>
      <c r="N593" s="354">
        <f>'[9]Распределение средств 23-25 '!$I$514</f>
        <v>120.50230999999999</v>
      </c>
      <c r="O593" s="229"/>
      <c r="P593" s="354">
        <f t="shared" si="866"/>
        <v>16.929600000000001</v>
      </c>
      <c r="Q593" s="338">
        <f t="shared" si="859"/>
        <v>0.1404919125616762</v>
      </c>
      <c r="R593" s="354"/>
      <c r="S593" s="338"/>
      <c r="T593" s="338"/>
      <c r="U593" s="338"/>
      <c r="V593" s="354">
        <f>'[10]2022_2024'!$V$593</f>
        <v>16.929600000000001</v>
      </c>
      <c r="W593" s="337">
        <f t="shared" si="858"/>
        <v>0.1404919125616762</v>
      </c>
      <c r="X593" s="355"/>
      <c r="Y593" s="303"/>
      <c r="Z593" s="354">
        <f t="shared" si="860"/>
        <v>116.50230999999999</v>
      </c>
      <c r="AA593" s="338">
        <f t="shared" si="780"/>
        <v>0.96680561559359324</v>
      </c>
      <c r="AB593" s="354"/>
      <c r="AC593" s="342"/>
      <c r="AD593" s="342"/>
      <c r="AE593" s="342"/>
      <c r="AF593" s="354">
        <v>116.50230999999999</v>
      </c>
      <c r="AG593" s="387">
        <f t="shared" si="861"/>
        <v>0.96680561559359324</v>
      </c>
      <c r="AH593" s="303"/>
      <c r="AI593" s="303"/>
      <c r="AJ593" s="354">
        <f t="shared" si="869"/>
        <v>116.50230999999999</v>
      </c>
      <c r="AK593" s="342">
        <f t="shared" si="862"/>
        <v>0.96680561559359324</v>
      </c>
      <c r="AL593" s="354"/>
      <c r="AM593" s="355"/>
      <c r="AN593" s="355"/>
      <c r="AO593" s="355"/>
      <c r="AP593" s="354">
        <f>'[10]2022_2024'!$AP$593</f>
        <v>116.50230999999999</v>
      </c>
      <c r="AQ593" s="342">
        <f t="shared" si="871"/>
        <v>0.96680561559359324</v>
      </c>
      <c r="AR593" s="354"/>
      <c r="AS593" s="303"/>
      <c r="AT593" s="331"/>
      <c r="AU593" s="331"/>
      <c r="AV593" s="331"/>
      <c r="AW593" s="331"/>
      <c r="AX593" s="331"/>
      <c r="AY593" s="331"/>
      <c r="AZ593" s="331"/>
      <c r="BA593" s="331"/>
      <c r="BB593" s="331"/>
      <c r="BC593" s="331"/>
      <c r="BD593" s="331"/>
      <c r="BE593" s="356">
        <f t="shared" si="863"/>
        <v>4</v>
      </c>
      <c r="BF593" s="390">
        <f t="shared" si="870"/>
        <v>3.3194384406406818E-2</v>
      </c>
      <c r="BG593" s="356"/>
      <c r="BH593" s="331"/>
      <c r="BI593" s="356">
        <f t="shared" si="868"/>
        <v>4</v>
      </c>
      <c r="BJ593" s="343">
        <f t="shared" si="864"/>
        <v>3.3194384406406818E-2</v>
      </c>
      <c r="BK593" s="356"/>
      <c r="BL593" s="331"/>
      <c r="BM593" s="45"/>
      <c r="BN593" s="45"/>
    </row>
    <row r="594" spans="2:66" s="131" customFormat="1" ht="57" customHeight="1" x14ac:dyDescent="0.25">
      <c r="B594" s="358" t="s">
        <v>92</v>
      </c>
      <c r="C594" s="197" t="s">
        <v>385</v>
      </c>
      <c r="D594" s="303"/>
      <c r="E594" s="303"/>
      <c r="F594" s="303"/>
      <c r="G594" s="303"/>
      <c r="H594" s="303"/>
      <c r="I594" s="303"/>
      <c r="J594" s="303"/>
      <c r="K594" s="354">
        <f t="shared" si="865"/>
        <v>13036.156640000001</v>
      </c>
      <c r="L594" s="229"/>
      <c r="M594" s="229"/>
      <c r="N594" s="354">
        <f>'[9]Распределение средств 23-25 '!$I$520</f>
        <v>13036.156640000001</v>
      </c>
      <c r="O594" s="229"/>
      <c r="P594" s="354">
        <f t="shared" si="866"/>
        <v>12701.83826</v>
      </c>
      <c r="Q594" s="338">
        <f t="shared" si="859"/>
        <v>0.9743545287746711</v>
      </c>
      <c r="R594" s="354"/>
      <c r="S594" s="338"/>
      <c r="T594" s="338"/>
      <c r="U594" s="338"/>
      <c r="V594" s="354">
        <f>'[10]2022_2024'!$V$594</f>
        <v>12701.83826</v>
      </c>
      <c r="W594" s="337">
        <f t="shared" si="858"/>
        <v>0.9743545287746711</v>
      </c>
      <c r="X594" s="355"/>
      <c r="Y594" s="303"/>
      <c r="Z594" s="354">
        <f t="shared" si="860"/>
        <v>12701.83826</v>
      </c>
      <c r="AA594" s="338">
        <f t="shared" si="780"/>
        <v>0.9743545287746711</v>
      </c>
      <c r="AB594" s="354"/>
      <c r="AC594" s="342"/>
      <c r="AD594" s="342"/>
      <c r="AE594" s="342"/>
      <c r="AF594" s="354">
        <v>12701.83826</v>
      </c>
      <c r="AG594" s="387">
        <f t="shared" si="861"/>
        <v>0.9743545287746711</v>
      </c>
      <c r="AH594" s="303"/>
      <c r="AI594" s="303"/>
      <c r="AJ594" s="354">
        <f t="shared" si="869"/>
        <v>12701.83826</v>
      </c>
      <c r="AK594" s="342">
        <f t="shared" si="862"/>
        <v>0.9743545287746711</v>
      </c>
      <c r="AL594" s="354"/>
      <c r="AM594" s="355"/>
      <c r="AN594" s="355"/>
      <c r="AO594" s="355"/>
      <c r="AP594" s="354">
        <f>'[10]2022_2024'!$AP$594</f>
        <v>12701.83826</v>
      </c>
      <c r="AQ594" s="342">
        <f t="shared" si="871"/>
        <v>0.9743545287746711</v>
      </c>
      <c r="AR594" s="354"/>
      <c r="AS594" s="303"/>
      <c r="AT594" s="331"/>
      <c r="AU594" s="331"/>
      <c r="AV594" s="331"/>
      <c r="AW594" s="331"/>
      <c r="AX594" s="331"/>
      <c r="AY594" s="331"/>
      <c r="AZ594" s="331"/>
      <c r="BA594" s="331"/>
      <c r="BB594" s="331"/>
      <c r="BC594" s="331"/>
      <c r="BD594" s="331"/>
      <c r="BE594" s="356">
        <f t="shared" si="863"/>
        <v>334.31838000000062</v>
      </c>
      <c r="BF594" s="390">
        <f t="shared" si="870"/>
        <v>2.5645471225328925E-2</v>
      </c>
      <c r="BG594" s="356"/>
      <c r="BH594" s="331"/>
      <c r="BI594" s="356">
        <f t="shared" si="868"/>
        <v>334.31838000000062</v>
      </c>
      <c r="BJ594" s="343">
        <f t="shared" si="864"/>
        <v>2.5645471225328925E-2</v>
      </c>
      <c r="BK594" s="356"/>
      <c r="BL594" s="331"/>
      <c r="BM594" s="45"/>
      <c r="BN594" s="45"/>
    </row>
    <row r="595" spans="2:66" s="131" customFormat="1" ht="93.75" customHeight="1" x14ac:dyDescent="0.25">
      <c r="B595" s="358" t="s">
        <v>16</v>
      </c>
      <c r="C595" s="197" t="s">
        <v>461</v>
      </c>
      <c r="D595" s="303"/>
      <c r="E595" s="303"/>
      <c r="F595" s="303"/>
      <c r="G595" s="303"/>
      <c r="H595" s="303"/>
      <c r="I595" s="303"/>
      <c r="J595" s="303"/>
      <c r="K595" s="354">
        <f t="shared" si="865"/>
        <v>45501.101459999998</v>
      </c>
      <c r="L595" s="229"/>
      <c r="M595" s="229"/>
      <c r="N595" s="354">
        <f>'[9]Распределение средств 23-25 '!$I$527</f>
        <v>45501.101459999998</v>
      </c>
      <c r="O595" s="229"/>
      <c r="P595" s="354">
        <f t="shared" si="866"/>
        <v>135827.60292</v>
      </c>
      <c r="Q595" s="338">
        <f t="shared" si="859"/>
        <v>2.9851497779544083</v>
      </c>
      <c r="R595" s="354"/>
      <c r="S595" s="338"/>
      <c r="T595" s="338"/>
      <c r="U595" s="338"/>
      <c r="V595" s="354">
        <f>'[10]2022_2024'!$V$595</f>
        <v>135827.60292</v>
      </c>
      <c r="W595" s="337">
        <f t="shared" si="858"/>
        <v>2.9851497779544083</v>
      </c>
      <c r="X595" s="355"/>
      <c r="Y595" s="303"/>
      <c r="Z595" s="354">
        <f t="shared" si="860"/>
        <v>45501.101459999998</v>
      </c>
      <c r="AA595" s="338">
        <f t="shared" si="780"/>
        <v>1</v>
      </c>
      <c r="AB595" s="354"/>
      <c r="AC595" s="342"/>
      <c r="AD595" s="342"/>
      <c r="AE595" s="342"/>
      <c r="AF595" s="354">
        <f>N595</f>
        <v>45501.101459999998</v>
      </c>
      <c r="AG595" s="387">
        <f t="shared" si="861"/>
        <v>1</v>
      </c>
      <c r="AH595" s="303"/>
      <c r="AI595" s="303"/>
      <c r="AJ595" s="354">
        <f t="shared" si="869"/>
        <v>45501.101459999998</v>
      </c>
      <c r="AK595" s="342">
        <f t="shared" si="862"/>
        <v>1</v>
      </c>
      <c r="AL595" s="354"/>
      <c r="AM595" s="355"/>
      <c r="AN595" s="355"/>
      <c r="AO595" s="355"/>
      <c r="AP595" s="354">
        <f>'[10]2022_2024'!$AP$595</f>
        <v>45501.101459999998</v>
      </c>
      <c r="AQ595" s="342">
        <f t="shared" si="871"/>
        <v>1</v>
      </c>
      <c r="AR595" s="354"/>
      <c r="AS595" s="303"/>
      <c r="AT595" s="331"/>
      <c r="AU595" s="331"/>
      <c r="AV595" s="331"/>
      <c r="AW595" s="331"/>
      <c r="AX595" s="331"/>
      <c r="AY595" s="331"/>
      <c r="AZ595" s="331"/>
      <c r="BA595" s="331"/>
      <c r="BB595" s="331"/>
      <c r="BC595" s="331"/>
      <c r="BD595" s="331"/>
      <c r="BE595" s="356">
        <f t="shared" si="863"/>
        <v>0</v>
      </c>
      <c r="BF595" s="390">
        <f t="shared" si="870"/>
        <v>0</v>
      </c>
      <c r="BG595" s="356"/>
      <c r="BH595" s="331"/>
      <c r="BI595" s="356">
        <f t="shared" si="868"/>
        <v>0</v>
      </c>
      <c r="BJ595" s="343">
        <f t="shared" si="864"/>
        <v>0</v>
      </c>
      <c r="BK595" s="356"/>
      <c r="BL595" s="331"/>
      <c r="BM595" s="45"/>
      <c r="BN595" s="45"/>
    </row>
    <row r="596" spans="2:66" s="131" customFormat="1" ht="129" customHeight="1" x14ac:dyDescent="0.25">
      <c r="B596" s="358" t="s">
        <v>19</v>
      </c>
      <c r="C596" s="197" t="s">
        <v>462</v>
      </c>
      <c r="D596" s="303"/>
      <c r="E596" s="303"/>
      <c r="F596" s="303"/>
      <c r="G596" s="303"/>
      <c r="H596" s="303"/>
      <c r="I596" s="303"/>
      <c r="J596" s="303"/>
      <c r="K596" s="354">
        <f t="shared" si="865"/>
        <v>1.43649</v>
      </c>
      <c r="L596" s="229"/>
      <c r="M596" s="229"/>
      <c r="N596" s="354">
        <f>'[9]Распределение средств 23-25 '!$I$531</f>
        <v>1.43649</v>
      </c>
      <c r="O596" s="229"/>
      <c r="P596" s="354">
        <f t="shared" si="866"/>
        <v>0.31918999999999997</v>
      </c>
      <c r="Q596" s="338">
        <f t="shared" si="859"/>
        <v>0.22220133798355712</v>
      </c>
      <c r="R596" s="354"/>
      <c r="S596" s="338"/>
      <c r="T596" s="338"/>
      <c r="U596" s="338"/>
      <c r="V596" s="354">
        <f>'[10]2022_2024'!$V$596</f>
        <v>0.31918999999999997</v>
      </c>
      <c r="W596" s="337">
        <f t="shared" si="858"/>
        <v>0.22220133798355712</v>
      </c>
      <c r="X596" s="355"/>
      <c r="Y596" s="303"/>
      <c r="Z596" s="354">
        <f t="shared" si="860"/>
        <v>0.31918999999999997</v>
      </c>
      <c r="AA596" s="338">
        <f t="shared" si="780"/>
        <v>0.22220133798355712</v>
      </c>
      <c r="AB596" s="354"/>
      <c r="AC596" s="342"/>
      <c r="AD596" s="342"/>
      <c r="AE596" s="342"/>
      <c r="AF596" s="354">
        <f>319.19/1000</f>
        <v>0.31918999999999997</v>
      </c>
      <c r="AG596" s="387">
        <f t="shared" si="861"/>
        <v>0.22220133798355712</v>
      </c>
      <c r="AH596" s="303"/>
      <c r="AI596" s="303"/>
      <c r="AJ596" s="354">
        <f t="shared" si="869"/>
        <v>0.31918999999999997</v>
      </c>
      <c r="AK596" s="342">
        <f t="shared" si="862"/>
        <v>0.22220133798355712</v>
      </c>
      <c r="AL596" s="354"/>
      <c r="AM596" s="355"/>
      <c r="AN596" s="355"/>
      <c r="AO596" s="355"/>
      <c r="AP596" s="354">
        <f>'[10]2022_2024'!$AP$596</f>
        <v>0.31918999999999997</v>
      </c>
      <c r="AQ596" s="342">
        <f t="shared" si="871"/>
        <v>0.22220133798355712</v>
      </c>
      <c r="AR596" s="354"/>
      <c r="AS596" s="303"/>
      <c r="AT596" s="331"/>
      <c r="AU596" s="331"/>
      <c r="AV596" s="331"/>
      <c r="AW596" s="331"/>
      <c r="AX596" s="331"/>
      <c r="AY596" s="331"/>
      <c r="AZ596" s="331"/>
      <c r="BA596" s="331"/>
      <c r="BB596" s="331"/>
      <c r="BC596" s="331"/>
      <c r="BD596" s="331"/>
      <c r="BE596" s="356"/>
      <c r="BF596" s="390"/>
      <c r="BG596" s="356"/>
      <c r="BH596" s="331"/>
      <c r="BI596" s="356"/>
      <c r="BJ596" s="343"/>
      <c r="BK596" s="356"/>
      <c r="BL596" s="331"/>
      <c r="BM596" s="45"/>
      <c r="BN596" s="45"/>
    </row>
    <row r="597" spans="2:66" s="131" customFormat="1" ht="72" customHeight="1" x14ac:dyDescent="0.25">
      <c r="B597" s="358" t="s">
        <v>222</v>
      </c>
      <c r="C597" s="197" t="s">
        <v>388</v>
      </c>
      <c r="D597" s="303"/>
      <c r="E597" s="303"/>
      <c r="F597" s="303"/>
      <c r="G597" s="303"/>
      <c r="H597" s="303"/>
      <c r="I597" s="303"/>
      <c r="J597" s="303"/>
      <c r="K597" s="354">
        <f t="shared" si="865"/>
        <v>9723.6730200000002</v>
      </c>
      <c r="L597" s="229"/>
      <c r="M597" s="229"/>
      <c r="N597" s="354">
        <f>'[9]Распределение средств 23-25 '!$I$538</f>
        <v>9723.6730200000002</v>
      </c>
      <c r="O597" s="229"/>
      <c r="P597" s="354">
        <f t="shared" si="866"/>
        <v>8586.22984</v>
      </c>
      <c r="Q597" s="338">
        <f t="shared" si="859"/>
        <v>0.88302330018086106</v>
      </c>
      <c r="R597" s="354"/>
      <c r="S597" s="338"/>
      <c r="T597" s="338"/>
      <c r="U597" s="338"/>
      <c r="V597" s="354">
        <f>'[10]2022_2024'!$V$597</f>
        <v>8586.22984</v>
      </c>
      <c r="W597" s="337">
        <f t="shared" si="858"/>
        <v>0.88302330018086106</v>
      </c>
      <c r="X597" s="355"/>
      <c r="Y597" s="303"/>
      <c r="Z597" s="354">
        <f t="shared" si="860"/>
        <v>8586.22984</v>
      </c>
      <c r="AA597" s="338">
        <f t="shared" si="780"/>
        <v>0.88302330018086106</v>
      </c>
      <c r="AB597" s="354"/>
      <c r="AC597" s="342"/>
      <c r="AD597" s="342"/>
      <c r="AE597" s="342"/>
      <c r="AF597" s="354">
        <v>8586.22984</v>
      </c>
      <c r="AG597" s="387">
        <f t="shared" si="861"/>
        <v>0.88302330018086106</v>
      </c>
      <c r="AH597" s="303"/>
      <c r="AI597" s="303"/>
      <c r="AJ597" s="354">
        <f t="shared" si="869"/>
        <v>8586.22984</v>
      </c>
      <c r="AK597" s="342">
        <f t="shared" si="862"/>
        <v>0.88302330018086106</v>
      </c>
      <c r="AL597" s="354"/>
      <c r="AM597" s="355"/>
      <c r="AN597" s="355"/>
      <c r="AO597" s="355"/>
      <c r="AP597" s="354">
        <f>'[10]2022_2024'!$AP$597</f>
        <v>8586.22984</v>
      </c>
      <c r="AQ597" s="342">
        <f t="shared" si="871"/>
        <v>0.88302330018086106</v>
      </c>
      <c r="AR597" s="354"/>
      <c r="AS597" s="303"/>
      <c r="AT597" s="331"/>
      <c r="AU597" s="331"/>
      <c r="AV597" s="331"/>
      <c r="AW597" s="331"/>
      <c r="AX597" s="331"/>
      <c r="AY597" s="331"/>
      <c r="AZ597" s="331"/>
      <c r="BA597" s="331"/>
      <c r="BB597" s="331"/>
      <c r="BC597" s="331"/>
      <c r="BD597" s="331"/>
      <c r="BE597" s="356"/>
      <c r="BF597" s="390"/>
      <c r="BG597" s="356"/>
      <c r="BH597" s="331"/>
      <c r="BI597" s="356"/>
      <c r="BJ597" s="343"/>
      <c r="BK597" s="356"/>
      <c r="BL597" s="331"/>
      <c r="BM597" s="45"/>
      <c r="BN597" s="45"/>
    </row>
    <row r="598" spans="2:66" s="131" customFormat="1" ht="72" customHeight="1" x14ac:dyDescent="0.25">
      <c r="B598" s="358" t="s">
        <v>360</v>
      </c>
      <c r="C598" s="197" t="s">
        <v>390</v>
      </c>
      <c r="D598" s="303"/>
      <c r="E598" s="303"/>
      <c r="F598" s="303"/>
      <c r="G598" s="303"/>
      <c r="H598" s="303"/>
      <c r="I598" s="303"/>
      <c r="J598" s="303"/>
      <c r="K598" s="354">
        <f t="shared" si="865"/>
        <v>3729.0630000000001</v>
      </c>
      <c r="L598" s="229"/>
      <c r="M598" s="229"/>
      <c r="N598" s="354">
        <f>'[9]Распределение средств 23-25 '!$I$547</f>
        <v>3729.0630000000001</v>
      </c>
      <c r="O598" s="229"/>
      <c r="P598" s="354">
        <f t="shared" si="866"/>
        <v>3521.6266799999999</v>
      </c>
      <c r="Q598" s="338">
        <f t="shared" si="859"/>
        <v>0.94437307173410578</v>
      </c>
      <c r="R598" s="354"/>
      <c r="S598" s="338"/>
      <c r="T598" s="338"/>
      <c r="U598" s="338"/>
      <c r="V598" s="354">
        <f>'[10]2022_2024'!$V$598</f>
        <v>3521.6266799999999</v>
      </c>
      <c r="W598" s="337">
        <f t="shared" si="858"/>
        <v>0.94437307173410578</v>
      </c>
      <c r="X598" s="355"/>
      <c r="Y598" s="303"/>
      <c r="Z598" s="354">
        <f t="shared" si="860"/>
        <v>3724.30852</v>
      </c>
      <c r="AA598" s="338">
        <f t="shared" si="780"/>
        <v>0.9987250201994442</v>
      </c>
      <c r="AB598" s="354"/>
      <c r="AC598" s="342"/>
      <c r="AD598" s="342"/>
      <c r="AE598" s="342"/>
      <c r="AF598" s="354">
        <v>3724.30852</v>
      </c>
      <c r="AG598" s="387">
        <f t="shared" si="861"/>
        <v>0.9987250201994442</v>
      </c>
      <c r="AH598" s="303"/>
      <c r="AI598" s="303"/>
      <c r="AJ598" s="354">
        <f t="shared" si="869"/>
        <v>3724.30852</v>
      </c>
      <c r="AK598" s="342">
        <f t="shared" si="862"/>
        <v>0.9987250201994442</v>
      </c>
      <c r="AL598" s="354"/>
      <c r="AM598" s="355"/>
      <c r="AN598" s="355"/>
      <c r="AO598" s="355"/>
      <c r="AP598" s="354">
        <f>'[10]2022_2024'!$AP$598</f>
        <v>3724.30852</v>
      </c>
      <c r="AQ598" s="342">
        <f t="shared" si="871"/>
        <v>0.9987250201994442</v>
      </c>
      <c r="AR598" s="354"/>
      <c r="AS598" s="303"/>
      <c r="AT598" s="331"/>
      <c r="AU598" s="331"/>
      <c r="AV598" s="331"/>
      <c r="AW598" s="331"/>
      <c r="AX598" s="331"/>
      <c r="AY598" s="331"/>
      <c r="AZ598" s="331"/>
      <c r="BA598" s="331"/>
      <c r="BB598" s="331"/>
      <c r="BC598" s="331"/>
      <c r="BD598" s="331"/>
      <c r="BE598" s="356"/>
      <c r="BF598" s="390"/>
      <c r="BG598" s="356"/>
      <c r="BH598" s="331"/>
      <c r="BI598" s="356"/>
      <c r="BJ598" s="343"/>
      <c r="BK598" s="356"/>
      <c r="BL598" s="331"/>
      <c r="BM598" s="45"/>
      <c r="BN598" s="45"/>
    </row>
    <row r="599" spans="2:66" s="96" customFormat="1" ht="92.25" customHeight="1" x14ac:dyDescent="0.25">
      <c r="B599" s="964" t="s">
        <v>223</v>
      </c>
      <c r="C599" s="964"/>
      <c r="D599" s="335"/>
      <c r="E599" s="335"/>
      <c r="F599" s="335"/>
      <c r="G599" s="335"/>
      <c r="H599" s="335"/>
      <c r="I599" s="335"/>
      <c r="J599" s="335"/>
      <c r="K599" s="336">
        <f t="shared" ref="K599:P599" si="872">K545+K586</f>
        <v>1899476.5632699998</v>
      </c>
      <c r="L599" s="336">
        <f t="shared" si="872"/>
        <v>1470561.5948899998</v>
      </c>
      <c r="M599" s="336">
        <f t="shared" si="872"/>
        <v>45508.026529999996</v>
      </c>
      <c r="N599" s="336">
        <f t="shared" si="872"/>
        <v>383406.94184999994</v>
      </c>
      <c r="O599" s="336">
        <f t="shared" si="872"/>
        <v>0</v>
      </c>
      <c r="P599" s="336">
        <f t="shared" si="872"/>
        <v>1808609.2323099999</v>
      </c>
      <c r="Q599" s="337">
        <f t="shared" si="859"/>
        <v>0.95216190990871219</v>
      </c>
      <c r="R599" s="336">
        <f>R545+R586</f>
        <v>1449838.80865</v>
      </c>
      <c r="S599" s="337">
        <f>R599/L599</f>
        <v>0.98590825007805949</v>
      </c>
      <c r="T599" s="336">
        <f>T545+T586</f>
        <v>6294.8112799999999</v>
      </c>
      <c r="U599" s="337">
        <f>T599/M599</f>
        <v>0.13832309946137319</v>
      </c>
      <c r="V599" s="336">
        <f>V545+V586</f>
        <v>352475.61237999995</v>
      </c>
      <c r="W599" s="337">
        <f t="shared" si="858"/>
        <v>0.91932506667523706</v>
      </c>
      <c r="X599" s="335">
        <f>X545+X586</f>
        <v>0</v>
      </c>
      <c r="Y599" s="335">
        <v>0</v>
      </c>
      <c r="Z599" s="336">
        <f>Z545+Z586</f>
        <v>1620938.0093900003</v>
      </c>
      <c r="AA599" s="337">
        <f t="shared" si="780"/>
        <v>0.85336036291993622</v>
      </c>
      <c r="AB599" s="336">
        <f>AB545+AB586</f>
        <v>1351465.7415200002</v>
      </c>
      <c r="AC599" s="337">
        <f t="shared" si="781"/>
        <v>0.91901335259683004</v>
      </c>
      <c r="AD599" s="336">
        <f>AD545+AD586</f>
        <v>7020.9024000000009</v>
      </c>
      <c r="AE599" s="337">
        <f>AD599/M599</f>
        <v>0.1542783314361402</v>
      </c>
      <c r="AF599" s="336">
        <f>AF545+AF586</f>
        <v>262451.36547000002</v>
      </c>
      <c r="AG599" s="337">
        <f t="shared" si="861"/>
        <v>0.68452429213626154</v>
      </c>
      <c r="AH599" s="335">
        <f>AH545+AH586</f>
        <v>0</v>
      </c>
      <c r="AI599" s="337"/>
      <c r="AJ599" s="336">
        <f>AL599+AN599+AP599+AR599</f>
        <v>1856012.9792599999</v>
      </c>
      <c r="AK599" s="337">
        <f t="shared" si="862"/>
        <v>0.97711812567185552</v>
      </c>
      <c r="AL599" s="336">
        <f>AL545+AL586</f>
        <v>1464938.1193599999</v>
      </c>
      <c r="AM599" s="337">
        <f>AL599/L599</f>
        <v>0.99617596736543323</v>
      </c>
      <c r="AN599" s="336">
        <f>AN545+AN586</f>
        <v>20409.044430000002</v>
      </c>
      <c r="AO599" s="337">
        <f>AN599/M599</f>
        <v>0.44847131344062713</v>
      </c>
      <c r="AP599" s="336">
        <f>AP545+AP586</f>
        <v>370665.81546999997</v>
      </c>
      <c r="AQ599" s="349">
        <f t="shared" si="871"/>
        <v>0.96676866016425789</v>
      </c>
      <c r="AR599" s="336">
        <f>AR545+AR586</f>
        <v>0</v>
      </c>
      <c r="AS599" s="335"/>
      <c r="AT599" s="339" t="e">
        <f t="shared" ref="AT599:BE599" si="873">AT545+AT586</f>
        <v>#REF!</v>
      </c>
      <c r="AU599" s="339">
        <f t="shared" si="873"/>
        <v>0</v>
      </c>
      <c r="AV599" s="339" t="e">
        <f t="shared" si="873"/>
        <v>#REF!</v>
      </c>
      <c r="AW599" s="339" t="e">
        <f t="shared" si="873"/>
        <v>#REF!</v>
      </c>
      <c r="AX599" s="339" t="e">
        <f t="shared" si="873"/>
        <v>#REF!</v>
      </c>
      <c r="AY599" s="339">
        <f t="shared" si="873"/>
        <v>383406.25732570782</v>
      </c>
      <c r="AZ599" s="339" t="e">
        <f t="shared" si="873"/>
        <v>#REF!</v>
      </c>
      <c r="BA599" s="339" t="e">
        <f t="shared" si="873"/>
        <v>#REF!</v>
      </c>
      <c r="BB599" s="339" t="e">
        <f t="shared" si="873"/>
        <v>#REF!</v>
      </c>
      <c r="BC599" s="339">
        <f t="shared" si="873"/>
        <v>383406.94184999994</v>
      </c>
      <c r="BD599" s="339">
        <f t="shared" si="873"/>
        <v>0</v>
      </c>
      <c r="BE599" s="340" t="e">
        <f t="shared" si="873"/>
        <v>#REF!</v>
      </c>
      <c r="BF599" s="341" t="e">
        <f t="shared" si="870"/>
        <v>#REF!</v>
      </c>
      <c r="BG599" s="340" t="e">
        <f>BG545+BG586</f>
        <v>#REF!</v>
      </c>
      <c r="BH599" s="341" t="e">
        <f>BG599/L599</f>
        <v>#REF!</v>
      </c>
      <c r="BI599" s="340">
        <f>BI545+BI586</f>
        <v>119812.26142</v>
      </c>
      <c r="BJ599" s="341">
        <f t="shared" si="864"/>
        <v>0.31249371970649942</v>
      </c>
      <c r="BK599" s="340">
        <f>BK545+BK586</f>
        <v>0</v>
      </c>
      <c r="BL599" s="339">
        <v>0</v>
      </c>
      <c r="BM599" s="95"/>
      <c r="BN599" s="95"/>
    </row>
    <row r="600" spans="2:66" s="81" customFormat="1" ht="60.75" customHeight="1" x14ac:dyDescent="0.3">
      <c r="B600" s="955" t="s">
        <v>224</v>
      </c>
      <c r="C600" s="955"/>
      <c r="D600" s="347" t="e">
        <f>#REF!+#REF!+D561+D542+#REF!</f>
        <v>#REF!</v>
      </c>
      <c r="E600" s="347" t="e">
        <f>#REF!+#REF!+E561+E542</f>
        <v>#REF!</v>
      </c>
      <c r="F600" s="347" t="e">
        <f>#REF!+#REF!+F561+F542</f>
        <v>#REF!</v>
      </c>
      <c r="G600" s="347" t="e">
        <f>#REF!+#REF!+G561+G542</f>
        <v>#REF!</v>
      </c>
      <c r="H600" s="347" t="e">
        <f>#REF!+#REF!+H561+H542</f>
        <v>#REF!</v>
      </c>
      <c r="I600" s="347" t="e">
        <f>#REF!+#REF!+I561+I542</f>
        <v>#REF!</v>
      </c>
      <c r="J600" s="347" t="e">
        <f>#REF!+#REF!+J561</f>
        <v>#REF!</v>
      </c>
      <c r="K600" s="348">
        <f>L600+M600+N600+O600</f>
        <v>18971670.840980005</v>
      </c>
      <c r="L600" s="348">
        <f>L601+L602+L604+L605+L606+L607</f>
        <v>16840533.896770004</v>
      </c>
      <c r="M600" s="348">
        <f t="shared" ref="M600:Y600" si="874">M601+M602+M604+M605+M606+M607</f>
        <v>313381.58266000001</v>
      </c>
      <c r="N600" s="348">
        <f t="shared" si="874"/>
        <v>477259.94184999994</v>
      </c>
      <c r="O600" s="348">
        <f t="shared" si="874"/>
        <v>1340495.4197</v>
      </c>
      <c r="P600" s="348">
        <f>R600+T600+V600+X600</f>
        <v>17112179.971859999</v>
      </c>
      <c r="Q600" s="349">
        <f>P600/K600</f>
        <v>0.9019859197059551</v>
      </c>
      <c r="R600" s="348">
        <f>R601+R602+R604+R605+R606+R607</f>
        <v>15296604.968210001</v>
      </c>
      <c r="S600" s="349">
        <f>R600/L600</f>
        <v>0.90832066619597329</v>
      </c>
      <c r="T600" s="348">
        <f t="shared" ref="T600" si="875">T601+T602+T604+T605+T606+T607</f>
        <v>215076.33363000001</v>
      </c>
      <c r="U600" s="349">
        <f>T600/M600</f>
        <v>0.686308148055225</v>
      </c>
      <c r="V600" s="348">
        <f t="shared" si="874"/>
        <v>446328.61237999995</v>
      </c>
      <c r="W600" s="349">
        <f t="shared" si="874"/>
        <v>0.93518976398877918</v>
      </c>
      <c r="X600" s="348">
        <f t="shared" si="874"/>
        <v>1154170.05764</v>
      </c>
      <c r="Y600" s="349">
        <f t="shared" si="874"/>
        <v>1.8488460640811464</v>
      </c>
      <c r="Z600" s="348">
        <f>AB600+AD600+AF600+AH600</f>
        <v>18058038.668540005</v>
      </c>
      <c r="AA600" s="349">
        <f t="shared" si="780"/>
        <v>0.95184229264264397</v>
      </c>
      <c r="AB600" s="348">
        <f>AB599+AB537+AB197+AB225</f>
        <v>16299024.324430004</v>
      </c>
      <c r="AC600" s="349">
        <f t="shared" si="781"/>
        <v>0.96784486907247869</v>
      </c>
      <c r="AD600" s="348">
        <f>AD599+AD537+AD197+AD225</f>
        <v>222212.88662</v>
      </c>
      <c r="AE600" s="349">
        <f t="shared" ref="AE600:AE603" si="876">AD600/M600</f>
        <v>0.70908087429339295</v>
      </c>
      <c r="AF600" s="348">
        <f>AF599+AF537+AF197+AF225</f>
        <v>356304.36547000002</v>
      </c>
      <c r="AG600" s="349">
        <f t="shared" si="861"/>
        <v>0.74656247932491349</v>
      </c>
      <c r="AH600" s="348">
        <f>AH599+AH537+AH197+AH225</f>
        <v>1180497.0920200001</v>
      </c>
      <c r="AI600" s="349"/>
      <c r="AJ600" s="348">
        <f>AL600+AN600+AP600+AR600</f>
        <v>18773073.962140001</v>
      </c>
      <c r="AK600" s="337">
        <f t="shared" si="862"/>
        <v>0.98953192470475393</v>
      </c>
      <c r="AL600" s="348">
        <f>AL599+AL537+AL197+AL225</f>
        <v>16703729.437200001</v>
      </c>
      <c r="AM600" s="337">
        <f t="shared" ref="AM600:AM607" si="877">AL600/L600</f>
        <v>0.99187647728934281</v>
      </c>
      <c r="AN600" s="348">
        <f t="shared" ref="AN600" si="878">AN601+AN602+AN604+AN605+AN606+AN607</f>
        <v>264330.28977000003</v>
      </c>
      <c r="AO600" s="337">
        <f t="shared" ref="AO600:AO607" si="879">AN600/M600</f>
        <v>0.84347742303919104</v>
      </c>
      <c r="AP600" s="348">
        <f>AP599+AP537+AP197+AP225</f>
        <v>464518.81546999997</v>
      </c>
      <c r="AQ600" s="349">
        <f t="shared" si="871"/>
        <v>0.97330359147551415</v>
      </c>
      <c r="AR600" s="348">
        <f>AR599+AR537+AR197+AR225</f>
        <v>1340495.4197</v>
      </c>
      <c r="AS600" s="347"/>
      <c r="AT600" s="350" t="e">
        <f t="shared" ref="AT600:BD600" si="880">AT599+AT537+AT197</f>
        <v>#REF!</v>
      </c>
      <c r="AU600" s="350">
        <f t="shared" si="880"/>
        <v>1</v>
      </c>
      <c r="AV600" s="350" t="e">
        <f t="shared" si="880"/>
        <v>#REF!</v>
      </c>
      <c r="AW600" s="350" t="e">
        <f t="shared" si="880"/>
        <v>#REF!</v>
      </c>
      <c r="AX600" s="350" t="e">
        <f t="shared" si="880"/>
        <v>#REF!</v>
      </c>
      <c r="AY600" s="350">
        <f t="shared" si="880"/>
        <v>383407.25732570782</v>
      </c>
      <c r="AZ600" s="350" t="e">
        <f t="shared" si="880"/>
        <v>#REF!</v>
      </c>
      <c r="BA600" s="350" t="e">
        <f t="shared" si="880"/>
        <v>#REF!</v>
      </c>
      <c r="BB600" s="350" t="e">
        <f t="shared" si="880"/>
        <v>#REF!</v>
      </c>
      <c r="BC600" s="350">
        <f t="shared" si="880"/>
        <v>477259.94184999994</v>
      </c>
      <c r="BD600" s="350" t="e">
        <f t="shared" si="880"/>
        <v>#REF!</v>
      </c>
      <c r="BE600" s="352" t="e">
        <f>BG600+BI600+BK600</f>
        <v>#REF!</v>
      </c>
      <c r="BF600" s="353" t="e">
        <f t="shared" si="870"/>
        <v>#REF!</v>
      </c>
      <c r="BG600" s="352" t="e">
        <f>BG599+BG537+BG197+BG225</f>
        <v>#REF!</v>
      </c>
      <c r="BH600" s="353" t="e">
        <f t="shared" ref="BH600:BH604" si="881">BG600/L600</f>
        <v>#REF!</v>
      </c>
      <c r="BI600" s="352">
        <f>BI599+BI537+BI197+BI225</f>
        <v>119812.26142</v>
      </c>
      <c r="BJ600" s="353">
        <f t="shared" si="864"/>
        <v>0.25104193944199971</v>
      </c>
      <c r="BK600" s="352">
        <f>BK599+BK537+BK197+BK225</f>
        <v>834785.0311599999</v>
      </c>
      <c r="BL600" s="353">
        <f>BK600/O600</f>
        <v>0.62274366543290616</v>
      </c>
    </row>
    <row r="601" spans="2:66" s="42" customFormat="1" ht="48.75" customHeight="1" x14ac:dyDescent="0.25">
      <c r="B601" s="958" t="s">
        <v>56</v>
      </c>
      <c r="C601" s="958"/>
      <c r="D601" s="303" t="e">
        <f>D553+#REF!+#REF!+#REF!+#REF!+#REF!</f>
        <v>#REF!</v>
      </c>
      <c r="E601" s="303"/>
      <c r="F601" s="303"/>
      <c r="G601" s="303"/>
      <c r="H601" s="303"/>
      <c r="I601" s="303"/>
      <c r="J601" s="303"/>
      <c r="K601" s="229">
        <f>L601+N601+O601+M601</f>
        <v>12979710.873579999</v>
      </c>
      <c r="L601" s="229">
        <f>L220+L538+L599</f>
        <v>10966115.644030001</v>
      </c>
      <c r="M601" s="571">
        <f>M220+M538+M599</f>
        <v>303649.14607000002</v>
      </c>
      <c r="N601" s="571">
        <f>N220+N538+N599</f>
        <v>477259.94184999994</v>
      </c>
      <c r="O601" s="571">
        <f>O220+O538+O599</f>
        <v>1232686.14163</v>
      </c>
      <c r="P601" s="229">
        <f>R601+T601+V601+X601</f>
        <v>11085902.229079999</v>
      </c>
      <c r="Q601" s="342">
        <f t="shared" si="859"/>
        <v>0.85409469725902609</v>
      </c>
      <c r="R601" s="921">
        <f>R220+R538+R599</f>
        <v>9385989.3267299999</v>
      </c>
      <c r="S601" s="342">
        <f t="shared" ref="S601:S606" si="882">R601/L601</f>
        <v>0.85590829345665087</v>
      </c>
      <c r="T601" s="921">
        <f>T220+T538+T599</f>
        <v>207223.5104</v>
      </c>
      <c r="U601" s="342">
        <f>T601/M601</f>
        <v>0.68244390963058699</v>
      </c>
      <c r="V601" s="229">
        <f>V220+V538+V544</f>
        <v>446328.61237999995</v>
      </c>
      <c r="W601" s="342">
        <f t="shared" si="858"/>
        <v>0.93518976398877918</v>
      </c>
      <c r="X601" s="929">
        <f>X220+X538+X599</f>
        <v>1046360.77957</v>
      </c>
      <c r="Y601" s="342">
        <f t="shared" ref="Y601" si="883">X601/O601</f>
        <v>0.84884606408114638</v>
      </c>
      <c r="Z601" s="571">
        <f>AB601+AD601+AF601+AH601</f>
        <v>12066078.701140001</v>
      </c>
      <c r="AA601" s="342">
        <f t="shared" si="780"/>
        <v>0.92961074546739852</v>
      </c>
      <c r="AB601" s="571">
        <f>AB220+AB538+AB599</f>
        <v>10424606.071690001</v>
      </c>
      <c r="AC601" s="342">
        <f t="shared" si="781"/>
        <v>0.95061974632423285</v>
      </c>
      <c r="AD601" s="571">
        <f>AD220+AD538+AD599</f>
        <v>212480.45003000001</v>
      </c>
      <c r="AE601" s="342">
        <f t="shared" si="876"/>
        <v>0.69975645504044015</v>
      </c>
      <c r="AF601" s="229">
        <f>AF220+AF538+AF544</f>
        <v>356304.36547000002</v>
      </c>
      <c r="AG601" s="342">
        <f t="shared" si="861"/>
        <v>0.74656247932491349</v>
      </c>
      <c r="AH601" s="229">
        <f>AH220+AH538+AH544</f>
        <v>1072687.8139499999</v>
      </c>
      <c r="AI601" s="342"/>
      <c r="AJ601" s="229">
        <f>AL601+AN601+AP601+AR601</f>
        <v>12781113.99474</v>
      </c>
      <c r="AK601" s="337">
        <f t="shared" si="862"/>
        <v>0.9846994373931518</v>
      </c>
      <c r="AL601" s="229">
        <f>AL220+AL538+AL544</f>
        <v>10829311.184459999</v>
      </c>
      <c r="AM601" s="337">
        <f t="shared" si="877"/>
        <v>0.98752480239942764</v>
      </c>
      <c r="AN601" s="921">
        <f>AN220+AN538+AN599</f>
        <v>254597.85318000001</v>
      </c>
      <c r="AO601" s="337">
        <f t="shared" si="879"/>
        <v>0.83846062626933171</v>
      </c>
      <c r="AP601" s="229">
        <f>AP220+AP538+AP544</f>
        <v>464518.81546999997</v>
      </c>
      <c r="AQ601" s="349">
        <f t="shared" si="871"/>
        <v>0.97330359147551415</v>
      </c>
      <c r="AR601" s="229">
        <f>AR220+AR538+AR544</f>
        <v>1232686.14163</v>
      </c>
      <c r="AS601" s="303"/>
      <c r="AT601" s="331" t="e">
        <f t="shared" ref="AT601:BD601" si="884">AT599+AT538+AT197</f>
        <v>#REF!</v>
      </c>
      <c r="AU601" s="331">
        <f t="shared" si="884"/>
        <v>1</v>
      </c>
      <c r="AV601" s="331" t="e">
        <f t="shared" si="884"/>
        <v>#REF!</v>
      </c>
      <c r="AW601" s="331" t="e">
        <f t="shared" si="884"/>
        <v>#REF!</v>
      </c>
      <c r="AX601" s="331" t="e">
        <f t="shared" si="884"/>
        <v>#REF!</v>
      </c>
      <c r="AY601" s="331">
        <f t="shared" si="884"/>
        <v>383407.25732570782</v>
      </c>
      <c r="AZ601" s="331" t="e">
        <f t="shared" si="884"/>
        <v>#REF!</v>
      </c>
      <c r="BA601" s="331" t="e">
        <f t="shared" si="884"/>
        <v>#REF!</v>
      </c>
      <c r="BB601" s="331" t="e">
        <f t="shared" si="884"/>
        <v>#REF!</v>
      </c>
      <c r="BC601" s="331">
        <f t="shared" si="884"/>
        <v>477259.94184999994</v>
      </c>
      <c r="BD601" s="331">
        <f t="shared" si="884"/>
        <v>927053.09733000002</v>
      </c>
      <c r="BE601" s="230" t="e">
        <f t="shared" ref="BE601:BE602" si="885">BG601+BI601+BK601</f>
        <v>#REF!</v>
      </c>
      <c r="BF601" s="343" t="e">
        <f t="shared" si="870"/>
        <v>#REF!</v>
      </c>
      <c r="BG601" s="230" t="e">
        <f>BG220+BG538+BG544</f>
        <v>#REF!</v>
      </c>
      <c r="BH601" s="343" t="e">
        <f t="shared" si="881"/>
        <v>#REF!</v>
      </c>
      <c r="BI601" s="230">
        <f>BI220+BI538+BI544</f>
        <v>119812.26142</v>
      </c>
      <c r="BJ601" s="343">
        <f t="shared" si="864"/>
        <v>0.25104193944199971</v>
      </c>
      <c r="BK601" s="230">
        <f>BK220+BK538+BK544</f>
        <v>834785.0311599999</v>
      </c>
      <c r="BL601" s="343">
        <f t="shared" ref="BL601" si="886">BK601/O601</f>
        <v>0.67720809293446804</v>
      </c>
      <c r="BM601" s="41"/>
      <c r="BN601" s="41"/>
    </row>
    <row r="602" spans="2:66" s="36" customFormat="1" ht="41.25" customHeight="1" x14ac:dyDescent="0.25">
      <c r="B602" s="959" t="s">
        <v>57</v>
      </c>
      <c r="C602" s="959"/>
      <c r="D602" s="308" t="e">
        <f>#REF!</f>
        <v>#REF!</v>
      </c>
      <c r="E602" s="308"/>
      <c r="F602" s="308"/>
      <c r="G602" s="308"/>
      <c r="H602" s="308"/>
      <c r="I602" s="308"/>
      <c r="J602" s="308"/>
      <c r="K602" s="309">
        <f>L602+N602+O602</f>
        <v>3353440.8</v>
      </c>
      <c r="L602" s="309">
        <f>L539+L219+L225</f>
        <v>3353440.8</v>
      </c>
      <c r="M602" s="309">
        <f>M539+M219+M225</f>
        <v>0</v>
      </c>
      <c r="N602" s="309">
        <f>N539+N219</f>
        <v>0</v>
      </c>
      <c r="O602" s="309">
        <f>O539+O219</f>
        <v>0</v>
      </c>
      <c r="P602" s="309">
        <f>R602+T602+V602+X602</f>
        <v>3458568.2382299998</v>
      </c>
      <c r="Q602" s="344">
        <f t="shared" si="859"/>
        <v>1.0313491260170748</v>
      </c>
      <c r="R602" s="309">
        <f>R539+R219+R225</f>
        <v>3458568.2382299998</v>
      </c>
      <c r="S602" s="344">
        <f t="shared" si="882"/>
        <v>1.0313491260170748</v>
      </c>
      <c r="T602" s="309"/>
      <c r="U602" s="344"/>
      <c r="V602" s="309">
        <f>V539+V219</f>
        <v>0</v>
      </c>
      <c r="W602" s="344">
        <v>0</v>
      </c>
      <c r="X602" s="309">
        <f>X539+X219</f>
        <v>0</v>
      </c>
      <c r="Y602" s="344">
        <v>0</v>
      </c>
      <c r="Z602" s="309">
        <f t="shared" ref="Z602:Z607" si="887">AB602+AD602+AF602+AH602</f>
        <v>3353440.8</v>
      </c>
      <c r="AA602" s="344">
        <f t="shared" si="780"/>
        <v>1</v>
      </c>
      <c r="AB602" s="309">
        <f>AB539+AB219+AB225</f>
        <v>3353440.8</v>
      </c>
      <c r="AC602" s="344">
        <f t="shared" si="781"/>
        <v>1</v>
      </c>
      <c r="AD602" s="309">
        <f>AD539+AD219+AD225</f>
        <v>0</v>
      </c>
      <c r="AE602" s="344">
        <v>0</v>
      </c>
      <c r="AF602" s="309">
        <f>AF539+AF219</f>
        <v>0</v>
      </c>
      <c r="AG602" s="344">
        <v>0</v>
      </c>
      <c r="AH602" s="309">
        <f>AH539+AH219</f>
        <v>0</v>
      </c>
      <c r="AI602" s="344"/>
      <c r="AJ602" s="309">
        <f t="shared" ref="AJ602:AJ607" si="888">AL602+AP602+AR602</f>
        <v>3353440.8</v>
      </c>
      <c r="AK602" s="344">
        <f t="shared" si="862"/>
        <v>1</v>
      </c>
      <c r="AL602" s="309">
        <f>AL539+AL219+AL225</f>
        <v>3353440.8</v>
      </c>
      <c r="AM602" s="337">
        <f t="shared" si="877"/>
        <v>1</v>
      </c>
      <c r="AN602" s="309">
        <f>AN539+AN219+AN225</f>
        <v>0</v>
      </c>
      <c r="AO602" s="337" t="e">
        <f t="shared" si="879"/>
        <v>#DIV/0!</v>
      </c>
      <c r="AP602" s="309">
        <f>AP539+AP219</f>
        <v>0</v>
      </c>
      <c r="AQ602" s="344">
        <v>0</v>
      </c>
      <c r="AR602" s="309">
        <f>AR539+AR219</f>
        <v>0</v>
      </c>
      <c r="AS602" s="308"/>
      <c r="AT602" s="310">
        <f t="shared" ref="AT602:BD602" si="889">AT539</f>
        <v>654000</v>
      </c>
      <c r="AU602" s="310">
        <f t="shared" si="889"/>
        <v>0</v>
      </c>
      <c r="AV602" s="310">
        <f t="shared" si="889"/>
        <v>0</v>
      </c>
      <c r="AW602" s="310">
        <f t="shared" si="889"/>
        <v>0</v>
      </c>
      <c r="AX602" s="310">
        <f t="shared" si="889"/>
        <v>0</v>
      </c>
      <c r="AY602" s="310">
        <f t="shared" si="889"/>
        <v>0</v>
      </c>
      <c r="AZ602" s="310">
        <f t="shared" si="889"/>
        <v>0</v>
      </c>
      <c r="BA602" s="310">
        <f t="shared" si="889"/>
        <v>2510500</v>
      </c>
      <c r="BB602" s="310">
        <f t="shared" si="889"/>
        <v>2510500</v>
      </c>
      <c r="BC602" s="310">
        <f t="shared" si="889"/>
        <v>0</v>
      </c>
      <c r="BD602" s="310">
        <f t="shared" si="889"/>
        <v>0</v>
      </c>
      <c r="BE602" s="311">
        <f t="shared" si="885"/>
        <v>0</v>
      </c>
      <c r="BF602" s="345">
        <f t="shared" si="870"/>
        <v>0</v>
      </c>
      <c r="BG602" s="311">
        <f>BG539+BG219+BG225</f>
        <v>0</v>
      </c>
      <c r="BH602" s="345">
        <f t="shared" si="881"/>
        <v>0</v>
      </c>
      <c r="BI602" s="311">
        <f>BI539+BI219</f>
        <v>0</v>
      </c>
      <c r="BJ602" s="345">
        <v>0</v>
      </c>
      <c r="BK602" s="311">
        <f>BK539+BK219</f>
        <v>0</v>
      </c>
      <c r="BL602" s="345">
        <v>0</v>
      </c>
    </row>
    <row r="603" spans="2:66" s="118" customFormat="1" ht="104.25" hidden="1" customHeight="1" x14ac:dyDescent="0.25">
      <c r="B603" s="1013" t="s">
        <v>402</v>
      </c>
      <c r="C603" s="1014"/>
      <c r="D603" s="314"/>
      <c r="E603" s="314"/>
      <c r="F603" s="314"/>
      <c r="G603" s="314"/>
      <c r="H603" s="314"/>
      <c r="I603" s="314"/>
      <c r="J603" s="314"/>
      <c r="K603" s="315">
        <v>0</v>
      </c>
      <c r="L603" s="315"/>
      <c r="M603" s="315"/>
      <c r="N603" s="315"/>
      <c r="O603" s="315"/>
      <c r="P603" s="315">
        <f>R603</f>
        <v>0</v>
      </c>
      <c r="Q603" s="359">
        <v>0</v>
      </c>
      <c r="R603" s="315"/>
      <c r="S603" s="344" t="e">
        <f t="shared" si="882"/>
        <v>#DIV/0!</v>
      </c>
      <c r="T603" s="315"/>
      <c r="U603" s="344" t="e">
        <f t="shared" ref="U603:U604" si="890">T603/M603</f>
        <v>#DIV/0!</v>
      </c>
      <c r="V603" s="315"/>
      <c r="W603" s="344"/>
      <c r="X603" s="315"/>
      <c r="Y603" s="344"/>
      <c r="Z603" s="315">
        <f t="shared" si="887"/>
        <v>0</v>
      </c>
      <c r="AA603" s="359">
        <v>0</v>
      </c>
      <c r="AB603" s="315"/>
      <c r="AC603" s="359"/>
      <c r="AD603" s="315"/>
      <c r="AE603" s="359" t="e">
        <f t="shared" si="876"/>
        <v>#DIV/0!</v>
      </c>
      <c r="AF603" s="315"/>
      <c r="AG603" s="359"/>
      <c r="AH603" s="315"/>
      <c r="AI603" s="359"/>
      <c r="AJ603" s="315">
        <v>0</v>
      </c>
      <c r="AK603" s="359">
        <v>0</v>
      </c>
      <c r="AL603" s="315"/>
      <c r="AM603" s="337" t="e">
        <f t="shared" si="877"/>
        <v>#DIV/0!</v>
      </c>
      <c r="AN603" s="315"/>
      <c r="AO603" s="337" t="e">
        <f t="shared" si="879"/>
        <v>#DIV/0!</v>
      </c>
      <c r="AP603" s="315"/>
      <c r="AQ603" s="359"/>
      <c r="AR603" s="315"/>
      <c r="AS603" s="314"/>
      <c r="AT603" s="316"/>
      <c r="AU603" s="316"/>
      <c r="AV603" s="316"/>
      <c r="AW603" s="316"/>
      <c r="AX603" s="316"/>
      <c r="AY603" s="316"/>
      <c r="AZ603" s="316"/>
      <c r="BA603" s="316"/>
      <c r="BB603" s="316"/>
      <c r="BC603" s="316"/>
      <c r="BD603" s="316"/>
      <c r="BE603" s="317"/>
      <c r="BF603" s="360"/>
      <c r="BG603" s="317"/>
      <c r="BH603" s="360"/>
      <c r="BI603" s="317"/>
      <c r="BJ603" s="360"/>
      <c r="BK603" s="317"/>
      <c r="BL603" s="360"/>
    </row>
    <row r="604" spans="2:66" s="37" customFormat="1" ht="42.75" customHeight="1" x14ac:dyDescent="0.25">
      <c r="B604" s="960" t="s">
        <v>136</v>
      </c>
      <c r="C604" s="960"/>
      <c r="D604" s="960"/>
      <c r="E604" s="319"/>
      <c r="F604" s="319"/>
      <c r="G604" s="319"/>
      <c r="H604" s="319"/>
      <c r="I604" s="319"/>
      <c r="J604" s="319"/>
      <c r="K604" s="320">
        <f>L604+M604+N604+O604</f>
        <v>906012.60000000009</v>
      </c>
      <c r="L604" s="320">
        <f>L540</f>
        <v>896280.16341000004</v>
      </c>
      <c r="M604" s="320">
        <f>M540</f>
        <v>9732.4365899999993</v>
      </c>
      <c r="N604" s="320">
        <f>N424</f>
        <v>0</v>
      </c>
      <c r="O604" s="320">
        <f>O424</f>
        <v>0</v>
      </c>
      <c r="P604" s="320">
        <f>R604+T604+V604+X604</f>
        <v>956400.39990999992</v>
      </c>
      <c r="Q604" s="409">
        <f t="shared" si="859"/>
        <v>1.0556148997375974</v>
      </c>
      <c r="R604" s="320">
        <f>R540</f>
        <v>948547.57667999994</v>
      </c>
      <c r="S604" s="409">
        <f t="shared" si="882"/>
        <v>1.0583159322316613</v>
      </c>
      <c r="T604" s="320">
        <f>T540</f>
        <v>7852.82323</v>
      </c>
      <c r="U604" s="409">
        <f t="shared" si="890"/>
        <v>0.8068712451791068</v>
      </c>
      <c r="V604" s="320">
        <f>V424</f>
        <v>0</v>
      </c>
      <c r="W604" s="409">
        <v>0</v>
      </c>
      <c r="X604" s="320">
        <f>X424</f>
        <v>0</v>
      </c>
      <c r="Y604" s="409">
        <v>0</v>
      </c>
      <c r="Z604" s="320">
        <f t="shared" si="887"/>
        <v>906012.60000000009</v>
      </c>
      <c r="AA604" s="409">
        <v>0</v>
      </c>
      <c r="AB604" s="320">
        <f>AB540</f>
        <v>896280.16341000004</v>
      </c>
      <c r="AC604" s="476">
        <f t="shared" si="781"/>
        <v>1</v>
      </c>
      <c r="AD604" s="320">
        <f>AD540</f>
        <v>9732.4365899999993</v>
      </c>
      <c r="AE604" s="476">
        <v>0</v>
      </c>
      <c r="AF604" s="319">
        <f>AF424</f>
        <v>0</v>
      </c>
      <c r="AG604" s="319"/>
      <c r="AH604" s="320">
        <f>AH424</f>
        <v>0</v>
      </c>
      <c r="AI604" s="409">
        <v>0</v>
      </c>
      <c r="AJ604" s="320">
        <f>AL604+AN604</f>
        <v>906012.60000000009</v>
      </c>
      <c r="AK604" s="477">
        <f t="shared" si="862"/>
        <v>1</v>
      </c>
      <c r="AL604" s="320">
        <f>AL540</f>
        <v>896280.16341000004</v>
      </c>
      <c r="AM604" s="337">
        <f t="shared" si="877"/>
        <v>1</v>
      </c>
      <c r="AN604" s="320">
        <f>AN540</f>
        <v>9732.4365899999993</v>
      </c>
      <c r="AO604" s="337">
        <f t="shared" si="879"/>
        <v>1</v>
      </c>
      <c r="AP604" s="319">
        <f>AP424</f>
        <v>0</v>
      </c>
      <c r="AQ604" s="477">
        <v>0</v>
      </c>
      <c r="AR604" s="320">
        <f>AR424</f>
        <v>0</v>
      </c>
      <c r="AS604" s="319"/>
      <c r="AT604" s="321"/>
      <c r="AU604" s="321"/>
      <c r="AV604" s="321"/>
      <c r="AW604" s="321"/>
      <c r="AX604" s="321"/>
      <c r="AY604" s="321"/>
      <c r="AZ604" s="321"/>
      <c r="BA604" s="321"/>
      <c r="BB604" s="321"/>
      <c r="BC604" s="321"/>
      <c r="BD604" s="321"/>
      <c r="BE604" s="322" t="e">
        <f>BG604</f>
        <v>#REF!</v>
      </c>
      <c r="BF604" s="410" t="e">
        <f t="shared" si="870"/>
        <v>#REF!</v>
      </c>
      <c r="BG604" s="322" t="e">
        <f>BG540</f>
        <v>#REF!</v>
      </c>
      <c r="BH604" s="410" t="e">
        <f t="shared" si="881"/>
        <v>#REF!</v>
      </c>
      <c r="BI604" s="321">
        <f>BI424</f>
        <v>0</v>
      </c>
      <c r="BJ604" s="410">
        <v>0</v>
      </c>
      <c r="BK604" s="322">
        <f>BK424</f>
        <v>0</v>
      </c>
      <c r="BL604" s="410">
        <v>0</v>
      </c>
    </row>
    <row r="605" spans="2:66" s="37" customFormat="1" ht="42.75" customHeight="1" x14ac:dyDescent="0.25">
      <c r="B605" s="974" t="s">
        <v>417</v>
      </c>
      <c r="C605" s="975"/>
      <c r="D605" s="574"/>
      <c r="E605" s="572"/>
      <c r="F605" s="572"/>
      <c r="G605" s="572"/>
      <c r="H605" s="572"/>
      <c r="I605" s="572"/>
      <c r="J605" s="572"/>
      <c r="K605" s="417">
        <f>L605</f>
        <v>892779.4</v>
      </c>
      <c r="L605" s="417">
        <f>L221</f>
        <v>892779.4</v>
      </c>
      <c r="M605" s="417">
        <f>M221</f>
        <v>0</v>
      </c>
      <c r="N605" s="417">
        <f>N221</f>
        <v>0</v>
      </c>
      <c r="O605" s="417">
        <f>O221</f>
        <v>0</v>
      </c>
      <c r="P605" s="417">
        <f t="shared" ref="P605:P606" si="891">R605</f>
        <v>811577.1</v>
      </c>
      <c r="Q605" s="409">
        <f t="shared" si="859"/>
        <v>0.90904550441015997</v>
      </c>
      <c r="R605" s="417">
        <f>R221</f>
        <v>811577.1</v>
      </c>
      <c r="S605" s="409">
        <f t="shared" si="882"/>
        <v>0.90904550441015997</v>
      </c>
      <c r="T605" s="417"/>
      <c r="U605" s="409"/>
      <c r="V605" s="320"/>
      <c r="W605" s="409"/>
      <c r="X605" s="417">
        <f>X221</f>
        <v>0</v>
      </c>
      <c r="Y605" s="409"/>
      <c r="Z605" s="417">
        <f t="shared" si="887"/>
        <v>892779.4</v>
      </c>
      <c r="AA605" s="409">
        <f>Z605/K605</f>
        <v>1</v>
      </c>
      <c r="AB605" s="417">
        <f>AB221</f>
        <v>892779.4</v>
      </c>
      <c r="AC605" s="476">
        <f>AB605/L605</f>
        <v>1</v>
      </c>
      <c r="AD605" s="417">
        <f>AD221</f>
        <v>0</v>
      </c>
      <c r="AE605" s="476"/>
      <c r="AF605" s="572"/>
      <c r="AG605" s="572"/>
      <c r="AH605" s="320"/>
      <c r="AI605" s="409"/>
      <c r="AJ605" s="417">
        <f t="shared" ref="AJ605:AJ606" si="892">AL605</f>
        <v>892779.4</v>
      </c>
      <c r="AK605" s="477">
        <f t="shared" si="862"/>
        <v>1</v>
      </c>
      <c r="AL605" s="417">
        <f>AL221</f>
        <v>892779.4</v>
      </c>
      <c r="AM605" s="337">
        <f t="shared" si="877"/>
        <v>1</v>
      </c>
      <c r="AN605" s="417">
        <f>AN221</f>
        <v>0</v>
      </c>
      <c r="AO605" s="337" t="e">
        <f t="shared" si="879"/>
        <v>#DIV/0!</v>
      </c>
      <c r="AP605" s="572"/>
      <c r="AQ605" s="477"/>
      <c r="AR605" s="320"/>
      <c r="AS605" s="572"/>
      <c r="AT605" s="321"/>
      <c r="AU605" s="321"/>
      <c r="AV605" s="321"/>
      <c r="AW605" s="321"/>
      <c r="AX605" s="321"/>
      <c r="AY605" s="321"/>
      <c r="AZ605" s="321"/>
      <c r="BA605" s="321"/>
      <c r="BB605" s="321"/>
      <c r="BC605" s="321"/>
      <c r="BD605" s="321"/>
      <c r="BE605" s="322"/>
      <c r="BF605" s="410"/>
      <c r="BG605" s="322"/>
      <c r="BH605" s="410"/>
      <c r="BI605" s="321"/>
      <c r="BJ605" s="410"/>
      <c r="BK605" s="322"/>
      <c r="BL605" s="410"/>
    </row>
    <row r="606" spans="2:66" s="118" customFormat="1" ht="42.75" customHeight="1" x14ac:dyDescent="0.25">
      <c r="B606" s="1015" t="s">
        <v>416</v>
      </c>
      <c r="C606" s="1015"/>
      <c r="D606" s="577"/>
      <c r="E606" s="314"/>
      <c r="F606" s="314"/>
      <c r="G606" s="314"/>
      <c r="H606" s="314"/>
      <c r="I606" s="314"/>
      <c r="J606" s="314"/>
      <c r="K606" s="315">
        <f>L606</f>
        <v>439727.16739999998</v>
      </c>
      <c r="L606" s="315">
        <f>L222</f>
        <v>439727.16739999998</v>
      </c>
      <c r="M606" s="315"/>
      <c r="N606" s="315"/>
      <c r="O606" s="315"/>
      <c r="P606" s="315">
        <f t="shared" si="891"/>
        <v>399732.00463999994</v>
      </c>
      <c r="Q606" s="406">
        <f t="shared" si="859"/>
        <v>0.90904550429194142</v>
      </c>
      <c r="R606" s="315">
        <f>R222</f>
        <v>399732.00463999994</v>
      </c>
      <c r="S606" s="406">
        <f t="shared" si="882"/>
        <v>0.90904550429194142</v>
      </c>
      <c r="T606" s="315"/>
      <c r="U606" s="406"/>
      <c r="V606" s="315"/>
      <c r="W606" s="406"/>
      <c r="X606" s="315"/>
      <c r="Y606" s="406"/>
      <c r="Z606" s="315">
        <f t="shared" si="887"/>
        <v>439727.16739999998</v>
      </c>
      <c r="AA606" s="406">
        <f>Z606/K606</f>
        <v>1</v>
      </c>
      <c r="AB606" s="315">
        <f>AB222</f>
        <v>439727.16739999998</v>
      </c>
      <c r="AC606" s="578">
        <f>AB606/L606</f>
        <v>1</v>
      </c>
      <c r="AD606" s="315"/>
      <c r="AE606" s="578"/>
      <c r="AF606" s="314"/>
      <c r="AG606" s="314"/>
      <c r="AH606" s="315"/>
      <c r="AI606" s="406"/>
      <c r="AJ606" s="315">
        <f t="shared" si="892"/>
        <v>439727.16739999998</v>
      </c>
      <c r="AK606" s="477">
        <f t="shared" si="862"/>
        <v>1</v>
      </c>
      <c r="AL606" s="315">
        <f>AL222</f>
        <v>439727.16739999998</v>
      </c>
      <c r="AM606" s="337">
        <f t="shared" si="877"/>
        <v>1</v>
      </c>
      <c r="AN606" s="315"/>
      <c r="AO606" s="337" t="e">
        <f t="shared" si="879"/>
        <v>#DIV/0!</v>
      </c>
      <c r="AP606" s="314"/>
      <c r="AQ606" s="359"/>
      <c r="AR606" s="315"/>
      <c r="AS606" s="314"/>
      <c r="AT606" s="316"/>
      <c r="AU606" s="316"/>
      <c r="AV606" s="316"/>
      <c r="AW606" s="316"/>
      <c r="AX606" s="316"/>
      <c r="AY606" s="316"/>
      <c r="AZ606" s="316"/>
      <c r="BA606" s="316"/>
      <c r="BB606" s="316"/>
      <c r="BC606" s="316"/>
      <c r="BD606" s="316"/>
      <c r="BE606" s="317"/>
      <c r="BF606" s="407"/>
      <c r="BG606" s="317"/>
      <c r="BH606" s="407"/>
      <c r="BI606" s="316"/>
      <c r="BJ606" s="407"/>
      <c r="BK606" s="317"/>
      <c r="BL606" s="407"/>
    </row>
    <row r="607" spans="2:66" s="138" customFormat="1" ht="67.5" customHeight="1" x14ac:dyDescent="0.25">
      <c r="B607" s="966" t="s">
        <v>340</v>
      </c>
      <c r="C607" s="967"/>
      <c r="D607" s="488"/>
      <c r="E607" s="325"/>
      <c r="F607" s="325"/>
      <c r="G607" s="325"/>
      <c r="H607" s="325"/>
      <c r="I607" s="325"/>
      <c r="J607" s="325"/>
      <c r="K607" s="326">
        <f>L607+N607+O607</f>
        <v>400000</v>
      </c>
      <c r="L607" s="326">
        <f>L541</f>
        <v>292190.72193</v>
      </c>
      <c r="M607" s="326">
        <f>M541</f>
        <v>0</v>
      </c>
      <c r="N607" s="326">
        <f>N540</f>
        <v>0</v>
      </c>
      <c r="O607" s="326">
        <f>O541</f>
        <v>107809.27807</v>
      </c>
      <c r="P607" s="326">
        <f>R607+U607+W607+X607</f>
        <v>400000</v>
      </c>
      <c r="Q607" s="478">
        <f>P607/K607</f>
        <v>1</v>
      </c>
      <c r="R607" s="326">
        <f>R541</f>
        <v>292190.72193</v>
      </c>
      <c r="S607" s="478">
        <f t="shared" ref="S607" si="893">R607/L607</f>
        <v>1</v>
      </c>
      <c r="T607" s="326">
        <f>T541</f>
        <v>0</v>
      </c>
      <c r="U607" s="478"/>
      <c r="V607" s="326">
        <f>V540</f>
        <v>0</v>
      </c>
      <c r="W607" s="478"/>
      <c r="X607" s="326">
        <f>X541</f>
        <v>107809.27807</v>
      </c>
      <c r="Y607" s="478">
        <f>X607/O607</f>
        <v>1</v>
      </c>
      <c r="Z607" s="326">
        <f t="shared" si="887"/>
        <v>400000</v>
      </c>
      <c r="AA607" s="478">
        <v>0</v>
      </c>
      <c r="AB607" s="326">
        <f>AB541</f>
        <v>292190.72193</v>
      </c>
      <c r="AC607" s="478">
        <v>0</v>
      </c>
      <c r="AD607" s="326">
        <f>AD541</f>
        <v>0</v>
      </c>
      <c r="AE607" s="478">
        <v>0</v>
      </c>
      <c r="AF607" s="325">
        <f>AF540</f>
        <v>0</v>
      </c>
      <c r="AG607" s="478">
        <v>0</v>
      </c>
      <c r="AH607" s="326">
        <f>AH541</f>
        <v>107809.27807</v>
      </c>
      <c r="AI607" s="478"/>
      <c r="AJ607" s="326">
        <f t="shared" si="888"/>
        <v>400000</v>
      </c>
      <c r="AK607" s="478">
        <v>0</v>
      </c>
      <c r="AL607" s="326">
        <f>AL541</f>
        <v>292190.72193</v>
      </c>
      <c r="AM607" s="337">
        <f t="shared" si="877"/>
        <v>1</v>
      </c>
      <c r="AN607" s="326">
        <f>AN541</f>
        <v>0</v>
      </c>
      <c r="AO607" s="337" t="e">
        <f t="shared" si="879"/>
        <v>#DIV/0!</v>
      </c>
      <c r="AP607" s="326">
        <f>AP540</f>
        <v>0</v>
      </c>
      <c r="AQ607" s="478">
        <v>0</v>
      </c>
      <c r="AR607" s="326">
        <f>AR541</f>
        <v>107809.27807</v>
      </c>
      <c r="AS607" s="325"/>
      <c r="AT607" s="327">
        <f t="shared" ref="AT607:BD607" si="894">AT540</f>
        <v>0</v>
      </c>
      <c r="AU607" s="327">
        <f t="shared" si="894"/>
        <v>0</v>
      </c>
      <c r="AV607" s="327">
        <f t="shared" si="894"/>
        <v>0</v>
      </c>
      <c r="AW607" s="327">
        <f t="shared" si="894"/>
        <v>0</v>
      </c>
      <c r="AX607" s="327">
        <f t="shared" si="894"/>
        <v>0</v>
      </c>
      <c r="AY607" s="327">
        <f t="shared" si="894"/>
        <v>0</v>
      </c>
      <c r="AZ607" s="327">
        <f t="shared" si="894"/>
        <v>0</v>
      </c>
      <c r="BA607" s="327">
        <f t="shared" si="894"/>
        <v>0</v>
      </c>
      <c r="BB607" s="327">
        <f t="shared" si="894"/>
        <v>0</v>
      </c>
      <c r="BC607" s="327">
        <f t="shared" si="894"/>
        <v>0</v>
      </c>
      <c r="BD607" s="327">
        <f t="shared" si="894"/>
        <v>0</v>
      </c>
      <c r="BE607" s="328">
        <f t="shared" ref="BE607" si="895">BG607+BI607+BK607</f>
        <v>0</v>
      </c>
      <c r="BF607" s="489">
        <v>0</v>
      </c>
      <c r="BG607" s="328">
        <v>0</v>
      </c>
      <c r="BH607" s="489">
        <v>0</v>
      </c>
      <c r="BI607" s="328">
        <f>BI540</f>
        <v>0</v>
      </c>
      <c r="BJ607" s="489">
        <v>0</v>
      </c>
      <c r="BK607" s="328">
        <f>BK540</f>
        <v>0</v>
      </c>
      <c r="BL607" s="489">
        <v>0</v>
      </c>
    </row>
    <row r="608" spans="2:66" s="97" customFormat="1" ht="39" customHeight="1" x14ac:dyDescent="0.3">
      <c r="B608" s="1018" t="s">
        <v>37</v>
      </c>
      <c r="C608" s="1019"/>
      <c r="D608" s="1019"/>
      <c r="E608" s="1019"/>
      <c r="F608" s="1019"/>
      <c r="G608" s="1019"/>
      <c r="H608" s="1019"/>
      <c r="I608" s="1019"/>
      <c r="J608" s="1019"/>
      <c r="K608" s="1019"/>
      <c r="L608" s="1019"/>
      <c r="M608" s="1019"/>
      <c r="N608" s="1019"/>
      <c r="O608" s="1019"/>
      <c r="P608" s="1019"/>
      <c r="Q608" s="1019"/>
      <c r="R608" s="1019"/>
      <c r="S608" s="1019"/>
      <c r="T608" s="1019"/>
      <c r="U608" s="1019"/>
      <c r="V608" s="1019"/>
      <c r="W608" s="1019"/>
      <c r="X608" s="1019"/>
      <c r="Y608" s="1019"/>
      <c r="Z608" s="1019"/>
      <c r="AA608" s="1019"/>
      <c r="AB608" s="1019"/>
      <c r="AC608" s="1019"/>
      <c r="AD608" s="1019"/>
      <c r="AE608" s="1019"/>
      <c r="AF608" s="1019"/>
      <c r="AG608" s="1019"/>
      <c r="AH608" s="1019"/>
      <c r="AI608" s="1019"/>
      <c r="AJ608" s="1019"/>
      <c r="AK608" s="1019"/>
      <c r="AL608" s="1019"/>
      <c r="AM608" s="1019"/>
      <c r="AN608" s="1019"/>
      <c r="AO608" s="1019"/>
      <c r="AP608" s="1019"/>
      <c r="AQ608" s="1019"/>
      <c r="AR608" s="1019"/>
      <c r="AS608" s="1019"/>
      <c r="AT608" s="1019"/>
      <c r="AU608" s="1019"/>
      <c r="AV608" s="1019"/>
      <c r="AW608" s="1019"/>
      <c r="AX608" s="1019"/>
      <c r="AY608" s="1019"/>
      <c r="AZ608" s="1019"/>
      <c r="BA608" s="1019"/>
      <c r="BB608" s="1019"/>
      <c r="BC608" s="1019"/>
      <c r="BD608" s="1019"/>
      <c r="BE608" s="1019"/>
      <c r="BF608" s="1019"/>
      <c r="BG608" s="1019"/>
      <c r="BH608" s="1019"/>
      <c r="BI608" s="1019"/>
      <c r="BJ608" s="1019"/>
      <c r="BK608" s="1019"/>
      <c r="BL608" s="1019"/>
    </row>
    <row r="609" spans="2:66" s="97" customFormat="1" ht="73.5" hidden="1" customHeight="1" x14ac:dyDescent="0.3">
      <c r="B609" s="362"/>
      <c r="C609" s="160"/>
      <c r="D609" s="362"/>
      <c r="E609" s="362"/>
      <c r="F609" s="362"/>
      <c r="G609" s="362"/>
      <c r="H609" s="362"/>
      <c r="I609" s="362"/>
      <c r="J609" s="362"/>
      <c r="K609" s="362"/>
      <c r="L609" s="362"/>
      <c r="M609" s="362"/>
      <c r="N609" s="362"/>
      <c r="O609" s="362"/>
      <c r="P609" s="362"/>
      <c r="Q609" s="362"/>
      <c r="R609" s="362"/>
      <c r="S609" s="362"/>
      <c r="T609" s="362"/>
      <c r="U609" s="362"/>
      <c r="V609" s="362"/>
      <c r="W609" s="362"/>
      <c r="X609" s="362"/>
      <c r="Y609" s="362"/>
      <c r="Z609" s="362"/>
      <c r="AA609" s="362"/>
      <c r="AB609" s="362"/>
      <c r="AC609" s="362"/>
      <c r="AD609" s="362"/>
      <c r="AE609" s="362"/>
      <c r="AF609" s="362"/>
      <c r="AG609" s="362"/>
      <c r="AH609" s="362"/>
      <c r="AI609" s="362"/>
      <c r="AJ609" s="362"/>
      <c r="AK609" s="362"/>
      <c r="AL609" s="362"/>
      <c r="AM609" s="355"/>
      <c r="AN609" s="355"/>
      <c r="AO609" s="355"/>
      <c r="AP609" s="362"/>
      <c r="AQ609" s="362"/>
      <c r="AR609" s="362"/>
      <c r="AS609" s="362"/>
      <c r="AT609" s="363"/>
      <c r="AU609" s="363"/>
      <c r="AV609" s="363"/>
      <c r="AW609" s="363"/>
      <c r="AX609" s="363"/>
      <c r="AY609" s="363"/>
      <c r="AZ609" s="363"/>
      <c r="BA609" s="363"/>
      <c r="BB609" s="363"/>
      <c r="BC609" s="363"/>
      <c r="BD609" s="363"/>
      <c r="BE609" s="363"/>
      <c r="BF609" s="363"/>
      <c r="BG609" s="363"/>
      <c r="BH609" s="363"/>
      <c r="BI609" s="363"/>
      <c r="BJ609" s="363"/>
      <c r="BK609" s="363"/>
      <c r="BL609" s="363"/>
    </row>
    <row r="610" spans="2:66" s="97" customFormat="1" ht="54.75" customHeight="1" x14ac:dyDescent="0.3">
      <c r="B610" s="963" t="s">
        <v>225</v>
      </c>
      <c r="C610" s="963"/>
      <c r="D610" s="963"/>
      <c r="E610" s="963"/>
      <c r="F610" s="963"/>
      <c r="G610" s="963"/>
      <c r="H610" s="963"/>
      <c r="I610" s="963"/>
      <c r="J610" s="963"/>
      <c r="K610" s="963"/>
      <c r="L610" s="963"/>
      <c r="M610" s="963"/>
      <c r="N610" s="963"/>
      <c r="O610" s="963"/>
      <c r="P610" s="963"/>
      <c r="Q610" s="963"/>
      <c r="R610" s="963"/>
      <c r="S610" s="963"/>
      <c r="T610" s="963"/>
      <c r="U610" s="963"/>
      <c r="V610" s="963"/>
      <c r="W610" s="963"/>
      <c r="X610" s="963"/>
      <c r="Y610" s="963"/>
      <c r="Z610" s="963"/>
      <c r="AA610" s="963"/>
      <c r="AB610" s="963"/>
      <c r="AC610" s="963"/>
      <c r="AD610" s="963"/>
      <c r="AE610" s="963"/>
      <c r="AF610" s="963"/>
      <c r="AG610" s="963"/>
      <c r="AH610" s="963"/>
      <c r="AI610" s="963"/>
      <c r="AJ610" s="963"/>
      <c r="AK610" s="963"/>
      <c r="AL610" s="963"/>
      <c r="AM610" s="963"/>
      <c r="AN610" s="963"/>
      <c r="AO610" s="963"/>
      <c r="AP610" s="963"/>
      <c r="AQ610" s="963"/>
      <c r="AR610" s="963"/>
      <c r="AS610" s="963"/>
      <c r="AT610" s="963"/>
      <c r="AU610" s="963"/>
      <c r="AV610" s="963"/>
      <c r="AW610" s="963"/>
      <c r="AX610" s="963"/>
      <c r="AY610" s="963"/>
      <c r="AZ610" s="963"/>
      <c r="BA610" s="963"/>
      <c r="BB610" s="963"/>
      <c r="BC610" s="963"/>
      <c r="BD610" s="963"/>
      <c r="BE610" s="491"/>
      <c r="BF610" s="491"/>
      <c r="BG610" s="491"/>
      <c r="BH610" s="492"/>
      <c r="BI610" s="492"/>
      <c r="BJ610" s="492"/>
      <c r="BK610" s="492"/>
      <c r="BL610" s="492"/>
    </row>
    <row r="611" spans="2:66" s="57" customFormat="1" ht="93.75" customHeight="1" x14ac:dyDescent="0.3">
      <c r="B611" s="346" t="s">
        <v>60</v>
      </c>
      <c r="C611" s="198" t="s">
        <v>415</v>
      </c>
      <c r="D611" s="347"/>
      <c r="E611" s="347">
        <f>F611+G611</f>
        <v>158124.29999999999</v>
      </c>
      <c r="F611" s="347">
        <v>158124.29999999999</v>
      </c>
      <c r="G611" s="347"/>
      <c r="H611" s="347"/>
      <c r="I611" s="347"/>
      <c r="J611" s="347"/>
      <c r="K611" s="348">
        <f>L611+M611+N611+O611</f>
        <v>750107.61051000003</v>
      </c>
      <c r="L611" s="348">
        <v>670133.22768000001</v>
      </c>
      <c r="M611" s="348">
        <v>23983.403269999999</v>
      </c>
      <c r="N611" s="348">
        <v>55990.97956</v>
      </c>
      <c r="O611" s="348"/>
      <c r="P611" s="348">
        <f>R611+T611+V611+X611</f>
        <v>715779.34096000006</v>
      </c>
      <c r="Q611" s="393">
        <f>P611/K611</f>
        <v>0.95423554024913826</v>
      </c>
      <c r="R611" s="348">
        <v>636625.53723999998</v>
      </c>
      <c r="S611" s="393">
        <f>R611/L611</f>
        <v>0.9499984644008721</v>
      </c>
      <c r="T611" s="348">
        <v>23705.92957</v>
      </c>
      <c r="U611" s="393">
        <f>T611/M611</f>
        <v>0.98843059523803778</v>
      </c>
      <c r="V611" s="348">
        <f>'[10]2022_2024'!$V$611</f>
        <v>55447.874150000003</v>
      </c>
      <c r="W611" s="393">
        <f>V611/N611</f>
        <v>0.99030012665847356</v>
      </c>
      <c r="X611" s="348"/>
      <c r="Y611" s="393">
        <v>0</v>
      </c>
      <c r="Z611" s="348">
        <f>AB611+AD611+AF611</f>
        <v>732310.37354000006</v>
      </c>
      <c r="AA611" s="393">
        <f>Z611/K611</f>
        <v>0.97627375496443825</v>
      </c>
      <c r="AB611" s="348">
        <v>653111.12519000005</v>
      </c>
      <c r="AC611" s="393">
        <f>AB611/L611</f>
        <v>0.97459892781480117</v>
      </c>
      <c r="AD611" s="348">
        <v>23747.0154</v>
      </c>
      <c r="AE611" s="393">
        <f>AD611/M611</f>
        <v>0.9901436894781448</v>
      </c>
      <c r="AF611" s="348">
        <v>55452.232949999998</v>
      </c>
      <c r="AG611" s="393">
        <f>AF611/N611</f>
        <v>0.99037797491250035</v>
      </c>
      <c r="AH611" s="348"/>
      <c r="AI611" s="347"/>
      <c r="AJ611" s="348">
        <f>AL611+AN611+AP611</f>
        <v>733695.83137999999</v>
      </c>
      <c r="AK611" s="349">
        <f>AJ611/K611</f>
        <v>0.97812076707388473</v>
      </c>
      <c r="AL611" s="348">
        <v>654329.38346000004</v>
      </c>
      <c r="AM611" s="338">
        <f>AL611/L611</f>
        <v>0.97641686224885038</v>
      </c>
      <c r="AN611" s="348">
        <v>23914.214970000001</v>
      </c>
      <c r="AO611" s="338">
        <f>AN611/M611</f>
        <v>0.99711515921151428</v>
      </c>
      <c r="AP611" s="348">
        <f>'[10]2022_2024'!$AP$611</f>
        <v>55452.232949999998</v>
      </c>
      <c r="AQ611" s="347"/>
      <c r="AR611" s="348"/>
      <c r="AS611" s="347"/>
      <c r="AT611" s="350">
        <f>BB611-AF611</f>
        <v>614680.99473000003</v>
      </c>
      <c r="AU611" s="350"/>
      <c r="AV611" s="350"/>
      <c r="AW611" s="350">
        <f>AX611</f>
        <v>-716134.98228</v>
      </c>
      <c r="AX611" s="350">
        <f>BE611-AJ611</f>
        <v>-716134.98228</v>
      </c>
      <c r="AY611" s="350"/>
      <c r="AZ611" s="350"/>
      <c r="BA611" s="350">
        <f>BB611+BC611</f>
        <v>726124.20724000002</v>
      </c>
      <c r="BB611" s="350">
        <f>L611</f>
        <v>670133.22768000001</v>
      </c>
      <c r="BC611" s="350">
        <f>N611</f>
        <v>55990.97956</v>
      </c>
      <c r="BD611" s="350"/>
      <c r="BE611" s="352">
        <f>BG611+BI611</f>
        <v>17560.849099999963</v>
      </c>
      <c r="BF611" s="353">
        <f>BE611/K611</f>
        <v>2.3411106425197177E-2</v>
      </c>
      <c r="BG611" s="352">
        <f>L611-AB611</f>
        <v>17022.102489999961</v>
      </c>
      <c r="BH611" s="353">
        <f>BG611/AJ611</f>
        <v>2.3200489578880781E-2</v>
      </c>
      <c r="BI611" s="352">
        <f>N611-AF611</f>
        <v>538.74661000000197</v>
      </c>
      <c r="BJ611" s="353">
        <f>BI611/N611</f>
        <v>9.6220250874996839E-3</v>
      </c>
      <c r="BK611" s="352"/>
      <c r="BL611" s="350"/>
    </row>
    <row r="612" spans="2:66" s="57" customFormat="1" ht="91.5" hidden="1" customHeight="1" x14ac:dyDescent="0.3">
      <c r="B612" s="347" t="s">
        <v>18</v>
      </c>
      <c r="C612" s="198" t="s">
        <v>226</v>
      </c>
      <c r="D612" s="347"/>
      <c r="E612" s="347"/>
      <c r="F612" s="347"/>
      <c r="G612" s="347"/>
      <c r="H612" s="347"/>
      <c r="I612" s="347"/>
      <c r="J612" s="347"/>
      <c r="K612" s="348">
        <f>L612+N612+O612</f>
        <v>0</v>
      </c>
      <c r="L612" s="348">
        <v>0</v>
      </c>
      <c r="M612" s="348"/>
      <c r="N612" s="348"/>
      <c r="O612" s="348"/>
      <c r="P612" s="348" t="e">
        <f>R612+X612</f>
        <v>#REF!</v>
      </c>
      <c r="Q612" s="393" t="e">
        <f t="shared" ref="Q612:Q629" si="896">P612/K612</f>
        <v>#REF!</v>
      </c>
      <c r="R612" s="348" t="e">
        <f>#REF!-L612</f>
        <v>#REF!</v>
      </c>
      <c r="S612" s="393" t="e">
        <f t="shared" ref="S612:S624" si="897">R612/L612</f>
        <v>#REF!</v>
      </c>
      <c r="T612" s="393"/>
      <c r="U612" s="393"/>
      <c r="V612" s="348"/>
      <c r="W612" s="393" t="e">
        <f t="shared" ref="W612:W621" si="898">V612/N612</f>
        <v>#DIV/0!</v>
      </c>
      <c r="X612" s="348"/>
      <c r="Y612" s="393" t="e">
        <f t="shared" ref="Y612:Y629" si="899">X612/O612</f>
        <v>#DIV/0!</v>
      </c>
      <c r="Z612" s="348" t="e">
        <f>AB612+AH612</f>
        <v>#REF!</v>
      </c>
      <c r="AA612" s="347"/>
      <c r="AB612" s="348" t="e">
        <f>#REF!-X612</f>
        <v>#REF!</v>
      </c>
      <c r="AC612" s="393" t="e">
        <f t="shared" ref="AC612:AC627" si="900">AB612/L612</f>
        <v>#REF!</v>
      </c>
      <c r="AD612" s="393"/>
      <c r="AE612" s="393"/>
      <c r="AF612" s="348"/>
      <c r="AG612" s="393" t="e">
        <f t="shared" ref="AG612:AG621" si="901">AF612/N612</f>
        <v>#DIV/0!</v>
      </c>
      <c r="AH612" s="348"/>
      <c r="AI612" s="347"/>
      <c r="AJ612" s="348" t="e">
        <f>AL612+AR612</f>
        <v>#REF!</v>
      </c>
      <c r="AK612" s="349" t="e">
        <f t="shared" ref="AK612:AK629" si="902">AJ612/K612</f>
        <v>#REF!</v>
      </c>
      <c r="AL612" s="348" t="e">
        <f>#REF!-AH612</f>
        <v>#REF!</v>
      </c>
      <c r="AM612" s="338" t="e">
        <f t="shared" ref="AM612:AM627" si="903">AL612/L612</f>
        <v>#REF!</v>
      </c>
      <c r="AN612" s="338"/>
      <c r="AO612" s="338"/>
      <c r="AP612" s="348"/>
      <c r="AQ612" s="347"/>
      <c r="AR612" s="348"/>
      <c r="AS612" s="347"/>
      <c r="AT612" s="350">
        <v>0</v>
      </c>
      <c r="AU612" s="350"/>
      <c r="AV612" s="350"/>
      <c r="AW612" s="350"/>
      <c r="AX612" s="350"/>
      <c r="AY612" s="350"/>
      <c r="AZ612" s="350"/>
      <c r="BA612" s="350">
        <v>0</v>
      </c>
      <c r="BB612" s="350">
        <v>0</v>
      </c>
      <c r="BC612" s="350"/>
      <c r="BD612" s="350"/>
      <c r="BE612" s="352" t="e">
        <f>BG612+BK612</f>
        <v>#REF!</v>
      </c>
      <c r="BF612" s="353" t="e">
        <f t="shared" ref="BF612:BF629" si="904">BE612/K612</f>
        <v>#REF!</v>
      </c>
      <c r="BG612" s="352" t="e">
        <f t="shared" ref="BG612:BG615" si="905">L612-AB612</f>
        <v>#REF!</v>
      </c>
      <c r="BH612" s="353" t="e">
        <f t="shared" ref="BH612:BH614" si="906">BG612/AJ612</f>
        <v>#REF!</v>
      </c>
      <c r="BI612" s="352"/>
      <c r="BJ612" s="353" t="e">
        <f t="shared" ref="BJ612:BJ621" si="907">BI612/N612</f>
        <v>#DIV/0!</v>
      </c>
      <c r="BK612" s="352"/>
      <c r="BL612" s="350"/>
    </row>
    <row r="613" spans="2:66" s="57" customFormat="1" ht="93.75" hidden="1" customHeight="1" x14ac:dyDescent="0.3">
      <c r="B613" s="347" t="s">
        <v>18</v>
      </c>
      <c r="C613" s="198" t="s">
        <v>227</v>
      </c>
      <c r="D613" s="347"/>
      <c r="E613" s="347">
        <f>F613+G613</f>
        <v>0</v>
      </c>
      <c r="F613" s="347">
        <v>0</v>
      </c>
      <c r="G613" s="347"/>
      <c r="H613" s="347">
        <f>I613+J613</f>
        <v>0</v>
      </c>
      <c r="I613" s="347">
        <f>L613-F613</f>
        <v>0</v>
      </c>
      <c r="J613" s="347"/>
      <c r="K613" s="348">
        <f>L613</f>
        <v>0</v>
      </c>
      <c r="L613" s="348">
        <v>0</v>
      </c>
      <c r="M613" s="348"/>
      <c r="N613" s="348"/>
      <c r="O613" s="348"/>
      <c r="P613" s="348">
        <f>R613+X613</f>
        <v>0</v>
      </c>
      <c r="Q613" s="393" t="e">
        <f t="shared" si="896"/>
        <v>#DIV/0!</v>
      </c>
      <c r="R613" s="348"/>
      <c r="S613" s="393" t="e">
        <f t="shared" si="897"/>
        <v>#DIV/0!</v>
      </c>
      <c r="T613" s="393"/>
      <c r="U613" s="393"/>
      <c r="V613" s="348"/>
      <c r="W613" s="393" t="e">
        <f t="shared" si="898"/>
        <v>#DIV/0!</v>
      </c>
      <c r="X613" s="348"/>
      <c r="Y613" s="393" t="e">
        <f t="shared" si="899"/>
        <v>#DIV/0!</v>
      </c>
      <c r="Z613" s="348">
        <f>AB613+AH613</f>
        <v>0</v>
      </c>
      <c r="AA613" s="347"/>
      <c r="AB613" s="348"/>
      <c r="AC613" s="393" t="e">
        <f t="shared" si="900"/>
        <v>#DIV/0!</v>
      </c>
      <c r="AD613" s="393"/>
      <c r="AE613" s="393"/>
      <c r="AF613" s="348"/>
      <c r="AG613" s="393" t="e">
        <f t="shared" si="901"/>
        <v>#DIV/0!</v>
      </c>
      <c r="AH613" s="348"/>
      <c r="AI613" s="347"/>
      <c r="AJ613" s="348">
        <f>AL613+AR613</f>
        <v>0</v>
      </c>
      <c r="AK613" s="349" t="e">
        <f t="shared" si="902"/>
        <v>#DIV/0!</v>
      </c>
      <c r="AL613" s="348"/>
      <c r="AM613" s="338" t="e">
        <f t="shared" si="903"/>
        <v>#DIV/0!</v>
      </c>
      <c r="AN613" s="338"/>
      <c r="AO613" s="338"/>
      <c r="AP613" s="348"/>
      <c r="AQ613" s="347"/>
      <c r="AR613" s="348"/>
      <c r="AS613" s="347"/>
      <c r="AT613" s="350">
        <f>BB613-AF613</f>
        <v>0</v>
      </c>
      <c r="AU613" s="350"/>
      <c r="AV613" s="350"/>
      <c r="AW613" s="350">
        <f>AX613</f>
        <v>0</v>
      </c>
      <c r="AX613" s="350">
        <f>BE613-AJ613</f>
        <v>0</v>
      </c>
      <c r="AY613" s="350"/>
      <c r="AZ613" s="350"/>
      <c r="BA613" s="350">
        <f>BB613</f>
        <v>0</v>
      </c>
      <c r="BB613" s="350">
        <v>0</v>
      </c>
      <c r="BC613" s="350"/>
      <c r="BD613" s="350"/>
      <c r="BE613" s="352">
        <f>BG613+BK613</f>
        <v>0</v>
      </c>
      <c r="BF613" s="353" t="e">
        <f t="shared" si="904"/>
        <v>#DIV/0!</v>
      </c>
      <c r="BG613" s="352">
        <f t="shared" si="905"/>
        <v>0</v>
      </c>
      <c r="BH613" s="353" t="e">
        <f t="shared" si="906"/>
        <v>#DIV/0!</v>
      </c>
      <c r="BI613" s="352"/>
      <c r="BJ613" s="353" t="e">
        <f t="shared" si="907"/>
        <v>#DIV/0!</v>
      </c>
      <c r="BK613" s="352"/>
      <c r="BL613" s="350"/>
    </row>
    <row r="614" spans="2:66" s="57" customFormat="1" ht="123.75" hidden="1" customHeight="1" x14ac:dyDescent="0.3">
      <c r="B614" s="347" t="s">
        <v>228</v>
      </c>
      <c r="C614" s="198" t="s">
        <v>229</v>
      </c>
      <c r="D614" s="347"/>
      <c r="E614" s="347"/>
      <c r="F614" s="347"/>
      <c r="G614" s="347"/>
      <c r="H614" s="347"/>
      <c r="I614" s="347"/>
      <c r="J614" s="347"/>
      <c r="K614" s="348">
        <f>L614</f>
        <v>0</v>
      </c>
      <c r="L614" s="348">
        <v>0</v>
      </c>
      <c r="M614" s="348"/>
      <c r="N614" s="348"/>
      <c r="O614" s="348"/>
      <c r="P614" s="348" t="e">
        <f>R614+X614</f>
        <v>#REF!</v>
      </c>
      <c r="Q614" s="393" t="e">
        <f t="shared" si="896"/>
        <v>#REF!</v>
      </c>
      <c r="R614" s="348" t="e">
        <f>#REF!-L614</f>
        <v>#REF!</v>
      </c>
      <c r="S614" s="393" t="e">
        <f t="shared" si="897"/>
        <v>#REF!</v>
      </c>
      <c r="T614" s="393"/>
      <c r="U614" s="393"/>
      <c r="V614" s="348"/>
      <c r="W614" s="393" t="e">
        <f t="shared" si="898"/>
        <v>#DIV/0!</v>
      </c>
      <c r="X614" s="348"/>
      <c r="Y614" s="393" t="e">
        <f t="shared" si="899"/>
        <v>#DIV/0!</v>
      </c>
      <c r="Z614" s="348" t="e">
        <f>AB614+AH614</f>
        <v>#REF!</v>
      </c>
      <c r="AA614" s="347"/>
      <c r="AB614" s="348" t="e">
        <f>#REF!-X614</f>
        <v>#REF!</v>
      </c>
      <c r="AC614" s="393" t="e">
        <f t="shared" si="900"/>
        <v>#REF!</v>
      </c>
      <c r="AD614" s="393"/>
      <c r="AE614" s="393"/>
      <c r="AF614" s="348"/>
      <c r="AG614" s="393" t="e">
        <f t="shared" si="901"/>
        <v>#DIV/0!</v>
      </c>
      <c r="AH614" s="348"/>
      <c r="AI614" s="347"/>
      <c r="AJ614" s="348" t="e">
        <f>AL614+AR614</f>
        <v>#REF!</v>
      </c>
      <c r="AK614" s="349" t="e">
        <f t="shared" si="902"/>
        <v>#REF!</v>
      </c>
      <c r="AL614" s="348" t="e">
        <f>#REF!-AH614</f>
        <v>#REF!</v>
      </c>
      <c r="AM614" s="338" t="e">
        <f t="shared" si="903"/>
        <v>#REF!</v>
      </c>
      <c r="AN614" s="338"/>
      <c r="AO614" s="338"/>
      <c r="AP614" s="348"/>
      <c r="AQ614" s="347"/>
      <c r="AR614" s="348"/>
      <c r="AS614" s="347"/>
      <c r="AT614" s="350"/>
      <c r="AU614" s="350"/>
      <c r="AV614" s="350"/>
      <c r="AW614" s="350"/>
      <c r="AX614" s="350"/>
      <c r="AY614" s="350"/>
      <c r="AZ614" s="350"/>
      <c r="BA614" s="350">
        <v>0</v>
      </c>
      <c r="BB614" s="350"/>
      <c r="BC614" s="350"/>
      <c r="BD614" s="350"/>
      <c r="BE614" s="352" t="e">
        <f>BG614+BK614</f>
        <v>#REF!</v>
      </c>
      <c r="BF614" s="353" t="e">
        <f t="shared" si="904"/>
        <v>#REF!</v>
      </c>
      <c r="BG614" s="352" t="e">
        <f t="shared" si="905"/>
        <v>#REF!</v>
      </c>
      <c r="BH614" s="353" t="e">
        <f t="shared" si="906"/>
        <v>#REF!</v>
      </c>
      <c r="BI614" s="352"/>
      <c r="BJ614" s="353" t="e">
        <f t="shared" si="907"/>
        <v>#DIV/0!</v>
      </c>
      <c r="BK614" s="352"/>
      <c r="BL614" s="350"/>
    </row>
    <row r="615" spans="2:66" s="57" customFormat="1" ht="151.5" customHeight="1" x14ac:dyDescent="0.3">
      <c r="B615" s="346" t="s">
        <v>67</v>
      </c>
      <c r="C615" s="198" t="s">
        <v>230</v>
      </c>
      <c r="D615" s="347" t="e">
        <f>#REF!-#REF!</f>
        <v>#REF!</v>
      </c>
      <c r="E615" s="347">
        <f>F615+G615</f>
        <v>10000</v>
      </c>
      <c r="F615" s="347"/>
      <c r="G615" s="347">
        <v>10000</v>
      </c>
      <c r="H615" s="347">
        <f>I615+J615</f>
        <v>604601.1</v>
      </c>
      <c r="I615" s="347"/>
      <c r="J615" s="347">
        <f>O615-G615</f>
        <v>604601.1</v>
      </c>
      <c r="K615" s="348">
        <f>L615+O615</f>
        <v>614601.1</v>
      </c>
      <c r="L615" s="348"/>
      <c r="M615" s="348"/>
      <c r="N615" s="348"/>
      <c r="O615" s="348">
        <v>614601.1</v>
      </c>
      <c r="P615" s="348">
        <f>X615</f>
        <v>614601.1</v>
      </c>
      <c r="Q615" s="393">
        <f t="shared" si="896"/>
        <v>1</v>
      </c>
      <c r="R615" s="348"/>
      <c r="S615" s="393">
        <v>0</v>
      </c>
      <c r="T615" s="393"/>
      <c r="U615" s="393"/>
      <c r="V615" s="348"/>
      <c r="W615" s="393">
        <v>0</v>
      </c>
      <c r="X615" s="348">
        <f>O615</f>
        <v>614601.1</v>
      </c>
      <c r="Y615" s="393">
        <f t="shared" si="899"/>
        <v>1</v>
      </c>
      <c r="Z615" s="348">
        <f>AH615</f>
        <v>614601.1</v>
      </c>
      <c r="AA615" s="393">
        <f>Z615/K615</f>
        <v>1</v>
      </c>
      <c r="AB615" s="348">
        <v>0</v>
      </c>
      <c r="AC615" s="393">
        <v>0</v>
      </c>
      <c r="AD615" s="393"/>
      <c r="AE615" s="393"/>
      <c r="AF615" s="348">
        <v>0</v>
      </c>
      <c r="AG615" s="393">
        <v>0</v>
      </c>
      <c r="AH615" s="348">
        <f>O615</f>
        <v>614601.1</v>
      </c>
      <c r="AI615" s="393">
        <f>AH615/O615</f>
        <v>1</v>
      </c>
      <c r="AJ615" s="348">
        <f>AR615</f>
        <v>614601.1</v>
      </c>
      <c r="AK615" s="349">
        <f t="shared" si="902"/>
        <v>1</v>
      </c>
      <c r="AL615" s="348"/>
      <c r="AM615" s="338">
        <v>0</v>
      </c>
      <c r="AN615" s="338"/>
      <c r="AO615" s="338"/>
      <c r="AP615" s="348"/>
      <c r="AQ615" s="347"/>
      <c r="AR615" s="348">
        <v>614601.1</v>
      </c>
      <c r="AS615" s="349">
        <f>AR615/O615</f>
        <v>1</v>
      </c>
      <c r="AT615" s="350"/>
      <c r="AU615" s="350"/>
      <c r="AV615" s="350">
        <v>0</v>
      </c>
      <c r="AW615" s="350">
        <f>AX615+AZ615</f>
        <v>-488601.1</v>
      </c>
      <c r="AX615" s="350"/>
      <c r="AY615" s="350"/>
      <c r="AZ615" s="350">
        <f>BD615-AH615</f>
        <v>-488601.1</v>
      </c>
      <c r="BA615" s="350">
        <f>BB615+BD615</f>
        <v>126000</v>
      </c>
      <c r="BB615" s="350"/>
      <c r="BC615" s="350"/>
      <c r="BD615" s="350">
        <f>100000+26000</f>
        <v>126000</v>
      </c>
      <c r="BE615" s="352">
        <f>BK615</f>
        <v>0</v>
      </c>
      <c r="BF615" s="353">
        <f t="shared" si="904"/>
        <v>0</v>
      </c>
      <c r="BG615" s="352">
        <f t="shared" si="905"/>
        <v>0</v>
      </c>
      <c r="BH615" s="353">
        <v>0</v>
      </c>
      <c r="BI615" s="352"/>
      <c r="BJ615" s="353"/>
      <c r="BK615" s="352">
        <f>O615-AH615</f>
        <v>0</v>
      </c>
      <c r="BL615" s="353">
        <f>BK615/O615</f>
        <v>0</v>
      </c>
    </row>
    <row r="616" spans="2:66" s="57" customFormat="1" ht="141" hidden="1" customHeight="1" x14ac:dyDescent="0.3">
      <c r="B616" s="347" t="s">
        <v>231</v>
      </c>
      <c r="C616" s="198" t="s">
        <v>232</v>
      </c>
      <c r="D616" s="347">
        <v>0</v>
      </c>
      <c r="E616" s="347"/>
      <c r="F616" s="347"/>
      <c r="G616" s="347"/>
      <c r="H616" s="347"/>
      <c r="I616" s="347"/>
      <c r="J616" s="347"/>
      <c r="K616" s="348">
        <f t="shared" ref="K616:K618" si="908">L616+O616</f>
        <v>0</v>
      </c>
      <c r="L616" s="348"/>
      <c r="M616" s="348"/>
      <c r="N616" s="348"/>
      <c r="O616" s="348">
        <v>0</v>
      </c>
      <c r="P616" s="348">
        <f t="shared" ref="P616:P617" si="909">X616</f>
        <v>0</v>
      </c>
      <c r="Q616" s="393" t="e">
        <f t="shared" si="896"/>
        <v>#DIV/0!</v>
      </c>
      <c r="R616" s="348"/>
      <c r="S616" s="393" t="e">
        <f t="shared" si="897"/>
        <v>#DIV/0!</v>
      </c>
      <c r="T616" s="393"/>
      <c r="U616" s="393"/>
      <c r="V616" s="348"/>
      <c r="W616" s="393" t="e">
        <f t="shared" si="898"/>
        <v>#DIV/0!</v>
      </c>
      <c r="X616" s="348">
        <v>0</v>
      </c>
      <c r="Y616" s="393" t="e">
        <f t="shared" si="899"/>
        <v>#DIV/0!</v>
      </c>
      <c r="Z616" s="348">
        <f t="shared" ref="Z616:Z618" si="910">AH616</f>
        <v>0</v>
      </c>
      <c r="AA616" s="393" t="e">
        <f t="shared" ref="AA616:AA618" si="911">Z616/K616</f>
        <v>#DIV/0!</v>
      </c>
      <c r="AB616" s="348"/>
      <c r="AC616" s="393" t="e">
        <f t="shared" si="900"/>
        <v>#DIV/0!</v>
      </c>
      <c r="AD616" s="393"/>
      <c r="AE616" s="393"/>
      <c r="AF616" s="348"/>
      <c r="AG616" s="393" t="e">
        <f t="shared" si="901"/>
        <v>#DIV/0!</v>
      </c>
      <c r="AH616" s="348">
        <v>0</v>
      </c>
      <c r="AI616" s="393" t="e">
        <f t="shared" ref="AI616:AI629" si="912">AH616/O616</f>
        <v>#DIV/0!</v>
      </c>
      <c r="AJ616" s="348">
        <f>AR616</f>
        <v>0</v>
      </c>
      <c r="AK616" s="349" t="e">
        <f t="shared" si="902"/>
        <v>#DIV/0!</v>
      </c>
      <c r="AL616" s="348"/>
      <c r="AM616" s="338" t="e">
        <f t="shared" si="903"/>
        <v>#DIV/0!</v>
      </c>
      <c r="AN616" s="338"/>
      <c r="AO616" s="338"/>
      <c r="AP616" s="348"/>
      <c r="AQ616" s="347"/>
      <c r="AR616" s="348">
        <v>0</v>
      </c>
      <c r="AS616" s="347"/>
      <c r="AT616" s="350"/>
      <c r="AU616" s="350"/>
      <c r="AV616" s="350"/>
      <c r="AW616" s="350"/>
      <c r="AX616" s="350"/>
      <c r="AY616" s="350"/>
      <c r="AZ616" s="350"/>
      <c r="BA616" s="350"/>
      <c r="BB616" s="350"/>
      <c r="BC616" s="350"/>
      <c r="BD616" s="350"/>
      <c r="BE616" s="352">
        <f>BK616</f>
        <v>0</v>
      </c>
      <c r="BF616" s="353" t="e">
        <f t="shared" si="904"/>
        <v>#DIV/0!</v>
      </c>
      <c r="BG616" s="352"/>
      <c r="BH616" s="353" t="e">
        <f t="shared" ref="BH616:BH623" si="913">BG616/AJ616</f>
        <v>#DIV/0!</v>
      </c>
      <c r="BI616" s="352"/>
      <c r="BJ616" s="353" t="e">
        <f t="shared" si="907"/>
        <v>#DIV/0!</v>
      </c>
      <c r="BK616" s="352">
        <v>0</v>
      </c>
      <c r="BL616" s="353" t="e">
        <f t="shared" ref="BL616:BL629" si="914">BK616/O616</f>
        <v>#DIV/0!</v>
      </c>
    </row>
    <row r="617" spans="2:66" s="57" customFormat="1" ht="141" customHeight="1" x14ac:dyDescent="0.3">
      <c r="B617" s="346">
        <v>3</v>
      </c>
      <c r="C617" s="198" t="s">
        <v>336</v>
      </c>
      <c r="D617" s="347"/>
      <c r="E617" s="347"/>
      <c r="F617" s="347"/>
      <c r="G617" s="347"/>
      <c r="H617" s="347"/>
      <c r="I617" s="347"/>
      <c r="J617" s="347"/>
      <c r="K617" s="348">
        <f t="shared" si="908"/>
        <v>150</v>
      </c>
      <c r="L617" s="348"/>
      <c r="M617" s="348"/>
      <c r="N617" s="348"/>
      <c r="O617" s="348">
        <v>150</v>
      </c>
      <c r="P617" s="348">
        <f t="shared" si="909"/>
        <v>0</v>
      </c>
      <c r="Q617" s="393">
        <f t="shared" si="896"/>
        <v>0</v>
      </c>
      <c r="R617" s="348"/>
      <c r="S617" s="393"/>
      <c r="T617" s="393"/>
      <c r="U617" s="393"/>
      <c r="V617" s="348"/>
      <c r="W617" s="393"/>
      <c r="X617" s="348"/>
      <c r="Y617" s="393"/>
      <c r="Z617" s="348">
        <f t="shared" si="910"/>
        <v>0</v>
      </c>
      <c r="AA617" s="393">
        <f t="shared" si="911"/>
        <v>0</v>
      </c>
      <c r="AB617" s="348"/>
      <c r="AC617" s="393"/>
      <c r="AD617" s="393"/>
      <c r="AE617" s="393"/>
      <c r="AF617" s="348"/>
      <c r="AG617" s="393"/>
      <c r="AH617" s="348">
        <v>0</v>
      </c>
      <c r="AI617" s="393">
        <v>0</v>
      </c>
      <c r="AJ617" s="348">
        <v>0</v>
      </c>
      <c r="AK617" s="393">
        <v>0</v>
      </c>
      <c r="AL617" s="348"/>
      <c r="AM617" s="338"/>
      <c r="AN617" s="338"/>
      <c r="AO617" s="338"/>
      <c r="AP617" s="348"/>
      <c r="AQ617" s="347"/>
      <c r="AR617" s="348"/>
      <c r="AS617" s="347"/>
      <c r="AT617" s="350"/>
      <c r="AU617" s="350"/>
      <c r="AV617" s="350"/>
      <c r="AW617" s="350"/>
      <c r="AX617" s="350"/>
      <c r="AY617" s="350"/>
      <c r="AZ617" s="350"/>
      <c r="BA617" s="350"/>
      <c r="BB617" s="350"/>
      <c r="BC617" s="350"/>
      <c r="BD617" s="350"/>
      <c r="BE617" s="352"/>
      <c r="BF617" s="353"/>
      <c r="BG617" s="352"/>
      <c r="BH617" s="353"/>
      <c r="BI617" s="352"/>
      <c r="BJ617" s="353"/>
      <c r="BK617" s="352"/>
      <c r="BL617" s="353"/>
    </row>
    <row r="618" spans="2:66" s="57" customFormat="1" ht="104.25" customHeight="1" x14ac:dyDescent="0.3">
      <c r="B618" s="555" t="s">
        <v>31</v>
      </c>
      <c r="C618" s="198" t="s">
        <v>426</v>
      </c>
      <c r="D618" s="558"/>
      <c r="E618" s="558"/>
      <c r="F618" s="558"/>
      <c r="G618" s="558"/>
      <c r="H618" s="558"/>
      <c r="I618" s="558"/>
      <c r="J618" s="558"/>
      <c r="K618" s="348">
        <f t="shared" si="908"/>
        <v>400</v>
      </c>
      <c r="L618" s="348">
        <v>400</v>
      </c>
      <c r="M618" s="348"/>
      <c r="N618" s="348"/>
      <c r="O618" s="348"/>
      <c r="P618" s="348"/>
      <c r="Q618" s="393"/>
      <c r="R618" s="348"/>
      <c r="S618" s="393"/>
      <c r="T618" s="393"/>
      <c r="U618" s="393"/>
      <c r="V618" s="348"/>
      <c r="W618" s="393"/>
      <c r="X618" s="348"/>
      <c r="Y618" s="393"/>
      <c r="Z618" s="348">
        <f t="shared" si="910"/>
        <v>0</v>
      </c>
      <c r="AA618" s="393">
        <f t="shared" si="911"/>
        <v>0</v>
      </c>
      <c r="AB618" s="348"/>
      <c r="AC618" s="393"/>
      <c r="AD618" s="393"/>
      <c r="AE618" s="393"/>
      <c r="AF618" s="348"/>
      <c r="AG618" s="393"/>
      <c r="AH618" s="348"/>
      <c r="AI618" s="393"/>
      <c r="AJ618" s="348"/>
      <c r="AK618" s="393"/>
      <c r="AL618" s="348"/>
      <c r="AM618" s="338"/>
      <c r="AN618" s="338"/>
      <c r="AO618" s="338"/>
      <c r="AP618" s="348"/>
      <c r="AQ618" s="558"/>
      <c r="AR618" s="348"/>
      <c r="AS618" s="558"/>
      <c r="AT618" s="554"/>
      <c r="AU618" s="554"/>
      <c r="AV618" s="554"/>
      <c r="AW618" s="554"/>
      <c r="AX618" s="554"/>
      <c r="AY618" s="554"/>
      <c r="AZ618" s="554"/>
      <c r="BA618" s="554"/>
      <c r="BB618" s="554"/>
      <c r="BC618" s="554"/>
      <c r="BD618" s="554"/>
      <c r="BE618" s="352"/>
      <c r="BF618" s="353"/>
      <c r="BG618" s="352"/>
      <c r="BH618" s="353"/>
      <c r="BI618" s="352"/>
      <c r="BJ618" s="353"/>
      <c r="BK618" s="352"/>
      <c r="BL618" s="353"/>
    </row>
    <row r="619" spans="2:66" s="64" customFormat="1" ht="99" customHeight="1" x14ac:dyDescent="0.3">
      <c r="B619" s="964" t="s">
        <v>233</v>
      </c>
      <c r="C619" s="964"/>
      <c r="D619" s="335" t="e">
        <f>#REF!+D564+D572+#REF!+D613</f>
        <v>#REF!</v>
      </c>
      <c r="E619" s="335" t="e">
        <f>#REF!+E564+E572+#REF!</f>
        <v>#REF!</v>
      </c>
      <c r="F619" s="335" t="e">
        <f>#REF!+F564+F572+#REF!</f>
        <v>#REF!</v>
      </c>
      <c r="G619" s="335" t="e">
        <f>#REF!+G564+G572+#REF!</f>
        <v>#REF!</v>
      </c>
      <c r="H619" s="335" t="e">
        <f>#REF!+H564+H572+#REF!</f>
        <v>#REF!</v>
      </c>
      <c r="I619" s="335" t="e">
        <f>#REF!+I564+I572+#REF!</f>
        <v>#REF!</v>
      </c>
      <c r="J619" s="335" t="e">
        <f>#REF!+J564+J572</f>
        <v>#REF!</v>
      </c>
      <c r="K619" s="336">
        <f>SUM(K611:K618)</f>
        <v>1365258.7105100001</v>
      </c>
      <c r="L619" s="336">
        <f>L611+L615+L617+L618</f>
        <v>670533.22768000001</v>
      </c>
      <c r="M619" s="336">
        <f t="shared" ref="M619:Y619" si="915">M611+M615+M617+M618</f>
        <v>23983.403269999999</v>
      </c>
      <c r="N619" s="336">
        <f t="shared" si="915"/>
        <v>55990.97956</v>
      </c>
      <c r="O619" s="336">
        <f t="shared" si="915"/>
        <v>614751.1</v>
      </c>
      <c r="P619" s="336">
        <f t="shared" si="915"/>
        <v>1330380.44096</v>
      </c>
      <c r="Q619" s="336">
        <f t="shared" si="915"/>
        <v>1.9542355402491383</v>
      </c>
      <c r="R619" s="336">
        <f t="shared" si="915"/>
        <v>636625.53723999998</v>
      </c>
      <c r="S619" s="336">
        <f t="shared" si="915"/>
        <v>0.9499984644008721</v>
      </c>
      <c r="T619" s="336">
        <f t="shared" si="915"/>
        <v>23705.92957</v>
      </c>
      <c r="U619" s="336">
        <f t="shared" si="915"/>
        <v>0.98843059523803778</v>
      </c>
      <c r="V619" s="336">
        <f t="shared" si="915"/>
        <v>55447.874150000003</v>
      </c>
      <c r="W619" s="336">
        <f t="shared" si="915"/>
        <v>0.99030012665847356</v>
      </c>
      <c r="X619" s="336">
        <f t="shared" si="915"/>
        <v>614601.1</v>
      </c>
      <c r="Y619" s="336">
        <f t="shared" si="915"/>
        <v>1</v>
      </c>
      <c r="Z619" s="336">
        <f>Z611+Z615+Z617</f>
        <v>1346911.4735400002</v>
      </c>
      <c r="AA619" s="337">
        <f t="shared" ref="AA619:AA629" si="916">Z619/K619</f>
        <v>0.98656134780261084</v>
      </c>
      <c r="AB619" s="336">
        <f>AB611+AB615+AB617+AB618</f>
        <v>653111.12519000005</v>
      </c>
      <c r="AC619" s="337">
        <f t="shared" si="900"/>
        <v>0.974017540412905</v>
      </c>
      <c r="AD619" s="336">
        <f t="shared" ref="AD619:BE619" si="917">AD611+AD615</f>
        <v>23747.0154</v>
      </c>
      <c r="AE619" s="337">
        <f>AD619/M619</f>
        <v>0.9901436894781448</v>
      </c>
      <c r="AF619" s="336">
        <f t="shared" ref="AF619" si="918">AF611+AF615</f>
        <v>55452.232949999998</v>
      </c>
      <c r="AG619" s="337">
        <f t="shared" si="901"/>
        <v>0.99037797491250035</v>
      </c>
      <c r="AH619" s="336">
        <f>AH611+AH615+AH617</f>
        <v>614601.1</v>
      </c>
      <c r="AI619" s="337">
        <f t="shared" si="912"/>
        <v>0.99975599880992483</v>
      </c>
      <c r="AJ619" s="336">
        <f>AJ611+AJ615+AJ617</f>
        <v>1348296.93138</v>
      </c>
      <c r="AK619" s="337">
        <f t="shared" si="902"/>
        <v>0.98757614289553664</v>
      </c>
      <c r="AL619" s="336">
        <f t="shared" ref="AL619" si="919">AL611+AL615</f>
        <v>654329.38346000004</v>
      </c>
      <c r="AM619" s="338">
        <f t="shared" si="903"/>
        <v>0.97583439037605313</v>
      </c>
      <c r="AN619" s="336">
        <f t="shared" ref="AN619" si="920">AN611+AN615</f>
        <v>23914.214970000001</v>
      </c>
      <c r="AO619" s="337">
        <f>AN619/M619</f>
        <v>0.99711515921151428</v>
      </c>
      <c r="AP619" s="336">
        <f t="shared" ref="AP619" si="921">AP611+AP615</f>
        <v>55452.232949999998</v>
      </c>
      <c r="AQ619" s="337">
        <f>AP619/N619</f>
        <v>0.99037797491250035</v>
      </c>
      <c r="AR619" s="336">
        <f>AR611+AR615+AR617</f>
        <v>614601.1</v>
      </c>
      <c r="AS619" s="337">
        <f>AR619/O619</f>
        <v>0.99975599880992483</v>
      </c>
      <c r="AT619" s="339">
        <f t="shared" si="917"/>
        <v>614680.99473000003</v>
      </c>
      <c r="AU619" s="339">
        <f t="shared" si="917"/>
        <v>0</v>
      </c>
      <c r="AV619" s="339">
        <f t="shared" si="917"/>
        <v>0</v>
      </c>
      <c r="AW619" s="339">
        <f t="shared" si="917"/>
        <v>-1204736.08228</v>
      </c>
      <c r="AX619" s="339">
        <f t="shared" si="917"/>
        <v>-716134.98228</v>
      </c>
      <c r="AY619" s="339">
        <f t="shared" si="917"/>
        <v>0</v>
      </c>
      <c r="AZ619" s="339">
        <f t="shared" si="917"/>
        <v>-488601.1</v>
      </c>
      <c r="BA619" s="339">
        <f t="shared" si="917"/>
        <v>852124.20724000002</v>
      </c>
      <c r="BB619" s="339">
        <f t="shared" si="917"/>
        <v>670133.22768000001</v>
      </c>
      <c r="BC619" s="339">
        <f t="shared" si="917"/>
        <v>55990.97956</v>
      </c>
      <c r="BD619" s="339">
        <f t="shared" si="917"/>
        <v>126000</v>
      </c>
      <c r="BE619" s="340">
        <f t="shared" si="917"/>
        <v>17560.849099999963</v>
      </c>
      <c r="BF619" s="341">
        <f t="shared" si="904"/>
        <v>1.2862653037708881E-2</v>
      </c>
      <c r="BG619" s="340">
        <f t="shared" ref="BG619" si="922">BG611+BG615</f>
        <v>17022.102489999961</v>
      </c>
      <c r="BH619" s="341">
        <f t="shared" si="913"/>
        <v>1.2624891515979059E-2</v>
      </c>
      <c r="BI619" s="340">
        <f t="shared" ref="BI619" si="923">BI611+BI615</f>
        <v>538.74661000000197</v>
      </c>
      <c r="BJ619" s="341">
        <f t="shared" si="907"/>
        <v>9.6220250874996839E-3</v>
      </c>
      <c r="BK619" s="340">
        <f t="shared" ref="BK619" si="924">BK611+BK615</f>
        <v>0</v>
      </c>
      <c r="BL619" s="341">
        <f t="shared" si="914"/>
        <v>0</v>
      </c>
    </row>
    <row r="620" spans="2:66" s="85" customFormat="1" ht="63" customHeight="1" x14ac:dyDescent="0.25">
      <c r="B620" s="956" t="s">
        <v>234</v>
      </c>
      <c r="C620" s="956"/>
      <c r="D620" s="347" t="e">
        <f>D481+#REF!+#REF!</f>
        <v>#REF!</v>
      </c>
      <c r="E620" s="347" t="e">
        <f>E481+#REF!+#REF!</f>
        <v>#REF!</v>
      </c>
      <c r="F620" s="347" t="e">
        <f>F481+#REF!+#REF!</f>
        <v>#REF!</v>
      </c>
      <c r="G620" s="347" t="e">
        <f>G481+#REF!+#REF!</f>
        <v>#REF!</v>
      </c>
      <c r="H620" s="347" t="e">
        <f>H481+#REF!+#REF!</f>
        <v>#REF!</v>
      </c>
      <c r="I620" s="347" t="e">
        <f>I481+#REF!+#REF!</f>
        <v>#REF!</v>
      </c>
      <c r="J620" s="347" t="e">
        <f>J481+#REF!+#REF!</f>
        <v>#REF!</v>
      </c>
      <c r="K620" s="348">
        <f>L620+M620+N620+O620</f>
        <v>20336929.551489994</v>
      </c>
      <c r="L620" s="348">
        <f>L621+L622+L623+L625+L626+L627+L628</f>
        <v>17511067.124449998</v>
      </c>
      <c r="M620" s="348">
        <f t="shared" ref="M620:O620" si="925">M621+M622+M623+M625+M626+M627+M628</f>
        <v>337364.98593000002</v>
      </c>
      <c r="N620" s="348">
        <f t="shared" si="925"/>
        <v>533250.92140999995</v>
      </c>
      <c r="O620" s="348">
        <f t="shared" si="925"/>
        <v>1955246.5197000001</v>
      </c>
      <c r="P620" s="348">
        <f>R620+T620+V620+X620</f>
        <v>18442560.41282</v>
      </c>
      <c r="Q620" s="349">
        <f t="shared" si="896"/>
        <v>0.90685077932370561</v>
      </c>
      <c r="R620" s="348">
        <f>R621+R622+R623+R625+R626+R627+R628</f>
        <v>15933230.505449999</v>
      </c>
      <c r="S620" s="349">
        <f t="shared" si="897"/>
        <v>0.90989489059767636</v>
      </c>
      <c r="T620" s="348">
        <f t="shared" ref="T620" si="926">T621+T622+T623+T625+T626+T627+T628</f>
        <v>238782.26320000002</v>
      </c>
      <c r="U620" s="349">
        <f>T620/M620</f>
        <v>0.70778614603930778</v>
      </c>
      <c r="V620" s="348">
        <f>V619+V599+V537+V197+V225</f>
        <v>501776.48652999994</v>
      </c>
      <c r="W620" s="349">
        <f t="shared" si="898"/>
        <v>0.94097631412098337</v>
      </c>
      <c r="X620" s="348">
        <f>X621+X622+X623+X625+X626+X627+X628</f>
        <v>1768771.1576399999</v>
      </c>
      <c r="Y620" s="349">
        <f t="shared" si="899"/>
        <v>0.9046282091893908</v>
      </c>
      <c r="Z620" s="348">
        <f>AB620+AF620+AH620+AD620</f>
        <v>19404950.142080005</v>
      </c>
      <c r="AA620" s="349">
        <f t="shared" si="916"/>
        <v>0.95417305217828685</v>
      </c>
      <c r="AB620" s="348">
        <f>AB621+AB622+AB623+AB625+AB626+AB627+AB628</f>
        <v>16952135.449620005</v>
      </c>
      <c r="AC620" s="349">
        <f t="shared" si="900"/>
        <v>0.96808123280793212</v>
      </c>
      <c r="AD620" s="348">
        <f>AD621+AD622+AD623+AD625+AD626+AD627+AD628</f>
        <v>245959.90202000001</v>
      </c>
      <c r="AE620" s="349">
        <f t="shared" ref="AE620:AE624" si="927">AD620/M620</f>
        <v>0.72906173514709172</v>
      </c>
      <c r="AF620" s="348">
        <f>AF621+AF622+AF623+AF625+AF626+AF627+AF628</f>
        <v>411756.59841999999</v>
      </c>
      <c r="AG620" s="349">
        <f t="shared" si="901"/>
        <v>0.77216293847416206</v>
      </c>
      <c r="AH620" s="348">
        <f>AH621+AH622+AH623+AH625+AH626+AH627+AH628</f>
        <v>1795098.19202</v>
      </c>
      <c r="AI620" s="349">
        <f t="shared" si="912"/>
        <v>0.91809302506541624</v>
      </c>
      <c r="AJ620" s="348">
        <f>AJ619+AJ599+AJ537+AJ197+AJ225</f>
        <v>20121370.893519998</v>
      </c>
      <c r="AK620" s="349">
        <f t="shared" si="902"/>
        <v>0.98940062916458282</v>
      </c>
      <c r="AL620" s="348">
        <f>AL619+AL599+AL537+AL197+AL225</f>
        <v>17358058.820659999</v>
      </c>
      <c r="AM620" s="338">
        <f t="shared" si="903"/>
        <v>0.99126219420537998</v>
      </c>
      <c r="AN620" s="348">
        <f>AN619+AN599+AN537+AN197+AN225</f>
        <v>288244.50474</v>
      </c>
      <c r="AO620" s="349">
        <f t="shared" ref="AO620:AO624" si="928">AN620/M620</f>
        <v>0.8543995872761021</v>
      </c>
      <c r="AP620" s="348">
        <f>AP619+AP599+AP537+AP197+AP225</f>
        <v>519971.04841999995</v>
      </c>
      <c r="AQ620" s="337">
        <f t="shared" ref="AQ620:AQ624" si="929">AP620/N620</f>
        <v>0.97509638997925041</v>
      </c>
      <c r="AR620" s="348">
        <f>AR619+AR599+AR537+AR197+AR225</f>
        <v>1955096.5197000001</v>
      </c>
      <c r="AS620" s="337">
        <f t="shared" ref="AS620:AS629" si="930">AR620/O620</f>
        <v>0.99992328333103331</v>
      </c>
      <c r="AT620" s="350" t="e">
        <f t="shared" ref="AT620:BD620" si="931">AT619+AT599+AT537+AT197</f>
        <v>#REF!</v>
      </c>
      <c r="AU620" s="350">
        <f t="shared" si="931"/>
        <v>1</v>
      </c>
      <c r="AV620" s="350" t="e">
        <f t="shared" si="931"/>
        <v>#REF!</v>
      </c>
      <c r="AW620" s="350" t="e">
        <f t="shared" si="931"/>
        <v>#REF!</v>
      </c>
      <c r="AX620" s="350" t="e">
        <f t="shared" si="931"/>
        <v>#REF!</v>
      </c>
      <c r="AY620" s="350">
        <f t="shared" si="931"/>
        <v>383407.25732570782</v>
      </c>
      <c r="AZ620" s="350" t="e">
        <f t="shared" si="931"/>
        <v>#REF!</v>
      </c>
      <c r="BA620" s="350" t="e">
        <f t="shared" si="931"/>
        <v>#REF!</v>
      </c>
      <c r="BB620" s="350" t="e">
        <f t="shared" si="931"/>
        <v>#REF!</v>
      </c>
      <c r="BC620" s="350">
        <f t="shared" si="931"/>
        <v>533250.92140999995</v>
      </c>
      <c r="BD620" s="350" t="e">
        <f t="shared" si="931"/>
        <v>#REF!</v>
      </c>
      <c r="BE620" s="352" t="e">
        <f>BE619+BE599+BE537+BE197+BE225</f>
        <v>#REF!</v>
      </c>
      <c r="BF620" s="353" t="e">
        <f t="shared" si="904"/>
        <v>#REF!</v>
      </c>
      <c r="BG620" s="352" t="e">
        <f>BG619+BG599+BG537+BG197+BG225</f>
        <v>#REF!</v>
      </c>
      <c r="BH620" s="353" t="e">
        <f t="shared" si="913"/>
        <v>#REF!</v>
      </c>
      <c r="BI620" s="352">
        <f>BI619+BI599+BI537+BI197+BI225</f>
        <v>120351.00803</v>
      </c>
      <c r="BJ620" s="353">
        <f t="shared" si="907"/>
        <v>0.22569301467266639</v>
      </c>
      <c r="BK620" s="352">
        <f>BK619+BK599+BK537+BK197+BK225</f>
        <v>834785.0311599999</v>
      </c>
      <c r="BL620" s="353">
        <f t="shared" si="914"/>
        <v>0.42694617929205353</v>
      </c>
    </row>
    <row r="621" spans="2:66" s="42" customFormat="1" ht="57" customHeight="1" x14ac:dyDescent="0.25">
      <c r="B621" s="958" t="s">
        <v>337</v>
      </c>
      <c r="C621" s="958"/>
      <c r="D621" s="303" t="e">
        <f>D482+D538+D544+#REF!+#REF!+#REF!</f>
        <v>#REF!</v>
      </c>
      <c r="E621" s="303"/>
      <c r="F621" s="303"/>
      <c r="G621" s="303"/>
      <c r="H621" s="303"/>
      <c r="I621" s="303"/>
      <c r="J621" s="303"/>
      <c r="K621" s="571">
        <f>L621+M621+N621+O621</f>
        <v>14344419.584090002</v>
      </c>
      <c r="L621" s="229">
        <f>L601+L611</f>
        <v>11636248.871710001</v>
      </c>
      <c r="M621" s="571">
        <f t="shared" ref="M621:N621" si="932">M601+M619</f>
        <v>327632.54934000003</v>
      </c>
      <c r="N621" s="571">
        <f t="shared" si="932"/>
        <v>533250.92140999995</v>
      </c>
      <c r="O621" s="571">
        <f>O601+O615</f>
        <v>1847287.2416300001</v>
      </c>
      <c r="P621" s="229">
        <f>P601+P619-P617</f>
        <v>12416282.670039998</v>
      </c>
      <c r="Q621" s="342">
        <f t="shared" si="896"/>
        <v>0.86558278620150086</v>
      </c>
      <c r="R621" s="921">
        <f>R601+R611</f>
        <v>10022614.86397</v>
      </c>
      <c r="S621" s="342">
        <f t="shared" si="897"/>
        <v>0.86132695978486151</v>
      </c>
      <c r="T621" s="921">
        <f t="shared" ref="T621" si="933">T601+T619</f>
        <v>230929.43997000001</v>
      </c>
      <c r="U621" s="349">
        <f t="shared" ref="U621:U624" si="934">T621/M621</f>
        <v>0.70484278938462075</v>
      </c>
      <c r="V621" s="229">
        <f t="shared" ref="V621:BE621" si="935">V601+V619</f>
        <v>501776.48652999994</v>
      </c>
      <c r="W621" s="342">
        <f t="shared" si="898"/>
        <v>0.94097631412098337</v>
      </c>
      <c r="X621" s="929">
        <f>X601+X615</f>
        <v>1660961.8795699999</v>
      </c>
      <c r="Y621" s="342">
        <f t="shared" si="899"/>
        <v>0.89913568509486841</v>
      </c>
      <c r="Z621" s="229">
        <f>AB621+AF621+AH621+AD621</f>
        <v>13412990.174680002</v>
      </c>
      <c r="AA621" s="342">
        <f t="shared" si="916"/>
        <v>0.9350667760413891</v>
      </c>
      <c r="AB621" s="571">
        <f>AB601+AB611</f>
        <v>11077717.196880002</v>
      </c>
      <c r="AC621" s="342">
        <f t="shared" si="900"/>
        <v>0.95200071079711102</v>
      </c>
      <c r="AD621" s="229">
        <f>AD601+AD619</f>
        <v>236227.46543000001</v>
      </c>
      <c r="AE621" s="342">
        <f t="shared" si="927"/>
        <v>0.72101342160865534</v>
      </c>
      <c r="AF621" s="229">
        <f t="shared" ref="AF621" si="936">AF601+AF619</f>
        <v>411756.59841999999</v>
      </c>
      <c r="AG621" s="342">
        <f t="shared" si="901"/>
        <v>0.77216293847416206</v>
      </c>
      <c r="AH621" s="571">
        <f>AH601+AH615</f>
        <v>1687288.91395</v>
      </c>
      <c r="AI621" s="342">
        <f t="shared" si="912"/>
        <v>0.91338741259381973</v>
      </c>
      <c r="AJ621" s="229">
        <f>AJ601+AJ619-AJ617</f>
        <v>14129410.92612</v>
      </c>
      <c r="AK621" s="349">
        <f t="shared" si="902"/>
        <v>0.98501098934609543</v>
      </c>
      <c r="AL621" s="229">
        <f t="shared" ref="AL621" si="937">AL601+AL619</f>
        <v>11483640.567919999</v>
      </c>
      <c r="AM621" s="338">
        <f t="shared" si="903"/>
        <v>0.98688509454614526</v>
      </c>
      <c r="AN621" s="229">
        <f>AN601+AN619</f>
        <v>278512.06815000001</v>
      </c>
      <c r="AO621" s="342">
        <f t="shared" si="928"/>
        <v>0.850074477371217</v>
      </c>
      <c r="AP621" s="229">
        <f t="shared" ref="AP621" si="938">AP601+AP619</f>
        <v>519971.04841999995</v>
      </c>
      <c r="AQ621" s="349">
        <f t="shared" si="929"/>
        <v>0.97509638997925041</v>
      </c>
      <c r="AR621" s="229">
        <f>AR601+AR619-AR617</f>
        <v>1847287.2416300001</v>
      </c>
      <c r="AS621" s="349">
        <f t="shared" si="930"/>
        <v>1</v>
      </c>
      <c r="AT621" s="331" t="e">
        <f t="shared" si="935"/>
        <v>#REF!</v>
      </c>
      <c r="AU621" s="331">
        <f t="shared" si="935"/>
        <v>1</v>
      </c>
      <c r="AV621" s="331" t="e">
        <f t="shared" si="935"/>
        <v>#REF!</v>
      </c>
      <c r="AW621" s="331" t="e">
        <f t="shared" si="935"/>
        <v>#REF!</v>
      </c>
      <c r="AX621" s="331" t="e">
        <f t="shared" si="935"/>
        <v>#REF!</v>
      </c>
      <c r="AY621" s="331">
        <f t="shared" si="935"/>
        <v>383407.25732570782</v>
      </c>
      <c r="AZ621" s="331" t="e">
        <f t="shared" si="935"/>
        <v>#REF!</v>
      </c>
      <c r="BA621" s="331" t="e">
        <f t="shared" si="935"/>
        <v>#REF!</v>
      </c>
      <c r="BB621" s="331" t="e">
        <f t="shared" si="935"/>
        <v>#REF!</v>
      </c>
      <c r="BC621" s="331">
        <f t="shared" si="935"/>
        <v>533250.92140999995</v>
      </c>
      <c r="BD621" s="331">
        <f t="shared" si="935"/>
        <v>1053053.09733</v>
      </c>
      <c r="BE621" s="230" t="e">
        <f t="shared" si="935"/>
        <v>#REF!</v>
      </c>
      <c r="BF621" s="353" t="e">
        <f t="shared" si="904"/>
        <v>#REF!</v>
      </c>
      <c r="BG621" s="230" t="e">
        <f t="shared" ref="BG621" si="939">BG601+BG619</f>
        <v>#REF!</v>
      </c>
      <c r="BH621" s="353" t="e">
        <f t="shared" si="913"/>
        <v>#REF!</v>
      </c>
      <c r="BI621" s="230">
        <f t="shared" ref="BI621" si="940">BI601+BI619</f>
        <v>120351.00803</v>
      </c>
      <c r="BJ621" s="353">
        <f t="shared" si="907"/>
        <v>0.22569301467266639</v>
      </c>
      <c r="BK621" s="230">
        <f t="shared" ref="BK621" si="941">BK601+BK619</f>
        <v>834785.0311599999</v>
      </c>
      <c r="BL621" s="353">
        <f t="shared" si="914"/>
        <v>0.45189779496523047</v>
      </c>
      <c r="BM621" s="41"/>
      <c r="BN621" s="41"/>
    </row>
    <row r="622" spans="2:66" s="36" customFormat="1" ht="59.25" customHeight="1" x14ac:dyDescent="0.25">
      <c r="B622" s="959" t="s">
        <v>338</v>
      </c>
      <c r="C622" s="959"/>
      <c r="D622" s="308" t="e">
        <f>D483+D539</f>
        <v>#REF!</v>
      </c>
      <c r="E622" s="308"/>
      <c r="F622" s="308"/>
      <c r="G622" s="308"/>
      <c r="H622" s="308"/>
      <c r="I622" s="308"/>
      <c r="J622" s="308"/>
      <c r="K622" s="309">
        <f t="shared" ref="K622:K628" si="942">L622+M622+N622+O622</f>
        <v>3353440.8</v>
      </c>
      <c r="L622" s="309">
        <f t="shared" ref="L622:P622" si="943">L602</f>
        <v>3353440.8</v>
      </c>
      <c r="M622" s="309">
        <f t="shared" si="943"/>
        <v>0</v>
      </c>
      <c r="N622" s="309">
        <f t="shared" si="943"/>
        <v>0</v>
      </c>
      <c r="O622" s="309">
        <f t="shared" si="943"/>
        <v>0</v>
      </c>
      <c r="P622" s="309">
        <f t="shared" si="943"/>
        <v>3458568.2382299998</v>
      </c>
      <c r="Q622" s="344">
        <f t="shared" si="896"/>
        <v>1.0313491260170748</v>
      </c>
      <c r="R622" s="309">
        <f t="shared" ref="R622" si="944">R602</f>
        <v>3458568.2382299998</v>
      </c>
      <c r="S622" s="344">
        <f t="shared" si="897"/>
        <v>1.0313491260170748</v>
      </c>
      <c r="T622" s="309">
        <f t="shared" ref="T622" si="945">T602</f>
        <v>0</v>
      </c>
      <c r="U622" s="344">
        <v>0</v>
      </c>
      <c r="V622" s="309">
        <f>V602</f>
        <v>0</v>
      </c>
      <c r="W622" s="344">
        <v>0</v>
      </c>
      <c r="X622" s="309">
        <f>X602</f>
        <v>0</v>
      </c>
      <c r="Y622" s="344">
        <v>0</v>
      </c>
      <c r="Z622" s="309">
        <f>Z602</f>
        <v>3353440.8</v>
      </c>
      <c r="AA622" s="344">
        <f t="shared" si="916"/>
        <v>1</v>
      </c>
      <c r="AB622" s="309">
        <f t="shared" ref="AB622" si="946">AB602</f>
        <v>3353440.8</v>
      </c>
      <c r="AC622" s="344">
        <f t="shared" si="900"/>
        <v>1</v>
      </c>
      <c r="AD622" s="309">
        <f>AD602+0</f>
        <v>0</v>
      </c>
      <c r="AE622" s="344">
        <v>0</v>
      </c>
      <c r="AF622" s="309">
        <f>AF602</f>
        <v>0</v>
      </c>
      <c r="AG622" s="344">
        <v>0</v>
      </c>
      <c r="AH622" s="309">
        <f>AH602</f>
        <v>0</v>
      </c>
      <c r="AI622" s="344">
        <v>0</v>
      </c>
      <c r="AJ622" s="309">
        <f>AJ602</f>
        <v>3353440.8</v>
      </c>
      <c r="AK622" s="344">
        <f t="shared" si="902"/>
        <v>1</v>
      </c>
      <c r="AL622" s="309">
        <f>AL602</f>
        <v>3353440.8</v>
      </c>
      <c r="AM622" s="338">
        <f t="shared" si="903"/>
        <v>1</v>
      </c>
      <c r="AN622" s="309">
        <f>AN602+0</f>
        <v>0</v>
      </c>
      <c r="AO622" s="344">
        <v>0</v>
      </c>
      <c r="AP622" s="309">
        <f>AP602</f>
        <v>0</v>
      </c>
      <c r="AQ622" s="344">
        <v>0</v>
      </c>
      <c r="AR622" s="309">
        <f>AR602</f>
        <v>0</v>
      </c>
      <c r="AS622" s="344">
        <v>0</v>
      </c>
      <c r="AT622" s="310">
        <f t="shared" ref="AT622:BD622" si="947">AT602</f>
        <v>654000</v>
      </c>
      <c r="AU622" s="310">
        <f t="shared" si="947"/>
        <v>0</v>
      </c>
      <c r="AV622" s="310">
        <f t="shared" si="947"/>
        <v>0</v>
      </c>
      <c r="AW622" s="310">
        <f t="shared" si="947"/>
        <v>0</v>
      </c>
      <c r="AX622" s="310">
        <f t="shared" si="947"/>
        <v>0</v>
      </c>
      <c r="AY622" s="310">
        <f t="shared" si="947"/>
        <v>0</v>
      </c>
      <c r="AZ622" s="310">
        <f t="shared" si="947"/>
        <v>0</v>
      </c>
      <c r="BA622" s="310">
        <f t="shared" si="947"/>
        <v>2510500</v>
      </c>
      <c r="BB622" s="310">
        <f t="shared" si="947"/>
        <v>2510500</v>
      </c>
      <c r="BC622" s="310">
        <f t="shared" si="947"/>
        <v>0</v>
      </c>
      <c r="BD622" s="310">
        <f t="shared" si="947"/>
        <v>0</v>
      </c>
      <c r="BE622" s="311">
        <f>BE602</f>
        <v>0</v>
      </c>
      <c r="BF622" s="345">
        <f t="shared" si="904"/>
        <v>0</v>
      </c>
      <c r="BG622" s="311">
        <f>BG602</f>
        <v>0</v>
      </c>
      <c r="BH622" s="345">
        <f t="shared" si="913"/>
        <v>0</v>
      </c>
      <c r="BI622" s="311">
        <f>BI602</f>
        <v>0</v>
      </c>
      <c r="BJ622" s="345">
        <v>0</v>
      </c>
      <c r="BK622" s="311">
        <f>BK602</f>
        <v>0</v>
      </c>
      <c r="BL622" s="345">
        <v>0</v>
      </c>
    </row>
    <row r="623" spans="2:66" s="37" customFormat="1" ht="31.5" customHeight="1" x14ac:dyDescent="0.25">
      <c r="B623" s="960" t="s">
        <v>339</v>
      </c>
      <c r="C623" s="960"/>
      <c r="D623" s="960"/>
      <c r="E623" s="319"/>
      <c r="F623" s="319"/>
      <c r="G623" s="319"/>
      <c r="H623" s="319"/>
      <c r="I623" s="319"/>
      <c r="J623" s="319"/>
      <c r="K623" s="320">
        <f t="shared" si="942"/>
        <v>906012.60000000009</v>
      </c>
      <c r="L623" s="320">
        <f>L604</f>
        <v>896280.16341000004</v>
      </c>
      <c r="M623" s="320">
        <f t="shared" ref="M623:O623" si="948">M604</f>
        <v>9732.4365899999993</v>
      </c>
      <c r="N623" s="320">
        <f t="shared" si="948"/>
        <v>0</v>
      </c>
      <c r="O623" s="320">
        <f t="shared" si="948"/>
        <v>0</v>
      </c>
      <c r="P623" s="320">
        <f>R623+T623+V623+X623</f>
        <v>956400.39990999992</v>
      </c>
      <c r="Q623" s="477">
        <f t="shared" si="896"/>
        <v>1.0556148997375974</v>
      </c>
      <c r="R623" s="320">
        <f>R604</f>
        <v>948547.57667999994</v>
      </c>
      <c r="S623" s="477">
        <f t="shared" si="897"/>
        <v>1.0583159322316613</v>
      </c>
      <c r="T623" s="320">
        <f t="shared" ref="T623" si="949">T604</f>
        <v>7852.82323</v>
      </c>
      <c r="U623" s="477">
        <v>0</v>
      </c>
      <c r="V623" s="320">
        <f t="shared" ref="V623:BD623" si="950">V607</f>
        <v>0</v>
      </c>
      <c r="W623" s="477">
        <v>0</v>
      </c>
      <c r="X623" s="320">
        <v>0</v>
      </c>
      <c r="Y623" s="477">
        <v>0</v>
      </c>
      <c r="Z623" s="320">
        <f>AB623+AD623+AH623</f>
        <v>906012.60000000009</v>
      </c>
      <c r="AA623" s="477">
        <f t="shared" si="916"/>
        <v>1</v>
      </c>
      <c r="AB623" s="320">
        <f>AB604</f>
        <v>896280.16341000004</v>
      </c>
      <c r="AC623" s="477">
        <f t="shared" si="900"/>
        <v>1</v>
      </c>
      <c r="AD623" s="320">
        <f>AD604</f>
        <v>9732.4365899999993</v>
      </c>
      <c r="AE623" s="477">
        <v>0</v>
      </c>
      <c r="AF623" s="320">
        <f t="shared" ref="AF623" si="951">AF607</f>
        <v>0</v>
      </c>
      <c r="AG623" s="477">
        <v>0</v>
      </c>
      <c r="AH623" s="320">
        <v>0</v>
      </c>
      <c r="AI623" s="477">
        <v>0</v>
      </c>
      <c r="AJ623" s="320">
        <f>AL623+AN623+AP623</f>
        <v>906012.60000000009</v>
      </c>
      <c r="AK623" s="477">
        <f t="shared" si="902"/>
        <v>1</v>
      </c>
      <c r="AL623" s="320">
        <f>AL604</f>
        <v>896280.16341000004</v>
      </c>
      <c r="AM623" s="338">
        <f t="shared" si="903"/>
        <v>1</v>
      </c>
      <c r="AN623" s="320">
        <f>AN604</f>
        <v>9732.4365899999993</v>
      </c>
      <c r="AO623" s="477">
        <v>0</v>
      </c>
      <c r="AP623" s="320">
        <f t="shared" ref="AP623" si="952">AP607</f>
        <v>0</v>
      </c>
      <c r="AQ623" s="477">
        <v>0</v>
      </c>
      <c r="AR623" s="320">
        <f>AR604</f>
        <v>0</v>
      </c>
      <c r="AS623" s="477" t="e">
        <f t="shared" si="930"/>
        <v>#DIV/0!</v>
      </c>
      <c r="AT623" s="321">
        <f t="shared" si="950"/>
        <v>0</v>
      </c>
      <c r="AU623" s="321">
        <f t="shared" si="950"/>
        <v>0</v>
      </c>
      <c r="AV623" s="321">
        <f t="shared" si="950"/>
        <v>0</v>
      </c>
      <c r="AW623" s="321">
        <f t="shared" si="950"/>
        <v>0</v>
      </c>
      <c r="AX623" s="321">
        <f t="shared" si="950"/>
        <v>0</v>
      </c>
      <c r="AY623" s="321">
        <f t="shared" si="950"/>
        <v>0</v>
      </c>
      <c r="AZ623" s="321">
        <f t="shared" si="950"/>
        <v>0</v>
      </c>
      <c r="BA623" s="321">
        <f t="shared" si="950"/>
        <v>0</v>
      </c>
      <c r="BB623" s="321">
        <f t="shared" si="950"/>
        <v>0</v>
      </c>
      <c r="BC623" s="321">
        <f t="shared" si="950"/>
        <v>0</v>
      </c>
      <c r="BD623" s="321">
        <f t="shared" si="950"/>
        <v>0</v>
      </c>
      <c r="BE623" s="322" t="e">
        <f>BG623</f>
        <v>#REF!</v>
      </c>
      <c r="BF623" s="493" t="e">
        <f t="shared" si="904"/>
        <v>#REF!</v>
      </c>
      <c r="BG623" s="322" t="e">
        <f>BG604</f>
        <v>#REF!</v>
      </c>
      <c r="BH623" s="493" t="e">
        <f t="shared" si="913"/>
        <v>#REF!</v>
      </c>
      <c r="BI623" s="322">
        <f t="shared" ref="BI623" si="953">BI607</f>
        <v>0</v>
      </c>
      <c r="BJ623" s="493">
        <v>0</v>
      </c>
      <c r="BK623" s="322">
        <f t="shared" ref="BK623" si="954">BK607</f>
        <v>0</v>
      </c>
      <c r="BL623" s="493">
        <v>0</v>
      </c>
    </row>
    <row r="624" spans="2:66" s="120" customFormat="1" ht="65.25" hidden="1" customHeight="1" x14ac:dyDescent="0.25">
      <c r="B624" s="965" t="s">
        <v>42</v>
      </c>
      <c r="C624" s="965"/>
      <c r="D624" s="282"/>
      <c r="E624" s="282"/>
      <c r="F624" s="282"/>
      <c r="G624" s="282"/>
      <c r="H624" s="282"/>
      <c r="I624" s="282"/>
      <c r="J624" s="282"/>
      <c r="K624" s="283">
        <f t="shared" si="942"/>
        <v>0</v>
      </c>
      <c r="L624" s="283">
        <f>L650</f>
        <v>0</v>
      </c>
      <c r="M624" s="283"/>
      <c r="N624" s="283">
        <f t="shared" ref="N624:BD624" si="955">N651</f>
        <v>0</v>
      </c>
      <c r="O624" s="283">
        <f t="shared" si="955"/>
        <v>0</v>
      </c>
      <c r="P624" s="320">
        <f t="shared" ref="P624" si="956">R624+V624+X624</f>
        <v>0</v>
      </c>
      <c r="Q624" s="477" t="e">
        <f t="shared" si="896"/>
        <v>#DIV/0!</v>
      </c>
      <c r="R624" s="283">
        <f>R650</f>
        <v>0</v>
      </c>
      <c r="S624" s="477" t="e">
        <f t="shared" si="897"/>
        <v>#DIV/0!</v>
      </c>
      <c r="T624" s="283"/>
      <c r="U624" s="477" t="e">
        <f t="shared" si="934"/>
        <v>#DIV/0!</v>
      </c>
      <c r="V624" s="283">
        <f t="shared" ref="V624" si="957">V651</f>
        <v>0</v>
      </c>
      <c r="W624" s="477">
        <v>0</v>
      </c>
      <c r="X624" s="283">
        <f t="shared" ref="X624" si="958">X651</f>
        <v>0</v>
      </c>
      <c r="Y624" s="284">
        <v>0</v>
      </c>
      <c r="Z624" s="320">
        <v>0</v>
      </c>
      <c r="AA624" s="477" t="e">
        <f t="shared" si="916"/>
        <v>#DIV/0!</v>
      </c>
      <c r="AB624" s="283">
        <f>AB650</f>
        <v>0</v>
      </c>
      <c r="AC624" s="477" t="e">
        <f t="shared" si="900"/>
        <v>#DIV/0!</v>
      </c>
      <c r="AD624" s="282">
        <f>AD607</f>
        <v>0</v>
      </c>
      <c r="AE624" s="477" t="e">
        <f t="shared" si="927"/>
        <v>#DIV/0!</v>
      </c>
      <c r="AF624" s="283">
        <f t="shared" ref="AF624" si="959">AF651</f>
        <v>0</v>
      </c>
      <c r="AG624" s="284">
        <v>0</v>
      </c>
      <c r="AH624" s="283">
        <f t="shared" ref="AH624" si="960">AH651</f>
        <v>0</v>
      </c>
      <c r="AI624" s="477">
        <v>0</v>
      </c>
      <c r="AJ624" s="320">
        <v>0</v>
      </c>
      <c r="AK624" s="477" t="e">
        <f t="shared" si="902"/>
        <v>#DIV/0!</v>
      </c>
      <c r="AL624" s="283">
        <v>0</v>
      </c>
      <c r="AM624" s="338" t="e">
        <f t="shared" si="903"/>
        <v>#DIV/0!</v>
      </c>
      <c r="AN624" s="282">
        <f>AN607</f>
        <v>0</v>
      </c>
      <c r="AO624" s="284" t="e">
        <f t="shared" si="928"/>
        <v>#DIV/0!</v>
      </c>
      <c r="AP624" s="283">
        <f t="shared" ref="AP624" si="961">AP651</f>
        <v>0</v>
      </c>
      <c r="AQ624" s="477" t="e">
        <f t="shared" si="929"/>
        <v>#DIV/0!</v>
      </c>
      <c r="AR624" s="283">
        <f t="shared" ref="AR624" si="962">AR651</f>
        <v>0</v>
      </c>
      <c r="AS624" s="477" t="e">
        <f t="shared" si="930"/>
        <v>#DIV/0!</v>
      </c>
      <c r="AT624" s="285">
        <f t="shared" si="955"/>
        <v>0</v>
      </c>
      <c r="AU624" s="285">
        <f t="shared" si="955"/>
        <v>0</v>
      </c>
      <c r="AV624" s="285">
        <f t="shared" si="955"/>
        <v>0</v>
      </c>
      <c r="AW624" s="285">
        <f t="shared" si="955"/>
        <v>0</v>
      </c>
      <c r="AX624" s="285">
        <f t="shared" si="955"/>
        <v>0</v>
      </c>
      <c r="AY624" s="285">
        <f t="shared" si="955"/>
        <v>0</v>
      </c>
      <c r="AZ624" s="285">
        <f t="shared" si="955"/>
        <v>0</v>
      </c>
      <c r="BA624" s="285">
        <f t="shared" si="955"/>
        <v>0</v>
      </c>
      <c r="BB624" s="285">
        <f t="shared" si="955"/>
        <v>0</v>
      </c>
      <c r="BC624" s="285">
        <f t="shared" si="955"/>
        <v>0</v>
      </c>
      <c r="BD624" s="285">
        <f t="shared" si="955"/>
        <v>0</v>
      </c>
      <c r="BE624" s="286">
        <v>0</v>
      </c>
      <c r="BF624" s="360">
        <v>0</v>
      </c>
      <c r="BG624" s="286">
        <v>0</v>
      </c>
      <c r="BH624" s="287">
        <v>0</v>
      </c>
      <c r="BI624" s="286">
        <f t="shared" ref="BI624" si="963">BI651</f>
        <v>0</v>
      </c>
      <c r="BJ624" s="360">
        <v>0</v>
      </c>
      <c r="BK624" s="286">
        <f t="shared" ref="BK624" si="964">BK651</f>
        <v>0</v>
      </c>
      <c r="BL624" s="360">
        <v>0</v>
      </c>
      <c r="BM624" s="119"/>
      <c r="BN624" s="119"/>
    </row>
    <row r="625" spans="2:66" s="120" customFormat="1" ht="65.25" customHeight="1" x14ac:dyDescent="0.25">
      <c r="B625" s="974" t="s">
        <v>417</v>
      </c>
      <c r="C625" s="975"/>
      <c r="D625" s="282"/>
      <c r="E625" s="282"/>
      <c r="F625" s="282"/>
      <c r="G625" s="282"/>
      <c r="H625" s="282"/>
      <c r="I625" s="282"/>
      <c r="J625" s="282"/>
      <c r="K625" s="289">
        <f t="shared" si="942"/>
        <v>892779.4</v>
      </c>
      <c r="L625" s="289">
        <f>L605</f>
        <v>892779.4</v>
      </c>
      <c r="M625" s="283"/>
      <c r="N625" s="283"/>
      <c r="O625" s="283"/>
      <c r="P625" s="289">
        <f>R625</f>
        <v>811577.1</v>
      </c>
      <c r="Q625" s="438">
        <f t="shared" si="896"/>
        <v>0.90904550441015997</v>
      </c>
      <c r="R625" s="289">
        <f>R605</f>
        <v>811577.1</v>
      </c>
      <c r="S625" s="438">
        <f>R625/L625</f>
        <v>0.90904550441015997</v>
      </c>
      <c r="T625" s="283"/>
      <c r="U625" s="477"/>
      <c r="V625" s="283"/>
      <c r="W625" s="477"/>
      <c r="X625" s="283"/>
      <c r="Y625" s="284"/>
      <c r="Z625" s="289">
        <f>AB625</f>
        <v>892779.4</v>
      </c>
      <c r="AA625" s="438">
        <f>Z625/K625</f>
        <v>1</v>
      </c>
      <c r="AB625" s="289">
        <f>AB605</f>
        <v>892779.4</v>
      </c>
      <c r="AC625" s="438">
        <f>AB625/L625</f>
        <v>1</v>
      </c>
      <c r="AD625" s="282"/>
      <c r="AE625" s="477"/>
      <c r="AF625" s="283"/>
      <c r="AG625" s="284"/>
      <c r="AH625" s="283"/>
      <c r="AI625" s="477"/>
      <c r="AJ625" s="289">
        <f>AL625</f>
        <v>892779.4</v>
      </c>
      <c r="AK625" s="477">
        <f t="shared" si="902"/>
        <v>1</v>
      </c>
      <c r="AL625" s="289">
        <f>AL605</f>
        <v>892779.4</v>
      </c>
      <c r="AM625" s="338">
        <f t="shared" si="903"/>
        <v>1</v>
      </c>
      <c r="AN625" s="282"/>
      <c r="AO625" s="284"/>
      <c r="AP625" s="283"/>
      <c r="AQ625" s="477"/>
      <c r="AR625" s="283"/>
      <c r="AS625" s="477"/>
      <c r="AT625" s="285"/>
      <c r="AU625" s="285"/>
      <c r="AV625" s="285"/>
      <c r="AW625" s="285"/>
      <c r="AX625" s="285"/>
      <c r="AY625" s="285"/>
      <c r="AZ625" s="285"/>
      <c r="BA625" s="285"/>
      <c r="BB625" s="285"/>
      <c r="BC625" s="285"/>
      <c r="BD625" s="285"/>
      <c r="BE625" s="286"/>
      <c r="BF625" s="360"/>
      <c r="BG625" s="286"/>
      <c r="BH625" s="287"/>
      <c r="BI625" s="286"/>
      <c r="BJ625" s="360"/>
      <c r="BK625" s="286"/>
      <c r="BL625" s="360"/>
      <c r="BM625" s="119"/>
      <c r="BN625" s="119"/>
    </row>
    <row r="626" spans="2:66" s="120" customFormat="1" ht="65.25" customHeight="1" x14ac:dyDescent="0.25">
      <c r="B626" s="976" t="s">
        <v>416</v>
      </c>
      <c r="C626" s="977"/>
      <c r="D626" s="282"/>
      <c r="E626" s="282"/>
      <c r="F626" s="282"/>
      <c r="G626" s="282"/>
      <c r="H626" s="282"/>
      <c r="I626" s="282"/>
      <c r="J626" s="282"/>
      <c r="K626" s="283">
        <f t="shared" si="942"/>
        <v>439727.16739999998</v>
      </c>
      <c r="L626" s="283">
        <f>L606</f>
        <v>439727.16739999998</v>
      </c>
      <c r="M626" s="283"/>
      <c r="N626" s="283"/>
      <c r="O626" s="283"/>
      <c r="P626" s="283">
        <f>R626</f>
        <v>399732.00463999994</v>
      </c>
      <c r="Q626" s="359">
        <f t="shared" si="896"/>
        <v>0.90904550429194142</v>
      </c>
      <c r="R626" s="283">
        <f>R606</f>
        <v>399732.00463999994</v>
      </c>
      <c r="S626" s="359">
        <f>R626/L626</f>
        <v>0.90904550429194142</v>
      </c>
      <c r="T626" s="283"/>
      <c r="U626" s="359"/>
      <c r="V626" s="283"/>
      <c r="W626" s="359"/>
      <c r="X626" s="283"/>
      <c r="Y626" s="284"/>
      <c r="Z626" s="283">
        <f>AB626</f>
        <v>439727.16739999998</v>
      </c>
      <c r="AA626" s="359">
        <f>Z626/K626</f>
        <v>1</v>
      </c>
      <c r="AB626" s="283">
        <f>AB606</f>
        <v>439727.16739999998</v>
      </c>
      <c r="AC626" s="359">
        <f>AB626/L626</f>
        <v>1</v>
      </c>
      <c r="AD626" s="282"/>
      <c r="AE626" s="359"/>
      <c r="AF626" s="283"/>
      <c r="AG626" s="284"/>
      <c r="AH626" s="283"/>
      <c r="AI626" s="359"/>
      <c r="AJ626" s="283">
        <f>AL626</f>
        <v>439727.16739999998</v>
      </c>
      <c r="AK626" s="477">
        <f t="shared" si="902"/>
        <v>1</v>
      </c>
      <c r="AL626" s="283">
        <f>AL606</f>
        <v>439727.16739999998</v>
      </c>
      <c r="AM626" s="338">
        <f t="shared" si="903"/>
        <v>1</v>
      </c>
      <c r="AN626" s="282"/>
      <c r="AO626" s="284"/>
      <c r="AP626" s="283"/>
      <c r="AQ626" s="359"/>
      <c r="AR626" s="283"/>
      <c r="AS626" s="359"/>
      <c r="AT626" s="285"/>
      <c r="AU626" s="285"/>
      <c r="AV626" s="285"/>
      <c r="AW626" s="285"/>
      <c r="AX626" s="285"/>
      <c r="AY626" s="285"/>
      <c r="AZ626" s="285"/>
      <c r="BA626" s="285"/>
      <c r="BB626" s="285"/>
      <c r="BC626" s="285"/>
      <c r="BD626" s="285"/>
      <c r="BE626" s="286"/>
      <c r="BF626" s="360"/>
      <c r="BG626" s="286"/>
      <c r="BH626" s="287"/>
      <c r="BI626" s="286"/>
      <c r="BJ626" s="360"/>
      <c r="BK626" s="286"/>
      <c r="BL626" s="360"/>
      <c r="BM626" s="119"/>
      <c r="BN626" s="119"/>
    </row>
    <row r="627" spans="2:66" s="137" customFormat="1" ht="51" customHeight="1" x14ac:dyDescent="0.25">
      <c r="B627" s="966" t="s">
        <v>340</v>
      </c>
      <c r="C627" s="967"/>
      <c r="D627" s="276"/>
      <c r="E627" s="276"/>
      <c r="F627" s="276"/>
      <c r="G627" s="276"/>
      <c r="H627" s="276"/>
      <c r="I627" s="276"/>
      <c r="J627" s="276"/>
      <c r="K627" s="277">
        <f t="shared" si="942"/>
        <v>400000</v>
      </c>
      <c r="L627" s="277">
        <f>L541</f>
        <v>292190.72193</v>
      </c>
      <c r="M627" s="277">
        <f>M541</f>
        <v>0</v>
      </c>
      <c r="N627" s="277">
        <f>N541</f>
        <v>0</v>
      </c>
      <c r="O627" s="277">
        <f>O541</f>
        <v>107809.27807</v>
      </c>
      <c r="P627" s="326">
        <f>R627+T627+V627+X627</f>
        <v>400000</v>
      </c>
      <c r="Q627" s="547">
        <f>P627/K627</f>
        <v>1</v>
      </c>
      <c r="R627" s="277">
        <f>R541</f>
        <v>292190.72193</v>
      </c>
      <c r="S627" s="547">
        <f>R627/L627</f>
        <v>1</v>
      </c>
      <c r="T627" s="277">
        <f>T541</f>
        <v>0</v>
      </c>
      <c r="U627" s="277">
        <v>0</v>
      </c>
      <c r="V627" s="277">
        <f>V541</f>
        <v>0</v>
      </c>
      <c r="W627" s="277">
        <f>W541</f>
        <v>0</v>
      </c>
      <c r="X627" s="277">
        <f>X541</f>
        <v>107809.27807</v>
      </c>
      <c r="Y627" s="277">
        <f>Y541</f>
        <v>1</v>
      </c>
      <c r="Z627" s="326">
        <f>AB627+AH627</f>
        <v>400000</v>
      </c>
      <c r="AA627" s="478">
        <f t="shared" si="916"/>
        <v>1</v>
      </c>
      <c r="AB627" s="277">
        <f>AB541</f>
        <v>292190.72193</v>
      </c>
      <c r="AC627" s="478">
        <f t="shared" si="900"/>
        <v>1</v>
      </c>
      <c r="AD627" s="277">
        <f>AD541</f>
        <v>0</v>
      </c>
      <c r="AE627" s="478">
        <v>0</v>
      </c>
      <c r="AF627" s="277"/>
      <c r="AG627" s="278"/>
      <c r="AH627" s="277">
        <f>AH541</f>
        <v>107809.27807</v>
      </c>
      <c r="AI627" s="478">
        <f>AH627/O627</f>
        <v>1</v>
      </c>
      <c r="AJ627" s="326">
        <f>AL627+AP627+AR627</f>
        <v>400000</v>
      </c>
      <c r="AK627" s="478">
        <f t="shared" si="902"/>
        <v>1</v>
      </c>
      <c r="AL627" s="277">
        <f>AL541</f>
        <v>292190.72193</v>
      </c>
      <c r="AM627" s="338">
        <f t="shared" si="903"/>
        <v>1</v>
      </c>
      <c r="AN627" s="277">
        <f>AN541</f>
        <v>0</v>
      </c>
      <c r="AO627" s="278">
        <v>0</v>
      </c>
      <c r="AP627" s="277"/>
      <c r="AQ627" s="477">
        <v>0</v>
      </c>
      <c r="AR627" s="277">
        <f>AR541</f>
        <v>107809.27807</v>
      </c>
      <c r="AS627" s="477">
        <f t="shared" si="930"/>
        <v>1</v>
      </c>
      <c r="AT627" s="279"/>
      <c r="AU627" s="279"/>
      <c r="AV627" s="279"/>
      <c r="AW627" s="279"/>
      <c r="AX627" s="279"/>
      <c r="AY627" s="279"/>
      <c r="AZ627" s="279"/>
      <c r="BA627" s="279"/>
      <c r="BB627" s="279"/>
      <c r="BC627" s="279"/>
      <c r="BD627" s="279"/>
      <c r="BE627" s="280"/>
      <c r="BF627" s="489"/>
      <c r="BG627" s="280"/>
      <c r="BH627" s="281"/>
      <c r="BI627" s="280"/>
      <c r="BJ627" s="489"/>
      <c r="BK627" s="280"/>
      <c r="BL627" s="489"/>
      <c r="BM627" s="136"/>
      <c r="BN627" s="136"/>
    </row>
    <row r="628" spans="2:66" s="140" customFormat="1" ht="53.25" customHeight="1" x14ac:dyDescent="0.25">
      <c r="B628" s="958" t="s">
        <v>341</v>
      </c>
      <c r="C628" s="958"/>
      <c r="D628" s="494"/>
      <c r="E628" s="494"/>
      <c r="F628" s="494"/>
      <c r="G628" s="494"/>
      <c r="H628" s="494"/>
      <c r="I628" s="494"/>
      <c r="J628" s="494"/>
      <c r="K628" s="571">
        <f t="shared" si="942"/>
        <v>550</v>
      </c>
      <c r="L628" s="229">
        <f>L617+L618</f>
        <v>400</v>
      </c>
      <c r="M628" s="557">
        <f t="shared" ref="M628:O628" si="965">M617+M618</f>
        <v>0</v>
      </c>
      <c r="N628" s="557">
        <f t="shared" si="965"/>
        <v>0</v>
      </c>
      <c r="O628" s="557">
        <f t="shared" si="965"/>
        <v>150</v>
      </c>
      <c r="P628" s="229">
        <f>X628</f>
        <v>0</v>
      </c>
      <c r="Q628" s="342">
        <f t="shared" si="896"/>
        <v>0</v>
      </c>
      <c r="R628" s="921">
        <f>R617+R618</f>
        <v>0</v>
      </c>
      <c r="S628" s="342">
        <v>0</v>
      </c>
      <c r="T628" s="921">
        <f t="shared" ref="T628" si="966">T617+T618</f>
        <v>0</v>
      </c>
      <c r="U628" s="342">
        <v>0</v>
      </c>
      <c r="V628" s="248"/>
      <c r="W628" s="342">
        <v>0</v>
      </c>
      <c r="X628" s="248"/>
      <c r="Y628" s="246"/>
      <c r="Z628" s="229">
        <f>AH628</f>
        <v>0</v>
      </c>
      <c r="AA628" s="342">
        <f t="shared" si="916"/>
        <v>0</v>
      </c>
      <c r="AB628" s="557">
        <f>AB617+AB618</f>
        <v>0</v>
      </c>
      <c r="AC628" s="342"/>
      <c r="AD628" s="494"/>
      <c r="AE628" s="342">
        <v>0</v>
      </c>
      <c r="AF628" s="248"/>
      <c r="AG628" s="246"/>
      <c r="AH628" s="248"/>
      <c r="AI628" s="246"/>
      <c r="AJ628" s="229">
        <f>AR628</f>
        <v>0</v>
      </c>
      <c r="AK628" s="342">
        <f t="shared" si="902"/>
        <v>0</v>
      </c>
      <c r="AL628" s="248">
        <v>0</v>
      </c>
      <c r="AM628" s="338"/>
      <c r="AN628" s="494"/>
      <c r="AO628" s="246">
        <v>0</v>
      </c>
      <c r="AP628" s="248"/>
      <c r="AQ628" s="337">
        <v>0</v>
      </c>
      <c r="AR628" s="248"/>
      <c r="AS628" s="337">
        <f t="shared" si="930"/>
        <v>0</v>
      </c>
      <c r="AT628" s="495"/>
      <c r="AU628" s="495"/>
      <c r="AV628" s="495"/>
      <c r="AW628" s="495"/>
      <c r="AX628" s="495"/>
      <c r="AY628" s="495"/>
      <c r="AZ628" s="495"/>
      <c r="BA628" s="495"/>
      <c r="BB628" s="495"/>
      <c r="BC628" s="495"/>
      <c r="BD628" s="495"/>
      <c r="BE628" s="249"/>
      <c r="BF628" s="343"/>
      <c r="BG628" s="249"/>
      <c r="BH628" s="247"/>
      <c r="BI628" s="249"/>
      <c r="BJ628" s="343"/>
      <c r="BK628" s="249"/>
      <c r="BL628" s="343"/>
      <c r="BM628" s="139"/>
      <c r="BN628" s="139"/>
    </row>
    <row r="629" spans="2:66" s="99" customFormat="1" ht="68.25" customHeight="1" x14ac:dyDescent="0.25">
      <c r="B629" s="957" t="s">
        <v>215</v>
      </c>
      <c r="C629" s="957"/>
      <c r="D629" s="416" t="e">
        <f>D484+D542</f>
        <v>#REF!</v>
      </c>
      <c r="E629" s="416" t="e">
        <f>E484+E542</f>
        <v>#REF!</v>
      </c>
      <c r="F629" s="416" t="e">
        <f>F484+F542</f>
        <v>#REF!</v>
      </c>
      <c r="G629" s="416" t="e">
        <f>G484+G542</f>
        <v>#REF!</v>
      </c>
      <c r="H629" s="416" t="e">
        <f>I629+J629</f>
        <v>#REF!</v>
      </c>
      <c r="I629" s="416" t="e">
        <f>I484+I542</f>
        <v>#REF!</v>
      </c>
      <c r="J629" s="416" t="e">
        <f>J484+J542</f>
        <v>#REF!</v>
      </c>
      <c r="K629" s="417">
        <f t="shared" ref="K629:P629" si="967">K542</f>
        <v>1340495.4197</v>
      </c>
      <c r="L629" s="417">
        <f t="shared" si="967"/>
        <v>0</v>
      </c>
      <c r="M629" s="417">
        <f t="shared" si="967"/>
        <v>0</v>
      </c>
      <c r="N629" s="417">
        <f t="shared" si="967"/>
        <v>0</v>
      </c>
      <c r="O629" s="417">
        <f t="shared" si="967"/>
        <v>1340495.4197</v>
      </c>
      <c r="P629" s="417">
        <f t="shared" si="967"/>
        <v>979140.04107000004</v>
      </c>
      <c r="Q629" s="438">
        <f t="shared" si="896"/>
        <v>0.7304314708431674</v>
      </c>
      <c r="R629" s="417">
        <f>R542</f>
        <v>0</v>
      </c>
      <c r="S629" s="438">
        <v>0</v>
      </c>
      <c r="T629" s="417">
        <f>T542</f>
        <v>0</v>
      </c>
      <c r="U629" s="438">
        <v>0</v>
      </c>
      <c r="V629" s="417">
        <f>V542</f>
        <v>0</v>
      </c>
      <c r="W629" s="438">
        <v>0</v>
      </c>
      <c r="X629" s="417">
        <f>X542</f>
        <v>1154170.05764</v>
      </c>
      <c r="Y629" s="438">
        <f t="shared" si="899"/>
        <v>0.86100261192858152</v>
      </c>
      <c r="Z629" s="417">
        <f>AH629</f>
        <v>1180497.0920199999</v>
      </c>
      <c r="AA629" s="438">
        <f t="shared" si="916"/>
        <v>0.88064239136616562</v>
      </c>
      <c r="AB629" s="417">
        <f>AB542</f>
        <v>0</v>
      </c>
      <c r="AC629" s="438">
        <v>0</v>
      </c>
      <c r="AD629" s="416">
        <f>AD542</f>
        <v>0</v>
      </c>
      <c r="AE629" s="438">
        <v>0</v>
      </c>
      <c r="AF629" s="417">
        <f>AF542</f>
        <v>0</v>
      </c>
      <c r="AG629" s="438">
        <v>0</v>
      </c>
      <c r="AH629" s="417">
        <f>AH542</f>
        <v>1180497.0920199999</v>
      </c>
      <c r="AI629" s="438">
        <f t="shared" si="912"/>
        <v>0.88064239136616562</v>
      </c>
      <c r="AJ629" s="417">
        <f>AJ542</f>
        <v>1340495.4197</v>
      </c>
      <c r="AK629" s="438">
        <f t="shared" si="902"/>
        <v>1</v>
      </c>
      <c r="AL629" s="417">
        <f>AL542</f>
        <v>0</v>
      </c>
      <c r="AM629" s="338">
        <v>0</v>
      </c>
      <c r="AN629" s="416">
        <f>AN542</f>
        <v>0</v>
      </c>
      <c r="AO629" s="438">
        <v>0</v>
      </c>
      <c r="AP629" s="417">
        <f>AP542</f>
        <v>0</v>
      </c>
      <c r="AQ629" s="337">
        <v>0</v>
      </c>
      <c r="AR629" s="417">
        <f>AR542</f>
        <v>1340495.4197</v>
      </c>
      <c r="AS629" s="337">
        <f t="shared" si="930"/>
        <v>1</v>
      </c>
      <c r="AT629" s="418">
        <f t="shared" ref="AT629:BE629" si="968">AT542</f>
        <v>0</v>
      </c>
      <c r="AU629" s="418">
        <f t="shared" si="968"/>
        <v>0</v>
      </c>
      <c r="AV629" s="418">
        <f t="shared" si="968"/>
        <v>91229.873319999999</v>
      </c>
      <c r="AW629" s="418" t="e">
        <f t="shared" si="968"/>
        <v>#DIV/0!</v>
      </c>
      <c r="AX629" s="418">
        <f t="shared" si="968"/>
        <v>0</v>
      </c>
      <c r="AY629" s="418">
        <f t="shared" si="968"/>
        <v>0</v>
      </c>
      <c r="AZ629" s="418" t="e">
        <f t="shared" si="968"/>
        <v>#DIV/0!</v>
      </c>
      <c r="BA629" s="418">
        <f t="shared" si="968"/>
        <v>927053.09733000002</v>
      </c>
      <c r="BB629" s="418">
        <f t="shared" si="968"/>
        <v>0</v>
      </c>
      <c r="BC629" s="418">
        <f t="shared" si="968"/>
        <v>0</v>
      </c>
      <c r="BD629" s="418">
        <f t="shared" si="968"/>
        <v>927053.09733000002</v>
      </c>
      <c r="BE629" s="419">
        <f t="shared" si="968"/>
        <v>834785.0311599999</v>
      </c>
      <c r="BF629" s="440">
        <f t="shared" si="904"/>
        <v>0.62274366543290616</v>
      </c>
      <c r="BG629" s="419">
        <f>BG542</f>
        <v>0</v>
      </c>
      <c r="BH629" s="440">
        <v>0</v>
      </c>
      <c r="BI629" s="419">
        <f>BI542</f>
        <v>0</v>
      </c>
      <c r="BJ629" s="440">
        <v>0</v>
      </c>
      <c r="BK629" s="419">
        <f>BK542</f>
        <v>834785.0311599999</v>
      </c>
      <c r="BL629" s="440">
        <f t="shared" si="914"/>
        <v>0.62274366543290616</v>
      </c>
      <c r="BM629" s="98"/>
      <c r="BN629" s="98"/>
    </row>
    <row r="630" spans="2:66" s="59" customFormat="1" ht="63" customHeight="1" x14ac:dyDescent="0.25">
      <c r="B630" s="1005" t="s">
        <v>235</v>
      </c>
      <c r="C630" s="1006"/>
      <c r="D630" s="1006"/>
      <c r="E630" s="1006"/>
      <c r="F630" s="1006"/>
      <c r="G630" s="1006"/>
      <c r="H630" s="1006"/>
      <c r="I630" s="1006"/>
      <c r="J630" s="1006"/>
      <c r="K630" s="1006"/>
      <c r="L630" s="1006"/>
      <c r="M630" s="1006"/>
      <c r="N630" s="1006"/>
      <c r="O630" s="1006"/>
      <c r="P630" s="1006"/>
      <c r="Q630" s="1006"/>
      <c r="R630" s="1006"/>
      <c r="S630" s="1006"/>
      <c r="T630" s="1006"/>
      <c r="U630" s="1006"/>
      <c r="V630" s="1006"/>
      <c r="W630" s="1006"/>
      <c r="X630" s="1006"/>
      <c r="Y630" s="1006"/>
      <c r="Z630" s="1006"/>
      <c r="AA630" s="1006"/>
      <c r="AB630" s="1006"/>
      <c r="AC630" s="1006"/>
      <c r="AD630" s="1006"/>
      <c r="AE630" s="1006"/>
      <c r="AF630" s="1006"/>
      <c r="AG630" s="1006"/>
      <c r="AH630" s="1006"/>
      <c r="AI630" s="1006"/>
      <c r="AJ630" s="1006"/>
      <c r="AK630" s="1006"/>
      <c r="AL630" s="1006"/>
      <c r="AM630" s="1006"/>
      <c r="AN630" s="1006"/>
      <c r="AO630" s="1006"/>
      <c r="AP630" s="1006"/>
      <c r="AQ630" s="1006"/>
      <c r="AR630" s="1006"/>
      <c r="AS630" s="1006"/>
      <c r="AT630" s="1006"/>
      <c r="AU630" s="1006"/>
      <c r="AV630" s="1006"/>
      <c r="AW630" s="1006"/>
      <c r="AX630" s="1006"/>
      <c r="AY630" s="1006"/>
      <c r="AZ630" s="1006"/>
      <c r="BA630" s="1006"/>
      <c r="BB630" s="1006"/>
      <c r="BC630" s="1006"/>
      <c r="BD630" s="1006"/>
      <c r="BE630" s="1006"/>
      <c r="BF630" s="1006"/>
      <c r="BG630" s="1006"/>
      <c r="BH630" s="1006"/>
      <c r="BI630" s="1006"/>
      <c r="BJ630" s="1006"/>
      <c r="BK630" s="1006"/>
      <c r="BL630" s="1006"/>
      <c r="BM630" s="38"/>
      <c r="BN630" s="38"/>
    </row>
    <row r="631" spans="2:66" s="59" customFormat="1" ht="47.25" customHeight="1" x14ac:dyDescent="0.25">
      <c r="B631" s="961" t="s">
        <v>36</v>
      </c>
      <c r="C631" s="962"/>
      <c r="D631" s="962"/>
      <c r="E631" s="962"/>
      <c r="F631" s="962"/>
      <c r="G631" s="962"/>
      <c r="H631" s="962"/>
      <c r="I631" s="962"/>
      <c r="J631" s="962"/>
      <c r="K631" s="962"/>
      <c r="L631" s="962"/>
      <c r="M631" s="962"/>
      <c r="N631" s="962"/>
      <c r="O631" s="962"/>
      <c r="P631" s="962"/>
      <c r="Q631" s="962"/>
      <c r="R631" s="962"/>
      <c r="S631" s="962"/>
      <c r="T631" s="962"/>
      <c r="U631" s="962"/>
      <c r="V631" s="962"/>
      <c r="W631" s="962"/>
      <c r="X631" s="962"/>
      <c r="Y631" s="962"/>
      <c r="Z631" s="962"/>
      <c r="AA631" s="962"/>
      <c r="AB631" s="962"/>
      <c r="AC631" s="962"/>
      <c r="AD631" s="962"/>
      <c r="AE631" s="962"/>
      <c r="AF631" s="962"/>
      <c r="AG631" s="962"/>
      <c r="AH631" s="962"/>
      <c r="AI631" s="962"/>
      <c r="AJ631" s="962"/>
      <c r="AK631" s="962"/>
      <c r="AL631" s="962"/>
      <c r="AM631" s="962"/>
      <c r="AN631" s="962"/>
      <c r="AO631" s="962"/>
      <c r="AP631" s="962"/>
      <c r="AQ631" s="962"/>
      <c r="AR631" s="962"/>
      <c r="AS631" s="962"/>
      <c r="AT631" s="962"/>
      <c r="AU631" s="962"/>
      <c r="AV631" s="962"/>
      <c r="AW631" s="962"/>
      <c r="AX631" s="962"/>
      <c r="AY631" s="962"/>
      <c r="AZ631" s="962"/>
      <c r="BA631" s="962"/>
      <c r="BB631" s="962"/>
      <c r="BC631" s="962"/>
      <c r="BD631" s="962"/>
      <c r="BE631" s="962"/>
      <c r="BF631" s="962"/>
      <c r="BG631" s="962"/>
      <c r="BH631" s="962"/>
      <c r="BI631" s="962"/>
      <c r="BJ631" s="962"/>
      <c r="BK631" s="962"/>
      <c r="BL631" s="962"/>
      <c r="BM631" s="38"/>
      <c r="BN631" s="38"/>
    </row>
    <row r="632" spans="2:66" s="59" customFormat="1" ht="64.5" customHeight="1" x14ac:dyDescent="0.25">
      <c r="B632" s="1007" t="s">
        <v>236</v>
      </c>
      <c r="C632" s="1008"/>
      <c r="D632" s="1008"/>
      <c r="E632" s="1008"/>
      <c r="F632" s="1008"/>
      <c r="G632" s="1008"/>
      <c r="H632" s="1008"/>
      <c r="I632" s="1008"/>
      <c r="J632" s="1008"/>
      <c r="K632" s="1008"/>
      <c r="L632" s="1008"/>
      <c r="M632" s="1008"/>
      <c r="N632" s="1008"/>
      <c r="O632" s="1008"/>
      <c r="P632" s="1008"/>
      <c r="Q632" s="1008"/>
      <c r="R632" s="1008"/>
      <c r="S632" s="1008"/>
      <c r="T632" s="1008"/>
      <c r="U632" s="1008"/>
      <c r="V632" s="1008"/>
      <c r="W632" s="1008"/>
      <c r="X632" s="1008"/>
      <c r="Y632" s="1008"/>
      <c r="Z632" s="1008"/>
      <c r="AA632" s="1008"/>
      <c r="AB632" s="1008"/>
      <c r="AC632" s="1008"/>
      <c r="AD632" s="1008"/>
      <c r="AE632" s="1008"/>
      <c r="AF632" s="1008"/>
      <c r="AG632" s="1008"/>
      <c r="AH632" s="1008"/>
      <c r="AI632" s="1008"/>
      <c r="AJ632" s="1008"/>
      <c r="AK632" s="1008"/>
      <c r="AL632" s="1008"/>
      <c r="AM632" s="1008"/>
      <c r="AN632" s="1008"/>
      <c r="AO632" s="1008"/>
      <c r="AP632" s="1008"/>
      <c r="AQ632" s="1008"/>
      <c r="AR632" s="1008"/>
      <c r="AS632" s="1008"/>
      <c r="AT632" s="1008"/>
      <c r="AU632" s="1008"/>
      <c r="AV632" s="1008"/>
      <c r="AW632" s="1008"/>
      <c r="AX632" s="1008"/>
      <c r="AY632" s="1008"/>
      <c r="AZ632" s="1008"/>
      <c r="BA632" s="1008"/>
      <c r="BB632" s="1008"/>
      <c r="BC632" s="1008"/>
      <c r="BD632" s="1008"/>
      <c r="BE632" s="1008"/>
      <c r="BF632" s="1008"/>
      <c r="BG632" s="1008"/>
      <c r="BH632" s="1008"/>
      <c r="BI632" s="1008"/>
      <c r="BJ632" s="1008"/>
      <c r="BK632" s="1008"/>
      <c r="BL632" s="1008"/>
      <c r="BM632" s="38"/>
      <c r="BN632" s="38"/>
    </row>
    <row r="633" spans="2:66" s="48" customFormat="1" ht="203.25" customHeight="1" x14ac:dyDescent="0.25">
      <c r="B633" s="346">
        <v>1</v>
      </c>
      <c r="C633" s="216" t="s">
        <v>237</v>
      </c>
      <c r="D633" s="347" t="e">
        <f>SUM(D653:D657)</f>
        <v>#REF!</v>
      </c>
      <c r="E633" s="347">
        <f>F633+G633</f>
        <v>100000</v>
      </c>
      <c r="F633" s="347"/>
      <c r="G633" s="347">
        <f>G634+G635</f>
        <v>100000</v>
      </c>
      <c r="H633" s="347">
        <f>I633+J633</f>
        <v>0</v>
      </c>
      <c r="I633" s="347"/>
      <c r="J633" s="347">
        <f>J654</f>
        <v>0</v>
      </c>
      <c r="K633" s="348">
        <f>L633+O633</f>
        <v>49330.308969999998</v>
      </c>
      <c r="L633" s="348"/>
      <c r="M633" s="348"/>
      <c r="N633" s="348"/>
      <c r="O633" s="348">
        <f>O657+O672</f>
        <v>49330.308969999998</v>
      </c>
      <c r="P633" s="348">
        <f>X633</f>
        <v>49330.308969999998</v>
      </c>
      <c r="Q633" s="349">
        <f>P633/K633</f>
        <v>1</v>
      </c>
      <c r="R633" s="348"/>
      <c r="S633" s="347"/>
      <c r="T633" s="347"/>
      <c r="U633" s="347"/>
      <c r="V633" s="347"/>
      <c r="W633" s="347"/>
      <c r="X633" s="348">
        <f>X657+X672</f>
        <v>49330.308969999998</v>
      </c>
      <c r="Y633" s="349">
        <f>X633/O633</f>
        <v>1</v>
      </c>
      <c r="Z633" s="348">
        <f>AH633</f>
        <v>49330.308969999998</v>
      </c>
      <c r="AA633" s="349">
        <f>Z633/K633</f>
        <v>1</v>
      </c>
      <c r="AB633" s="347"/>
      <c r="AC633" s="347"/>
      <c r="AD633" s="347"/>
      <c r="AE633" s="347"/>
      <c r="AF633" s="347"/>
      <c r="AG633" s="347"/>
      <c r="AH633" s="348">
        <f>SUM(AH657:AH672)</f>
        <v>49330.308969999998</v>
      </c>
      <c r="AI633" s="349">
        <f>AH633/O633</f>
        <v>1</v>
      </c>
      <c r="AJ633" s="348">
        <f>SUM(AJ657:AJ672)</f>
        <v>49330.308969999998</v>
      </c>
      <c r="AK633" s="349">
        <f>AJ633/K633</f>
        <v>1</v>
      </c>
      <c r="AL633" s="347"/>
      <c r="AM633" s="355"/>
      <c r="AN633" s="355"/>
      <c r="AO633" s="355"/>
      <c r="AP633" s="347"/>
      <c r="AQ633" s="347"/>
      <c r="AR633" s="348">
        <f>SUM(AR657:AR672)</f>
        <v>49330.308969999998</v>
      </c>
      <c r="AS633" s="349">
        <f>AR633/O633</f>
        <v>1</v>
      </c>
      <c r="AT633" s="350"/>
      <c r="AU633" s="350"/>
      <c r="AV633" s="350">
        <f>SUM(AV653:AV659)</f>
        <v>-3905.2019999999975</v>
      </c>
      <c r="AW633" s="350">
        <f>AW655+AW657</f>
        <v>-3905.2019999999975</v>
      </c>
      <c r="AX633" s="350"/>
      <c r="AY633" s="350"/>
      <c r="AZ633" s="350">
        <f>SUM(AZ653:AZ657)</f>
        <v>-3905.2019999999975</v>
      </c>
      <c r="BA633" s="350">
        <f>BD633</f>
        <v>21003.739570000002</v>
      </c>
      <c r="BB633" s="350"/>
      <c r="BC633" s="350"/>
      <c r="BD633" s="350">
        <f>SUM(BD653:BD659)</f>
        <v>21003.739570000002</v>
      </c>
      <c r="BE633" s="352">
        <f>BK633</f>
        <v>0</v>
      </c>
      <c r="BF633" s="353">
        <f>BE633/K633</f>
        <v>0</v>
      </c>
      <c r="BG633" s="350"/>
      <c r="BH633" s="350"/>
      <c r="BI633" s="350"/>
      <c r="BJ633" s="350"/>
      <c r="BK633" s="352">
        <f>BK657+BK658</f>
        <v>0</v>
      </c>
      <c r="BL633" s="353">
        <f>BK633/O633</f>
        <v>0</v>
      </c>
    </row>
    <row r="634" spans="2:66" s="38" customFormat="1" ht="15" hidden="1" customHeight="1" x14ac:dyDescent="0.25">
      <c r="B634" s="303"/>
      <c r="C634" s="159" t="s">
        <v>238</v>
      </c>
      <c r="D634" s="303" t="e">
        <f>#REF!</f>
        <v>#REF!</v>
      </c>
      <c r="E634" s="303">
        <f>G634</f>
        <v>100000</v>
      </c>
      <c r="F634" s="303"/>
      <c r="G634" s="303">
        <v>100000</v>
      </c>
      <c r="H634" s="355"/>
      <c r="I634" s="355"/>
      <c r="J634" s="355"/>
      <c r="K634" s="354">
        <f>O634</f>
        <v>0</v>
      </c>
      <c r="L634" s="354"/>
      <c r="M634" s="354"/>
      <c r="N634" s="354"/>
      <c r="O634" s="354"/>
      <c r="P634" s="354"/>
      <c r="Q634" s="349" t="e">
        <f t="shared" ref="Q634:Q672" si="969">P634/K634</f>
        <v>#DIV/0!</v>
      </c>
      <c r="R634" s="229"/>
      <c r="S634" s="303"/>
      <c r="T634" s="303"/>
      <c r="U634" s="303"/>
      <c r="V634" s="303"/>
      <c r="W634" s="303"/>
      <c r="X634" s="229"/>
      <c r="Y634" s="349" t="e">
        <f t="shared" ref="Y634:Y672" si="970">X634/O634</f>
        <v>#DIV/0!</v>
      </c>
      <c r="Z634" s="354"/>
      <c r="AA634" s="349" t="e">
        <f t="shared" ref="AA634:AA671" si="971">Z634/K634</f>
        <v>#DIV/0!</v>
      </c>
      <c r="AB634" s="303"/>
      <c r="AC634" s="303"/>
      <c r="AD634" s="303"/>
      <c r="AE634" s="303"/>
      <c r="AF634" s="303"/>
      <c r="AG634" s="303"/>
      <c r="AH634" s="303"/>
      <c r="AI634" s="349" t="e">
        <f t="shared" ref="AI634:AI673" si="972">AH634/O634</f>
        <v>#DIV/0!</v>
      </c>
      <c r="AJ634" s="354"/>
      <c r="AK634" s="349" t="e">
        <f t="shared" ref="AK634:AK673" si="973">AJ634/K634</f>
        <v>#DIV/0!</v>
      </c>
      <c r="AL634" s="303"/>
      <c r="AM634" s="355"/>
      <c r="AN634" s="355"/>
      <c r="AO634" s="355"/>
      <c r="AP634" s="303"/>
      <c r="AQ634" s="303"/>
      <c r="AR634" s="229"/>
      <c r="AS634" s="349" t="e">
        <f t="shared" ref="AS634:AS673" si="974">AR634/O634</f>
        <v>#DIV/0!</v>
      </c>
      <c r="AT634" s="351"/>
      <c r="AU634" s="351"/>
      <c r="AV634" s="351"/>
      <c r="AW634" s="351">
        <f>AZ634</f>
        <v>0</v>
      </c>
      <c r="AX634" s="351"/>
      <c r="AY634" s="351"/>
      <c r="AZ634" s="351"/>
      <c r="BA634" s="351">
        <f>BD634</f>
        <v>0</v>
      </c>
      <c r="BB634" s="351"/>
      <c r="BC634" s="351"/>
      <c r="BD634" s="351"/>
      <c r="BE634" s="230"/>
      <c r="BF634" s="353" t="e">
        <f t="shared" ref="BF634:BF658" si="975">BE634/K634</f>
        <v>#DIV/0!</v>
      </c>
      <c r="BG634" s="331"/>
      <c r="BH634" s="331"/>
      <c r="BI634" s="331"/>
      <c r="BJ634" s="331"/>
      <c r="BK634" s="230"/>
      <c r="BL634" s="353" t="e">
        <f t="shared" ref="BL634:BL660" si="976">BK634/O634</f>
        <v>#DIV/0!</v>
      </c>
    </row>
    <row r="635" spans="2:66" s="38" customFormat="1" ht="15.75" hidden="1" customHeight="1" x14ac:dyDescent="0.25">
      <c r="B635" s="303"/>
      <c r="C635" s="221" t="s">
        <v>239</v>
      </c>
      <c r="D635" s="303" t="e">
        <f>#REF!</f>
        <v>#REF!</v>
      </c>
      <c r="E635" s="496">
        <f>G635</f>
        <v>0</v>
      </c>
      <c r="F635" s="496"/>
      <c r="G635" s="496"/>
      <c r="H635" s="497"/>
      <c r="I635" s="497"/>
      <c r="J635" s="497"/>
      <c r="K635" s="498">
        <f>O635</f>
        <v>0</v>
      </c>
      <c r="L635" s="498"/>
      <c r="M635" s="498"/>
      <c r="N635" s="498"/>
      <c r="O635" s="498"/>
      <c r="P635" s="498"/>
      <c r="Q635" s="349" t="e">
        <f t="shared" si="969"/>
        <v>#DIV/0!</v>
      </c>
      <c r="R635" s="499"/>
      <c r="S635" s="496"/>
      <c r="T635" s="496"/>
      <c r="U635" s="496"/>
      <c r="V635" s="496"/>
      <c r="W635" s="496"/>
      <c r="X635" s="499"/>
      <c r="Y635" s="349" t="e">
        <f t="shared" si="970"/>
        <v>#DIV/0!</v>
      </c>
      <c r="Z635" s="498"/>
      <c r="AA635" s="349" t="e">
        <f t="shared" si="971"/>
        <v>#DIV/0!</v>
      </c>
      <c r="AB635" s="496"/>
      <c r="AC635" s="496"/>
      <c r="AD635" s="496"/>
      <c r="AE635" s="496"/>
      <c r="AF635" s="496"/>
      <c r="AG635" s="496"/>
      <c r="AH635" s="496"/>
      <c r="AI635" s="349" t="e">
        <f t="shared" si="972"/>
        <v>#DIV/0!</v>
      </c>
      <c r="AJ635" s="498"/>
      <c r="AK635" s="349" t="e">
        <f t="shared" si="973"/>
        <v>#DIV/0!</v>
      </c>
      <c r="AL635" s="496"/>
      <c r="AM635" s="355"/>
      <c r="AN635" s="355"/>
      <c r="AO635" s="355"/>
      <c r="AP635" s="496"/>
      <c r="AQ635" s="496"/>
      <c r="AR635" s="499"/>
      <c r="AS635" s="349" t="e">
        <f t="shared" si="974"/>
        <v>#DIV/0!</v>
      </c>
      <c r="AT635" s="500"/>
      <c r="AU635" s="500"/>
      <c r="AV635" s="500"/>
      <c r="AW635" s="500">
        <f>AZ635</f>
        <v>0</v>
      </c>
      <c r="AX635" s="500"/>
      <c r="AY635" s="500"/>
      <c r="AZ635" s="500"/>
      <c r="BA635" s="500">
        <f>BD635</f>
        <v>0</v>
      </c>
      <c r="BB635" s="500"/>
      <c r="BC635" s="500"/>
      <c r="BD635" s="500"/>
      <c r="BE635" s="501"/>
      <c r="BF635" s="353" t="e">
        <f t="shared" si="975"/>
        <v>#DIV/0!</v>
      </c>
      <c r="BG635" s="502"/>
      <c r="BH635" s="502"/>
      <c r="BI635" s="502"/>
      <c r="BJ635" s="502"/>
      <c r="BK635" s="501"/>
      <c r="BL635" s="353" t="e">
        <f t="shared" si="976"/>
        <v>#DIV/0!</v>
      </c>
    </row>
    <row r="636" spans="2:66" s="38" customFormat="1" ht="15" hidden="1" customHeight="1" x14ac:dyDescent="0.25">
      <c r="B636" s="494"/>
      <c r="C636" s="200" t="s">
        <v>240</v>
      </c>
      <c r="D636" s="303" t="e">
        <f>#REF!</f>
        <v>#REF!</v>
      </c>
      <c r="E636" s="303">
        <f>F636+G636</f>
        <v>0</v>
      </c>
      <c r="F636" s="303">
        <f>F639+F642</f>
        <v>0</v>
      </c>
      <c r="G636" s="303">
        <f>G639+G642</f>
        <v>0</v>
      </c>
      <c r="H636" s="355"/>
      <c r="I636" s="355"/>
      <c r="J636" s="355"/>
      <c r="K636" s="354">
        <f>L636+O636</f>
        <v>0</v>
      </c>
      <c r="L636" s="354">
        <f>L639+L642</f>
        <v>0</v>
      </c>
      <c r="M636" s="354"/>
      <c r="N636" s="354"/>
      <c r="O636" s="354">
        <f>O639+O642</f>
        <v>0</v>
      </c>
      <c r="P636" s="354"/>
      <c r="Q636" s="349" t="e">
        <f t="shared" si="969"/>
        <v>#DIV/0!</v>
      </c>
      <c r="R636" s="229"/>
      <c r="S636" s="303"/>
      <c r="T636" s="303"/>
      <c r="U636" s="303"/>
      <c r="V636" s="303"/>
      <c r="W636" s="303"/>
      <c r="X636" s="229"/>
      <c r="Y636" s="349" t="e">
        <f t="shared" si="970"/>
        <v>#DIV/0!</v>
      </c>
      <c r="Z636" s="354"/>
      <c r="AA636" s="349" t="e">
        <f t="shared" si="971"/>
        <v>#DIV/0!</v>
      </c>
      <c r="AB636" s="303"/>
      <c r="AC636" s="303"/>
      <c r="AD636" s="303"/>
      <c r="AE636" s="303"/>
      <c r="AF636" s="303"/>
      <c r="AG636" s="303"/>
      <c r="AH636" s="303"/>
      <c r="AI636" s="349" t="e">
        <f t="shared" si="972"/>
        <v>#DIV/0!</v>
      </c>
      <c r="AJ636" s="354"/>
      <c r="AK636" s="349" t="e">
        <f t="shared" si="973"/>
        <v>#DIV/0!</v>
      </c>
      <c r="AL636" s="303"/>
      <c r="AM636" s="355"/>
      <c r="AN636" s="355"/>
      <c r="AO636" s="355"/>
      <c r="AP636" s="303"/>
      <c r="AQ636" s="303"/>
      <c r="AR636" s="229"/>
      <c r="AS636" s="349" t="e">
        <f t="shared" si="974"/>
        <v>#DIV/0!</v>
      </c>
      <c r="AT636" s="351">
        <f>AT639+AT642</f>
        <v>0</v>
      </c>
      <c r="AU636" s="351"/>
      <c r="AV636" s="351">
        <f>AV639+AV642</f>
        <v>0</v>
      </c>
      <c r="AW636" s="351">
        <f>AX636+AZ636</f>
        <v>0</v>
      </c>
      <c r="AX636" s="351">
        <f>AX639+AX642</f>
        <v>0</v>
      </c>
      <c r="AY636" s="351"/>
      <c r="AZ636" s="351">
        <f>AZ639+AZ642</f>
        <v>0</v>
      </c>
      <c r="BA636" s="351">
        <f>BB636+BD636</f>
        <v>0</v>
      </c>
      <c r="BB636" s="351">
        <f>BB639+BB642</f>
        <v>0</v>
      </c>
      <c r="BC636" s="351"/>
      <c r="BD636" s="351">
        <f>BD639+BD642</f>
        <v>0</v>
      </c>
      <c r="BE636" s="230"/>
      <c r="BF636" s="353" t="e">
        <f t="shared" si="975"/>
        <v>#DIV/0!</v>
      </c>
      <c r="BG636" s="331"/>
      <c r="BH636" s="331"/>
      <c r="BI636" s="331"/>
      <c r="BJ636" s="331"/>
      <c r="BK636" s="230"/>
      <c r="BL636" s="353" t="e">
        <f t="shared" si="976"/>
        <v>#DIV/0!</v>
      </c>
    </row>
    <row r="637" spans="2:66" s="38" customFormat="1" ht="15" hidden="1" customHeight="1" x14ac:dyDescent="0.25">
      <c r="B637" s="494"/>
      <c r="C637" s="200" t="s">
        <v>241</v>
      </c>
      <c r="D637" s="303" t="e">
        <f>#REF!</f>
        <v>#REF!</v>
      </c>
      <c r="E637" s="303">
        <f>F637+G637</f>
        <v>0</v>
      </c>
      <c r="F637" s="303">
        <f>F640+F643</f>
        <v>0</v>
      </c>
      <c r="G637" s="303">
        <f>G640+G643</f>
        <v>0</v>
      </c>
      <c r="H637" s="355"/>
      <c r="I637" s="355"/>
      <c r="J637" s="355"/>
      <c r="K637" s="354">
        <f>L637+O637</f>
        <v>0</v>
      </c>
      <c r="L637" s="354">
        <f>L640+L643</f>
        <v>0</v>
      </c>
      <c r="M637" s="354"/>
      <c r="N637" s="354"/>
      <c r="O637" s="354">
        <f>O640+O643</f>
        <v>0</v>
      </c>
      <c r="P637" s="354"/>
      <c r="Q637" s="349" t="e">
        <f t="shared" si="969"/>
        <v>#DIV/0!</v>
      </c>
      <c r="R637" s="229"/>
      <c r="S637" s="303"/>
      <c r="T637" s="303"/>
      <c r="U637" s="303"/>
      <c r="V637" s="303"/>
      <c r="W637" s="303"/>
      <c r="X637" s="229"/>
      <c r="Y637" s="349" t="e">
        <f t="shared" si="970"/>
        <v>#DIV/0!</v>
      </c>
      <c r="Z637" s="354"/>
      <c r="AA637" s="349" t="e">
        <f t="shared" si="971"/>
        <v>#DIV/0!</v>
      </c>
      <c r="AB637" s="303"/>
      <c r="AC637" s="303"/>
      <c r="AD637" s="303"/>
      <c r="AE637" s="303"/>
      <c r="AF637" s="303"/>
      <c r="AG637" s="303"/>
      <c r="AH637" s="303"/>
      <c r="AI637" s="349" t="e">
        <f t="shared" si="972"/>
        <v>#DIV/0!</v>
      </c>
      <c r="AJ637" s="354"/>
      <c r="AK637" s="349" t="e">
        <f t="shared" si="973"/>
        <v>#DIV/0!</v>
      </c>
      <c r="AL637" s="303"/>
      <c r="AM637" s="355"/>
      <c r="AN637" s="355"/>
      <c r="AO637" s="355"/>
      <c r="AP637" s="303"/>
      <c r="AQ637" s="303"/>
      <c r="AR637" s="229"/>
      <c r="AS637" s="349" t="e">
        <f t="shared" si="974"/>
        <v>#DIV/0!</v>
      </c>
      <c r="AT637" s="351">
        <f>AT640+AT643</f>
        <v>0</v>
      </c>
      <c r="AU637" s="351"/>
      <c r="AV637" s="351">
        <f>AV640+AV643</f>
        <v>0</v>
      </c>
      <c r="AW637" s="351">
        <f>AX637+AZ637</f>
        <v>0</v>
      </c>
      <c r="AX637" s="351">
        <f>AX640+AX643</f>
        <v>0</v>
      </c>
      <c r="AY637" s="351"/>
      <c r="AZ637" s="351">
        <f>AZ640+AZ643</f>
        <v>0</v>
      </c>
      <c r="BA637" s="351">
        <f>BB637+BD637</f>
        <v>0</v>
      </c>
      <c r="BB637" s="351">
        <f>BB640+BB643</f>
        <v>0</v>
      </c>
      <c r="BC637" s="351"/>
      <c r="BD637" s="351">
        <f>BD640+BD643</f>
        <v>0</v>
      </c>
      <c r="BE637" s="230"/>
      <c r="BF637" s="353" t="e">
        <f t="shared" si="975"/>
        <v>#DIV/0!</v>
      </c>
      <c r="BG637" s="331"/>
      <c r="BH637" s="331"/>
      <c r="BI637" s="331"/>
      <c r="BJ637" s="331"/>
      <c r="BK637" s="230"/>
      <c r="BL637" s="353" t="e">
        <f t="shared" si="976"/>
        <v>#DIV/0!</v>
      </c>
    </row>
    <row r="638" spans="2:66" s="38" customFormat="1" ht="33.75" hidden="1" customHeight="1" x14ac:dyDescent="0.25">
      <c r="B638" s="494"/>
      <c r="C638" s="200" t="s">
        <v>242</v>
      </c>
      <c r="D638" s="303" t="e">
        <f>#REF!</f>
        <v>#REF!</v>
      </c>
      <c r="E638" s="303">
        <f>F638+G638</f>
        <v>0</v>
      </c>
      <c r="F638" s="303">
        <f>F639+F640</f>
        <v>0</v>
      </c>
      <c r="G638" s="303">
        <f>G639+G640</f>
        <v>0</v>
      </c>
      <c r="H638" s="355"/>
      <c r="I638" s="355"/>
      <c r="J638" s="355"/>
      <c r="K638" s="354">
        <f>L638+O638</f>
        <v>0</v>
      </c>
      <c r="L638" s="354">
        <f>L639+L640</f>
        <v>0</v>
      </c>
      <c r="M638" s="354"/>
      <c r="N638" s="354"/>
      <c r="O638" s="354">
        <f>O639+O640</f>
        <v>0</v>
      </c>
      <c r="P638" s="354"/>
      <c r="Q638" s="349" t="e">
        <f t="shared" si="969"/>
        <v>#DIV/0!</v>
      </c>
      <c r="R638" s="229"/>
      <c r="S638" s="303"/>
      <c r="T638" s="303"/>
      <c r="U638" s="303"/>
      <c r="V638" s="303"/>
      <c r="W638" s="303"/>
      <c r="X638" s="229"/>
      <c r="Y638" s="349" t="e">
        <f t="shared" si="970"/>
        <v>#DIV/0!</v>
      </c>
      <c r="Z638" s="354"/>
      <c r="AA638" s="349" t="e">
        <f t="shared" si="971"/>
        <v>#DIV/0!</v>
      </c>
      <c r="AB638" s="303"/>
      <c r="AC638" s="303"/>
      <c r="AD638" s="303"/>
      <c r="AE638" s="303"/>
      <c r="AF638" s="303"/>
      <c r="AG638" s="303"/>
      <c r="AH638" s="303"/>
      <c r="AI638" s="349" t="e">
        <f t="shared" si="972"/>
        <v>#DIV/0!</v>
      </c>
      <c r="AJ638" s="354"/>
      <c r="AK638" s="349" t="e">
        <f t="shared" si="973"/>
        <v>#DIV/0!</v>
      </c>
      <c r="AL638" s="303"/>
      <c r="AM638" s="355"/>
      <c r="AN638" s="355"/>
      <c r="AO638" s="355"/>
      <c r="AP638" s="303"/>
      <c r="AQ638" s="303"/>
      <c r="AR638" s="229"/>
      <c r="AS638" s="349" t="e">
        <f t="shared" si="974"/>
        <v>#DIV/0!</v>
      </c>
      <c r="AT638" s="351">
        <f>AT639+AT640</f>
        <v>0</v>
      </c>
      <c r="AU638" s="351"/>
      <c r="AV638" s="351">
        <f>AV639+AV640</f>
        <v>0</v>
      </c>
      <c r="AW638" s="351">
        <f>AX638+AZ638</f>
        <v>0</v>
      </c>
      <c r="AX638" s="351">
        <f>AX639+AX640</f>
        <v>0</v>
      </c>
      <c r="AY638" s="351"/>
      <c r="AZ638" s="351">
        <f>AZ639+AZ640</f>
        <v>0</v>
      </c>
      <c r="BA638" s="351">
        <f>BB638+BD638</f>
        <v>0</v>
      </c>
      <c r="BB638" s="351">
        <f>BB639+BB640</f>
        <v>0</v>
      </c>
      <c r="BC638" s="351"/>
      <c r="BD638" s="351">
        <f>BD639+BD640</f>
        <v>0</v>
      </c>
      <c r="BE638" s="230"/>
      <c r="BF638" s="353" t="e">
        <f t="shared" si="975"/>
        <v>#DIV/0!</v>
      </c>
      <c r="BG638" s="331"/>
      <c r="BH638" s="331"/>
      <c r="BI638" s="331"/>
      <c r="BJ638" s="331"/>
      <c r="BK638" s="230"/>
      <c r="BL638" s="353" t="e">
        <f t="shared" si="976"/>
        <v>#DIV/0!</v>
      </c>
    </row>
    <row r="639" spans="2:66" s="38" customFormat="1" ht="17.25" hidden="1" customHeight="1" x14ac:dyDescent="0.25">
      <c r="B639" s="494"/>
      <c r="C639" s="200" t="s">
        <v>240</v>
      </c>
      <c r="D639" s="303" t="e">
        <f>#REF!</f>
        <v>#REF!</v>
      </c>
      <c r="E639" s="303">
        <f>F639</f>
        <v>0</v>
      </c>
      <c r="F639" s="303"/>
      <c r="G639" s="303"/>
      <c r="H639" s="355"/>
      <c r="I639" s="355"/>
      <c r="J639" s="355"/>
      <c r="K639" s="354">
        <f>L639</f>
        <v>0</v>
      </c>
      <c r="L639" s="354"/>
      <c r="M639" s="354"/>
      <c r="N639" s="354"/>
      <c r="O639" s="354"/>
      <c r="P639" s="354"/>
      <c r="Q639" s="349" t="e">
        <f t="shared" si="969"/>
        <v>#DIV/0!</v>
      </c>
      <c r="R639" s="229"/>
      <c r="S639" s="303"/>
      <c r="T639" s="303"/>
      <c r="U639" s="303"/>
      <c r="V639" s="303"/>
      <c r="W639" s="303"/>
      <c r="X639" s="229"/>
      <c r="Y639" s="349" t="e">
        <f t="shared" si="970"/>
        <v>#DIV/0!</v>
      </c>
      <c r="Z639" s="354"/>
      <c r="AA639" s="349" t="e">
        <f t="shared" si="971"/>
        <v>#DIV/0!</v>
      </c>
      <c r="AB639" s="303"/>
      <c r="AC639" s="303"/>
      <c r="AD639" s="303"/>
      <c r="AE639" s="303"/>
      <c r="AF639" s="303"/>
      <c r="AG639" s="303"/>
      <c r="AH639" s="303"/>
      <c r="AI639" s="349" t="e">
        <f t="shared" si="972"/>
        <v>#DIV/0!</v>
      </c>
      <c r="AJ639" s="354"/>
      <c r="AK639" s="349" t="e">
        <f t="shared" si="973"/>
        <v>#DIV/0!</v>
      </c>
      <c r="AL639" s="303"/>
      <c r="AM639" s="355"/>
      <c r="AN639" s="355"/>
      <c r="AO639" s="355"/>
      <c r="AP639" s="303"/>
      <c r="AQ639" s="303"/>
      <c r="AR639" s="229"/>
      <c r="AS639" s="349" t="e">
        <f t="shared" si="974"/>
        <v>#DIV/0!</v>
      </c>
      <c r="AT639" s="351"/>
      <c r="AU639" s="351"/>
      <c r="AV639" s="351"/>
      <c r="AW639" s="351">
        <f>AX639</f>
        <v>0</v>
      </c>
      <c r="AX639" s="351"/>
      <c r="AY639" s="351"/>
      <c r="AZ639" s="351"/>
      <c r="BA639" s="351">
        <f>BB639</f>
        <v>0</v>
      </c>
      <c r="BB639" s="351"/>
      <c r="BC639" s="351"/>
      <c r="BD639" s="351"/>
      <c r="BE639" s="230"/>
      <c r="BF639" s="353" t="e">
        <f t="shared" si="975"/>
        <v>#DIV/0!</v>
      </c>
      <c r="BG639" s="331"/>
      <c r="BH639" s="331"/>
      <c r="BI639" s="331"/>
      <c r="BJ639" s="331"/>
      <c r="BK639" s="230"/>
      <c r="BL639" s="353" t="e">
        <f t="shared" si="976"/>
        <v>#DIV/0!</v>
      </c>
    </row>
    <row r="640" spans="2:66" s="38" customFormat="1" ht="29.25" hidden="1" customHeight="1" x14ac:dyDescent="0.25">
      <c r="B640" s="494"/>
      <c r="C640" s="200" t="s">
        <v>241</v>
      </c>
      <c r="D640" s="303" t="e">
        <f>#REF!</f>
        <v>#REF!</v>
      </c>
      <c r="E640" s="303">
        <f>F640</f>
        <v>0</v>
      </c>
      <c r="F640" s="303"/>
      <c r="G640" s="303"/>
      <c r="H640" s="355"/>
      <c r="I640" s="355"/>
      <c r="J640" s="355"/>
      <c r="K640" s="354">
        <f>L640</f>
        <v>0</v>
      </c>
      <c r="L640" s="354"/>
      <c r="M640" s="354"/>
      <c r="N640" s="354"/>
      <c r="O640" s="354"/>
      <c r="P640" s="354"/>
      <c r="Q640" s="349" t="e">
        <f t="shared" si="969"/>
        <v>#DIV/0!</v>
      </c>
      <c r="R640" s="229"/>
      <c r="S640" s="303"/>
      <c r="T640" s="303"/>
      <c r="U640" s="303"/>
      <c r="V640" s="303"/>
      <c r="W640" s="303"/>
      <c r="X640" s="229"/>
      <c r="Y640" s="349" t="e">
        <f t="shared" si="970"/>
        <v>#DIV/0!</v>
      </c>
      <c r="Z640" s="354"/>
      <c r="AA640" s="349" t="e">
        <f t="shared" si="971"/>
        <v>#DIV/0!</v>
      </c>
      <c r="AB640" s="303"/>
      <c r="AC640" s="303"/>
      <c r="AD640" s="303"/>
      <c r="AE640" s="303"/>
      <c r="AF640" s="303"/>
      <c r="AG640" s="303"/>
      <c r="AH640" s="303"/>
      <c r="AI640" s="349" t="e">
        <f t="shared" si="972"/>
        <v>#DIV/0!</v>
      </c>
      <c r="AJ640" s="354"/>
      <c r="AK640" s="349" t="e">
        <f t="shared" si="973"/>
        <v>#DIV/0!</v>
      </c>
      <c r="AL640" s="303"/>
      <c r="AM640" s="355"/>
      <c r="AN640" s="355"/>
      <c r="AO640" s="355"/>
      <c r="AP640" s="303"/>
      <c r="AQ640" s="303"/>
      <c r="AR640" s="229"/>
      <c r="AS640" s="349" t="e">
        <f t="shared" si="974"/>
        <v>#DIV/0!</v>
      </c>
      <c r="AT640" s="351"/>
      <c r="AU640" s="351"/>
      <c r="AV640" s="351"/>
      <c r="AW640" s="351">
        <f>AX640</f>
        <v>0</v>
      </c>
      <c r="AX640" s="351"/>
      <c r="AY640" s="351"/>
      <c r="AZ640" s="351"/>
      <c r="BA640" s="351">
        <f>BB640</f>
        <v>0</v>
      </c>
      <c r="BB640" s="351"/>
      <c r="BC640" s="351"/>
      <c r="BD640" s="351"/>
      <c r="BE640" s="230"/>
      <c r="BF640" s="353" t="e">
        <f t="shared" si="975"/>
        <v>#DIV/0!</v>
      </c>
      <c r="BG640" s="331"/>
      <c r="BH640" s="331"/>
      <c r="BI640" s="331"/>
      <c r="BJ640" s="331"/>
      <c r="BK640" s="230"/>
      <c r="BL640" s="353" t="e">
        <f t="shared" si="976"/>
        <v>#DIV/0!</v>
      </c>
    </row>
    <row r="641" spans="1:64" s="38" customFormat="1" ht="32.25" hidden="1" customHeight="1" x14ac:dyDescent="0.25">
      <c r="B641" s="494"/>
      <c r="C641" s="200" t="s">
        <v>243</v>
      </c>
      <c r="D641" s="303" t="e">
        <f>#REF!</f>
        <v>#REF!</v>
      </c>
      <c r="E641" s="303">
        <f>F641+G641</f>
        <v>0</v>
      </c>
      <c r="F641" s="303"/>
      <c r="G641" s="303">
        <f>G642+G643</f>
        <v>0</v>
      </c>
      <c r="H641" s="355"/>
      <c r="I641" s="355"/>
      <c r="J641" s="355"/>
      <c r="K641" s="354">
        <f>L641+O641</f>
        <v>0</v>
      </c>
      <c r="L641" s="354"/>
      <c r="M641" s="354"/>
      <c r="N641" s="354"/>
      <c r="O641" s="354">
        <f>O642+O643</f>
        <v>0</v>
      </c>
      <c r="P641" s="354"/>
      <c r="Q641" s="349" t="e">
        <f t="shared" si="969"/>
        <v>#DIV/0!</v>
      </c>
      <c r="R641" s="229"/>
      <c r="S641" s="303"/>
      <c r="T641" s="303"/>
      <c r="U641" s="303"/>
      <c r="V641" s="303"/>
      <c r="W641" s="303"/>
      <c r="X641" s="229"/>
      <c r="Y641" s="349" t="e">
        <f t="shared" si="970"/>
        <v>#DIV/0!</v>
      </c>
      <c r="Z641" s="354"/>
      <c r="AA641" s="349" t="e">
        <f t="shared" si="971"/>
        <v>#DIV/0!</v>
      </c>
      <c r="AB641" s="303"/>
      <c r="AC641" s="303"/>
      <c r="AD641" s="303"/>
      <c r="AE641" s="303"/>
      <c r="AF641" s="303"/>
      <c r="AG641" s="303"/>
      <c r="AH641" s="303"/>
      <c r="AI641" s="349" t="e">
        <f t="shared" si="972"/>
        <v>#DIV/0!</v>
      </c>
      <c r="AJ641" s="354"/>
      <c r="AK641" s="349" t="e">
        <f t="shared" si="973"/>
        <v>#DIV/0!</v>
      </c>
      <c r="AL641" s="303"/>
      <c r="AM641" s="355"/>
      <c r="AN641" s="355"/>
      <c r="AO641" s="355"/>
      <c r="AP641" s="303"/>
      <c r="AQ641" s="303"/>
      <c r="AR641" s="229"/>
      <c r="AS641" s="349" t="e">
        <f t="shared" si="974"/>
        <v>#DIV/0!</v>
      </c>
      <c r="AT641" s="351"/>
      <c r="AU641" s="351"/>
      <c r="AV641" s="351">
        <f>AV642+AV643</f>
        <v>0</v>
      </c>
      <c r="AW641" s="351">
        <f>AX641+AZ641</f>
        <v>0</v>
      </c>
      <c r="AX641" s="351"/>
      <c r="AY641" s="351"/>
      <c r="AZ641" s="351">
        <f>AZ642+AZ643</f>
        <v>0</v>
      </c>
      <c r="BA641" s="351">
        <f>BB641+BD641</f>
        <v>0</v>
      </c>
      <c r="BB641" s="351"/>
      <c r="BC641" s="351"/>
      <c r="BD641" s="351">
        <f>BD642+BD643</f>
        <v>0</v>
      </c>
      <c r="BE641" s="230"/>
      <c r="BF641" s="353" t="e">
        <f t="shared" si="975"/>
        <v>#DIV/0!</v>
      </c>
      <c r="BG641" s="331"/>
      <c r="BH641" s="331"/>
      <c r="BI641" s="331"/>
      <c r="BJ641" s="331"/>
      <c r="BK641" s="230"/>
      <c r="BL641" s="353" t="e">
        <f t="shared" si="976"/>
        <v>#DIV/0!</v>
      </c>
    </row>
    <row r="642" spans="1:64" s="38" customFormat="1" ht="15" hidden="1" customHeight="1" x14ac:dyDescent="0.25">
      <c r="B642" s="494"/>
      <c r="C642" s="200" t="s">
        <v>240</v>
      </c>
      <c r="D642" s="303" t="e">
        <f>#REF!</f>
        <v>#REF!</v>
      </c>
      <c r="E642" s="303">
        <f>G642</f>
        <v>0</v>
      </c>
      <c r="F642" s="303"/>
      <c r="G642" s="303">
        <f>G645+G648</f>
        <v>0</v>
      </c>
      <c r="H642" s="355"/>
      <c r="I642" s="355"/>
      <c r="J642" s="355"/>
      <c r="K642" s="354">
        <f>O642</f>
        <v>0</v>
      </c>
      <c r="L642" s="354"/>
      <c r="M642" s="354"/>
      <c r="N642" s="354"/>
      <c r="O642" s="354">
        <f>O645+O648</f>
        <v>0</v>
      </c>
      <c r="P642" s="354"/>
      <c r="Q642" s="349" t="e">
        <f t="shared" si="969"/>
        <v>#DIV/0!</v>
      </c>
      <c r="R642" s="229"/>
      <c r="S642" s="303"/>
      <c r="T642" s="303"/>
      <c r="U642" s="303"/>
      <c r="V642" s="303"/>
      <c r="W642" s="303"/>
      <c r="X642" s="229"/>
      <c r="Y642" s="349" t="e">
        <f t="shared" si="970"/>
        <v>#DIV/0!</v>
      </c>
      <c r="Z642" s="354"/>
      <c r="AA642" s="349" t="e">
        <f t="shared" si="971"/>
        <v>#DIV/0!</v>
      </c>
      <c r="AB642" s="303"/>
      <c r="AC642" s="303"/>
      <c r="AD642" s="303"/>
      <c r="AE642" s="303"/>
      <c r="AF642" s="303"/>
      <c r="AG642" s="303"/>
      <c r="AH642" s="303"/>
      <c r="AI642" s="349" t="e">
        <f t="shared" si="972"/>
        <v>#DIV/0!</v>
      </c>
      <c r="AJ642" s="354"/>
      <c r="AK642" s="349" t="e">
        <f t="shared" si="973"/>
        <v>#DIV/0!</v>
      </c>
      <c r="AL642" s="303"/>
      <c r="AM642" s="355"/>
      <c r="AN642" s="355"/>
      <c r="AO642" s="355"/>
      <c r="AP642" s="303"/>
      <c r="AQ642" s="303"/>
      <c r="AR642" s="229"/>
      <c r="AS642" s="349" t="e">
        <f t="shared" si="974"/>
        <v>#DIV/0!</v>
      </c>
      <c r="AT642" s="351"/>
      <c r="AU642" s="351"/>
      <c r="AV642" s="351">
        <f>AV645+AV648</f>
        <v>0</v>
      </c>
      <c r="AW642" s="351">
        <f>AZ642</f>
        <v>0</v>
      </c>
      <c r="AX642" s="351"/>
      <c r="AY642" s="351"/>
      <c r="AZ642" s="351">
        <f>AZ645+AZ648</f>
        <v>0</v>
      </c>
      <c r="BA642" s="351">
        <f>BD642</f>
        <v>0</v>
      </c>
      <c r="BB642" s="351"/>
      <c r="BC642" s="351"/>
      <c r="BD642" s="351">
        <f>BD645+BD648</f>
        <v>0</v>
      </c>
      <c r="BE642" s="230"/>
      <c r="BF642" s="353" t="e">
        <f t="shared" si="975"/>
        <v>#DIV/0!</v>
      </c>
      <c r="BG642" s="331"/>
      <c r="BH642" s="331"/>
      <c r="BI642" s="331"/>
      <c r="BJ642" s="331"/>
      <c r="BK642" s="230"/>
      <c r="BL642" s="353" t="e">
        <f t="shared" si="976"/>
        <v>#DIV/0!</v>
      </c>
    </row>
    <row r="643" spans="1:64" s="38" customFormat="1" ht="15" hidden="1" customHeight="1" x14ac:dyDescent="0.25">
      <c r="B643" s="494"/>
      <c r="C643" s="200" t="s">
        <v>241</v>
      </c>
      <c r="D643" s="303" t="e">
        <f>#REF!</f>
        <v>#REF!</v>
      </c>
      <c r="E643" s="303">
        <f>G643</f>
        <v>0</v>
      </c>
      <c r="F643" s="303"/>
      <c r="G643" s="303">
        <f>G646+G649</f>
        <v>0</v>
      </c>
      <c r="H643" s="355"/>
      <c r="I643" s="355"/>
      <c r="J643" s="355"/>
      <c r="K643" s="354">
        <f>O643</f>
        <v>0</v>
      </c>
      <c r="L643" s="354"/>
      <c r="M643" s="354"/>
      <c r="N643" s="354"/>
      <c r="O643" s="354">
        <f>O646+O649</f>
        <v>0</v>
      </c>
      <c r="P643" s="354"/>
      <c r="Q643" s="349" t="e">
        <f t="shared" si="969"/>
        <v>#DIV/0!</v>
      </c>
      <c r="R643" s="229"/>
      <c r="S643" s="303"/>
      <c r="T643" s="303"/>
      <c r="U643" s="303"/>
      <c r="V643" s="303"/>
      <c r="W643" s="303"/>
      <c r="X643" s="229"/>
      <c r="Y643" s="349" t="e">
        <f t="shared" si="970"/>
        <v>#DIV/0!</v>
      </c>
      <c r="Z643" s="354"/>
      <c r="AA643" s="349" t="e">
        <f t="shared" si="971"/>
        <v>#DIV/0!</v>
      </c>
      <c r="AB643" s="303"/>
      <c r="AC643" s="303"/>
      <c r="AD643" s="303"/>
      <c r="AE643" s="303"/>
      <c r="AF643" s="303"/>
      <c r="AG643" s="303"/>
      <c r="AH643" s="303"/>
      <c r="AI643" s="349" t="e">
        <f t="shared" si="972"/>
        <v>#DIV/0!</v>
      </c>
      <c r="AJ643" s="354"/>
      <c r="AK643" s="349" t="e">
        <f t="shared" si="973"/>
        <v>#DIV/0!</v>
      </c>
      <c r="AL643" s="303"/>
      <c r="AM643" s="355"/>
      <c r="AN643" s="355"/>
      <c r="AO643" s="355"/>
      <c r="AP643" s="303"/>
      <c r="AQ643" s="303"/>
      <c r="AR643" s="229"/>
      <c r="AS643" s="349" t="e">
        <f t="shared" si="974"/>
        <v>#DIV/0!</v>
      </c>
      <c r="AT643" s="351"/>
      <c r="AU643" s="351"/>
      <c r="AV643" s="351">
        <f>AV646+AV649</f>
        <v>0</v>
      </c>
      <c r="AW643" s="351">
        <f>AZ643</f>
        <v>0</v>
      </c>
      <c r="AX643" s="351"/>
      <c r="AY643" s="351"/>
      <c r="AZ643" s="351">
        <f>AZ646+AZ649</f>
        <v>0</v>
      </c>
      <c r="BA643" s="351">
        <f>BD643</f>
        <v>0</v>
      </c>
      <c r="BB643" s="351"/>
      <c r="BC643" s="351"/>
      <c r="BD643" s="351">
        <f>BD646+BD649</f>
        <v>0</v>
      </c>
      <c r="BE643" s="230"/>
      <c r="BF643" s="353" t="e">
        <f t="shared" si="975"/>
        <v>#DIV/0!</v>
      </c>
      <c r="BG643" s="331"/>
      <c r="BH643" s="331"/>
      <c r="BI643" s="331"/>
      <c r="BJ643" s="331"/>
      <c r="BK643" s="230"/>
      <c r="BL643" s="353" t="e">
        <f t="shared" si="976"/>
        <v>#DIV/0!</v>
      </c>
    </row>
    <row r="644" spans="1:64" s="38" customFormat="1" ht="33.75" hidden="1" customHeight="1" x14ac:dyDescent="0.25">
      <c r="B644" s="494"/>
      <c r="C644" s="200" t="s">
        <v>244</v>
      </c>
      <c r="D644" s="303" t="e">
        <f>#REF!</f>
        <v>#REF!</v>
      </c>
      <c r="E644" s="303">
        <f>F644+G644</f>
        <v>0</v>
      </c>
      <c r="F644" s="303"/>
      <c r="G644" s="303">
        <f>G645+G646</f>
        <v>0</v>
      </c>
      <c r="H644" s="355"/>
      <c r="I644" s="355"/>
      <c r="J644" s="355"/>
      <c r="K644" s="354">
        <f>L644+O644</f>
        <v>0</v>
      </c>
      <c r="L644" s="354"/>
      <c r="M644" s="354"/>
      <c r="N644" s="354"/>
      <c r="O644" s="354">
        <f>O645+O646</f>
        <v>0</v>
      </c>
      <c r="P644" s="354"/>
      <c r="Q644" s="349" t="e">
        <f t="shared" si="969"/>
        <v>#DIV/0!</v>
      </c>
      <c r="R644" s="229"/>
      <c r="S644" s="303"/>
      <c r="T644" s="303"/>
      <c r="U644" s="303"/>
      <c r="V644" s="303"/>
      <c r="W644" s="303"/>
      <c r="X644" s="229"/>
      <c r="Y644" s="349" t="e">
        <f t="shared" si="970"/>
        <v>#DIV/0!</v>
      </c>
      <c r="Z644" s="354"/>
      <c r="AA644" s="349" t="e">
        <f t="shared" si="971"/>
        <v>#DIV/0!</v>
      </c>
      <c r="AB644" s="303"/>
      <c r="AC644" s="303"/>
      <c r="AD644" s="303"/>
      <c r="AE644" s="303"/>
      <c r="AF644" s="303"/>
      <c r="AG644" s="303"/>
      <c r="AH644" s="303"/>
      <c r="AI644" s="349" t="e">
        <f t="shared" si="972"/>
        <v>#DIV/0!</v>
      </c>
      <c r="AJ644" s="354"/>
      <c r="AK644" s="349" t="e">
        <f t="shared" si="973"/>
        <v>#DIV/0!</v>
      </c>
      <c r="AL644" s="303"/>
      <c r="AM644" s="355"/>
      <c r="AN644" s="355"/>
      <c r="AO644" s="355"/>
      <c r="AP644" s="303"/>
      <c r="AQ644" s="303"/>
      <c r="AR644" s="229"/>
      <c r="AS644" s="349" t="e">
        <f t="shared" si="974"/>
        <v>#DIV/0!</v>
      </c>
      <c r="AT644" s="351"/>
      <c r="AU644" s="351"/>
      <c r="AV644" s="351">
        <f>AV645+AV646</f>
        <v>0</v>
      </c>
      <c r="AW644" s="351">
        <f>AX644+AZ644</f>
        <v>0</v>
      </c>
      <c r="AX644" s="351"/>
      <c r="AY644" s="351"/>
      <c r="AZ644" s="351">
        <f>AZ645+AZ646</f>
        <v>0</v>
      </c>
      <c r="BA644" s="351">
        <f>BB644+BD644</f>
        <v>0</v>
      </c>
      <c r="BB644" s="351"/>
      <c r="BC644" s="351"/>
      <c r="BD644" s="351">
        <f>BD645+BD646</f>
        <v>0</v>
      </c>
      <c r="BE644" s="230"/>
      <c r="BF644" s="353" t="e">
        <f t="shared" si="975"/>
        <v>#DIV/0!</v>
      </c>
      <c r="BG644" s="331"/>
      <c r="BH644" s="331"/>
      <c r="BI644" s="331"/>
      <c r="BJ644" s="331"/>
      <c r="BK644" s="230"/>
      <c r="BL644" s="353" t="e">
        <f t="shared" si="976"/>
        <v>#DIV/0!</v>
      </c>
    </row>
    <row r="645" spans="1:64" s="38" customFormat="1" ht="15" hidden="1" customHeight="1" x14ac:dyDescent="0.25">
      <c r="B645" s="494"/>
      <c r="C645" s="200" t="s">
        <v>240</v>
      </c>
      <c r="D645" s="303" t="e">
        <f>#REF!</f>
        <v>#REF!</v>
      </c>
      <c r="E645" s="303">
        <f>G645</f>
        <v>0</v>
      </c>
      <c r="F645" s="303"/>
      <c r="G645" s="303"/>
      <c r="H645" s="355"/>
      <c r="I645" s="355"/>
      <c r="J645" s="355"/>
      <c r="K645" s="354">
        <f>O645</f>
        <v>0</v>
      </c>
      <c r="L645" s="354"/>
      <c r="M645" s="354"/>
      <c r="N645" s="354"/>
      <c r="O645" s="354"/>
      <c r="P645" s="354"/>
      <c r="Q645" s="349" t="e">
        <f t="shared" si="969"/>
        <v>#DIV/0!</v>
      </c>
      <c r="R645" s="229"/>
      <c r="S645" s="303"/>
      <c r="T645" s="303"/>
      <c r="U645" s="303"/>
      <c r="V645" s="303"/>
      <c r="W645" s="303"/>
      <c r="X645" s="229"/>
      <c r="Y645" s="349" t="e">
        <f t="shared" si="970"/>
        <v>#DIV/0!</v>
      </c>
      <c r="Z645" s="354"/>
      <c r="AA645" s="349" t="e">
        <f t="shared" si="971"/>
        <v>#DIV/0!</v>
      </c>
      <c r="AB645" s="303"/>
      <c r="AC645" s="303"/>
      <c r="AD645" s="303"/>
      <c r="AE645" s="303"/>
      <c r="AF645" s="303"/>
      <c r="AG645" s="303"/>
      <c r="AH645" s="303"/>
      <c r="AI645" s="349" t="e">
        <f t="shared" si="972"/>
        <v>#DIV/0!</v>
      </c>
      <c r="AJ645" s="354"/>
      <c r="AK645" s="349" t="e">
        <f t="shared" si="973"/>
        <v>#DIV/0!</v>
      </c>
      <c r="AL645" s="303"/>
      <c r="AM645" s="355"/>
      <c r="AN645" s="355"/>
      <c r="AO645" s="355"/>
      <c r="AP645" s="303"/>
      <c r="AQ645" s="303"/>
      <c r="AR645" s="229"/>
      <c r="AS645" s="349" t="e">
        <f t="shared" si="974"/>
        <v>#DIV/0!</v>
      </c>
      <c r="AT645" s="351"/>
      <c r="AU645" s="351"/>
      <c r="AV645" s="351"/>
      <c r="AW645" s="351">
        <f>AZ645</f>
        <v>0</v>
      </c>
      <c r="AX645" s="351"/>
      <c r="AY645" s="351"/>
      <c r="AZ645" s="351"/>
      <c r="BA645" s="351">
        <f>BD645</f>
        <v>0</v>
      </c>
      <c r="BB645" s="351"/>
      <c r="BC645" s="351"/>
      <c r="BD645" s="351"/>
      <c r="BE645" s="230"/>
      <c r="BF645" s="353" t="e">
        <f t="shared" si="975"/>
        <v>#DIV/0!</v>
      </c>
      <c r="BG645" s="331"/>
      <c r="BH645" s="331"/>
      <c r="BI645" s="331"/>
      <c r="BJ645" s="331"/>
      <c r="BK645" s="230"/>
      <c r="BL645" s="353" t="e">
        <f t="shared" si="976"/>
        <v>#DIV/0!</v>
      </c>
    </row>
    <row r="646" spans="1:64" s="38" customFormat="1" ht="15" hidden="1" customHeight="1" x14ac:dyDescent="0.25">
      <c r="B646" s="494"/>
      <c r="C646" s="200" t="s">
        <v>241</v>
      </c>
      <c r="D646" s="303" t="e">
        <f>#REF!</f>
        <v>#REF!</v>
      </c>
      <c r="E646" s="303">
        <f>G646</f>
        <v>0</v>
      </c>
      <c r="F646" s="303"/>
      <c r="G646" s="303"/>
      <c r="H646" s="355"/>
      <c r="I646" s="355"/>
      <c r="J646" s="355"/>
      <c r="K646" s="354">
        <f>O646</f>
        <v>0</v>
      </c>
      <c r="L646" s="354"/>
      <c r="M646" s="354"/>
      <c r="N646" s="354"/>
      <c r="O646" s="354"/>
      <c r="P646" s="354"/>
      <c r="Q646" s="349" t="e">
        <f t="shared" si="969"/>
        <v>#DIV/0!</v>
      </c>
      <c r="R646" s="229"/>
      <c r="S646" s="303"/>
      <c r="T646" s="303"/>
      <c r="U646" s="303"/>
      <c r="V646" s="303"/>
      <c r="W646" s="303"/>
      <c r="X646" s="229"/>
      <c r="Y646" s="349" t="e">
        <f t="shared" si="970"/>
        <v>#DIV/0!</v>
      </c>
      <c r="Z646" s="354"/>
      <c r="AA646" s="349" t="e">
        <f t="shared" si="971"/>
        <v>#DIV/0!</v>
      </c>
      <c r="AB646" s="303"/>
      <c r="AC646" s="303"/>
      <c r="AD646" s="303"/>
      <c r="AE646" s="303"/>
      <c r="AF646" s="303"/>
      <c r="AG646" s="303"/>
      <c r="AH646" s="303"/>
      <c r="AI646" s="349" t="e">
        <f t="shared" si="972"/>
        <v>#DIV/0!</v>
      </c>
      <c r="AJ646" s="354"/>
      <c r="AK646" s="349" t="e">
        <f t="shared" si="973"/>
        <v>#DIV/0!</v>
      </c>
      <c r="AL646" s="303"/>
      <c r="AM646" s="355"/>
      <c r="AN646" s="355"/>
      <c r="AO646" s="355"/>
      <c r="AP646" s="303"/>
      <c r="AQ646" s="303"/>
      <c r="AR646" s="229"/>
      <c r="AS646" s="349" t="e">
        <f t="shared" si="974"/>
        <v>#DIV/0!</v>
      </c>
      <c r="AT646" s="351"/>
      <c r="AU646" s="351"/>
      <c r="AV646" s="351"/>
      <c r="AW646" s="351">
        <f>AZ646</f>
        <v>0</v>
      </c>
      <c r="AX646" s="351"/>
      <c r="AY646" s="351"/>
      <c r="AZ646" s="351"/>
      <c r="BA646" s="351">
        <f>BD646</f>
        <v>0</v>
      </c>
      <c r="BB646" s="351"/>
      <c r="BC646" s="351"/>
      <c r="BD646" s="351"/>
      <c r="BE646" s="230"/>
      <c r="BF646" s="353" t="e">
        <f t="shared" si="975"/>
        <v>#DIV/0!</v>
      </c>
      <c r="BG646" s="331"/>
      <c r="BH646" s="331"/>
      <c r="BI646" s="331"/>
      <c r="BJ646" s="331"/>
      <c r="BK646" s="230"/>
      <c r="BL646" s="353" t="e">
        <f t="shared" si="976"/>
        <v>#DIV/0!</v>
      </c>
    </row>
    <row r="647" spans="1:64" s="38" customFormat="1" ht="31.5" hidden="1" customHeight="1" x14ac:dyDescent="0.25">
      <c r="B647" s="494"/>
      <c r="C647" s="200" t="s">
        <v>245</v>
      </c>
      <c r="D647" s="303" t="e">
        <f>#REF!</f>
        <v>#REF!</v>
      </c>
      <c r="E647" s="303">
        <f>F647+G647</f>
        <v>0</v>
      </c>
      <c r="F647" s="303"/>
      <c r="G647" s="303">
        <f>G648+G649</f>
        <v>0</v>
      </c>
      <c r="H647" s="355"/>
      <c r="I647" s="355"/>
      <c r="J647" s="355"/>
      <c r="K647" s="354">
        <f>L647+O647</f>
        <v>0</v>
      </c>
      <c r="L647" s="354"/>
      <c r="M647" s="354"/>
      <c r="N647" s="354"/>
      <c r="O647" s="354">
        <f>O648+O649</f>
        <v>0</v>
      </c>
      <c r="P647" s="354"/>
      <c r="Q647" s="349" t="e">
        <f t="shared" si="969"/>
        <v>#DIV/0!</v>
      </c>
      <c r="R647" s="229"/>
      <c r="S647" s="303"/>
      <c r="T647" s="303"/>
      <c r="U647" s="303"/>
      <c r="V647" s="303"/>
      <c r="W647" s="303"/>
      <c r="X647" s="229"/>
      <c r="Y647" s="349" t="e">
        <f t="shared" si="970"/>
        <v>#DIV/0!</v>
      </c>
      <c r="Z647" s="354"/>
      <c r="AA647" s="349" t="e">
        <f t="shared" si="971"/>
        <v>#DIV/0!</v>
      </c>
      <c r="AB647" s="303"/>
      <c r="AC647" s="303"/>
      <c r="AD647" s="303"/>
      <c r="AE647" s="303"/>
      <c r="AF647" s="303"/>
      <c r="AG647" s="303"/>
      <c r="AH647" s="303"/>
      <c r="AI647" s="349" t="e">
        <f t="shared" si="972"/>
        <v>#DIV/0!</v>
      </c>
      <c r="AJ647" s="354"/>
      <c r="AK647" s="349" t="e">
        <f t="shared" si="973"/>
        <v>#DIV/0!</v>
      </c>
      <c r="AL647" s="303"/>
      <c r="AM647" s="355"/>
      <c r="AN647" s="355"/>
      <c r="AO647" s="355"/>
      <c r="AP647" s="303"/>
      <c r="AQ647" s="303"/>
      <c r="AR647" s="229"/>
      <c r="AS647" s="349" t="e">
        <f t="shared" si="974"/>
        <v>#DIV/0!</v>
      </c>
      <c r="AT647" s="351"/>
      <c r="AU647" s="351"/>
      <c r="AV647" s="351">
        <f>AV648+AV649</f>
        <v>0</v>
      </c>
      <c r="AW647" s="351">
        <f>AX647+AZ647</f>
        <v>0</v>
      </c>
      <c r="AX647" s="351"/>
      <c r="AY647" s="351"/>
      <c r="AZ647" s="351">
        <f>AZ648+AZ649</f>
        <v>0</v>
      </c>
      <c r="BA647" s="351">
        <f>BB647+BD647</f>
        <v>0</v>
      </c>
      <c r="BB647" s="351"/>
      <c r="BC647" s="351"/>
      <c r="BD647" s="351">
        <f>BD648+BD649</f>
        <v>0</v>
      </c>
      <c r="BE647" s="230"/>
      <c r="BF647" s="353" t="e">
        <f t="shared" si="975"/>
        <v>#DIV/0!</v>
      </c>
      <c r="BG647" s="331"/>
      <c r="BH647" s="331"/>
      <c r="BI647" s="331"/>
      <c r="BJ647" s="331"/>
      <c r="BK647" s="230"/>
      <c r="BL647" s="353" t="e">
        <f t="shared" si="976"/>
        <v>#DIV/0!</v>
      </c>
    </row>
    <row r="648" spans="1:64" s="38" customFormat="1" ht="20.25" hidden="1" customHeight="1" x14ac:dyDescent="0.25">
      <c r="B648" s="494"/>
      <c r="C648" s="200" t="s">
        <v>240</v>
      </c>
      <c r="D648" s="303" t="e">
        <f>#REF!</f>
        <v>#REF!</v>
      </c>
      <c r="E648" s="303">
        <f>G648</f>
        <v>0</v>
      </c>
      <c r="F648" s="303"/>
      <c r="G648" s="303"/>
      <c r="H648" s="355"/>
      <c r="I648" s="355"/>
      <c r="J648" s="355"/>
      <c r="K648" s="354">
        <f>O648</f>
        <v>0</v>
      </c>
      <c r="L648" s="354"/>
      <c r="M648" s="354"/>
      <c r="N648" s="354"/>
      <c r="O648" s="354"/>
      <c r="P648" s="354"/>
      <c r="Q648" s="349" t="e">
        <f t="shared" si="969"/>
        <v>#DIV/0!</v>
      </c>
      <c r="R648" s="229"/>
      <c r="S648" s="303"/>
      <c r="T648" s="303"/>
      <c r="U648" s="303"/>
      <c r="V648" s="303"/>
      <c r="W648" s="303"/>
      <c r="X648" s="229"/>
      <c r="Y648" s="349" t="e">
        <f t="shared" si="970"/>
        <v>#DIV/0!</v>
      </c>
      <c r="Z648" s="354"/>
      <c r="AA648" s="349" t="e">
        <f t="shared" si="971"/>
        <v>#DIV/0!</v>
      </c>
      <c r="AB648" s="303"/>
      <c r="AC648" s="303"/>
      <c r="AD648" s="303"/>
      <c r="AE648" s="303"/>
      <c r="AF648" s="303"/>
      <c r="AG648" s="303"/>
      <c r="AH648" s="303"/>
      <c r="AI648" s="349" t="e">
        <f t="shared" si="972"/>
        <v>#DIV/0!</v>
      </c>
      <c r="AJ648" s="354"/>
      <c r="AK648" s="349" t="e">
        <f t="shared" si="973"/>
        <v>#DIV/0!</v>
      </c>
      <c r="AL648" s="303"/>
      <c r="AM648" s="355"/>
      <c r="AN648" s="355"/>
      <c r="AO648" s="355"/>
      <c r="AP648" s="303"/>
      <c r="AQ648" s="303"/>
      <c r="AR648" s="229"/>
      <c r="AS648" s="349" t="e">
        <f t="shared" si="974"/>
        <v>#DIV/0!</v>
      </c>
      <c r="AT648" s="351"/>
      <c r="AU648" s="351"/>
      <c r="AV648" s="351"/>
      <c r="AW648" s="351">
        <f>AZ648</f>
        <v>0</v>
      </c>
      <c r="AX648" s="351"/>
      <c r="AY648" s="351"/>
      <c r="AZ648" s="351"/>
      <c r="BA648" s="351">
        <f>BD648</f>
        <v>0</v>
      </c>
      <c r="BB648" s="351"/>
      <c r="BC648" s="351"/>
      <c r="BD648" s="351"/>
      <c r="BE648" s="230"/>
      <c r="BF648" s="353" t="e">
        <f t="shared" si="975"/>
        <v>#DIV/0!</v>
      </c>
      <c r="BG648" s="331"/>
      <c r="BH648" s="331"/>
      <c r="BI648" s="331"/>
      <c r="BJ648" s="331"/>
      <c r="BK648" s="230"/>
      <c r="BL648" s="353" t="e">
        <f t="shared" si="976"/>
        <v>#DIV/0!</v>
      </c>
    </row>
    <row r="649" spans="1:64" s="38" customFormat="1" ht="18.75" hidden="1" customHeight="1" x14ac:dyDescent="0.25">
      <c r="B649" s="494"/>
      <c r="C649" s="200" t="s">
        <v>241</v>
      </c>
      <c r="D649" s="303" t="e">
        <f>#REF!</f>
        <v>#REF!</v>
      </c>
      <c r="E649" s="303">
        <f>G649</f>
        <v>0</v>
      </c>
      <c r="F649" s="303"/>
      <c r="G649" s="303"/>
      <c r="H649" s="355"/>
      <c r="I649" s="355"/>
      <c r="J649" s="355"/>
      <c r="K649" s="354">
        <f>O649</f>
        <v>0</v>
      </c>
      <c r="L649" s="354"/>
      <c r="M649" s="354"/>
      <c r="N649" s="354"/>
      <c r="O649" s="354"/>
      <c r="P649" s="354"/>
      <c r="Q649" s="349" t="e">
        <f t="shared" si="969"/>
        <v>#DIV/0!</v>
      </c>
      <c r="R649" s="229"/>
      <c r="S649" s="303"/>
      <c r="T649" s="303"/>
      <c r="U649" s="303"/>
      <c r="V649" s="303"/>
      <c r="W649" s="303"/>
      <c r="X649" s="229"/>
      <c r="Y649" s="349" t="e">
        <f t="shared" si="970"/>
        <v>#DIV/0!</v>
      </c>
      <c r="Z649" s="354"/>
      <c r="AA649" s="349" t="e">
        <f t="shared" si="971"/>
        <v>#DIV/0!</v>
      </c>
      <c r="AB649" s="303"/>
      <c r="AC649" s="303"/>
      <c r="AD649" s="303"/>
      <c r="AE649" s="303"/>
      <c r="AF649" s="303"/>
      <c r="AG649" s="303"/>
      <c r="AH649" s="303"/>
      <c r="AI649" s="349" t="e">
        <f t="shared" si="972"/>
        <v>#DIV/0!</v>
      </c>
      <c r="AJ649" s="354"/>
      <c r="AK649" s="349" t="e">
        <f t="shared" si="973"/>
        <v>#DIV/0!</v>
      </c>
      <c r="AL649" s="303"/>
      <c r="AM649" s="355"/>
      <c r="AN649" s="355"/>
      <c r="AO649" s="355"/>
      <c r="AP649" s="303"/>
      <c r="AQ649" s="303"/>
      <c r="AR649" s="229"/>
      <c r="AS649" s="349" t="e">
        <f t="shared" si="974"/>
        <v>#DIV/0!</v>
      </c>
      <c r="AT649" s="351"/>
      <c r="AU649" s="351"/>
      <c r="AV649" s="351"/>
      <c r="AW649" s="351">
        <f>AZ649</f>
        <v>0</v>
      </c>
      <c r="AX649" s="351"/>
      <c r="AY649" s="351"/>
      <c r="AZ649" s="351"/>
      <c r="BA649" s="351">
        <f>BD649</f>
        <v>0</v>
      </c>
      <c r="BB649" s="351"/>
      <c r="BC649" s="351"/>
      <c r="BD649" s="351"/>
      <c r="BE649" s="230"/>
      <c r="BF649" s="353" t="e">
        <f t="shared" si="975"/>
        <v>#DIV/0!</v>
      </c>
      <c r="BG649" s="331"/>
      <c r="BH649" s="331"/>
      <c r="BI649" s="331"/>
      <c r="BJ649" s="331"/>
      <c r="BK649" s="230"/>
      <c r="BL649" s="353" t="e">
        <f t="shared" si="976"/>
        <v>#DIV/0!</v>
      </c>
    </row>
    <row r="650" spans="1:64" s="74" customFormat="1" ht="26.25" hidden="1" customHeight="1" x14ac:dyDescent="0.25">
      <c r="B650" s="494" t="s">
        <v>92</v>
      </c>
      <c r="C650" s="200" t="s">
        <v>246</v>
      </c>
      <c r="D650" s="303" t="e">
        <f>#REF!</f>
        <v>#REF!</v>
      </c>
      <c r="E650" s="303">
        <f>E651+E652</f>
        <v>0</v>
      </c>
      <c r="F650" s="303">
        <f>F651</f>
        <v>0</v>
      </c>
      <c r="G650" s="303">
        <f>G651+G652</f>
        <v>0</v>
      </c>
      <c r="H650" s="303"/>
      <c r="I650" s="303"/>
      <c r="J650" s="303"/>
      <c r="K650" s="229">
        <f>K651+K652</f>
        <v>0</v>
      </c>
      <c r="L650" s="229">
        <f>L651</f>
        <v>0</v>
      </c>
      <c r="M650" s="229"/>
      <c r="N650" s="229"/>
      <c r="O650" s="229">
        <f>O651+O652</f>
        <v>0</v>
      </c>
      <c r="P650" s="229"/>
      <c r="Q650" s="349" t="e">
        <f t="shared" si="969"/>
        <v>#DIV/0!</v>
      </c>
      <c r="R650" s="229"/>
      <c r="S650" s="303"/>
      <c r="T650" s="303"/>
      <c r="U650" s="303"/>
      <c r="V650" s="303"/>
      <c r="W650" s="303"/>
      <c r="X650" s="229"/>
      <c r="Y650" s="349" t="e">
        <f t="shared" si="970"/>
        <v>#DIV/0!</v>
      </c>
      <c r="Z650" s="229"/>
      <c r="AA650" s="349" t="e">
        <f t="shared" si="971"/>
        <v>#DIV/0!</v>
      </c>
      <c r="AB650" s="303"/>
      <c r="AC650" s="303"/>
      <c r="AD650" s="303"/>
      <c r="AE650" s="303"/>
      <c r="AF650" s="303"/>
      <c r="AG650" s="303"/>
      <c r="AH650" s="303"/>
      <c r="AI650" s="349" t="e">
        <f t="shared" si="972"/>
        <v>#DIV/0!</v>
      </c>
      <c r="AJ650" s="229"/>
      <c r="AK650" s="349" t="e">
        <f t="shared" si="973"/>
        <v>#DIV/0!</v>
      </c>
      <c r="AL650" s="303"/>
      <c r="AM650" s="355"/>
      <c r="AN650" s="355"/>
      <c r="AO650" s="355"/>
      <c r="AP650" s="303"/>
      <c r="AQ650" s="303"/>
      <c r="AR650" s="229"/>
      <c r="AS650" s="349" t="e">
        <f t="shared" si="974"/>
        <v>#DIV/0!</v>
      </c>
      <c r="AT650" s="331">
        <f>AT651</f>
        <v>0</v>
      </c>
      <c r="AU650" s="331"/>
      <c r="AV650" s="331">
        <f>AV651+AV652</f>
        <v>0</v>
      </c>
      <c r="AW650" s="331">
        <f>AW651+AW652</f>
        <v>0</v>
      </c>
      <c r="AX650" s="331">
        <f>AX651</f>
        <v>0</v>
      </c>
      <c r="AY650" s="331"/>
      <c r="AZ650" s="331">
        <f>AZ651+AZ652</f>
        <v>0</v>
      </c>
      <c r="BA650" s="331">
        <f>BA651+BA652</f>
        <v>0</v>
      </c>
      <c r="BB650" s="331">
        <f>BB651</f>
        <v>0</v>
      </c>
      <c r="BC650" s="331"/>
      <c r="BD650" s="331">
        <f>BD651+BD652</f>
        <v>0</v>
      </c>
      <c r="BE650" s="230"/>
      <c r="BF650" s="353" t="e">
        <f t="shared" si="975"/>
        <v>#DIV/0!</v>
      </c>
      <c r="BG650" s="331"/>
      <c r="BH650" s="331"/>
      <c r="BI650" s="331"/>
      <c r="BJ650" s="331"/>
      <c r="BK650" s="230"/>
      <c r="BL650" s="353" t="e">
        <f t="shared" si="976"/>
        <v>#DIV/0!</v>
      </c>
    </row>
    <row r="651" spans="1:64" s="38" customFormat="1" ht="15" hidden="1" customHeight="1" x14ac:dyDescent="0.25">
      <c r="B651" s="494"/>
      <c r="C651" s="222" t="s">
        <v>247</v>
      </c>
      <c r="D651" s="303" t="e">
        <f>#REF!</f>
        <v>#REF!</v>
      </c>
      <c r="E651" s="303">
        <f>F651+G651</f>
        <v>0</v>
      </c>
      <c r="F651" s="303"/>
      <c r="G651" s="303"/>
      <c r="H651" s="355"/>
      <c r="I651" s="355"/>
      <c r="J651" s="355"/>
      <c r="K651" s="354">
        <f>L651+O651</f>
        <v>0</v>
      </c>
      <c r="L651" s="354"/>
      <c r="M651" s="354"/>
      <c r="N651" s="354"/>
      <c r="O651" s="354"/>
      <c r="P651" s="354"/>
      <c r="Q651" s="349" t="e">
        <f t="shared" si="969"/>
        <v>#DIV/0!</v>
      </c>
      <c r="R651" s="229"/>
      <c r="S651" s="303"/>
      <c r="T651" s="303"/>
      <c r="U651" s="303"/>
      <c r="V651" s="303"/>
      <c r="W651" s="303"/>
      <c r="X651" s="229"/>
      <c r="Y651" s="349" t="e">
        <f t="shared" si="970"/>
        <v>#DIV/0!</v>
      </c>
      <c r="Z651" s="354"/>
      <c r="AA651" s="349" t="e">
        <f t="shared" si="971"/>
        <v>#DIV/0!</v>
      </c>
      <c r="AB651" s="303"/>
      <c r="AC651" s="303"/>
      <c r="AD651" s="303"/>
      <c r="AE651" s="303"/>
      <c r="AF651" s="303"/>
      <c r="AG651" s="303"/>
      <c r="AH651" s="303"/>
      <c r="AI651" s="349" t="e">
        <f t="shared" si="972"/>
        <v>#DIV/0!</v>
      </c>
      <c r="AJ651" s="354"/>
      <c r="AK651" s="349" t="e">
        <f t="shared" si="973"/>
        <v>#DIV/0!</v>
      </c>
      <c r="AL651" s="303"/>
      <c r="AM651" s="355"/>
      <c r="AN651" s="355"/>
      <c r="AO651" s="355"/>
      <c r="AP651" s="303"/>
      <c r="AQ651" s="303"/>
      <c r="AR651" s="229"/>
      <c r="AS651" s="349" t="e">
        <f t="shared" si="974"/>
        <v>#DIV/0!</v>
      </c>
      <c r="AT651" s="351"/>
      <c r="AU651" s="351"/>
      <c r="AV651" s="351"/>
      <c r="AW651" s="351">
        <f>AX651+AZ651</f>
        <v>0</v>
      </c>
      <c r="AX651" s="351"/>
      <c r="AY651" s="351"/>
      <c r="AZ651" s="351"/>
      <c r="BA651" s="351">
        <f>BB651+BD651</f>
        <v>0</v>
      </c>
      <c r="BB651" s="351"/>
      <c r="BC651" s="351"/>
      <c r="BD651" s="351"/>
      <c r="BE651" s="230"/>
      <c r="BF651" s="353" t="e">
        <f t="shared" si="975"/>
        <v>#DIV/0!</v>
      </c>
      <c r="BG651" s="331"/>
      <c r="BH651" s="331"/>
      <c r="BI651" s="331"/>
      <c r="BJ651" s="331"/>
      <c r="BK651" s="230"/>
      <c r="BL651" s="353" t="e">
        <f t="shared" si="976"/>
        <v>#DIV/0!</v>
      </c>
    </row>
    <row r="652" spans="1:64" s="38" customFormat="1" ht="15" hidden="1" customHeight="1" x14ac:dyDescent="0.25">
      <c r="B652" s="494"/>
      <c r="C652" s="200" t="s">
        <v>248</v>
      </c>
      <c r="D652" s="303" t="e">
        <f>#REF!</f>
        <v>#REF!</v>
      </c>
      <c r="E652" s="303">
        <f>G652</f>
        <v>0</v>
      </c>
      <c r="F652" s="303"/>
      <c r="G652" s="303"/>
      <c r="H652" s="355"/>
      <c r="I652" s="355"/>
      <c r="J652" s="355"/>
      <c r="K652" s="354">
        <f>O652</f>
        <v>0</v>
      </c>
      <c r="L652" s="354"/>
      <c r="M652" s="354"/>
      <c r="N652" s="354"/>
      <c r="O652" s="354"/>
      <c r="P652" s="354"/>
      <c r="Q652" s="349" t="e">
        <f t="shared" si="969"/>
        <v>#DIV/0!</v>
      </c>
      <c r="R652" s="229"/>
      <c r="S652" s="303"/>
      <c r="T652" s="303"/>
      <c r="U652" s="303"/>
      <c r="V652" s="303"/>
      <c r="W652" s="303"/>
      <c r="X652" s="229"/>
      <c r="Y652" s="349" t="e">
        <f t="shared" si="970"/>
        <v>#DIV/0!</v>
      </c>
      <c r="Z652" s="354"/>
      <c r="AA652" s="349" t="e">
        <f t="shared" si="971"/>
        <v>#DIV/0!</v>
      </c>
      <c r="AB652" s="303"/>
      <c r="AC652" s="303"/>
      <c r="AD652" s="303"/>
      <c r="AE652" s="303"/>
      <c r="AF652" s="303"/>
      <c r="AG652" s="303"/>
      <c r="AH652" s="303"/>
      <c r="AI652" s="349" t="e">
        <f t="shared" si="972"/>
        <v>#DIV/0!</v>
      </c>
      <c r="AJ652" s="354"/>
      <c r="AK652" s="349" t="e">
        <f t="shared" si="973"/>
        <v>#DIV/0!</v>
      </c>
      <c r="AL652" s="303"/>
      <c r="AM652" s="355"/>
      <c r="AN652" s="355"/>
      <c r="AO652" s="355"/>
      <c r="AP652" s="303"/>
      <c r="AQ652" s="303"/>
      <c r="AR652" s="229"/>
      <c r="AS652" s="349" t="e">
        <f t="shared" si="974"/>
        <v>#DIV/0!</v>
      </c>
      <c r="AT652" s="351"/>
      <c r="AU652" s="351"/>
      <c r="AV652" s="351"/>
      <c r="AW652" s="351">
        <f>AZ652</f>
        <v>0</v>
      </c>
      <c r="AX652" s="351"/>
      <c r="AY652" s="351"/>
      <c r="AZ652" s="351"/>
      <c r="BA652" s="351">
        <f>BD652</f>
        <v>0</v>
      </c>
      <c r="BB652" s="351"/>
      <c r="BC652" s="351"/>
      <c r="BD652" s="351"/>
      <c r="BE652" s="230"/>
      <c r="BF652" s="353" t="e">
        <f t="shared" si="975"/>
        <v>#DIV/0!</v>
      </c>
      <c r="BG652" s="331"/>
      <c r="BH652" s="331"/>
      <c r="BI652" s="331"/>
      <c r="BJ652" s="331"/>
      <c r="BK652" s="230"/>
      <c r="BL652" s="353" t="e">
        <f t="shared" si="976"/>
        <v>#DIV/0!</v>
      </c>
    </row>
    <row r="653" spans="1:64" s="38" customFormat="1" ht="89.25" hidden="1" customHeight="1" x14ac:dyDescent="0.25">
      <c r="B653" s="450" t="s">
        <v>60</v>
      </c>
      <c r="C653" s="200" t="s">
        <v>249</v>
      </c>
      <c r="D653" s="355" t="e">
        <f>#REF!-#REF!</f>
        <v>#REF!</v>
      </c>
      <c r="E653" s="355"/>
      <c r="F653" s="355"/>
      <c r="G653" s="355">
        <v>0</v>
      </c>
      <c r="H653" s="355"/>
      <c r="I653" s="355"/>
      <c r="J653" s="355"/>
      <c r="K653" s="354">
        <f>O653</f>
        <v>0</v>
      </c>
      <c r="L653" s="354"/>
      <c r="M653" s="354"/>
      <c r="N653" s="354"/>
      <c r="O653" s="354">
        <v>0</v>
      </c>
      <c r="P653" s="354" t="e">
        <f>X653</f>
        <v>#REF!</v>
      </c>
      <c r="Q653" s="349" t="e">
        <f t="shared" si="969"/>
        <v>#REF!</v>
      </c>
      <c r="R653" s="354"/>
      <c r="S653" s="355"/>
      <c r="T653" s="355"/>
      <c r="U653" s="355"/>
      <c r="V653" s="355"/>
      <c r="W653" s="355"/>
      <c r="X653" s="354" t="e">
        <f>#REF!-O653</f>
        <v>#REF!</v>
      </c>
      <c r="Y653" s="349" t="e">
        <f t="shared" si="970"/>
        <v>#REF!</v>
      </c>
      <c r="Z653" s="354" t="e">
        <f>AH653</f>
        <v>#REF!</v>
      </c>
      <c r="AA653" s="349" t="e">
        <f t="shared" si="971"/>
        <v>#REF!</v>
      </c>
      <c r="AB653" s="355"/>
      <c r="AC653" s="355"/>
      <c r="AD653" s="355"/>
      <c r="AE653" s="355"/>
      <c r="AF653" s="355"/>
      <c r="AG653" s="355"/>
      <c r="AH653" s="355" t="e">
        <f>#REF!-#REF!</f>
        <v>#REF!</v>
      </c>
      <c r="AI653" s="349" t="e">
        <f t="shared" si="972"/>
        <v>#REF!</v>
      </c>
      <c r="AJ653" s="354" t="e">
        <f>AR653</f>
        <v>#REF!</v>
      </c>
      <c r="AK653" s="349" t="e">
        <f t="shared" si="973"/>
        <v>#REF!</v>
      </c>
      <c r="AL653" s="355"/>
      <c r="AM653" s="355"/>
      <c r="AN653" s="355"/>
      <c r="AO653" s="355"/>
      <c r="AP653" s="355"/>
      <c r="AQ653" s="355"/>
      <c r="AR653" s="354" t="e">
        <f>#REF!-#REF!</f>
        <v>#REF!</v>
      </c>
      <c r="AS653" s="349" t="e">
        <f t="shared" si="974"/>
        <v>#REF!</v>
      </c>
      <c r="AT653" s="351"/>
      <c r="AU653" s="351"/>
      <c r="AV653" s="351">
        <v>0</v>
      </c>
      <c r="AW653" s="351"/>
      <c r="AX653" s="351"/>
      <c r="AY653" s="351"/>
      <c r="AZ653" s="351">
        <v>0</v>
      </c>
      <c r="BA653" s="351">
        <v>0</v>
      </c>
      <c r="BB653" s="351"/>
      <c r="BC653" s="351"/>
      <c r="BD653" s="351">
        <v>0</v>
      </c>
      <c r="BE653" s="356" t="e">
        <f>BK653</f>
        <v>#REF!</v>
      </c>
      <c r="BF653" s="353" t="e">
        <f t="shared" si="975"/>
        <v>#REF!</v>
      </c>
      <c r="BG653" s="351"/>
      <c r="BH653" s="351"/>
      <c r="BI653" s="351"/>
      <c r="BJ653" s="351"/>
      <c r="BK653" s="356" t="e">
        <f>#REF!-#REF!</f>
        <v>#REF!</v>
      </c>
      <c r="BL653" s="353" t="e">
        <f t="shared" si="976"/>
        <v>#REF!</v>
      </c>
    </row>
    <row r="654" spans="1:64" s="38" customFormat="1" ht="200.25" hidden="1" customHeight="1" x14ac:dyDescent="0.25">
      <c r="A654" s="38">
        <v>0</v>
      </c>
      <c r="B654" s="450" t="s">
        <v>250</v>
      </c>
      <c r="C654" s="197" t="s">
        <v>251</v>
      </c>
      <c r="D654" s="355" t="e">
        <f>#REF!</f>
        <v>#REF!</v>
      </c>
      <c r="E654" s="355">
        <f>F654+G654</f>
        <v>0</v>
      </c>
      <c r="F654" s="355">
        <v>0</v>
      </c>
      <c r="G654" s="355"/>
      <c r="H654" s="355">
        <f>I654+J654</f>
        <v>0</v>
      </c>
      <c r="I654" s="355">
        <v>0</v>
      </c>
      <c r="J654" s="355">
        <f>O654-G654</f>
        <v>0</v>
      </c>
      <c r="K654" s="354">
        <f>L654+O654</f>
        <v>0</v>
      </c>
      <c r="L654" s="354">
        <v>0</v>
      </c>
      <c r="M654" s="354"/>
      <c r="N654" s="354"/>
      <c r="O654" s="354">
        <v>0</v>
      </c>
      <c r="P654" s="354">
        <v>0</v>
      </c>
      <c r="Q654" s="349" t="e">
        <f t="shared" si="969"/>
        <v>#DIV/0!</v>
      </c>
      <c r="R654" s="354"/>
      <c r="S654" s="355"/>
      <c r="T654" s="355"/>
      <c r="U654" s="355"/>
      <c r="V654" s="355"/>
      <c r="W654" s="355"/>
      <c r="X654" s="354">
        <v>0</v>
      </c>
      <c r="Y654" s="349" t="e">
        <f t="shared" si="970"/>
        <v>#DIV/0!</v>
      </c>
      <c r="Z654" s="354">
        <v>0</v>
      </c>
      <c r="AA654" s="349" t="e">
        <f t="shared" si="971"/>
        <v>#DIV/0!</v>
      </c>
      <c r="AB654" s="355"/>
      <c r="AC654" s="355"/>
      <c r="AD654" s="355"/>
      <c r="AE654" s="355"/>
      <c r="AF654" s="355"/>
      <c r="AG654" s="355"/>
      <c r="AH654" s="355">
        <v>0</v>
      </c>
      <c r="AI654" s="349" t="e">
        <f t="shared" si="972"/>
        <v>#DIV/0!</v>
      </c>
      <c r="AJ654" s="354">
        <v>0</v>
      </c>
      <c r="AK654" s="349" t="e">
        <f t="shared" si="973"/>
        <v>#DIV/0!</v>
      </c>
      <c r="AL654" s="355"/>
      <c r="AM654" s="355"/>
      <c r="AN654" s="355"/>
      <c r="AO654" s="355"/>
      <c r="AP654" s="355"/>
      <c r="AQ654" s="355"/>
      <c r="AR654" s="354">
        <v>0</v>
      </c>
      <c r="AS654" s="349" t="e">
        <f t="shared" si="974"/>
        <v>#DIV/0!</v>
      </c>
      <c r="AT654" s="351">
        <v>0</v>
      </c>
      <c r="AU654" s="351"/>
      <c r="AV654" s="351">
        <v>0</v>
      </c>
      <c r="AW654" s="351">
        <f>AX654+AZ654</f>
        <v>0</v>
      </c>
      <c r="AX654" s="351">
        <v>0</v>
      </c>
      <c r="AY654" s="351"/>
      <c r="AZ654" s="351">
        <v>0</v>
      </c>
      <c r="BA654" s="351">
        <f>BB654+BD654</f>
        <v>0</v>
      </c>
      <c r="BB654" s="351">
        <v>0</v>
      </c>
      <c r="BC654" s="351"/>
      <c r="BD654" s="351">
        <v>0</v>
      </c>
      <c r="BE654" s="356">
        <v>0</v>
      </c>
      <c r="BF654" s="353" t="e">
        <f t="shared" si="975"/>
        <v>#DIV/0!</v>
      </c>
      <c r="BG654" s="351"/>
      <c r="BH654" s="351"/>
      <c r="BI654" s="351"/>
      <c r="BJ654" s="351"/>
      <c r="BK654" s="356">
        <v>0</v>
      </c>
      <c r="BL654" s="353" t="e">
        <f t="shared" si="976"/>
        <v>#DIV/0!</v>
      </c>
    </row>
    <row r="655" spans="1:64" s="38" customFormat="1" ht="102.75" hidden="1" customHeight="1" x14ac:dyDescent="0.25">
      <c r="B655" s="450" t="s">
        <v>67</v>
      </c>
      <c r="C655" s="200" t="s">
        <v>252</v>
      </c>
      <c r="D655" s="355"/>
      <c r="E655" s="355">
        <f>F655+G655</f>
        <v>70000</v>
      </c>
      <c r="F655" s="355"/>
      <c r="G655" s="355">
        <v>70000</v>
      </c>
      <c r="H655" s="355"/>
      <c r="I655" s="355"/>
      <c r="J655" s="355"/>
      <c r="K655" s="354">
        <f>L655+O655</f>
        <v>4.0000000000000003E-5</v>
      </c>
      <c r="L655" s="354"/>
      <c r="M655" s="354"/>
      <c r="N655" s="354"/>
      <c r="O655" s="354">
        <v>4.0000000000000003E-5</v>
      </c>
      <c r="P655" s="354">
        <v>0</v>
      </c>
      <c r="Q655" s="349">
        <f t="shared" si="969"/>
        <v>0</v>
      </c>
      <c r="R655" s="354"/>
      <c r="S655" s="355"/>
      <c r="T655" s="355"/>
      <c r="U655" s="355"/>
      <c r="V655" s="355"/>
      <c r="W655" s="355"/>
      <c r="X655" s="354">
        <v>0</v>
      </c>
      <c r="Y655" s="349">
        <f t="shared" si="970"/>
        <v>0</v>
      </c>
      <c r="Z655" s="354">
        <v>0</v>
      </c>
      <c r="AA655" s="349">
        <f t="shared" si="971"/>
        <v>0</v>
      </c>
      <c r="AB655" s="355"/>
      <c r="AC655" s="355"/>
      <c r="AD655" s="355"/>
      <c r="AE655" s="355"/>
      <c r="AF655" s="355"/>
      <c r="AG655" s="355"/>
      <c r="AH655" s="355">
        <v>0</v>
      </c>
      <c r="AI655" s="349">
        <f t="shared" si="972"/>
        <v>0</v>
      </c>
      <c r="AJ655" s="354">
        <v>0</v>
      </c>
      <c r="AK655" s="349">
        <f t="shared" si="973"/>
        <v>0</v>
      </c>
      <c r="AL655" s="355"/>
      <c r="AM655" s="355"/>
      <c r="AN655" s="355"/>
      <c r="AO655" s="355"/>
      <c r="AP655" s="355"/>
      <c r="AQ655" s="355"/>
      <c r="AR655" s="354">
        <v>0</v>
      </c>
      <c r="AS655" s="349">
        <f t="shared" si="974"/>
        <v>0</v>
      </c>
      <c r="AT655" s="351"/>
      <c r="AU655" s="351"/>
      <c r="AV655" s="351">
        <v>0</v>
      </c>
      <c r="AW655" s="351">
        <f>AX655+AZ655</f>
        <v>0</v>
      </c>
      <c r="AX655" s="351"/>
      <c r="AY655" s="351"/>
      <c r="AZ655" s="351">
        <f>BG655-AL655</f>
        <v>0</v>
      </c>
      <c r="BA655" s="351">
        <f>BB655+BD655</f>
        <v>-4.2999999999999999E-4</v>
      </c>
      <c r="BB655" s="351"/>
      <c r="BC655" s="351"/>
      <c r="BD655" s="351">
        <f>AH655-0.00043</f>
        <v>-4.2999999999999999E-4</v>
      </c>
      <c r="BE655" s="356">
        <v>0</v>
      </c>
      <c r="BF655" s="353">
        <f t="shared" si="975"/>
        <v>0</v>
      </c>
      <c r="BG655" s="351"/>
      <c r="BH655" s="351"/>
      <c r="BI655" s="351"/>
      <c r="BJ655" s="351"/>
      <c r="BK655" s="356">
        <v>0</v>
      </c>
      <c r="BL655" s="353">
        <f t="shared" si="976"/>
        <v>0</v>
      </c>
    </row>
    <row r="656" spans="1:64" s="38" customFormat="1" ht="54" hidden="1" customHeight="1" x14ac:dyDescent="0.25">
      <c r="B656" s="450" t="s">
        <v>253</v>
      </c>
      <c r="C656" s="197" t="s">
        <v>254</v>
      </c>
      <c r="D656" s="355"/>
      <c r="E656" s="355"/>
      <c r="F656" s="355"/>
      <c r="G656" s="355"/>
      <c r="H656" s="355"/>
      <c r="I656" s="355"/>
      <c r="J656" s="355"/>
      <c r="K656" s="354">
        <f>L656+O656</f>
        <v>0</v>
      </c>
      <c r="L656" s="354"/>
      <c r="M656" s="354"/>
      <c r="N656" s="354"/>
      <c r="O656" s="354"/>
      <c r="P656" s="354">
        <v>0</v>
      </c>
      <c r="Q656" s="349" t="e">
        <f t="shared" si="969"/>
        <v>#DIV/0!</v>
      </c>
      <c r="R656" s="354"/>
      <c r="S656" s="355"/>
      <c r="T656" s="355"/>
      <c r="U656" s="355"/>
      <c r="V656" s="355"/>
      <c r="W656" s="355"/>
      <c r="X656" s="354" t="e">
        <f>#REF!-O656</f>
        <v>#REF!</v>
      </c>
      <c r="Y656" s="349" t="e">
        <f t="shared" si="970"/>
        <v>#REF!</v>
      </c>
      <c r="Z656" s="354">
        <v>0</v>
      </c>
      <c r="AA656" s="349" t="e">
        <f t="shared" si="971"/>
        <v>#DIV/0!</v>
      </c>
      <c r="AB656" s="355"/>
      <c r="AC656" s="355"/>
      <c r="AD656" s="355"/>
      <c r="AE656" s="355"/>
      <c r="AF656" s="355"/>
      <c r="AG656" s="355"/>
      <c r="AH656" s="355" t="e">
        <f>#REF!-#REF!</f>
        <v>#REF!</v>
      </c>
      <c r="AI656" s="349" t="e">
        <f t="shared" si="972"/>
        <v>#REF!</v>
      </c>
      <c r="AJ656" s="354">
        <v>0</v>
      </c>
      <c r="AK656" s="349" t="e">
        <f t="shared" si="973"/>
        <v>#DIV/0!</v>
      </c>
      <c r="AL656" s="355"/>
      <c r="AM656" s="355"/>
      <c r="AN656" s="355"/>
      <c r="AO656" s="355"/>
      <c r="AP656" s="355"/>
      <c r="AQ656" s="355"/>
      <c r="AR656" s="354" t="e">
        <f>#REF!-#REF!</f>
        <v>#REF!</v>
      </c>
      <c r="AS656" s="349" t="e">
        <f t="shared" si="974"/>
        <v>#REF!</v>
      </c>
      <c r="AT656" s="351"/>
      <c r="AU656" s="351"/>
      <c r="AV656" s="351"/>
      <c r="AW656" s="351">
        <f>AX656+AZ656</f>
        <v>0</v>
      </c>
      <c r="AX656" s="351"/>
      <c r="AY656" s="351"/>
      <c r="AZ656" s="351"/>
      <c r="BA656" s="351">
        <f>BB656+BD656</f>
        <v>0</v>
      </c>
      <c r="BB656" s="351"/>
      <c r="BC656" s="351"/>
      <c r="BD656" s="351">
        <v>0</v>
      </c>
      <c r="BE656" s="356">
        <v>0</v>
      </c>
      <c r="BF656" s="353" t="e">
        <f t="shared" si="975"/>
        <v>#DIV/0!</v>
      </c>
      <c r="BG656" s="351"/>
      <c r="BH656" s="351"/>
      <c r="BI656" s="351"/>
      <c r="BJ656" s="351"/>
      <c r="BK656" s="356" t="e">
        <f>#REF!-#REF!</f>
        <v>#REF!</v>
      </c>
      <c r="BL656" s="353" t="e">
        <f t="shared" si="976"/>
        <v>#REF!</v>
      </c>
    </row>
    <row r="657" spans="2:64" s="43" customFormat="1" ht="118.5" customHeight="1" x14ac:dyDescent="0.25">
      <c r="B657" s="483" t="s">
        <v>60</v>
      </c>
      <c r="C657" s="197" t="s">
        <v>255</v>
      </c>
      <c r="D657" s="355"/>
      <c r="E657" s="355">
        <f>F657+G657</f>
        <v>70000</v>
      </c>
      <c r="F657" s="355"/>
      <c r="G657" s="355">
        <v>70000</v>
      </c>
      <c r="H657" s="355"/>
      <c r="I657" s="355"/>
      <c r="J657" s="355"/>
      <c r="K657" s="354">
        <f>O657</f>
        <v>24908.941999999999</v>
      </c>
      <c r="L657" s="354"/>
      <c r="M657" s="354"/>
      <c r="N657" s="354"/>
      <c r="O657" s="354">
        <v>24908.941999999999</v>
      </c>
      <c r="P657" s="354">
        <f>X657</f>
        <v>24908.941999999999</v>
      </c>
      <c r="Q657" s="338">
        <f t="shared" si="969"/>
        <v>1</v>
      </c>
      <c r="R657" s="354"/>
      <c r="S657" s="355"/>
      <c r="T657" s="355"/>
      <c r="U657" s="355"/>
      <c r="V657" s="355"/>
      <c r="W657" s="355"/>
      <c r="X657" s="354">
        <f>AH657</f>
        <v>24908.941999999999</v>
      </c>
      <c r="Y657" s="338">
        <f t="shared" si="970"/>
        <v>1</v>
      </c>
      <c r="Z657" s="354">
        <f>AH657</f>
        <v>24908.941999999999</v>
      </c>
      <c r="AA657" s="338">
        <f t="shared" si="971"/>
        <v>1</v>
      </c>
      <c r="AB657" s="355"/>
      <c r="AC657" s="355"/>
      <c r="AD657" s="355"/>
      <c r="AE657" s="355"/>
      <c r="AF657" s="355"/>
      <c r="AG657" s="355"/>
      <c r="AH657" s="354">
        <f>[6]Освоение!$I$76</f>
        <v>24908.941999999999</v>
      </c>
      <c r="AI657" s="338">
        <f t="shared" si="972"/>
        <v>1</v>
      </c>
      <c r="AJ657" s="354">
        <f>AR657</f>
        <v>24908.941999999999</v>
      </c>
      <c r="AK657" s="338">
        <f t="shared" si="973"/>
        <v>1</v>
      </c>
      <c r="AL657" s="355"/>
      <c r="AM657" s="355"/>
      <c r="AN657" s="355"/>
      <c r="AO657" s="355"/>
      <c r="AP657" s="355"/>
      <c r="AQ657" s="355"/>
      <c r="AR657" s="354">
        <f>O657</f>
        <v>24908.941999999999</v>
      </c>
      <c r="AS657" s="338">
        <f t="shared" si="974"/>
        <v>1</v>
      </c>
      <c r="AT657" s="351"/>
      <c r="AU657" s="351"/>
      <c r="AV657" s="351">
        <f>BD657-AH657</f>
        <v>-3905.2019999999975</v>
      </c>
      <c r="AW657" s="351">
        <f>AX657+AZ657</f>
        <v>-3905.2019999999975</v>
      </c>
      <c r="AX657" s="351"/>
      <c r="AY657" s="351"/>
      <c r="AZ657" s="351">
        <f>BD657-AH657</f>
        <v>-3905.2019999999975</v>
      </c>
      <c r="BA657" s="351">
        <v>21003.74</v>
      </c>
      <c r="BB657" s="351"/>
      <c r="BC657" s="351"/>
      <c r="BD657" s="351">
        <v>21003.74</v>
      </c>
      <c r="BE657" s="356">
        <f>BK657</f>
        <v>0</v>
      </c>
      <c r="BF657" s="357">
        <f t="shared" si="975"/>
        <v>0</v>
      </c>
      <c r="BG657" s="351"/>
      <c r="BH657" s="351"/>
      <c r="BI657" s="351"/>
      <c r="BJ657" s="351"/>
      <c r="BK657" s="356">
        <f>O657-AH657</f>
        <v>0</v>
      </c>
      <c r="BL657" s="357">
        <f t="shared" si="976"/>
        <v>0</v>
      </c>
    </row>
    <row r="658" spans="2:64" s="87" customFormat="1" ht="69.75" hidden="1" customHeight="1" x14ac:dyDescent="0.25">
      <c r="B658" s="483" t="s">
        <v>67</v>
      </c>
      <c r="C658" s="200" t="s">
        <v>252</v>
      </c>
      <c r="D658" s="347"/>
      <c r="E658" s="347">
        <f>F658+G658</f>
        <v>0</v>
      </c>
      <c r="F658" s="347">
        <v>0</v>
      </c>
      <c r="G658" s="347">
        <v>0</v>
      </c>
      <c r="H658" s="347">
        <f>I658+J658</f>
        <v>0</v>
      </c>
      <c r="I658" s="347">
        <f>L658-F658</f>
        <v>0</v>
      </c>
      <c r="J658" s="347">
        <v>0</v>
      </c>
      <c r="K658" s="354">
        <f t="shared" ref="K658:K671" si="977">L658+O658</f>
        <v>0</v>
      </c>
      <c r="L658" s="348">
        <f>L659</f>
        <v>0</v>
      </c>
      <c r="M658" s="348"/>
      <c r="N658" s="348">
        <v>0</v>
      </c>
      <c r="O658" s="354"/>
      <c r="P658" s="354">
        <f t="shared" ref="P658:P672" si="978">X658</f>
        <v>0</v>
      </c>
      <c r="Q658" s="349" t="e">
        <f t="shared" si="969"/>
        <v>#DIV/0!</v>
      </c>
      <c r="R658" s="348">
        <f>R659+AF660</f>
        <v>0</v>
      </c>
      <c r="S658" s="347"/>
      <c r="T658" s="347"/>
      <c r="U658" s="347"/>
      <c r="V658" s="347"/>
      <c r="W658" s="347"/>
      <c r="X658" s="354"/>
      <c r="Y658" s="338" t="e">
        <f t="shared" si="970"/>
        <v>#DIV/0!</v>
      </c>
      <c r="Z658" s="354">
        <f t="shared" ref="Z658:Z672" si="979">AH658</f>
        <v>0</v>
      </c>
      <c r="AA658" s="349" t="e">
        <f t="shared" si="971"/>
        <v>#DIV/0!</v>
      </c>
      <c r="AB658" s="347">
        <f>AB659+AQ660</f>
        <v>0</v>
      </c>
      <c r="AC658" s="347"/>
      <c r="AD658" s="347"/>
      <c r="AE658" s="347"/>
      <c r="AF658" s="347"/>
      <c r="AG658" s="347"/>
      <c r="AH658" s="354">
        <f>O658</f>
        <v>0</v>
      </c>
      <c r="AI658" s="338" t="e">
        <f t="shared" si="972"/>
        <v>#DIV/0!</v>
      </c>
      <c r="AJ658" s="354">
        <f t="shared" ref="AJ658:AJ672" si="980">AR658</f>
        <v>0</v>
      </c>
      <c r="AK658" s="349" t="e">
        <f t="shared" si="973"/>
        <v>#DIV/0!</v>
      </c>
      <c r="AL658" s="347">
        <f>AL659+AY660</f>
        <v>0</v>
      </c>
      <c r="AM658" s="355"/>
      <c r="AN658" s="355"/>
      <c r="AO658" s="355"/>
      <c r="AP658" s="347"/>
      <c r="AQ658" s="347"/>
      <c r="AR658" s="354">
        <f t="shared" ref="AR658:AR672" si="981">O658</f>
        <v>0</v>
      </c>
      <c r="AS658" s="349" t="e">
        <f t="shared" si="974"/>
        <v>#DIV/0!</v>
      </c>
      <c r="AT658" s="350">
        <f>SUM(AT659:AT683)</f>
        <v>0</v>
      </c>
      <c r="AU658" s="350"/>
      <c r="AV658" s="350">
        <v>0</v>
      </c>
      <c r="AW658" s="350">
        <f>AX658</f>
        <v>0</v>
      </c>
      <c r="AX658" s="350">
        <f>AX679+AX680+AX681+AX682+AX683</f>
        <v>0</v>
      </c>
      <c r="AY658" s="350"/>
      <c r="AZ658" s="350"/>
      <c r="BA658" s="350">
        <f t="shared" ref="BA658:BA659" si="982">BB658</f>
        <v>0</v>
      </c>
      <c r="BB658" s="350">
        <f>SUM(BB659:BB683)</f>
        <v>0</v>
      </c>
      <c r="BC658" s="350"/>
      <c r="BD658" s="350">
        <v>0</v>
      </c>
      <c r="BE658" s="356">
        <f t="shared" ref="BE658:BE678" si="983">BG658+BI658+BK658</f>
        <v>0</v>
      </c>
      <c r="BF658" s="353" t="e">
        <f t="shared" si="975"/>
        <v>#DIV/0!</v>
      </c>
      <c r="BG658" s="350">
        <f>BG659+BR660</f>
        <v>0</v>
      </c>
      <c r="BH658" s="350"/>
      <c r="BI658" s="350"/>
      <c r="BJ658" s="350"/>
      <c r="BK658" s="356">
        <f>O658-AH658</f>
        <v>0</v>
      </c>
      <c r="BL658" s="353" t="e">
        <f t="shared" si="976"/>
        <v>#DIV/0!</v>
      </c>
    </row>
    <row r="659" spans="2:64" s="43" customFormat="1" ht="75" hidden="1" customHeight="1" x14ac:dyDescent="0.25">
      <c r="B659" s="450"/>
      <c r="C659" s="200" t="s">
        <v>255</v>
      </c>
      <c r="D659" s="355"/>
      <c r="E659" s="355"/>
      <c r="F659" s="355"/>
      <c r="G659" s="355"/>
      <c r="H659" s="355"/>
      <c r="I659" s="355"/>
      <c r="J659" s="355"/>
      <c r="K659" s="354">
        <f t="shared" si="977"/>
        <v>0</v>
      </c>
      <c r="L659" s="354">
        <v>0</v>
      </c>
      <c r="M659" s="354"/>
      <c r="N659" s="354"/>
      <c r="O659" s="354"/>
      <c r="P659" s="354">
        <f t="shared" si="978"/>
        <v>0</v>
      </c>
      <c r="Q659" s="349" t="e">
        <f t="shared" si="969"/>
        <v>#DIV/0!</v>
      </c>
      <c r="R659" s="354">
        <v>0</v>
      </c>
      <c r="S659" s="355"/>
      <c r="T659" s="355"/>
      <c r="U659" s="355"/>
      <c r="V659" s="355"/>
      <c r="W659" s="355"/>
      <c r="X659" s="355"/>
      <c r="Y659" s="338" t="e">
        <f t="shared" si="970"/>
        <v>#DIV/0!</v>
      </c>
      <c r="Z659" s="354">
        <f t="shared" si="979"/>
        <v>0</v>
      </c>
      <c r="AA659" s="349" t="e">
        <f t="shared" si="971"/>
        <v>#DIV/0!</v>
      </c>
      <c r="AB659" s="355">
        <v>0</v>
      </c>
      <c r="AC659" s="355"/>
      <c r="AD659" s="355"/>
      <c r="AE659" s="355"/>
      <c r="AF659" s="355"/>
      <c r="AG659" s="355"/>
      <c r="AH659" s="355"/>
      <c r="AI659" s="338" t="e">
        <f t="shared" si="972"/>
        <v>#DIV/0!</v>
      </c>
      <c r="AJ659" s="354">
        <f t="shared" si="980"/>
        <v>0</v>
      </c>
      <c r="AK659" s="349" t="e">
        <f t="shared" si="973"/>
        <v>#DIV/0!</v>
      </c>
      <c r="AL659" s="355">
        <v>0</v>
      </c>
      <c r="AM659" s="355"/>
      <c r="AN659" s="355"/>
      <c r="AO659" s="355"/>
      <c r="AP659" s="355"/>
      <c r="AQ659" s="355"/>
      <c r="AR659" s="354">
        <f t="shared" si="981"/>
        <v>0</v>
      </c>
      <c r="AS659" s="349" t="e">
        <f t="shared" si="974"/>
        <v>#DIV/0!</v>
      </c>
      <c r="AT659" s="351">
        <f>BB659-AF659</f>
        <v>0</v>
      </c>
      <c r="AU659" s="351"/>
      <c r="AV659" s="351"/>
      <c r="AW659" s="351"/>
      <c r="AX659" s="351"/>
      <c r="AY659" s="351"/>
      <c r="AZ659" s="351"/>
      <c r="BA659" s="351">
        <f t="shared" si="982"/>
        <v>0</v>
      </c>
      <c r="BB659" s="351">
        <v>0</v>
      </c>
      <c r="BC659" s="351"/>
      <c r="BD659" s="351"/>
      <c r="BE659" s="356">
        <f t="shared" si="983"/>
        <v>0</v>
      </c>
      <c r="BF659" s="353" t="e">
        <f t="shared" ref="BF659:BF660" si="984">BE659/AI659</f>
        <v>#DIV/0!</v>
      </c>
      <c r="BG659" s="351">
        <v>0</v>
      </c>
      <c r="BH659" s="351"/>
      <c r="BI659" s="351"/>
      <c r="BJ659" s="351"/>
      <c r="BK659" s="356"/>
      <c r="BL659" s="353" t="e">
        <f t="shared" si="976"/>
        <v>#DIV/0!</v>
      </c>
    </row>
    <row r="660" spans="2:64" s="43" customFormat="1" ht="75" hidden="1" customHeight="1" x14ac:dyDescent="0.25">
      <c r="B660" s="450"/>
      <c r="C660" s="200" t="s">
        <v>252</v>
      </c>
      <c r="D660" s="355"/>
      <c r="E660" s="355"/>
      <c r="F660" s="355"/>
      <c r="G660" s="355"/>
      <c r="H660" s="355"/>
      <c r="I660" s="355"/>
      <c r="J660" s="355"/>
      <c r="K660" s="354">
        <f t="shared" si="977"/>
        <v>0</v>
      </c>
      <c r="L660" s="354">
        <v>0</v>
      </c>
      <c r="M660" s="354"/>
      <c r="N660" s="354"/>
      <c r="O660" s="354"/>
      <c r="P660" s="354">
        <f t="shared" si="978"/>
        <v>0</v>
      </c>
      <c r="Q660" s="349" t="e">
        <f t="shared" si="969"/>
        <v>#DIV/0!</v>
      </c>
      <c r="R660" s="354">
        <f>AF660-L660</f>
        <v>0</v>
      </c>
      <c r="S660" s="355"/>
      <c r="T660" s="355"/>
      <c r="U660" s="355"/>
      <c r="V660" s="355"/>
      <c r="W660" s="355"/>
      <c r="X660" s="355"/>
      <c r="Y660" s="338" t="e">
        <f t="shared" si="970"/>
        <v>#DIV/0!</v>
      </c>
      <c r="Z660" s="354">
        <f t="shared" si="979"/>
        <v>0</v>
      </c>
      <c r="AA660" s="349" t="e">
        <f t="shared" si="971"/>
        <v>#DIV/0!</v>
      </c>
      <c r="AB660" s="355">
        <f>AQ660-X660</f>
        <v>0</v>
      </c>
      <c r="AC660" s="355"/>
      <c r="AD660" s="355"/>
      <c r="AE660" s="355"/>
      <c r="AF660" s="355"/>
      <c r="AG660" s="355"/>
      <c r="AH660" s="355"/>
      <c r="AI660" s="338" t="e">
        <f t="shared" si="972"/>
        <v>#DIV/0!</v>
      </c>
      <c r="AJ660" s="354">
        <f t="shared" si="980"/>
        <v>0</v>
      </c>
      <c r="AK660" s="349" t="e">
        <f t="shared" si="973"/>
        <v>#DIV/0!</v>
      </c>
      <c r="AL660" s="355">
        <f>AY660-AH660</f>
        <v>0</v>
      </c>
      <c r="AM660" s="355"/>
      <c r="AN660" s="355"/>
      <c r="AO660" s="355"/>
      <c r="AP660" s="355"/>
      <c r="AQ660" s="355"/>
      <c r="AR660" s="354">
        <f t="shared" si="981"/>
        <v>0</v>
      </c>
      <c r="AS660" s="349" t="e">
        <f t="shared" si="974"/>
        <v>#DIV/0!</v>
      </c>
      <c r="AT660" s="351"/>
      <c r="AU660" s="351"/>
      <c r="AV660" s="351"/>
      <c r="AW660" s="351"/>
      <c r="AX660" s="351"/>
      <c r="AY660" s="351"/>
      <c r="AZ660" s="351"/>
      <c r="BA660" s="351"/>
      <c r="BB660" s="351"/>
      <c r="BC660" s="351"/>
      <c r="BD660" s="351"/>
      <c r="BE660" s="356">
        <f t="shared" si="983"/>
        <v>0</v>
      </c>
      <c r="BF660" s="353" t="e">
        <f t="shared" si="984"/>
        <v>#DIV/0!</v>
      </c>
      <c r="BG660" s="351">
        <f>BR660-BC660</f>
        <v>0</v>
      </c>
      <c r="BH660" s="351"/>
      <c r="BI660" s="351"/>
      <c r="BJ660" s="351"/>
      <c r="BK660" s="356"/>
      <c r="BL660" s="353" t="e">
        <f t="shared" si="976"/>
        <v>#DIV/0!</v>
      </c>
    </row>
    <row r="661" spans="2:64" s="85" customFormat="1" ht="241.5" hidden="1" customHeight="1" x14ac:dyDescent="0.25">
      <c r="B661" s="346">
        <v>2</v>
      </c>
      <c r="C661" s="200" t="s">
        <v>255</v>
      </c>
      <c r="D661" s="374"/>
      <c r="E661" s="374"/>
      <c r="F661" s="374"/>
      <c r="G661" s="374"/>
      <c r="H661" s="374"/>
      <c r="I661" s="374"/>
      <c r="J661" s="374"/>
      <c r="K661" s="354">
        <f t="shared" si="977"/>
        <v>0</v>
      </c>
      <c r="L661" s="348">
        <f>L662+L663+L664+L665</f>
        <v>0</v>
      </c>
      <c r="M661" s="348"/>
      <c r="N661" s="348"/>
      <c r="O661" s="348"/>
      <c r="P661" s="354">
        <f t="shared" si="978"/>
        <v>0</v>
      </c>
      <c r="Q661" s="349" t="e">
        <f t="shared" si="969"/>
        <v>#DIV/0!</v>
      </c>
      <c r="R661" s="348">
        <f>R662+R663+R664+R665</f>
        <v>0</v>
      </c>
      <c r="S661" s="349" t="e">
        <f>R661/L661</f>
        <v>#DIV/0!</v>
      </c>
      <c r="T661" s="349"/>
      <c r="U661" s="349"/>
      <c r="V661" s="347"/>
      <c r="W661" s="347"/>
      <c r="X661" s="347"/>
      <c r="Y661" s="338" t="e">
        <f t="shared" si="970"/>
        <v>#DIV/0!</v>
      </c>
      <c r="Z661" s="354">
        <f t="shared" si="979"/>
        <v>0</v>
      </c>
      <c r="AA661" s="349" t="e">
        <f t="shared" si="971"/>
        <v>#DIV/0!</v>
      </c>
      <c r="AB661" s="348">
        <f>AB662+AB663+AB664+AB665</f>
        <v>0</v>
      </c>
      <c r="AC661" s="349" t="e">
        <f>AB661/L661</f>
        <v>#DIV/0!</v>
      </c>
      <c r="AD661" s="349"/>
      <c r="AE661" s="349"/>
      <c r="AF661" s="347"/>
      <c r="AG661" s="347"/>
      <c r="AH661" s="347"/>
      <c r="AI661" s="338" t="e">
        <f t="shared" si="972"/>
        <v>#DIV/0!</v>
      </c>
      <c r="AJ661" s="354">
        <f t="shared" si="980"/>
        <v>0</v>
      </c>
      <c r="AK661" s="349" t="e">
        <f t="shared" si="973"/>
        <v>#DIV/0!</v>
      </c>
      <c r="AL661" s="348">
        <f>SUM(AL662:AL665)</f>
        <v>0</v>
      </c>
      <c r="AM661" s="338" t="e">
        <f>AL661/L661</f>
        <v>#DIV/0!</v>
      </c>
      <c r="AN661" s="338"/>
      <c r="AO661" s="338"/>
      <c r="AP661" s="347"/>
      <c r="AQ661" s="347"/>
      <c r="AR661" s="354">
        <f t="shared" si="981"/>
        <v>0</v>
      </c>
      <c r="AS661" s="349" t="e">
        <f t="shared" si="974"/>
        <v>#DIV/0!</v>
      </c>
      <c r="AT661" s="350"/>
      <c r="AU661" s="350"/>
      <c r="AV661" s="350"/>
      <c r="AW661" s="350"/>
      <c r="AX661" s="350"/>
      <c r="AY661" s="350"/>
      <c r="AZ661" s="350"/>
      <c r="BA661" s="350"/>
      <c r="BB661" s="350"/>
      <c r="BC661" s="350"/>
      <c r="BD661" s="350"/>
      <c r="BE661" s="352">
        <f t="shared" si="983"/>
        <v>0</v>
      </c>
      <c r="BF661" s="353" t="e">
        <f>BE661/K661</f>
        <v>#DIV/0!</v>
      </c>
      <c r="BG661" s="352">
        <f>SUM(BG662:BG665)</f>
        <v>0</v>
      </c>
      <c r="BH661" s="353" t="e">
        <f>BG661/L661</f>
        <v>#DIV/0!</v>
      </c>
      <c r="BI661" s="350"/>
      <c r="BJ661" s="350"/>
      <c r="BK661" s="352"/>
      <c r="BL661" s="353"/>
    </row>
    <row r="662" spans="2:64" s="43" customFormat="1" ht="96" hidden="1" customHeight="1" x14ac:dyDescent="0.25">
      <c r="B662" s="483">
        <v>1</v>
      </c>
      <c r="C662" s="200" t="s">
        <v>252</v>
      </c>
      <c r="D662" s="355"/>
      <c r="E662" s="355"/>
      <c r="F662" s="355"/>
      <c r="G662" s="355"/>
      <c r="H662" s="355"/>
      <c r="I662" s="355"/>
      <c r="J662" s="355"/>
      <c r="K662" s="354">
        <f t="shared" si="977"/>
        <v>0</v>
      </c>
      <c r="L662" s="354">
        <v>0</v>
      </c>
      <c r="M662" s="354"/>
      <c r="N662" s="348"/>
      <c r="O662" s="348"/>
      <c r="P662" s="354">
        <f t="shared" si="978"/>
        <v>0</v>
      </c>
      <c r="Q662" s="349" t="e">
        <f t="shared" si="969"/>
        <v>#DIV/0!</v>
      </c>
      <c r="R662" s="354"/>
      <c r="S662" s="349" t="e">
        <f t="shared" ref="S662:S678" si="985">R662/L662</f>
        <v>#DIV/0!</v>
      </c>
      <c r="T662" s="349"/>
      <c r="U662" s="349"/>
      <c r="V662" s="347"/>
      <c r="W662" s="347"/>
      <c r="X662" s="347"/>
      <c r="Y662" s="338" t="e">
        <f t="shared" si="970"/>
        <v>#DIV/0!</v>
      </c>
      <c r="Z662" s="354">
        <f t="shared" si="979"/>
        <v>0</v>
      </c>
      <c r="AA662" s="349" t="e">
        <f t="shared" si="971"/>
        <v>#DIV/0!</v>
      </c>
      <c r="AB662" s="347"/>
      <c r="AC662" s="349" t="e">
        <f t="shared" ref="AC662:AC678" si="986">AB662/L662</f>
        <v>#DIV/0!</v>
      </c>
      <c r="AD662" s="349"/>
      <c r="AE662" s="349"/>
      <c r="AF662" s="347"/>
      <c r="AG662" s="347"/>
      <c r="AH662" s="347"/>
      <c r="AI662" s="338" t="e">
        <f t="shared" si="972"/>
        <v>#DIV/0!</v>
      </c>
      <c r="AJ662" s="354">
        <f t="shared" si="980"/>
        <v>0</v>
      </c>
      <c r="AK662" s="349" t="e">
        <f t="shared" si="973"/>
        <v>#DIV/0!</v>
      </c>
      <c r="AL662" s="347">
        <v>0</v>
      </c>
      <c r="AM662" s="338" t="e">
        <f t="shared" ref="AM662:AM678" si="987">AL662/L662</f>
        <v>#DIV/0!</v>
      </c>
      <c r="AN662" s="338"/>
      <c r="AO662" s="338"/>
      <c r="AP662" s="347"/>
      <c r="AQ662" s="347"/>
      <c r="AR662" s="354">
        <f t="shared" si="981"/>
        <v>0</v>
      </c>
      <c r="AS662" s="349" t="e">
        <f t="shared" si="974"/>
        <v>#DIV/0!</v>
      </c>
      <c r="AT662" s="350"/>
      <c r="AU662" s="350"/>
      <c r="AV662" s="350"/>
      <c r="AW662" s="350"/>
      <c r="AX662" s="350"/>
      <c r="AY662" s="350"/>
      <c r="AZ662" s="350"/>
      <c r="BA662" s="350"/>
      <c r="BB662" s="350"/>
      <c r="BC662" s="350"/>
      <c r="BD662" s="350"/>
      <c r="BE662" s="356">
        <f t="shared" si="983"/>
        <v>0</v>
      </c>
      <c r="BF662" s="353" t="e">
        <f t="shared" ref="BF662:BF664" si="988">BE662/K662</f>
        <v>#DIV/0!</v>
      </c>
      <c r="BG662" s="350"/>
      <c r="BH662" s="353" t="e">
        <f t="shared" ref="BH662:BH664" si="989">BG662/L662</f>
        <v>#DIV/0!</v>
      </c>
      <c r="BI662" s="350"/>
      <c r="BJ662" s="350"/>
      <c r="BK662" s="352"/>
      <c r="BL662" s="353"/>
    </row>
    <row r="663" spans="2:64" s="43" customFormat="1" ht="90" hidden="1" customHeight="1" x14ac:dyDescent="0.25">
      <c r="B663" s="483" t="s">
        <v>60</v>
      </c>
      <c r="C663" s="200" t="s">
        <v>255</v>
      </c>
      <c r="D663" s="355"/>
      <c r="E663" s="355"/>
      <c r="F663" s="355"/>
      <c r="G663" s="355"/>
      <c r="H663" s="355"/>
      <c r="I663" s="355"/>
      <c r="J663" s="355"/>
      <c r="K663" s="354">
        <f t="shared" si="977"/>
        <v>0</v>
      </c>
      <c r="L663" s="354">
        <v>0</v>
      </c>
      <c r="M663" s="354"/>
      <c r="N663" s="348"/>
      <c r="O663" s="348"/>
      <c r="P663" s="354">
        <f t="shared" si="978"/>
        <v>0</v>
      </c>
      <c r="Q663" s="349" t="e">
        <f t="shared" si="969"/>
        <v>#DIV/0!</v>
      </c>
      <c r="R663" s="354"/>
      <c r="S663" s="349" t="e">
        <f t="shared" si="985"/>
        <v>#DIV/0!</v>
      </c>
      <c r="T663" s="349"/>
      <c r="U663" s="349"/>
      <c r="V663" s="347"/>
      <c r="W663" s="347"/>
      <c r="X663" s="347"/>
      <c r="Y663" s="338" t="e">
        <f t="shared" si="970"/>
        <v>#DIV/0!</v>
      </c>
      <c r="Z663" s="354">
        <f t="shared" si="979"/>
        <v>0</v>
      </c>
      <c r="AA663" s="349" t="e">
        <f t="shared" si="971"/>
        <v>#DIV/0!</v>
      </c>
      <c r="AB663" s="354"/>
      <c r="AC663" s="338" t="e">
        <f t="shared" si="986"/>
        <v>#DIV/0!</v>
      </c>
      <c r="AD663" s="338"/>
      <c r="AE663" s="338"/>
      <c r="AF663" s="347"/>
      <c r="AG663" s="347"/>
      <c r="AH663" s="347"/>
      <c r="AI663" s="338" t="e">
        <f t="shared" si="972"/>
        <v>#DIV/0!</v>
      </c>
      <c r="AJ663" s="354">
        <f t="shared" si="980"/>
        <v>0</v>
      </c>
      <c r="AK663" s="349" t="e">
        <f t="shared" si="973"/>
        <v>#DIV/0!</v>
      </c>
      <c r="AL663" s="347"/>
      <c r="AM663" s="338" t="e">
        <f t="shared" si="987"/>
        <v>#DIV/0!</v>
      </c>
      <c r="AN663" s="338"/>
      <c r="AO663" s="338"/>
      <c r="AP663" s="347"/>
      <c r="AQ663" s="347"/>
      <c r="AR663" s="354">
        <f t="shared" si="981"/>
        <v>0</v>
      </c>
      <c r="AS663" s="349" t="e">
        <f t="shared" si="974"/>
        <v>#DIV/0!</v>
      </c>
      <c r="AT663" s="350"/>
      <c r="AU663" s="350"/>
      <c r="AV663" s="350"/>
      <c r="AW663" s="350"/>
      <c r="AX663" s="350"/>
      <c r="AY663" s="350"/>
      <c r="AZ663" s="350"/>
      <c r="BA663" s="350"/>
      <c r="BB663" s="350"/>
      <c r="BC663" s="350"/>
      <c r="BD663" s="350"/>
      <c r="BE663" s="356">
        <f t="shared" si="983"/>
        <v>0</v>
      </c>
      <c r="BF663" s="353" t="e">
        <f t="shared" si="988"/>
        <v>#DIV/0!</v>
      </c>
      <c r="BG663" s="350">
        <f>L663-AB663</f>
        <v>0</v>
      </c>
      <c r="BH663" s="353" t="e">
        <f t="shared" si="989"/>
        <v>#DIV/0!</v>
      </c>
      <c r="BI663" s="350"/>
      <c r="BJ663" s="350"/>
      <c r="BK663" s="352"/>
      <c r="BL663" s="353"/>
    </row>
    <row r="664" spans="2:64" s="43" customFormat="1" ht="81" hidden="1" customHeight="1" x14ac:dyDescent="0.25">
      <c r="B664" s="483" t="s">
        <v>67</v>
      </c>
      <c r="C664" s="200" t="s">
        <v>252</v>
      </c>
      <c r="D664" s="355"/>
      <c r="E664" s="355"/>
      <c r="F664" s="355"/>
      <c r="G664" s="355"/>
      <c r="H664" s="355"/>
      <c r="I664" s="355"/>
      <c r="J664" s="355"/>
      <c r="K664" s="354">
        <f t="shared" si="977"/>
        <v>0</v>
      </c>
      <c r="L664" s="354">
        <v>0</v>
      </c>
      <c r="M664" s="354"/>
      <c r="N664" s="348"/>
      <c r="O664" s="348"/>
      <c r="P664" s="354">
        <f t="shared" si="978"/>
        <v>0</v>
      </c>
      <c r="Q664" s="349" t="e">
        <f t="shared" si="969"/>
        <v>#DIV/0!</v>
      </c>
      <c r="R664" s="354"/>
      <c r="S664" s="349" t="e">
        <f t="shared" si="985"/>
        <v>#DIV/0!</v>
      </c>
      <c r="T664" s="349"/>
      <c r="U664" s="349"/>
      <c r="V664" s="347"/>
      <c r="W664" s="347"/>
      <c r="X664" s="347"/>
      <c r="Y664" s="338" t="e">
        <f t="shared" si="970"/>
        <v>#DIV/0!</v>
      </c>
      <c r="Z664" s="354">
        <f t="shared" si="979"/>
        <v>0</v>
      </c>
      <c r="AA664" s="349" t="e">
        <f t="shared" si="971"/>
        <v>#DIV/0!</v>
      </c>
      <c r="AB664" s="354"/>
      <c r="AC664" s="338" t="e">
        <f t="shared" si="986"/>
        <v>#DIV/0!</v>
      </c>
      <c r="AD664" s="338"/>
      <c r="AE664" s="338"/>
      <c r="AF664" s="347"/>
      <c r="AG664" s="347"/>
      <c r="AH664" s="347"/>
      <c r="AI664" s="338" t="e">
        <f t="shared" si="972"/>
        <v>#DIV/0!</v>
      </c>
      <c r="AJ664" s="354">
        <f t="shared" si="980"/>
        <v>0</v>
      </c>
      <c r="AK664" s="349" t="e">
        <f t="shared" si="973"/>
        <v>#DIV/0!</v>
      </c>
      <c r="AL664" s="347"/>
      <c r="AM664" s="338" t="e">
        <f t="shared" si="987"/>
        <v>#DIV/0!</v>
      </c>
      <c r="AN664" s="338"/>
      <c r="AO664" s="338"/>
      <c r="AP664" s="347"/>
      <c r="AQ664" s="347"/>
      <c r="AR664" s="354">
        <f t="shared" si="981"/>
        <v>0</v>
      </c>
      <c r="AS664" s="349" t="e">
        <f t="shared" si="974"/>
        <v>#DIV/0!</v>
      </c>
      <c r="AT664" s="350"/>
      <c r="AU664" s="350"/>
      <c r="AV664" s="350"/>
      <c r="AW664" s="350"/>
      <c r="AX664" s="350"/>
      <c r="AY664" s="350"/>
      <c r="AZ664" s="350"/>
      <c r="BA664" s="350"/>
      <c r="BB664" s="350"/>
      <c r="BC664" s="350"/>
      <c r="BD664" s="350"/>
      <c r="BE664" s="356">
        <f t="shared" si="983"/>
        <v>0</v>
      </c>
      <c r="BF664" s="353" t="e">
        <f t="shared" si="988"/>
        <v>#DIV/0!</v>
      </c>
      <c r="BG664" s="352">
        <f>L664-AB664</f>
        <v>0</v>
      </c>
      <c r="BH664" s="353" t="e">
        <f t="shared" si="989"/>
        <v>#DIV/0!</v>
      </c>
      <c r="BI664" s="350"/>
      <c r="BJ664" s="350"/>
      <c r="BK664" s="352"/>
      <c r="BL664" s="353"/>
    </row>
    <row r="665" spans="2:64" s="43" customFormat="1" ht="88.5" hidden="1" customHeight="1" x14ac:dyDescent="0.25">
      <c r="B665" s="483" t="s">
        <v>31</v>
      </c>
      <c r="C665" s="200" t="s">
        <v>255</v>
      </c>
      <c r="D665" s="355"/>
      <c r="E665" s="355"/>
      <c r="F665" s="355"/>
      <c r="G665" s="355"/>
      <c r="H665" s="355"/>
      <c r="I665" s="355"/>
      <c r="J665" s="355"/>
      <c r="K665" s="354">
        <f t="shared" si="977"/>
        <v>0</v>
      </c>
      <c r="L665" s="354">
        <v>0</v>
      </c>
      <c r="M665" s="354"/>
      <c r="N665" s="348"/>
      <c r="O665" s="348"/>
      <c r="P665" s="354">
        <f t="shared" si="978"/>
        <v>0</v>
      </c>
      <c r="Q665" s="349" t="e">
        <f t="shared" si="969"/>
        <v>#DIV/0!</v>
      </c>
      <c r="R665" s="354"/>
      <c r="S665" s="349" t="e">
        <f t="shared" si="985"/>
        <v>#DIV/0!</v>
      </c>
      <c r="T665" s="349"/>
      <c r="U665" s="349"/>
      <c r="V665" s="347"/>
      <c r="W665" s="347"/>
      <c r="X665" s="347"/>
      <c r="Y665" s="338" t="e">
        <f t="shared" si="970"/>
        <v>#DIV/0!</v>
      </c>
      <c r="Z665" s="354">
        <f t="shared" si="979"/>
        <v>0</v>
      </c>
      <c r="AA665" s="349" t="e">
        <f t="shared" si="971"/>
        <v>#DIV/0!</v>
      </c>
      <c r="AB665" s="347"/>
      <c r="AC665" s="349" t="e">
        <f t="shared" si="986"/>
        <v>#DIV/0!</v>
      </c>
      <c r="AD665" s="349"/>
      <c r="AE665" s="349"/>
      <c r="AF665" s="347"/>
      <c r="AG665" s="347"/>
      <c r="AH665" s="347"/>
      <c r="AI665" s="338" t="e">
        <f t="shared" si="972"/>
        <v>#DIV/0!</v>
      </c>
      <c r="AJ665" s="354">
        <f t="shared" si="980"/>
        <v>0</v>
      </c>
      <c r="AK665" s="349" t="e">
        <f t="shared" si="973"/>
        <v>#DIV/0!</v>
      </c>
      <c r="AL665" s="347">
        <v>0</v>
      </c>
      <c r="AM665" s="338" t="e">
        <f t="shared" si="987"/>
        <v>#DIV/0!</v>
      </c>
      <c r="AN665" s="338"/>
      <c r="AO665" s="338"/>
      <c r="AP665" s="347"/>
      <c r="AQ665" s="347"/>
      <c r="AR665" s="354">
        <f t="shared" si="981"/>
        <v>0</v>
      </c>
      <c r="AS665" s="349" t="e">
        <f t="shared" si="974"/>
        <v>#DIV/0!</v>
      </c>
      <c r="AT665" s="350"/>
      <c r="AU665" s="350"/>
      <c r="AV665" s="350"/>
      <c r="AW665" s="350"/>
      <c r="AX665" s="350"/>
      <c r="AY665" s="350"/>
      <c r="AZ665" s="350"/>
      <c r="BA665" s="350"/>
      <c r="BB665" s="350"/>
      <c r="BC665" s="350"/>
      <c r="BD665" s="350"/>
      <c r="BE665" s="356">
        <f t="shared" si="983"/>
        <v>0</v>
      </c>
      <c r="BF665" s="353" t="e">
        <f t="shared" ref="BF665:BF671" si="990">BE665/AI665</f>
        <v>#DIV/0!</v>
      </c>
      <c r="BG665" s="350"/>
      <c r="BH665" s="353" t="e">
        <f t="shared" ref="BH665:BH678" si="991">BG665/AJ665</f>
        <v>#DIV/0!</v>
      </c>
      <c r="BI665" s="350"/>
      <c r="BJ665" s="350"/>
      <c r="BK665" s="352"/>
      <c r="BL665" s="353"/>
    </row>
    <row r="666" spans="2:64" s="43" customFormat="1" ht="43.5" hidden="1" customHeight="1" x14ac:dyDescent="0.25">
      <c r="B666" s="450"/>
      <c r="C666" s="200" t="s">
        <v>252</v>
      </c>
      <c r="D666" s="355"/>
      <c r="E666" s="355"/>
      <c r="F666" s="355"/>
      <c r="G666" s="355"/>
      <c r="H666" s="355"/>
      <c r="I666" s="355"/>
      <c r="J666" s="355"/>
      <c r="K666" s="354">
        <f t="shared" si="977"/>
        <v>0</v>
      </c>
      <c r="L666" s="348"/>
      <c r="M666" s="348"/>
      <c r="N666" s="348"/>
      <c r="O666" s="348"/>
      <c r="P666" s="354">
        <f t="shared" si="978"/>
        <v>0</v>
      </c>
      <c r="Q666" s="349" t="e">
        <f t="shared" si="969"/>
        <v>#DIV/0!</v>
      </c>
      <c r="R666" s="348"/>
      <c r="S666" s="349" t="e">
        <f t="shared" si="985"/>
        <v>#DIV/0!</v>
      </c>
      <c r="T666" s="349"/>
      <c r="U666" s="349"/>
      <c r="V666" s="347"/>
      <c r="W666" s="347"/>
      <c r="X666" s="347"/>
      <c r="Y666" s="338" t="e">
        <f t="shared" si="970"/>
        <v>#DIV/0!</v>
      </c>
      <c r="Z666" s="354">
        <f t="shared" si="979"/>
        <v>0</v>
      </c>
      <c r="AA666" s="349" t="e">
        <f t="shared" si="971"/>
        <v>#DIV/0!</v>
      </c>
      <c r="AB666" s="347"/>
      <c r="AC666" s="349" t="e">
        <f t="shared" si="986"/>
        <v>#DIV/0!</v>
      </c>
      <c r="AD666" s="349"/>
      <c r="AE666" s="349"/>
      <c r="AF666" s="347"/>
      <c r="AG666" s="347"/>
      <c r="AH666" s="347"/>
      <c r="AI666" s="338" t="e">
        <f t="shared" si="972"/>
        <v>#DIV/0!</v>
      </c>
      <c r="AJ666" s="354">
        <f t="shared" si="980"/>
        <v>0</v>
      </c>
      <c r="AK666" s="349" t="e">
        <f t="shared" si="973"/>
        <v>#DIV/0!</v>
      </c>
      <c r="AL666" s="347"/>
      <c r="AM666" s="338" t="e">
        <f t="shared" si="987"/>
        <v>#DIV/0!</v>
      </c>
      <c r="AN666" s="338"/>
      <c r="AO666" s="338"/>
      <c r="AP666" s="347"/>
      <c r="AQ666" s="347"/>
      <c r="AR666" s="354">
        <f t="shared" si="981"/>
        <v>0</v>
      </c>
      <c r="AS666" s="349" t="e">
        <f t="shared" si="974"/>
        <v>#DIV/0!</v>
      </c>
      <c r="AT666" s="350"/>
      <c r="AU666" s="350"/>
      <c r="AV666" s="350"/>
      <c r="AW666" s="350"/>
      <c r="AX666" s="350"/>
      <c r="AY666" s="350"/>
      <c r="AZ666" s="350"/>
      <c r="BA666" s="350"/>
      <c r="BB666" s="350"/>
      <c r="BC666" s="350"/>
      <c r="BD666" s="350"/>
      <c r="BE666" s="356">
        <f t="shared" si="983"/>
        <v>0</v>
      </c>
      <c r="BF666" s="353" t="e">
        <f t="shared" si="990"/>
        <v>#DIV/0!</v>
      </c>
      <c r="BG666" s="350"/>
      <c r="BH666" s="353" t="e">
        <f t="shared" si="991"/>
        <v>#DIV/0!</v>
      </c>
      <c r="BI666" s="350"/>
      <c r="BJ666" s="350"/>
      <c r="BK666" s="352"/>
      <c r="BL666" s="353"/>
    </row>
    <row r="667" spans="2:64" s="43" customFormat="1" ht="43.5" hidden="1" customHeight="1" x14ac:dyDescent="0.25">
      <c r="B667" s="450"/>
      <c r="C667" s="200" t="s">
        <v>255</v>
      </c>
      <c r="D667" s="355"/>
      <c r="E667" s="355"/>
      <c r="F667" s="355"/>
      <c r="G667" s="355"/>
      <c r="H667" s="355"/>
      <c r="I667" s="355"/>
      <c r="J667" s="355"/>
      <c r="K667" s="354">
        <f t="shared" si="977"/>
        <v>0</v>
      </c>
      <c r="L667" s="348"/>
      <c r="M667" s="348"/>
      <c r="N667" s="348"/>
      <c r="O667" s="348"/>
      <c r="P667" s="354">
        <f t="shared" si="978"/>
        <v>0</v>
      </c>
      <c r="Q667" s="349" t="e">
        <f t="shared" si="969"/>
        <v>#DIV/0!</v>
      </c>
      <c r="R667" s="348"/>
      <c r="S667" s="349" t="e">
        <f t="shared" si="985"/>
        <v>#DIV/0!</v>
      </c>
      <c r="T667" s="349"/>
      <c r="U667" s="349"/>
      <c r="V667" s="347"/>
      <c r="W667" s="347"/>
      <c r="X667" s="347"/>
      <c r="Y667" s="338" t="e">
        <f t="shared" si="970"/>
        <v>#DIV/0!</v>
      </c>
      <c r="Z667" s="354">
        <f t="shared" si="979"/>
        <v>0</v>
      </c>
      <c r="AA667" s="349" t="e">
        <f t="shared" si="971"/>
        <v>#DIV/0!</v>
      </c>
      <c r="AB667" s="347"/>
      <c r="AC667" s="349" t="e">
        <f t="shared" si="986"/>
        <v>#DIV/0!</v>
      </c>
      <c r="AD667" s="349"/>
      <c r="AE667" s="349"/>
      <c r="AF667" s="347"/>
      <c r="AG667" s="347"/>
      <c r="AH667" s="347"/>
      <c r="AI667" s="338" t="e">
        <f t="shared" si="972"/>
        <v>#DIV/0!</v>
      </c>
      <c r="AJ667" s="354">
        <f t="shared" si="980"/>
        <v>0</v>
      </c>
      <c r="AK667" s="349" t="e">
        <f t="shared" si="973"/>
        <v>#DIV/0!</v>
      </c>
      <c r="AL667" s="347"/>
      <c r="AM667" s="338" t="e">
        <f t="shared" si="987"/>
        <v>#DIV/0!</v>
      </c>
      <c r="AN667" s="338"/>
      <c r="AO667" s="338"/>
      <c r="AP667" s="347"/>
      <c r="AQ667" s="347"/>
      <c r="AR667" s="354">
        <f t="shared" si="981"/>
        <v>0</v>
      </c>
      <c r="AS667" s="349" t="e">
        <f t="shared" si="974"/>
        <v>#DIV/0!</v>
      </c>
      <c r="AT667" s="350"/>
      <c r="AU667" s="350"/>
      <c r="AV667" s="350"/>
      <c r="AW667" s="350"/>
      <c r="AX667" s="350"/>
      <c r="AY667" s="350"/>
      <c r="AZ667" s="350"/>
      <c r="BA667" s="350"/>
      <c r="BB667" s="350"/>
      <c r="BC667" s="350"/>
      <c r="BD667" s="350"/>
      <c r="BE667" s="356">
        <f t="shared" si="983"/>
        <v>0</v>
      </c>
      <c r="BF667" s="353" t="e">
        <f t="shared" si="990"/>
        <v>#DIV/0!</v>
      </c>
      <c r="BG667" s="350"/>
      <c r="BH667" s="353" t="e">
        <f t="shared" si="991"/>
        <v>#DIV/0!</v>
      </c>
      <c r="BI667" s="350"/>
      <c r="BJ667" s="350"/>
      <c r="BK667" s="352"/>
      <c r="BL667" s="353"/>
    </row>
    <row r="668" spans="2:64" s="43" customFormat="1" ht="43.5" hidden="1" customHeight="1" x14ac:dyDescent="0.25">
      <c r="B668" s="450"/>
      <c r="C668" s="200" t="s">
        <v>252</v>
      </c>
      <c r="D668" s="355"/>
      <c r="E668" s="355"/>
      <c r="F668" s="355"/>
      <c r="G668" s="355"/>
      <c r="H668" s="355"/>
      <c r="I668" s="355"/>
      <c r="J668" s="355"/>
      <c r="K668" s="354">
        <f t="shared" si="977"/>
        <v>0</v>
      </c>
      <c r="L668" s="348"/>
      <c r="M668" s="348"/>
      <c r="N668" s="348"/>
      <c r="O668" s="348"/>
      <c r="P668" s="354">
        <f t="shared" si="978"/>
        <v>0</v>
      </c>
      <c r="Q668" s="349" t="e">
        <f t="shared" si="969"/>
        <v>#DIV/0!</v>
      </c>
      <c r="R668" s="348"/>
      <c r="S668" s="349" t="e">
        <f t="shared" si="985"/>
        <v>#DIV/0!</v>
      </c>
      <c r="T668" s="349"/>
      <c r="U668" s="349"/>
      <c r="V668" s="347"/>
      <c r="W668" s="347"/>
      <c r="X668" s="347"/>
      <c r="Y668" s="338" t="e">
        <f t="shared" si="970"/>
        <v>#DIV/0!</v>
      </c>
      <c r="Z668" s="354">
        <f t="shared" si="979"/>
        <v>0</v>
      </c>
      <c r="AA668" s="349" t="e">
        <f t="shared" si="971"/>
        <v>#DIV/0!</v>
      </c>
      <c r="AB668" s="347"/>
      <c r="AC668" s="349" t="e">
        <f t="shared" si="986"/>
        <v>#DIV/0!</v>
      </c>
      <c r="AD668" s="349"/>
      <c r="AE668" s="349"/>
      <c r="AF668" s="347"/>
      <c r="AG668" s="347"/>
      <c r="AH668" s="347"/>
      <c r="AI668" s="338" t="e">
        <f t="shared" si="972"/>
        <v>#DIV/0!</v>
      </c>
      <c r="AJ668" s="354">
        <f t="shared" si="980"/>
        <v>0</v>
      </c>
      <c r="AK668" s="349" t="e">
        <f t="shared" si="973"/>
        <v>#DIV/0!</v>
      </c>
      <c r="AL668" s="347"/>
      <c r="AM668" s="338" t="e">
        <f t="shared" si="987"/>
        <v>#DIV/0!</v>
      </c>
      <c r="AN668" s="338"/>
      <c r="AO668" s="338"/>
      <c r="AP668" s="347"/>
      <c r="AQ668" s="347"/>
      <c r="AR668" s="354">
        <f t="shared" si="981"/>
        <v>0</v>
      </c>
      <c r="AS668" s="349" t="e">
        <f t="shared" si="974"/>
        <v>#DIV/0!</v>
      </c>
      <c r="AT668" s="350"/>
      <c r="AU668" s="350"/>
      <c r="AV668" s="350"/>
      <c r="AW668" s="350"/>
      <c r="AX668" s="350"/>
      <c r="AY668" s="350"/>
      <c r="AZ668" s="350"/>
      <c r="BA668" s="350"/>
      <c r="BB668" s="350"/>
      <c r="BC668" s="350"/>
      <c r="BD668" s="350"/>
      <c r="BE668" s="356">
        <f t="shared" si="983"/>
        <v>0</v>
      </c>
      <c r="BF668" s="353" t="e">
        <f t="shared" si="990"/>
        <v>#DIV/0!</v>
      </c>
      <c r="BG668" s="350"/>
      <c r="BH668" s="353" t="e">
        <f t="shared" si="991"/>
        <v>#DIV/0!</v>
      </c>
      <c r="BI668" s="350"/>
      <c r="BJ668" s="350"/>
      <c r="BK668" s="352"/>
      <c r="BL668" s="353"/>
    </row>
    <row r="669" spans="2:64" s="43" customFormat="1" ht="43.5" hidden="1" customHeight="1" x14ac:dyDescent="0.25">
      <c r="B669" s="450"/>
      <c r="C669" s="200" t="s">
        <v>255</v>
      </c>
      <c r="D669" s="355"/>
      <c r="E669" s="355"/>
      <c r="F669" s="355"/>
      <c r="G669" s="355"/>
      <c r="H669" s="355"/>
      <c r="I669" s="355"/>
      <c r="J669" s="355"/>
      <c r="K669" s="354">
        <f t="shared" si="977"/>
        <v>0</v>
      </c>
      <c r="L669" s="348"/>
      <c r="M669" s="348"/>
      <c r="N669" s="348"/>
      <c r="O669" s="348"/>
      <c r="P669" s="354">
        <f t="shared" si="978"/>
        <v>0</v>
      </c>
      <c r="Q669" s="349" t="e">
        <f t="shared" si="969"/>
        <v>#DIV/0!</v>
      </c>
      <c r="R669" s="348"/>
      <c r="S669" s="349" t="e">
        <f t="shared" si="985"/>
        <v>#DIV/0!</v>
      </c>
      <c r="T669" s="349"/>
      <c r="U669" s="349"/>
      <c r="V669" s="347"/>
      <c r="W669" s="347"/>
      <c r="X669" s="347"/>
      <c r="Y669" s="338" t="e">
        <f t="shared" si="970"/>
        <v>#DIV/0!</v>
      </c>
      <c r="Z669" s="354">
        <f t="shared" si="979"/>
        <v>0</v>
      </c>
      <c r="AA669" s="349" t="e">
        <f t="shared" si="971"/>
        <v>#DIV/0!</v>
      </c>
      <c r="AB669" s="347"/>
      <c r="AC669" s="349" t="e">
        <f t="shared" si="986"/>
        <v>#DIV/0!</v>
      </c>
      <c r="AD669" s="349"/>
      <c r="AE669" s="349"/>
      <c r="AF669" s="347"/>
      <c r="AG669" s="347"/>
      <c r="AH669" s="347"/>
      <c r="AI669" s="338" t="e">
        <f t="shared" si="972"/>
        <v>#DIV/0!</v>
      </c>
      <c r="AJ669" s="354">
        <f t="shared" si="980"/>
        <v>0</v>
      </c>
      <c r="AK669" s="349" t="e">
        <f t="shared" si="973"/>
        <v>#DIV/0!</v>
      </c>
      <c r="AL669" s="347"/>
      <c r="AM669" s="338" t="e">
        <f t="shared" si="987"/>
        <v>#DIV/0!</v>
      </c>
      <c r="AN669" s="338"/>
      <c r="AO669" s="338"/>
      <c r="AP669" s="347"/>
      <c r="AQ669" s="347"/>
      <c r="AR669" s="354">
        <f t="shared" si="981"/>
        <v>0</v>
      </c>
      <c r="AS669" s="349" t="e">
        <f t="shared" si="974"/>
        <v>#DIV/0!</v>
      </c>
      <c r="AT669" s="350"/>
      <c r="AU669" s="350"/>
      <c r="AV669" s="350"/>
      <c r="AW669" s="350"/>
      <c r="AX669" s="350"/>
      <c r="AY669" s="350"/>
      <c r="AZ669" s="350"/>
      <c r="BA669" s="350"/>
      <c r="BB669" s="350"/>
      <c r="BC669" s="350"/>
      <c r="BD669" s="350"/>
      <c r="BE669" s="356">
        <f t="shared" si="983"/>
        <v>0</v>
      </c>
      <c r="BF669" s="353" t="e">
        <f t="shared" si="990"/>
        <v>#DIV/0!</v>
      </c>
      <c r="BG669" s="350"/>
      <c r="BH669" s="353" t="e">
        <f t="shared" si="991"/>
        <v>#DIV/0!</v>
      </c>
      <c r="BI669" s="350"/>
      <c r="BJ669" s="350"/>
      <c r="BK669" s="352"/>
      <c r="BL669" s="353"/>
    </row>
    <row r="670" spans="2:64" s="43" customFormat="1" ht="43.5" hidden="1" customHeight="1" x14ac:dyDescent="0.25">
      <c r="B670" s="450"/>
      <c r="C670" s="200" t="s">
        <v>252</v>
      </c>
      <c r="D670" s="355"/>
      <c r="E670" s="355"/>
      <c r="F670" s="355"/>
      <c r="G670" s="355"/>
      <c r="H670" s="355"/>
      <c r="I670" s="355"/>
      <c r="J670" s="355"/>
      <c r="K670" s="354">
        <f t="shared" si="977"/>
        <v>0</v>
      </c>
      <c r="L670" s="348"/>
      <c r="M670" s="348"/>
      <c r="N670" s="348"/>
      <c r="O670" s="348"/>
      <c r="P670" s="354">
        <f t="shared" si="978"/>
        <v>0</v>
      </c>
      <c r="Q670" s="349" t="e">
        <f t="shared" si="969"/>
        <v>#DIV/0!</v>
      </c>
      <c r="R670" s="348"/>
      <c r="S670" s="349" t="e">
        <f t="shared" si="985"/>
        <v>#DIV/0!</v>
      </c>
      <c r="T670" s="349"/>
      <c r="U670" s="349"/>
      <c r="V670" s="347"/>
      <c r="W670" s="347"/>
      <c r="X670" s="347"/>
      <c r="Y670" s="338" t="e">
        <f t="shared" si="970"/>
        <v>#DIV/0!</v>
      </c>
      <c r="Z670" s="354">
        <f t="shared" si="979"/>
        <v>0</v>
      </c>
      <c r="AA670" s="349" t="e">
        <f t="shared" si="971"/>
        <v>#DIV/0!</v>
      </c>
      <c r="AB670" s="347"/>
      <c r="AC670" s="349" t="e">
        <f t="shared" si="986"/>
        <v>#DIV/0!</v>
      </c>
      <c r="AD670" s="349"/>
      <c r="AE670" s="349"/>
      <c r="AF670" s="347"/>
      <c r="AG670" s="347"/>
      <c r="AH670" s="347"/>
      <c r="AI670" s="338" t="e">
        <f t="shared" si="972"/>
        <v>#DIV/0!</v>
      </c>
      <c r="AJ670" s="354">
        <f t="shared" si="980"/>
        <v>0</v>
      </c>
      <c r="AK670" s="349" t="e">
        <f t="shared" si="973"/>
        <v>#DIV/0!</v>
      </c>
      <c r="AL670" s="347"/>
      <c r="AM670" s="338" t="e">
        <f t="shared" si="987"/>
        <v>#DIV/0!</v>
      </c>
      <c r="AN670" s="338"/>
      <c r="AO670" s="338"/>
      <c r="AP670" s="347"/>
      <c r="AQ670" s="347"/>
      <c r="AR670" s="354">
        <f t="shared" si="981"/>
        <v>0</v>
      </c>
      <c r="AS670" s="349" t="e">
        <f t="shared" si="974"/>
        <v>#DIV/0!</v>
      </c>
      <c r="AT670" s="350"/>
      <c r="AU670" s="350"/>
      <c r="AV670" s="350"/>
      <c r="AW670" s="350"/>
      <c r="AX670" s="350"/>
      <c r="AY670" s="350"/>
      <c r="AZ670" s="350"/>
      <c r="BA670" s="350"/>
      <c r="BB670" s="350"/>
      <c r="BC670" s="350"/>
      <c r="BD670" s="350"/>
      <c r="BE670" s="356">
        <f t="shared" si="983"/>
        <v>0</v>
      </c>
      <c r="BF670" s="353" t="e">
        <f t="shared" si="990"/>
        <v>#DIV/0!</v>
      </c>
      <c r="BG670" s="350"/>
      <c r="BH670" s="353" t="e">
        <f t="shared" si="991"/>
        <v>#DIV/0!</v>
      </c>
      <c r="BI670" s="350"/>
      <c r="BJ670" s="350"/>
      <c r="BK670" s="352"/>
      <c r="BL670" s="353"/>
    </row>
    <row r="671" spans="2:64" s="43" customFormat="1" ht="43.5" hidden="1" customHeight="1" x14ac:dyDescent="0.25">
      <c r="B671" s="450"/>
      <c r="C671" s="200" t="s">
        <v>255</v>
      </c>
      <c r="D671" s="355"/>
      <c r="E671" s="355"/>
      <c r="F671" s="355"/>
      <c r="G671" s="355"/>
      <c r="H671" s="355"/>
      <c r="I671" s="355"/>
      <c r="J671" s="355"/>
      <c r="K671" s="354">
        <f t="shared" si="977"/>
        <v>0</v>
      </c>
      <c r="L671" s="348"/>
      <c r="M671" s="348"/>
      <c r="N671" s="348"/>
      <c r="O671" s="348"/>
      <c r="P671" s="354">
        <f t="shared" si="978"/>
        <v>0</v>
      </c>
      <c r="Q671" s="349" t="e">
        <f t="shared" si="969"/>
        <v>#DIV/0!</v>
      </c>
      <c r="R671" s="348"/>
      <c r="S671" s="349" t="e">
        <f t="shared" si="985"/>
        <v>#DIV/0!</v>
      </c>
      <c r="T671" s="349"/>
      <c r="U671" s="349"/>
      <c r="V671" s="347"/>
      <c r="W671" s="347"/>
      <c r="X671" s="347"/>
      <c r="Y671" s="338" t="e">
        <f t="shared" si="970"/>
        <v>#DIV/0!</v>
      </c>
      <c r="Z671" s="354">
        <f t="shared" si="979"/>
        <v>0</v>
      </c>
      <c r="AA671" s="349" t="e">
        <f t="shared" si="971"/>
        <v>#DIV/0!</v>
      </c>
      <c r="AB671" s="347"/>
      <c r="AC671" s="349" t="e">
        <f t="shared" si="986"/>
        <v>#DIV/0!</v>
      </c>
      <c r="AD671" s="349"/>
      <c r="AE671" s="349"/>
      <c r="AF671" s="347"/>
      <c r="AG671" s="347"/>
      <c r="AH671" s="347"/>
      <c r="AI671" s="338" t="e">
        <f t="shared" si="972"/>
        <v>#DIV/0!</v>
      </c>
      <c r="AJ671" s="354">
        <f t="shared" si="980"/>
        <v>0</v>
      </c>
      <c r="AK671" s="349" t="e">
        <f t="shared" si="973"/>
        <v>#DIV/0!</v>
      </c>
      <c r="AL671" s="347"/>
      <c r="AM671" s="338" t="e">
        <f t="shared" si="987"/>
        <v>#DIV/0!</v>
      </c>
      <c r="AN671" s="338"/>
      <c r="AO671" s="338"/>
      <c r="AP671" s="347"/>
      <c r="AQ671" s="347"/>
      <c r="AR671" s="354">
        <f t="shared" si="981"/>
        <v>0</v>
      </c>
      <c r="AS671" s="349" t="e">
        <f t="shared" si="974"/>
        <v>#DIV/0!</v>
      </c>
      <c r="AT671" s="350"/>
      <c r="AU671" s="350"/>
      <c r="AV671" s="350"/>
      <c r="AW671" s="350"/>
      <c r="AX671" s="350"/>
      <c r="AY671" s="350"/>
      <c r="AZ671" s="350"/>
      <c r="BA671" s="350"/>
      <c r="BB671" s="350"/>
      <c r="BC671" s="350"/>
      <c r="BD671" s="350"/>
      <c r="BE671" s="356">
        <f t="shared" si="983"/>
        <v>0</v>
      </c>
      <c r="BF671" s="353" t="e">
        <f t="shared" si="990"/>
        <v>#DIV/0!</v>
      </c>
      <c r="BG671" s="350"/>
      <c r="BH671" s="353" t="e">
        <f t="shared" si="991"/>
        <v>#DIV/0!</v>
      </c>
      <c r="BI671" s="350"/>
      <c r="BJ671" s="350"/>
      <c r="BK671" s="352"/>
      <c r="BL671" s="353"/>
    </row>
    <row r="672" spans="2:64" s="43" customFormat="1" ht="123.75" customHeight="1" x14ac:dyDescent="0.25">
      <c r="B672" s="483">
        <v>2</v>
      </c>
      <c r="C672" s="197" t="s">
        <v>252</v>
      </c>
      <c r="D672" s="355"/>
      <c r="E672" s="355"/>
      <c r="F672" s="355"/>
      <c r="G672" s="355"/>
      <c r="H672" s="355"/>
      <c r="I672" s="355"/>
      <c r="J672" s="355"/>
      <c r="K672" s="354">
        <f t="shared" ref="K672" si="992">L672+O672</f>
        <v>24421.366969999999</v>
      </c>
      <c r="L672" s="348"/>
      <c r="M672" s="348"/>
      <c r="N672" s="348"/>
      <c r="O672" s="354">
        <f>'[12]2023_2025'!$BN$649</f>
        <v>24421.366969999999</v>
      </c>
      <c r="P672" s="354">
        <f t="shared" si="978"/>
        <v>24421.366969999999</v>
      </c>
      <c r="Q672" s="338">
        <f t="shared" si="969"/>
        <v>1</v>
      </c>
      <c r="R672" s="348"/>
      <c r="S672" s="349"/>
      <c r="T672" s="349"/>
      <c r="U672" s="349"/>
      <c r="V672" s="347"/>
      <c r="W672" s="347"/>
      <c r="X672" s="354">
        <f>AH672</f>
        <v>24421.366969999999</v>
      </c>
      <c r="Y672" s="338">
        <f t="shared" si="970"/>
        <v>1</v>
      </c>
      <c r="Z672" s="354">
        <f t="shared" si="979"/>
        <v>24421.366969999999</v>
      </c>
      <c r="AA672" s="338">
        <v>0</v>
      </c>
      <c r="AB672" s="347"/>
      <c r="AC672" s="349"/>
      <c r="AD672" s="349"/>
      <c r="AE672" s="349"/>
      <c r="AF672" s="347"/>
      <c r="AG672" s="347"/>
      <c r="AH672" s="354">
        <f>'[12]2023_2025'!$BN$649</f>
        <v>24421.366969999999</v>
      </c>
      <c r="AI672" s="338">
        <f t="shared" si="972"/>
        <v>1</v>
      </c>
      <c r="AJ672" s="354">
        <f t="shared" si="980"/>
        <v>24421.366969999999</v>
      </c>
      <c r="AK672" s="338">
        <f t="shared" si="973"/>
        <v>1</v>
      </c>
      <c r="AL672" s="347"/>
      <c r="AM672" s="338"/>
      <c r="AN672" s="338"/>
      <c r="AO672" s="338"/>
      <c r="AP672" s="347"/>
      <c r="AQ672" s="347"/>
      <c r="AR672" s="354">
        <f t="shared" si="981"/>
        <v>24421.366969999999</v>
      </c>
      <c r="AS672" s="338">
        <f t="shared" si="974"/>
        <v>1</v>
      </c>
      <c r="AT672" s="350"/>
      <c r="AU672" s="350"/>
      <c r="AV672" s="350"/>
      <c r="AW672" s="350"/>
      <c r="AX672" s="350"/>
      <c r="AY672" s="350"/>
      <c r="AZ672" s="350"/>
      <c r="BA672" s="350"/>
      <c r="BB672" s="350"/>
      <c r="BC672" s="350"/>
      <c r="BD672" s="350"/>
      <c r="BE672" s="356"/>
      <c r="BF672" s="353"/>
      <c r="BG672" s="350"/>
      <c r="BH672" s="353"/>
      <c r="BI672" s="350"/>
      <c r="BJ672" s="350"/>
      <c r="BK672" s="352"/>
      <c r="BL672" s="353"/>
    </row>
    <row r="673" spans="2:64" s="87" customFormat="1" ht="224.25" customHeight="1" x14ac:dyDescent="0.25">
      <c r="B673" s="346">
        <v>2</v>
      </c>
      <c r="C673" s="216" t="s">
        <v>399</v>
      </c>
      <c r="D673" s="347"/>
      <c r="E673" s="347"/>
      <c r="F673" s="347"/>
      <c r="G673" s="347"/>
      <c r="H673" s="347"/>
      <c r="I673" s="347"/>
      <c r="J673" s="347"/>
      <c r="K673" s="348">
        <f>O673</f>
        <v>2793.5635000000002</v>
      </c>
      <c r="L673" s="348"/>
      <c r="M673" s="348"/>
      <c r="N673" s="348"/>
      <c r="O673" s="348">
        <f>'[12]2023_2025'!$BJ$648</f>
        <v>2793.5635000000002</v>
      </c>
      <c r="P673" s="348">
        <f>X673</f>
        <v>2793.5635000000002</v>
      </c>
      <c r="Q673" s="349">
        <f t="shared" ref="Q673" si="993">P673/K673</f>
        <v>1</v>
      </c>
      <c r="R673" s="348"/>
      <c r="S673" s="349"/>
      <c r="T673" s="349"/>
      <c r="U673" s="349"/>
      <c r="V673" s="347"/>
      <c r="W673" s="347"/>
      <c r="X673" s="348">
        <f>AH673</f>
        <v>2793.5635000000002</v>
      </c>
      <c r="Y673" s="349">
        <f>X673/O673</f>
        <v>1</v>
      </c>
      <c r="Z673" s="348">
        <f>AH673</f>
        <v>2793.5635000000002</v>
      </c>
      <c r="AA673" s="349">
        <f>Z673/K673</f>
        <v>1</v>
      </c>
      <c r="AB673" s="347"/>
      <c r="AC673" s="349"/>
      <c r="AD673" s="349"/>
      <c r="AE673" s="349"/>
      <c r="AF673" s="347"/>
      <c r="AG673" s="347"/>
      <c r="AH673" s="348">
        <f>O673</f>
        <v>2793.5635000000002</v>
      </c>
      <c r="AI673" s="349">
        <f t="shared" si="972"/>
        <v>1</v>
      </c>
      <c r="AJ673" s="348">
        <f>AR673</f>
        <v>2793.5635000000002</v>
      </c>
      <c r="AK673" s="349">
        <f t="shared" si="973"/>
        <v>1</v>
      </c>
      <c r="AL673" s="347"/>
      <c r="AM673" s="338"/>
      <c r="AN673" s="338"/>
      <c r="AO673" s="338"/>
      <c r="AP673" s="347"/>
      <c r="AQ673" s="347"/>
      <c r="AR673" s="348">
        <f>O673</f>
        <v>2793.5635000000002</v>
      </c>
      <c r="AS673" s="349">
        <f t="shared" si="974"/>
        <v>1</v>
      </c>
      <c r="AT673" s="350"/>
      <c r="AU673" s="350"/>
      <c r="AV673" s="350"/>
      <c r="AW673" s="350"/>
      <c r="AX673" s="350"/>
      <c r="AY673" s="350"/>
      <c r="AZ673" s="350"/>
      <c r="BA673" s="350"/>
      <c r="BB673" s="350"/>
      <c r="BC673" s="350"/>
      <c r="BD673" s="350"/>
      <c r="BE673" s="352"/>
      <c r="BF673" s="353"/>
      <c r="BG673" s="350"/>
      <c r="BH673" s="353">
        <f t="shared" si="991"/>
        <v>0</v>
      </c>
      <c r="BI673" s="350"/>
      <c r="BJ673" s="350"/>
      <c r="BK673" s="352"/>
      <c r="BL673" s="353"/>
    </row>
    <row r="674" spans="2:64" s="87" customFormat="1" ht="176.25" customHeight="1" x14ac:dyDescent="0.25">
      <c r="B674" s="346" t="s">
        <v>71</v>
      </c>
      <c r="C674" s="216" t="s">
        <v>400</v>
      </c>
      <c r="D674" s="347"/>
      <c r="E674" s="347"/>
      <c r="F674" s="347"/>
      <c r="G674" s="347"/>
      <c r="H674" s="347"/>
      <c r="I674" s="347"/>
      <c r="J674" s="347"/>
      <c r="K674" s="348">
        <f>L674+M674+N674+O674</f>
        <v>20741.143410000001</v>
      </c>
      <c r="L674" s="348">
        <f>L675+L676+L677</f>
        <v>9828.6434100000006</v>
      </c>
      <c r="M674" s="348">
        <f t="shared" ref="M674:O674" si="994">M675+M676+M677</f>
        <v>10912.5</v>
      </c>
      <c r="N674" s="348">
        <f t="shared" si="994"/>
        <v>0</v>
      </c>
      <c r="O674" s="348">
        <f t="shared" si="994"/>
        <v>0</v>
      </c>
      <c r="P674" s="348">
        <f>R674</f>
        <v>13244.51383</v>
      </c>
      <c r="Q674" s="349">
        <f>P674/K674</f>
        <v>0.63856237663418192</v>
      </c>
      <c r="R674" s="348">
        <f>R675+R676+R677</f>
        <v>13244.51383</v>
      </c>
      <c r="S674" s="349">
        <f>R674/L674</f>
        <v>1.3475424102297346</v>
      </c>
      <c r="T674" s="349"/>
      <c r="U674" s="349"/>
      <c r="V674" s="347"/>
      <c r="W674" s="347"/>
      <c r="X674" s="347"/>
      <c r="Y674" s="349"/>
      <c r="Z674" s="348">
        <f>AB674</f>
        <v>9828.6434100000006</v>
      </c>
      <c r="AA674" s="349">
        <f>Z674/K674</f>
        <v>0.47387182161140073</v>
      </c>
      <c r="AB674" s="348">
        <f>AB675+AB676+AB677</f>
        <v>9828.6434100000006</v>
      </c>
      <c r="AC674" s="349">
        <f>AB674/L674</f>
        <v>1</v>
      </c>
      <c r="AD674" s="349"/>
      <c r="AE674" s="349"/>
      <c r="AF674" s="347"/>
      <c r="AG674" s="347"/>
      <c r="AH674" s="347"/>
      <c r="AI674" s="349"/>
      <c r="AJ674" s="348">
        <f>AL674+AN674</f>
        <v>9828.6434100000006</v>
      </c>
      <c r="AK674" s="349">
        <f>AJ674/K674</f>
        <v>0.47387182161140073</v>
      </c>
      <c r="AL674" s="348">
        <f>AL675+AL676+AL677</f>
        <v>9828.6434100000006</v>
      </c>
      <c r="AM674" s="349">
        <f>AL674/L674</f>
        <v>1</v>
      </c>
      <c r="AN674" s="348">
        <f>AN675+AN676+AN677</f>
        <v>0</v>
      </c>
      <c r="AO674" s="349">
        <f>AN674/M674</f>
        <v>0</v>
      </c>
      <c r="AP674" s="347"/>
      <c r="AQ674" s="347"/>
      <c r="AR674" s="348"/>
      <c r="AS674" s="349"/>
      <c r="AT674" s="350"/>
      <c r="AU674" s="350"/>
      <c r="AV674" s="350"/>
      <c r="AW674" s="350"/>
      <c r="AX674" s="350"/>
      <c r="AY674" s="350"/>
      <c r="AZ674" s="350"/>
      <c r="BA674" s="350"/>
      <c r="BB674" s="350"/>
      <c r="BC674" s="350"/>
      <c r="BD674" s="350"/>
      <c r="BE674" s="352"/>
      <c r="BF674" s="353"/>
      <c r="BG674" s="350"/>
      <c r="BH674" s="353">
        <f t="shared" si="991"/>
        <v>0</v>
      </c>
      <c r="BI674" s="350"/>
      <c r="BJ674" s="350"/>
      <c r="BK674" s="352"/>
      <c r="BL674" s="353"/>
    </row>
    <row r="675" spans="2:64" s="43" customFormat="1" ht="119.25" customHeight="1" x14ac:dyDescent="0.25">
      <c r="B675" s="483">
        <v>1</v>
      </c>
      <c r="C675" s="197" t="s">
        <v>366</v>
      </c>
      <c r="D675" s="355"/>
      <c r="E675" s="355"/>
      <c r="F675" s="355"/>
      <c r="G675" s="355"/>
      <c r="H675" s="355"/>
      <c r="I675" s="355"/>
      <c r="J675" s="355"/>
      <c r="K675" s="354">
        <f>L675+M675+N675+O675</f>
        <v>7160</v>
      </c>
      <c r="L675" s="354">
        <v>0</v>
      </c>
      <c r="M675" s="354">
        <f>'[12]2023_2025'!$BL$652</f>
        <v>7160</v>
      </c>
      <c r="N675" s="354"/>
      <c r="O675" s="354"/>
      <c r="P675" s="354">
        <f>R675</f>
        <v>0</v>
      </c>
      <c r="Q675" s="338">
        <f t="shared" ref="Q675:Q677" si="995">P675/K675</f>
        <v>0</v>
      </c>
      <c r="R675" s="354">
        <v>0</v>
      </c>
      <c r="S675" s="338" t="e">
        <f t="shared" ref="S675:S677" si="996">R675/L675</f>
        <v>#DIV/0!</v>
      </c>
      <c r="T675" s="338"/>
      <c r="U675" s="338"/>
      <c r="V675" s="355"/>
      <c r="W675" s="355"/>
      <c r="X675" s="355"/>
      <c r="Y675" s="338"/>
      <c r="Z675" s="354">
        <f t="shared" ref="Z675:Z677" si="997">AB675</f>
        <v>0</v>
      </c>
      <c r="AA675" s="338">
        <f t="shared" ref="AA675:AA677" si="998">Z675/K675</f>
        <v>0</v>
      </c>
      <c r="AB675" s="354">
        <v>0</v>
      </c>
      <c r="AC675" s="338" t="e">
        <f t="shared" ref="AC675:AC677" si="999">AB675/L675</f>
        <v>#DIV/0!</v>
      </c>
      <c r="AD675" s="338"/>
      <c r="AE675" s="338"/>
      <c r="AF675" s="355"/>
      <c r="AG675" s="355"/>
      <c r="AH675" s="355"/>
      <c r="AI675" s="338"/>
      <c r="AJ675" s="354">
        <f>AN675</f>
        <v>0</v>
      </c>
      <c r="AK675" s="338">
        <f>AJ675/K675</f>
        <v>0</v>
      </c>
      <c r="AM675" s="338">
        <v>0</v>
      </c>
      <c r="AN675" s="354">
        <v>0</v>
      </c>
      <c r="AO675" s="338">
        <f>AN675/M675</f>
        <v>0</v>
      </c>
      <c r="AP675" s="355"/>
      <c r="AQ675" s="355"/>
      <c r="AR675" s="354"/>
      <c r="AS675" s="338"/>
      <c r="AT675" s="351"/>
      <c r="AU675" s="351"/>
      <c r="AV675" s="351"/>
      <c r="AW675" s="351"/>
      <c r="AX675" s="351"/>
      <c r="AY675" s="351"/>
      <c r="AZ675" s="351"/>
      <c r="BA675" s="351"/>
      <c r="BB675" s="351"/>
      <c r="BC675" s="351"/>
      <c r="BD675" s="351"/>
      <c r="BE675" s="356"/>
      <c r="BF675" s="357"/>
      <c r="BG675" s="351"/>
      <c r="BH675" s="357"/>
      <c r="BI675" s="351"/>
      <c r="BJ675" s="351"/>
      <c r="BK675" s="356"/>
      <c r="BL675" s="357"/>
    </row>
    <row r="676" spans="2:64" s="43" customFormat="1" ht="119.25" customHeight="1" x14ac:dyDescent="0.25">
      <c r="B676" s="483">
        <v>2</v>
      </c>
      <c r="C676" s="197" t="s">
        <v>365</v>
      </c>
      <c r="D676" s="355"/>
      <c r="E676" s="355"/>
      <c r="F676" s="355"/>
      <c r="G676" s="355"/>
      <c r="H676" s="355"/>
      <c r="I676" s="355"/>
      <c r="J676" s="355"/>
      <c r="K676" s="354">
        <f t="shared" ref="K676:K677" si="1000">L676+M676+N676+O676</f>
        <v>9828.6434100000006</v>
      </c>
      <c r="L676" s="354">
        <f>'[12]2023_2025'!$BL$653</f>
        <v>9828.6434100000006</v>
      </c>
      <c r="M676" s="354"/>
      <c r="N676" s="354"/>
      <c r="O676" s="354"/>
      <c r="P676" s="354">
        <f>R676</f>
        <v>13244.51383</v>
      </c>
      <c r="Q676" s="338">
        <f t="shared" si="995"/>
        <v>1.3475424102297346</v>
      </c>
      <c r="R676" s="354">
        <f>[13]Лист1!$L$1044+[13]Лист1!$L$1045</f>
        <v>13244.51383</v>
      </c>
      <c r="S676" s="338">
        <f t="shared" si="996"/>
        <v>1.3475424102297346</v>
      </c>
      <c r="T676" s="338"/>
      <c r="U676" s="338"/>
      <c r="V676" s="355"/>
      <c r="W676" s="355"/>
      <c r="X676" s="355"/>
      <c r="Y676" s="338"/>
      <c r="Z676" s="354">
        <f t="shared" si="997"/>
        <v>9828.6434100000006</v>
      </c>
      <c r="AA676" s="338">
        <f t="shared" si="998"/>
        <v>1</v>
      </c>
      <c r="AB676" s="354">
        <f>L676</f>
        <v>9828.6434100000006</v>
      </c>
      <c r="AC676" s="338">
        <f t="shared" si="999"/>
        <v>1</v>
      </c>
      <c r="AD676" s="338"/>
      <c r="AE676" s="338"/>
      <c r="AF676" s="355"/>
      <c r="AG676" s="355"/>
      <c r="AH676" s="355"/>
      <c r="AI676" s="338"/>
      <c r="AJ676" s="354">
        <f t="shared" ref="AJ676" si="1001">AL676</f>
        <v>9828.6434100000006</v>
      </c>
      <c r="AK676" s="338">
        <f t="shared" ref="AK676:AK677" si="1002">AJ676/K676</f>
        <v>1</v>
      </c>
      <c r="AL676" s="354">
        <f>[14]Лист1!$G$945</f>
        <v>9828.6434100000006</v>
      </c>
      <c r="AM676" s="338">
        <f t="shared" ref="AM676" si="1003">AL676/L676</f>
        <v>1</v>
      </c>
      <c r="AN676" s="338"/>
      <c r="AO676" s="338">
        <v>0</v>
      </c>
      <c r="AP676" s="355"/>
      <c r="AQ676" s="355"/>
      <c r="AR676" s="354"/>
      <c r="AS676" s="338"/>
      <c r="AT676" s="351"/>
      <c r="AU676" s="351"/>
      <c r="AV676" s="351"/>
      <c r="AW676" s="351"/>
      <c r="AX676" s="351"/>
      <c r="AY676" s="351"/>
      <c r="AZ676" s="351"/>
      <c r="BA676" s="351"/>
      <c r="BB676" s="351"/>
      <c r="BC676" s="351"/>
      <c r="BD676" s="351"/>
      <c r="BE676" s="356"/>
      <c r="BF676" s="357"/>
      <c r="BG676" s="351"/>
      <c r="BH676" s="357"/>
      <c r="BI676" s="351"/>
      <c r="BJ676" s="351"/>
      <c r="BK676" s="356"/>
      <c r="BL676" s="357"/>
    </row>
    <row r="677" spans="2:64" s="43" customFormat="1" ht="111.75" customHeight="1" x14ac:dyDescent="0.25">
      <c r="B677" s="483">
        <v>3</v>
      </c>
      <c r="C677" s="197" t="s">
        <v>367</v>
      </c>
      <c r="D677" s="355"/>
      <c r="E677" s="355"/>
      <c r="F677" s="355"/>
      <c r="G677" s="355"/>
      <c r="H677" s="355"/>
      <c r="I677" s="355"/>
      <c r="J677" s="355"/>
      <c r="K677" s="354">
        <f t="shared" si="1000"/>
        <v>3752.5</v>
      </c>
      <c r="L677" s="354">
        <v>0</v>
      </c>
      <c r="M677" s="354">
        <f>'[12]2023_2025'!$BL$654</f>
        <v>3752.5</v>
      </c>
      <c r="N677" s="354"/>
      <c r="O677" s="354"/>
      <c r="P677" s="354">
        <f>R677</f>
        <v>0</v>
      </c>
      <c r="Q677" s="338">
        <f t="shared" si="995"/>
        <v>0</v>
      </c>
      <c r="R677" s="354">
        <v>0</v>
      </c>
      <c r="S677" s="338" t="e">
        <f t="shared" si="996"/>
        <v>#DIV/0!</v>
      </c>
      <c r="T677" s="338"/>
      <c r="U677" s="338"/>
      <c r="V677" s="355"/>
      <c r="W677" s="355"/>
      <c r="X677" s="355"/>
      <c r="Y677" s="338"/>
      <c r="Z677" s="354">
        <f t="shared" si="997"/>
        <v>0</v>
      </c>
      <c r="AA677" s="338">
        <f t="shared" si="998"/>
        <v>0</v>
      </c>
      <c r="AB677" s="355">
        <v>0</v>
      </c>
      <c r="AC677" s="338" t="e">
        <f t="shared" si="999"/>
        <v>#DIV/0!</v>
      </c>
      <c r="AD677" s="338"/>
      <c r="AE677" s="338"/>
      <c r="AF677" s="355"/>
      <c r="AG677" s="355"/>
      <c r="AH677" s="355"/>
      <c r="AI677" s="338"/>
      <c r="AJ677" s="354">
        <f>AN677</f>
        <v>0</v>
      </c>
      <c r="AK677" s="338">
        <f t="shared" si="1002"/>
        <v>0</v>
      </c>
      <c r="AM677" s="338">
        <v>0</v>
      </c>
      <c r="AN677" s="354">
        <v>0</v>
      </c>
      <c r="AO677" s="338">
        <f t="shared" ref="AO677:AO678" si="1004">AN677/M677</f>
        <v>0</v>
      </c>
      <c r="AP677" s="355"/>
      <c r="AQ677" s="355"/>
      <c r="AR677" s="354"/>
      <c r="AS677" s="338"/>
      <c r="AT677" s="351"/>
      <c r="AU677" s="351"/>
      <c r="AV677" s="351"/>
      <c r="AW677" s="351"/>
      <c r="AX677" s="351"/>
      <c r="AY677" s="351"/>
      <c r="AZ677" s="351"/>
      <c r="BA677" s="351"/>
      <c r="BB677" s="351"/>
      <c r="BC677" s="351"/>
      <c r="BD677" s="351"/>
      <c r="BE677" s="356"/>
      <c r="BF677" s="357"/>
      <c r="BG677" s="351"/>
      <c r="BH677" s="357"/>
      <c r="BI677" s="351"/>
      <c r="BJ677" s="351"/>
      <c r="BK677" s="356"/>
      <c r="BL677" s="357"/>
    </row>
    <row r="678" spans="2:64" s="45" customFormat="1" ht="43.5" customHeight="1" x14ac:dyDescent="0.25">
      <c r="B678" s="494"/>
      <c r="C678" s="200" t="s">
        <v>257</v>
      </c>
      <c r="D678" s="303"/>
      <c r="E678" s="303"/>
      <c r="F678" s="303"/>
      <c r="G678" s="303"/>
      <c r="H678" s="303"/>
      <c r="I678" s="303"/>
      <c r="J678" s="303"/>
      <c r="K678" s="229">
        <f>L678+M678+N678+O678</f>
        <v>72865.015880000006</v>
      </c>
      <c r="L678" s="229">
        <f>L675+L676+L677</f>
        <v>9828.6434100000006</v>
      </c>
      <c r="M678" s="557">
        <f t="shared" ref="M678:N678" si="1005">M675+M676+M677</f>
        <v>10912.5</v>
      </c>
      <c r="N678" s="557">
        <f t="shared" si="1005"/>
        <v>0</v>
      </c>
      <c r="O678" s="557">
        <f>O633+O673</f>
        <v>52123.872470000002</v>
      </c>
      <c r="P678" s="229">
        <f>R678+X678</f>
        <v>65368.386299999998</v>
      </c>
      <c r="Q678" s="342">
        <f>P678/K678</f>
        <v>0.89711620193226793</v>
      </c>
      <c r="R678" s="229">
        <f>R674</f>
        <v>13244.51383</v>
      </c>
      <c r="S678" s="342">
        <f t="shared" si="985"/>
        <v>1.3475424102297346</v>
      </c>
      <c r="T678" s="921">
        <f t="shared" ref="T678" si="1006">T675+T676+T677</f>
        <v>0</v>
      </c>
      <c r="U678" s="342"/>
      <c r="V678" s="229">
        <f>V661+V633</f>
        <v>0</v>
      </c>
      <c r="W678" s="229">
        <f>W661+W633</f>
        <v>0</v>
      </c>
      <c r="X678" s="229">
        <f>X633+X673</f>
        <v>52123.872470000002</v>
      </c>
      <c r="Y678" s="342">
        <f>X678/O678</f>
        <v>1</v>
      </c>
      <c r="Z678" s="229">
        <f>Z661+Z633+Z673+Z674</f>
        <v>61952.515880000006</v>
      </c>
      <c r="AA678" s="342">
        <f t="shared" ref="AA678" si="1007">Z678/K678</f>
        <v>0.85023677181417778</v>
      </c>
      <c r="AB678" s="229">
        <f>AB674</f>
        <v>9828.6434100000006</v>
      </c>
      <c r="AC678" s="342">
        <f t="shared" si="986"/>
        <v>1</v>
      </c>
      <c r="AD678" s="342"/>
      <c r="AE678" s="342"/>
      <c r="AF678" s="303"/>
      <c r="AG678" s="303"/>
      <c r="AH678" s="571">
        <f>AH633+AH673</f>
        <v>52123.872470000002</v>
      </c>
      <c r="AI678" s="342">
        <f>AH678/O678</f>
        <v>1</v>
      </c>
      <c r="AJ678" s="229">
        <f>AL678+AN678+AP678+AR678</f>
        <v>61952.515880000006</v>
      </c>
      <c r="AK678" s="342">
        <f t="shared" ref="AK678" si="1008">AJ678/K678</f>
        <v>0.85023677181417778</v>
      </c>
      <c r="AL678" s="229">
        <f>AL674</f>
        <v>9828.6434100000006</v>
      </c>
      <c r="AM678" s="338">
        <f t="shared" si="987"/>
        <v>1</v>
      </c>
      <c r="AN678" s="921">
        <f>AN674</f>
        <v>0</v>
      </c>
      <c r="AO678" s="338">
        <f t="shared" si="1004"/>
        <v>0</v>
      </c>
      <c r="AP678" s="303"/>
      <c r="AQ678" s="303"/>
      <c r="AR678" s="229">
        <f>AR633+AR673</f>
        <v>52123.872470000002</v>
      </c>
      <c r="AS678" s="342">
        <f t="shared" ref="AS678" si="1009">AR678/O678</f>
        <v>1</v>
      </c>
      <c r="AT678" s="331"/>
      <c r="AU678" s="331"/>
      <c r="AV678" s="331"/>
      <c r="AW678" s="331"/>
      <c r="AX678" s="331"/>
      <c r="AY678" s="331"/>
      <c r="AZ678" s="331"/>
      <c r="BA678" s="331"/>
      <c r="BB678" s="331"/>
      <c r="BC678" s="331"/>
      <c r="BD678" s="331"/>
      <c r="BE678" s="230">
        <f t="shared" si="983"/>
        <v>0</v>
      </c>
      <c r="BF678" s="343">
        <f>BE678/K678</f>
        <v>0</v>
      </c>
      <c r="BG678" s="230">
        <f>BG661+BG633</f>
        <v>0</v>
      </c>
      <c r="BH678" s="343">
        <f t="shared" si="991"/>
        <v>0</v>
      </c>
      <c r="BI678" s="331"/>
      <c r="BJ678" s="331"/>
      <c r="BK678" s="230">
        <f>BK661+BK633</f>
        <v>0</v>
      </c>
      <c r="BL678" s="343">
        <f t="shared" ref="BL678" si="1010">BK678/AL678</f>
        <v>0</v>
      </c>
    </row>
    <row r="679" spans="2:64" s="38" customFormat="1" ht="46.5" customHeight="1" x14ac:dyDescent="0.25">
      <c r="B679" s="1009" t="s">
        <v>106</v>
      </c>
      <c r="C679" s="1010"/>
      <c r="D679" s="1010"/>
      <c r="E679" s="1010"/>
      <c r="F679" s="1010"/>
      <c r="G679" s="1010"/>
      <c r="H679" s="1010"/>
      <c r="I679" s="1010"/>
      <c r="J679" s="1010"/>
      <c r="K679" s="1010"/>
      <c r="L679" s="1010"/>
      <c r="M679" s="1010"/>
      <c r="N679" s="1010"/>
      <c r="O679" s="1010"/>
      <c r="P679" s="1010"/>
      <c r="Q679" s="1010"/>
      <c r="R679" s="1010"/>
      <c r="S679" s="1010"/>
      <c r="T679" s="1010"/>
      <c r="U679" s="1010"/>
      <c r="V679" s="1010"/>
      <c r="W679" s="1010"/>
      <c r="X679" s="1010"/>
      <c r="Y679" s="1010"/>
      <c r="Z679" s="1010"/>
      <c r="AA679" s="1010"/>
      <c r="AB679" s="1010"/>
      <c r="AC679" s="1010"/>
      <c r="AD679" s="1010"/>
      <c r="AE679" s="1010"/>
      <c r="AF679" s="1010"/>
      <c r="AG679" s="1010"/>
      <c r="AH679" s="1010"/>
      <c r="AI679" s="1010"/>
      <c r="AJ679" s="1010"/>
      <c r="AK679" s="1010"/>
      <c r="AL679" s="1010"/>
      <c r="AM679" s="1010"/>
      <c r="AN679" s="1010"/>
      <c r="AO679" s="1010"/>
      <c r="AP679" s="1010"/>
      <c r="AQ679" s="1010"/>
      <c r="AR679" s="1010"/>
      <c r="AS679" s="1010"/>
      <c r="AT679" s="1010"/>
      <c r="AU679" s="1010"/>
      <c r="AV679" s="1010"/>
      <c r="AW679" s="1010"/>
      <c r="AX679" s="1010"/>
      <c r="AY679" s="1010"/>
      <c r="AZ679" s="1010"/>
      <c r="BA679" s="1010"/>
      <c r="BB679" s="1010"/>
      <c r="BC679" s="1010"/>
      <c r="BD679" s="1010"/>
      <c r="BE679" s="1010"/>
      <c r="BF679" s="1010"/>
      <c r="BG679" s="1010"/>
      <c r="BH679" s="1010"/>
      <c r="BI679" s="1010"/>
      <c r="BJ679" s="1010"/>
      <c r="BK679" s="1010"/>
      <c r="BL679" s="1010"/>
    </row>
    <row r="680" spans="2:64" s="87" customFormat="1" ht="160.5" hidden="1" customHeight="1" x14ac:dyDescent="0.25">
      <c r="B680" s="346">
        <v>1</v>
      </c>
      <c r="C680" s="216" t="s">
        <v>258</v>
      </c>
      <c r="D680" s="347">
        <f>SUM(D690:D691)</f>
        <v>0</v>
      </c>
      <c r="E680" s="347"/>
      <c r="F680" s="347"/>
      <c r="G680" s="347"/>
      <c r="H680" s="347"/>
      <c r="I680" s="347"/>
      <c r="J680" s="347"/>
      <c r="K680" s="347">
        <f>L680+N680+O680</f>
        <v>0</v>
      </c>
      <c r="L680" s="347">
        <v>0</v>
      </c>
      <c r="M680" s="347"/>
      <c r="N680" s="347">
        <v>0</v>
      </c>
      <c r="O680" s="347">
        <f>O681+O682</f>
        <v>0</v>
      </c>
      <c r="P680" s="347">
        <f>R680+V680+X680</f>
        <v>16901.862860000001</v>
      </c>
      <c r="Q680" s="347"/>
      <c r="R680" s="347">
        <f>R690+R691</f>
        <v>0</v>
      </c>
      <c r="S680" s="347"/>
      <c r="T680" s="347"/>
      <c r="U680" s="347"/>
      <c r="V680" s="347">
        <v>0</v>
      </c>
      <c r="W680" s="347"/>
      <c r="X680" s="347">
        <f>SUM(X690:X691)</f>
        <v>16901.862860000001</v>
      </c>
      <c r="Y680" s="347"/>
      <c r="Z680" s="347">
        <f>AB680+AF680+AH680</f>
        <v>0</v>
      </c>
      <c r="AA680" s="347"/>
      <c r="AB680" s="347">
        <f>AB690+AB691</f>
        <v>0</v>
      </c>
      <c r="AC680" s="347"/>
      <c r="AD680" s="347"/>
      <c r="AE680" s="347"/>
      <c r="AF680" s="347">
        <v>0</v>
      </c>
      <c r="AG680" s="347"/>
      <c r="AH680" s="347"/>
      <c r="AI680" s="347"/>
      <c r="AJ680" s="347">
        <f>AL680+AP680+AR680</f>
        <v>16901.862999999998</v>
      </c>
      <c r="AK680" s="347"/>
      <c r="AL680" s="347">
        <f>AL690+AL691</f>
        <v>0</v>
      </c>
      <c r="AM680" s="355"/>
      <c r="AN680" s="355"/>
      <c r="AO680" s="355"/>
      <c r="AP680" s="347">
        <v>0</v>
      </c>
      <c r="AQ680" s="347"/>
      <c r="AR680" s="347">
        <f>SUM(AR690:AR691)</f>
        <v>16901.862999999998</v>
      </c>
      <c r="AS680" s="347"/>
      <c r="AT680" s="350">
        <f>AT690+AT691</f>
        <v>0</v>
      </c>
      <c r="AU680" s="350"/>
      <c r="AV680" s="350">
        <f>SUM(AV690:AV691)</f>
        <v>62430.674570000003</v>
      </c>
      <c r="AW680" s="350">
        <f>AX680+AY680+AZ680</f>
        <v>0</v>
      </c>
      <c r="AX680" s="350"/>
      <c r="AY680" s="350"/>
      <c r="AZ680" s="350">
        <f>SUM(AZ690:AZ691)</f>
        <v>0</v>
      </c>
      <c r="BA680" s="350">
        <f>BB680+BC680+BD680</f>
        <v>79332.537429999997</v>
      </c>
      <c r="BB680" s="350">
        <f>BB690+BB691</f>
        <v>0</v>
      </c>
      <c r="BC680" s="350"/>
      <c r="BD680" s="350">
        <f>SUM(BD690:BD691)</f>
        <v>79332.537429999997</v>
      </c>
      <c r="BE680" s="350">
        <f>BG680+BI680+BK680</f>
        <v>0</v>
      </c>
      <c r="BF680" s="350"/>
      <c r="BG680" s="350">
        <f>BG690+BG691</f>
        <v>0</v>
      </c>
      <c r="BH680" s="350"/>
      <c r="BI680" s="350">
        <v>0</v>
      </c>
      <c r="BJ680" s="350"/>
      <c r="BK680" s="350"/>
      <c r="BL680" s="350"/>
    </row>
    <row r="681" spans="2:64" s="87" customFormat="1" ht="69.75" hidden="1" customHeight="1" x14ac:dyDescent="0.25">
      <c r="B681" s="346"/>
      <c r="C681" s="223" t="s">
        <v>259</v>
      </c>
      <c r="D681" s="347"/>
      <c r="E681" s="347"/>
      <c r="F681" s="347"/>
      <c r="G681" s="347"/>
      <c r="H681" s="347"/>
      <c r="I681" s="347"/>
      <c r="J681" s="347"/>
      <c r="K681" s="355">
        <f>O681</f>
        <v>0</v>
      </c>
      <c r="L681" s="355"/>
      <c r="M681" s="355"/>
      <c r="N681" s="355"/>
      <c r="O681" s="355">
        <v>0</v>
      </c>
      <c r="P681" s="355">
        <f>X681</f>
        <v>0</v>
      </c>
      <c r="Q681" s="355"/>
      <c r="R681" s="355"/>
      <c r="S681" s="355"/>
      <c r="T681" s="355"/>
      <c r="U681" s="355"/>
      <c r="V681" s="355"/>
      <c r="W681" s="355"/>
      <c r="X681" s="355">
        <v>0</v>
      </c>
      <c r="Y681" s="355"/>
      <c r="Z681" s="355">
        <f>AH681</f>
        <v>0</v>
      </c>
      <c r="AA681" s="355"/>
      <c r="AB681" s="355"/>
      <c r="AC681" s="355"/>
      <c r="AD681" s="355"/>
      <c r="AE681" s="355"/>
      <c r="AF681" s="355"/>
      <c r="AG681" s="355"/>
      <c r="AH681" s="355">
        <v>0</v>
      </c>
      <c r="AI681" s="355"/>
      <c r="AJ681" s="355">
        <f>AR681</f>
        <v>0</v>
      </c>
      <c r="AK681" s="303"/>
      <c r="AL681" s="355"/>
      <c r="AM681" s="355"/>
      <c r="AN681" s="355"/>
      <c r="AO681" s="355"/>
      <c r="AP681" s="355"/>
      <c r="AQ681" s="355"/>
      <c r="AR681" s="355">
        <v>0</v>
      </c>
      <c r="AS681" s="355"/>
      <c r="AT681" s="367"/>
      <c r="AU681" s="367"/>
      <c r="AV681" s="367"/>
      <c r="AW681" s="367"/>
      <c r="AX681" s="367"/>
      <c r="AY681" s="367"/>
      <c r="AZ681" s="367"/>
      <c r="BA681" s="367">
        <v>0</v>
      </c>
      <c r="BB681" s="350"/>
      <c r="BC681" s="350"/>
      <c r="BD681" s="350"/>
      <c r="BE681" s="351">
        <f>BK681</f>
        <v>0</v>
      </c>
      <c r="BF681" s="351"/>
      <c r="BG681" s="351"/>
      <c r="BH681" s="351"/>
      <c r="BI681" s="351"/>
      <c r="BJ681" s="351"/>
      <c r="BK681" s="351">
        <v>0</v>
      </c>
      <c r="BL681" s="351"/>
    </row>
    <row r="682" spans="2:64" s="45" customFormat="1" ht="69.75" hidden="1" customHeight="1" x14ac:dyDescent="0.25">
      <c r="B682" s="346"/>
      <c r="C682" s="197" t="s">
        <v>260</v>
      </c>
      <c r="D682" s="303"/>
      <c r="E682" s="303"/>
      <c r="F682" s="303"/>
      <c r="G682" s="303"/>
      <c r="H682" s="303"/>
      <c r="I682" s="303"/>
      <c r="J682" s="303"/>
      <c r="K682" s="355">
        <f>O682</f>
        <v>0</v>
      </c>
      <c r="L682" s="355"/>
      <c r="M682" s="355"/>
      <c r="N682" s="355"/>
      <c r="O682" s="355">
        <v>0</v>
      </c>
      <c r="P682" s="355">
        <f>X682</f>
        <v>0</v>
      </c>
      <c r="Q682" s="355"/>
      <c r="R682" s="355"/>
      <c r="S682" s="355"/>
      <c r="T682" s="355"/>
      <c r="U682" s="355"/>
      <c r="V682" s="355"/>
      <c r="W682" s="355"/>
      <c r="X682" s="355">
        <v>0</v>
      </c>
      <c r="Y682" s="355"/>
      <c r="Z682" s="355">
        <f>AH682</f>
        <v>0</v>
      </c>
      <c r="AA682" s="355"/>
      <c r="AB682" s="355"/>
      <c r="AC682" s="355"/>
      <c r="AD682" s="355"/>
      <c r="AE682" s="355"/>
      <c r="AF682" s="355"/>
      <c r="AG682" s="355"/>
      <c r="AH682" s="355">
        <v>0</v>
      </c>
      <c r="AI682" s="355"/>
      <c r="AJ682" s="355">
        <f>AR682</f>
        <v>0</v>
      </c>
      <c r="AK682" s="303"/>
      <c r="AL682" s="355"/>
      <c r="AM682" s="355"/>
      <c r="AN682" s="355"/>
      <c r="AO682" s="355"/>
      <c r="AP682" s="355"/>
      <c r="AQ682" s="355"/>
      <c r="AR682" s="355">
        <v>0</v>
      </c>
      <c r="AS682" s="355"/>
      <c r="AT682" s="351"/>
      <c r="AU682" s="351"/>
      <c r="AV682" s="351"/>
      <c r="AW682" s="351"/>
      <c r="AX682" s="351"/>
      <c r="AY682" s="351"/>
      <c r="AZ682" s="351"/>
      <c r="BA682" s="351">
        <v>0</v>
      </c>
      <c r="BB682" s="331"/>
      <c r="BC682" s="331"/>
      <c r="BD682" s="331"/>
      <c r="BE682" s="351">
        <f>BK682</f>
        <v>0</v>
      </c>
      <c r="BF682" s="351"/>
      <c r="BG682" s="351"/>
      <c r="BH682" s="351"/>
      <c r="BI682" s="351"/>
      <c r="BJ682" s="351"/>
      <c r="BK682" s="351">
        <v>0</v>
      </c>
      <c r="BL682" s="351"/>
    </row>
    <row r="683" spans="2:64" s="95" customFormat="1" ht="82.5" customHeight="1" x14ac:dyDescent="0.25">
      <c r="B683" s="334" t="s">
        <v>60</v>
      </c>
      <c r="C683" s="224" t="s">
        <v>51</v>
      </c>
      <c r="D683" s="335"/>
      <c r="E683" s="335"/>
      <c r="F683" s="335"/>
      <c r="G683" s="335"/>
      <c r="H683" s="335"/>
      <c r="I683" s="335"/>
      <c r="J683" s="335"/>
      <c r="K683" s="336">
        <f>O683</f>
        <v>66835.887000000002</v>
      </c>
      <c r="L683" s="336">
        <f t="shared" ref="L683:BE683" si="1011">L684+L689</f>
        <v>0</v>
      </c>
      <c r="M683" s="336"/>
      <c r="N683" s="336">
        <f t="shared" si="1011"/>
        <v>0</v>
      </c>
      <c r="O683" s="336">
        <f>O687+O688</f>
        <v>66835.887000000002</v>
      </c>
      <c r="P683" s="336">
        <f>X683</f>
        <v>66835.886230000004</v>
      </c>
      <c r="Q683" s="337">
        <f>P683/K683</f>
        <v>0.99999998847924321</v>
      </c>
      <c r="R683" s="335">
        <f t="shared" si="1011"/>
        <v>0</v>
      </c>
      <c r="S683" s="335"/>
      <c r="T683" s="335"/>
      <c r="U683" s="335"/>
      <c r="V683" s="335">
        <f t="shared" si="1011"/>
        <v>0</v>
      </c>
      <c r="W683" s="335"/>
      <c r="X683" s="336">
        <f>X687+X688</f>
        <v>66835.886230000004</v>
      </c>
      <c r="Y683" s="337">
        <f>X683/O683</f>
        <v>0.99999998847924321</v>
      </c>
      <c r="Z683" s="336">
        <f>AH683</f>
        <v>66835.886230000004</v>
      </c>
      <c r="AA683" s="337">
        <f>Z683/K683</f>
        <v>0.99999998847924321</v>
      </c>
      <c r="AB683" s="335">
        <v>0</v>
      </c>
      <c r="AC683" s="335"/>
      <c r="AD683" s="335"/>
      <c r="AE683" s="335"/>
      <c r="AF683" s="335">
        <f t="shared" ref="AF683" si="1012">AF684+AF689</f>
        <v>0</v>
      </c>
      <c r="AG683" s="335"/>
      <c r="AH683" s="336">
        <f>AH687+AH688</f>
        <v>66835.886230000004</v>
      </c>
      <c r="AI683" s="393">
        <f>AH683/O683</f>
        <v>0.99999998847924321</v>
      </c>
      <c r="AJ683" s="336">
        <f>AR683</f>
        <v>66835.887000000002</v>
      </c>
      <c r="AK683" s="337">
        <f>AJ683/K683</f>
        <v>1</v>
      </c>
      <c r="AL683" s="335">
        <f t="shared" ref="AL683" si="1013">AL684+AL689</f>
        <v>0</v>
      </c>
      <c r="AM683" s="355"/>
      <c r="AN683" s="355"/>
      <c r="AO683" s="355"/>
      <c r="AP683" s="335">
        <f t="shared" ref="AP683" si="1014">AP684+AP689</f>
        <v>0</v>
      </c>
      <c r="AQ683" s="335"/>
      <c r="AR683" s="336">
        <f>AR687+AR688</f>
        <v>66835.887000000002</v>
      </c>
      <c r="AS683" s="337">
        <f>AR683/O683</f>
        <v>1</v>
      </c>
      <c r="AT683" s="339">
        <f t="shared" si="1011"/>
        <v>0</v>
      </c>
      <c r="AU683" s="339">
        <f t="shared" si="1011"/>
        <v>0</v>
      </c>
      <c r="AV683" s="339">
        <f t="shared" si="1011"/>
        <v>62430.674570000003</v>
      </c>
      <c r="AW683" s="339">
        <f t="shared" si="1011"/>
        <v>0</v>
      </c>
      <c r="AX683" s="339">
        <f t="shared" si="1011"/>
        <v>0</v>
      </c>
      <c r="AY683" s="339">
        <f t="shared" si="1011"/>
        <v>0</v>
      </c>
      <c r="AZ683" s="339">
        <f t="shared" si="1011"/>
        <v>0</v>
      </c>
      <c r="BA683" s="339">
        <f t="shared" si="1011"/>
        <v>79332.537429999997</v>
      </c>
      <c r="BB683" s="339">
        <f t="shared" si="1011"/>
        <v>0</v>
      </c>
      <c r="BC683" s="339">
        <f t="shared" si="1011"/>
        <v>0</v>
      </c>
      <c r="BD683" s="339">
        <f t="shared" si="1011"/>
        <v>79332.537429999997</v>
      </c>
      <c r="BE683" s="339">
        <f t="shared" si="1011"/>
        <v>1.4000000010128133E-4</v>
      </c>
      <c r="BF683" s="341">
        <f>BE683/K683</f>
        <v>2.0946830570421147E-9</v>
      </c>
      <c r="BG683" s="339"/>
      <c r="BH683" s="339"/>
      <c r="BI683" s="339"/>
      <c r="BJ683" s="339"/>
      <c r="BK683" s="340">
        <f t="shared" ref="BK683" si="1015">BK684+BK689</f>
        <v>1.4000000010128133E-4</v>
      </c>
      <c r="BL683" s="341">
        <f>BK683/O683</f>
        <v>2.0946830570421147E-9</v>
      </c>
    </row>
    <row r="684" spans="2:64" s="87" customFormat="1" ht="138.75" hidden="1" customHeight="1" x14ac:dyDescent="0.25">
      <c r="B684" s="346" t="s">
        <v>60</v>
      </c>
      <c r="C684" s="216" t="s">
        <v>261</v>
      </c>
      <c r="D684" s="347"/>
      <c r="E684" s="347"/>
      <c r="F684" s="347"/>
      <c r="G684" s="347"/>
      <c r="H684" s="347"/>
      <c r="I684" s="347"/>
      <c r="J684" s="347"/>
      <c r="K684" s="348">
        <f>L684</f>
        <v>0</v>
      </c>
      <c r="L684" s="348">
        <f>L685+L686</f>
        <v>0</v>
      </c>
      <c r="M684" s="348"/>
      <c r="N684" s="348"/>
      <c r="O684" s="348"/>
      <c r="P684" s="348">
        <f>R684</f>
        <v>0</v>
      </c>
      <c r="Q684" s="347"/>
      <c r="R684" s="347">
        <f>R685+R686</f>
        <v>0</v>
      </c>
      <c r="S684" s="347"/>
      <c r="T684" s="347"/>
      <c r="U684" s="347"/>
      <c r="V684" s="347"/>
      <c r="W684" s="347"/>
      <c r="X684" s="348"/>
      <c r="Y684" s="347" t="e">
        <f t="shared" ref="Y684:Y689" si="1016">X684/O684</f>
        <v>#DIV/0!</v>
      </c>
      <c r="Z684" s="348">
        <f>AB684</f>
        <v>0</v>
      </c>
      <c r="AA684" s="347"/>
      <c r="AB684" s="347"/>
      <c r="AC684" s="347"/>
      <c r="AD684" s="347"/>
      <c r="AE684" s="347"/>
      <c r="AF684" s="347"/>
      <c r="AG684" s="347"/>
      <c r="AH684" s="348"/>
      <c r="AI684" s="347"/>
      <c r="AJ684" s="348">
        <f>AL684</f>
        <v>0</v>
      </c>
      <c r="AK684" s="347"/>
      <c r="AL684" s="347">
        <f>AL685+AL686</f>
        <v>0</v>
      </c>
      <c r="AM684" s="355"/>
      <c r="AN684" s="355"/>
      <c r="AO684" s="355"/>
      <c r="AP684" s="347"/>
      <c r="AQ684" s="347"/>
      <c r="AR684" s="348"/>
      <c r="AS684" s="347"/>
      <c r="AT684" s="350"/>
      <c r="AU684" s="350"/>
      <c r="AV684" s="350"/>
      <c r="AW684" s="350"/>
      <c r="AX684" s="350"/>
      <c r="AY684" s="350"/>
      <c r="AZ684" s="350"/>
      <c r="BA684" s="350"/>
      <c r="BB684" s="350"/>
      <c r="BC684" s="350"/>
      <c r="BD684" s="350"/>
      <c r="BE684" s="350">
        <f>BG684</f>
        <v>0</v>
      </c>
      <c r="BF684" s="341" t="e">
        <f t="shared" ref="BF684:BF691" si="1017">BE684/K684</f>
        <v>#DIV/0!</v>
      </c>
      <c r="BG684" s="350"/>
      <c r="BH684" s="350"/>
      <c r="BI684" s="350"/>
      <c r="BJ684" s="350"/>
      <c r="BK684" s="350"/>
      <c r="BL684" s="341" t="e">
        <f t="shared" ref="BL684:BL700" si="1018">BK684/O684</f>
        <v>#DIV/0!</v>
      </c>
    </row>
    <row r="685" spans="2:64" s="45" customFormat="1" ht="69.75" hidden="1" customHeight="1" x14ac:dyDescent="0.25">
      <c r="B685" s="346"/>
      <c r="C685" s="223" t="s">
        <v>259</v>
      </c>
      <c r="D685" s="303"/>
      <c r="E685" s="303"/>
      <c r="F685" s="303"/>
      <c r="G685" s="303"/>
      <c r="H685" s="303"/>
      <c r="I685" s="303"/>
      <c r="J685" s="303"/>
      <c r="K685" s="366">
        <f>L685</f>
        <v>0</v>
      </c>
      <c r="L685" s="366">
        <v>0</v>
      </c>
      <c r="M685" s="366"/>
      <c r="N685" s="366">
        <v>0</v>
      </c>
      <c r="O685" s="366">
        <v>0</v>
      </c>
      <c r="P685" s="366">
        <f>R685</f>
        <v>0</v>
      </c>
      <c r="Q685" s="365"/>
      <c r="R685" s="365">
        <v>0</v>
      </c>
      <c r="S685" s="365"/>
      <c r="T685" s="365"/>
      <c r="U685" s="365"/>
      <c r="V685" s="365">
        <v>0</v>
      </c>
      <c r="W685" s="365"/>
      <c r="X685" s="366">
        <v>0</v>
      </c>
      <c r="Y685" s="365" t="e">
        <f t="shared" si="1016"/>
        <v>#DIV/0!</v>
      </c>
      <c r="Z685" s="366">
        <f>AB685</f>
        <v>0</v>
      </c>
      <c r="AA685" s="365"/>
      <c r="AB685" s="365"/>
      <c r="AC685" s="365"/>
      <c r="AD685" s="365"/>
      <c r="AE685" s="365"/>
      <c r="AF685" s="365">
        <v>0</v>
      </c>
      <c r="AG685" s="365"/>
      <c r="AH685" s="366">
        <v>0</v>
      </c>
      <c r="AI685" s="365"/>
      <c r="AJ685" s="366">
        <f>AL685</f>
        <v>0</v>
      </c>
      <c r="AK685" s="308"/>
      <c r="AL685" s="365">
        <v>0</v>
      </c>
      <c r="AM685" s="355"/>
      <c r="AN685" s="355"/>
      <c r="AO685" s="355"/>
      <c r="AP685" s="365">
        <v>0</v>
      </c>
      <c r="AQ685" s="365"/>
      <c r="AR685" s="366">
        <v>0</v>
      </c>
      <c r="AS685" s="365"/>
      <c r="AT685" s="351"/>
      <c r="AU685" s="351"/>
      <c r="AV685" s="351"/>
      <c r="AW685" s="351"/>
      <c r="AX685" s="351"/>
      <c r="AY685" s="351"/>
      <c r="AZ685" s="351"/>
      <c r="BA685" s="351"/>
      <c r="BB685" s="331"/>
      <c r="BC685" s="331"/>
      <c r="BD685" s="331"/>
      <c r="BE685" s="367">
        <f>BG685</f>
        <v>0</v>
      </c>
      <c r="BF685" s="341" t="e">
        <f t="shared" si="1017"/>
        <v>#DIV/0!</v>
      </c>
      <c r="BG685" s="367"/>
      <c r="BH685" s="367"/>
      <c r="BI685" s="367"/>
      <c r="BJ685" s="367"/>
      <c r="BK685" s="367">
        <v>0</v>
      </c>
      <c r="BL685" s="341" t="e">
        <f t="shared" si="1018"/>
        <v>#DIV/0!</v>
      </c>
    </row>
    <row r="686" spans="2:64" s="45" customFormat="1" ht="66" hidden="1" customHeight="1" x14ac:dyDescent="0.25">
      <c r="B686" s="346"/>
      <c r="C686" s="197" t="s">
        <v>260</v>
      </c>
      <c r="D686" s="303"/>
      <c r="E686" s="303"/>
      <c r="F686" s="303"/>
      <c r="G686" s="303"/>
      <c r="H686" s="303"/>
      <c r="I686" s="303"/>
      <c r="J686" s="303"/>
      <c r="K686" s="354">
        <f>L686</f>
        <v>0</v>
      </c>
      <c r="L686" s="354">
        <v>0</v>
      </c>
      <c r="M686" s="354"/>
      <c r="N686" s="354">
        <v>0</v>
      </c>
      <c r="O686" s="354">
        <v>0</v>
      </c>
      <c r="P686" s="354">
        <f>R686</f>
        <v>0</v>
      </c>
      <c r="Q686" s="355"/>
      <c r="R686" s="355">
        <v>0</v>
      </c>
      <c r="S686" s="355"/>
      <c r="T686" s="355"/>
      <c r="U686" s="355"/>
      <c r="V686" s="355">
        <v>0</v>
      </c>
      <c r="W686" s="355"/>
      <c r="X686" s="354">
        <v>0</v>
      </c>
      <c r="Y686" s="355" t="e">
        <f t="shared" si="1016"/>
        <v>#DIV/0!</v>
      </c>
      <c r="Z686" s="354">
        <f>AB686</f>
        <v>0</v>
      </c>
      <c r="AA686" s="355"/>
      <c r="AB686" s="355"/>
      <c r="AC686" s="355"/>
      <c r="AD686" s="355"/>
      <c r="AE686" s="355"/>
      <c r="AF686" s="355">
        <v>0</v>
      </c>
      <c r="AG686" s="355"/>
      <c r="AH686" s="354">
        <v>0</v>
      </c>
      <c r="AI686" s="355"/>
      <c r="AJ686" s="354">
        <f>AL686</f>
        <v>0</v>
      </c>
      <c r="AK686" s="303"/>
      <c r="AL686" s="355">
        <v>0</v>
      </c>
      <c r="AM686" s="355"/>
      <c r="AN686" s="355"/>
      <c r="AO686" s="355"/>
      <c r="AP686" s="355">
        <v>0</v>
      </c>
      <c r="AQ686" s="355"/>
      <c r="AR686" s="354">
        <v>0</v>
      </c>
      <c r="AS686" s="355"/>
      <c r="AT686" s="351"/>
      <c r="AU686" s="351"/>
      <c r="AV686" s="351"/>
      <c r="AW686" s="351"/>
      <c r="AX686" s="351"/>
      <c r="AY686" s="351"/>
      <c r="AZ686" s="351"/>
      <c r="BA686" s="351"/>
      <c r="BB686" s="331"/>
      <c r="BC686" s="331"/>
      <c r="BD686" s="331"/>
      <c r="BE686" s="351">
        <f>BG686</f>
        <v>0</v>
      </c>
      <c r="BF686" s="341" t="e">
        <f t="shared" si="1017"/>
        <v>#DIV/0!</v>
      </c>
      <c r="BG686" s="351"/>
      <c r="BH686" s="351"/>
      <c r="BI686" s="351"/>
      <c r="BJ686" s="351"/>
      <c r="BK686" s="351">
        <v>0</v>
      </c>
      <c r="BL686" s="341" t="e">
        <f t="shared" si="1018"/>
        <v>#DIV/0!</v>
      </c>
    </row>
    <row r="687" spans="2:64" s="36" customFormat="1" ht="53.25" customHeight="1" x14ac:dyDescent="0.25">
      <c r="B687" s="503"/>
      <c r="C687" s="959" t="s">
        <v>57</v>
      </c>
      <c r="D687" s="959"/>
      <c r="E687" s="308"/>
      <c r="F687" s="308"/>
      <c r="G687" s="308"/>
      <c r="H687" s="308"/>
      <c r="I687" s="308"/>
      <c r="J687" s="308"/>
      <c r="K687" s="309">
        <f>L687+N687+O687</f>
        <v>44779</v>
      </c>
      <c r="L687" s="309">
        <v>0</v>
      </c>
      <c r="M687" s="309"/>
      <c r="N687" s="309">
        <v>0</v>
      </c>
      <c r="O687" s="309">
        <f>O690+O704+O707+O710+O713+O716</f>
        <v>44779</v>
      </c>
      <c r="P687" s="309">
        <f t="shared" ref="P687:P688" si="1019">R687+V687+X687</f>
        <v>44778.999479999999</v>
      </c>
      <c r="Q687" s="386">
        <f>P687/K687</f>
        <v>0.99999998838741366</v>
      </c>
      <c r="R687" s="308">
        <v>0</v>
      </c>
      <c r="S687" s="308"/>
      <c r="T687" s="308"/>
      <c r="U687" s="308"/>
      <c r="V687" s="308">
        <v>0</v>
      </c>
      <c r="W687" s="308"/>
      <c r="X687" s="309">
        <f>X690+X704+X707+X710+X713+X716</f>
        <v>44778.999479999999</v>
      </c>
      <c r="Y687" s="386">
        <f>X687/O687</f>
        <v>0.99999998838741366</v>
      </c>
      <c r="Z687" s="309">
        <f t="shared" ref="Z687:Z688" si="1020">AB687+AF687+AH687</f>
        <v>44778.999479999999</v>
      </c>
      <c r="AA687" s="386">
        <f>Z687/K687</f>
        <v>0.99999998838741366</v>
      </c>
      <c r="AB687" s="308"/>
      <c r="AC687" s="308"/>
      <c r="AD687" s="308"/>
      <c r="AE687" s="308"/>
      <c r="AF687" s="308"/>
      <c r="AG687" s="308"/>
      <c r="AH687" s="309">
        <f>AH690+AH704+AH707+AH710+AH713+AH716</f>
        <v>44778.999479999999</v>
      </c>
      <c r="AI687" s="386">
        <f t="shared" ref="AI687:AI688" si="1021">AH687/O687</f>
        <v>0.99999998838741366</v>
      </c>
      <c r="AJ687" s="309">
        <f t="shared" ref="AJ687:AJ688" si="1022">AL687+AP687+AR687</f>
        <v>44779</v>
      </c>
      <c r="AK687" s="344">
        <f>AJ687/K687</f>
        <v>1</v>
      </c>
      <c r="AL687" s="308">
        <v>0</v>
      </c>
      <c r="AM687" s="355"/>
      <c r="AN687" s="355"/>
      <c r="AO687" s="355"/>
      <c r="AP687" s="308">
        <v>0</v>
      </c>
      <c r="AQ687" s="308"/>
      <c r="AR687" s="309">
        <f>AR690+AR704+AR707+AR710+AR713+AR716</f>
        <v>44779</v>
      </c>
      <c r="AS687" s="344">
        <f>AR687/O687</f>
        <v>1</v>
      </c>
      <c r="AT687" s="310">
        <v>0</v>
      </c>
      <c r="AU687" s="310"/>
      <c r="AV687" s="310">
        <f>BD687-AH687</f>
        <v>8373.8005200000043</v>
      </c>
      <c r="AW687" s="310">
        <f>AX687+AY687+AZ687</f>
        <v>0</v>
      </c>
      <c r="AX687" s="310"/>
      <c r="AY687" s="310"/>
      <c r="AZ687" s="310"/>
      <c r="BA687" s="310">
        <f>BB687+BC687+BD687</f>
        <v>53152.800000000003</v>
      </c>
      <c r="BB687" s="310">
        <v>0</v>
      </c>
      <c r="BC687" s="310"/>
      <c r="BD687" s="310">
        <f>[15]безвозмездные_ФБ!$D$8</f>
        <v>53152.800000000003</v>
      </c>
      <c r="BE687" s="310">
        <f t="shared" ref="BE687:BE688" si="1023">BG687+BI687+BK687</f>
        <v>5.2000000141561031E-4</v>
      </c>
      <c r="BF687" s="345">
        <f t="shared" ref="BF687:BF688" si="1024">BE687/K687</f>
        <v>1.1612586288564066E-8</v>
      </c>
      <c r="BG687" s="310"/>
      <c r="BH687" s="310"/>
      <c r="BI687" s="310"/>
      <c r="BJ687" s="310"/>
      <c r="BK687" s="311">
        <f>O687-AH687</f>
        <v>5.2000000141561031E-4</v>
      </c>
      <c r="BL687" s="345">
        <f t="shared" ref="BL687:BL688" si="1025">BK687/O687</f>
        <v>1.1612586288564066E-8</v>
      </c>
    </row>
    <row r="688" spans="2:64" s="74" customFormat="1" ht="52.5" customHeight="1" x14ac:dyDescent="0.25">
      <c r="B688" s="494"/>
      <c r="C688" s="958" t="s">
        <v>347</v>
      </c>
      <c r="D688" s="958"/>
      <c r="E688" s="303"/>
      <c r="F688" s="303"/>
      <c r="G688" s="303"/>
      <c r="H688" s="303"/>
      <c r="I688" s="303"/>
      <c r="J688" s="303"/>
      <c r="K688" s="229">
        <f>L688+N688+O688</f>
        <v>22056.887000000002</v>
      </c>
      <c r="L688" s="229">
        <v>0</v>
      </c>
      <c r="M688" s="229"/>
      <c r="N688" s="229">
        <v>0</v>
      </c>
      <c r="O688" s="229">
        <f>O691+O705+O708+O711+O714+O717</f>
        <v>22056.887000000002</v>
      </c>
      <c r="P688" s="229">
        <f t="shared" si="1019"/>
        <v>22056.886750000001</v>
      </c>
      <c r="Q688" s="389">
        <f>P688/K688</f>
        <v>0.99999998866567164</v>
      </c>
      <c r="R688" s="303">
        <v>0</v>
      </c>
      <c r="S688" s="303"/>
      <c r="T688" s="303"/>
      <c r="U688" s="303"/>
      <c r="V688" s="303">
        <v>0</v>
      </c>
      <c r="W688" s="303"/>
      <c r="X688" s="229">
        <f>X691+X705+X708+X711+X714+X717</f>
        <v>22056.886750000001</v>
      </c>
      <c r="Y688" s="389">
        <f>X688/O688</f>
        <v>0.99999998866567164</v>
      </c>
      <c r="Z688" s="229">
        <f t="shared" si="1020"/>
        <v>22056.886750000001</v>
      </c>
      <c r="AA688" s="389">
        <f>Z688/K688</f>
        <v>0.99999998866567164</v>
      </c>
      <c r="AB688" s="303"/>
      <c r="AC688" s="303"/>
      <c r="AD688" s="303"/>
      <c r="AE688" s="303"/>
      <c r="AF688" s="303"/>
      <c r="AG688" s="303"/>
      <c r="AH688" s="229">
        <f>AH691+AH705+AH708+AH711+AH714+AH717</f>
        <v>22056.886750000001</v>
      </c>
      <c r="AI688" s="389">
        <f t="shared" si="1021"/>
        <v>0.99999998866567164</v>
      </c>
      <c r="AJ688" s="229">
        <f t="shared" si="1022"/>
        <v>22056.887000000002</v>
      </c>
      <c r="AK688" s="342">
        <f>AJ688/K688</f>
        <v>1</v>
      </c>
      <c r="AL688" s="303">
        <v>0</v>
      </c>
      <c r="AM688" s="355"/>
      <c r="AN688" s="355"/>
      <c r="AO688" s="355"/>
      <c r="AP688" s="303">
        <v>0</v>
      </c>
      <c r="AQ688" s="303"/>
      <c r="AR688" s="229">
        <f>AR691+AR705+AR708+AR711+AR714+AR717</f>
        <v>22056.887000000002</v>
      </c>
      <c r="AS688" s="337">
        <f>AR688/O688</f>
        <v>1</v>
      </c>
      <c r="AT688" s="331">
        <v>0</v>
      </c>
      <c r="AU688" s="331"/>
      <c r="AV688" s="331">
        <f>BD688-AH688</f>
        <v>4122.8506799999996</v>
      </c>
      <c r="AW688" s="331">
        <f>AX688+AY688+AZ688</f>
        <v>0</v>
      </c>
      <c r="AX688" s="331"/>
      <c r="AY688" s="331"/>
      <c r="AZ688" s="331"/>
      <c r="BA688" s="331">
        <f>BB688+BC688+BD688</f>
        <v>26179.737430000001</v>
      </c>
      <c r="BB688" s="331">
        <v>0</v>
      </c>
      <c r="BC688" s="331"/>
      <c r="BD688" s="331">
        <v>26179.737430000001</v>
      </c>
      <c r="BE688" s="331">
        <f t="shared" si="1023"/>
        <v>2.5000000096042641E-4</v>
      </c>
      <c r="BF688" s="341">
        <f t="shared" si="1024"/>
        <v>1.1334328410007558E-8</v>
      </c>
      <c r="BG688" s="331"/>
      <c r="BH688" s="331"/>
      <c r="BI688" s="331"/>
      <c r="BJ688" s="331"/>
      <c r="BK688" s="230">
        <f>O688-AH688</f>
        <v>2.5000000096042641E-4</v>
      </c>
      <c r="BL688" s="341">
        <f t="shared" si="1025"/>
        <v>1.1334328410007558E-8</v>
      </c>
    </row>
    <row r="689" spans="2:65" s="87" customFormat="1" ht="117" customHeight="1" x14ac:dyDescent="0.25">
      <c r="B689" s="346" t="s">
        <v>60</v>
      </c>
      <c r="C689" s="197" t="s">
        <v>346</v>
      </c>
      <c r="D689" s="348"/>
      <c r="E689" s="347"/>
      <c r="F689" s="347"/>
      <c r="G689" s="347"/>
      <c r="H689" s="347"/>
      <c r="I689" s="347"/>
      <c r="J689" s="347"/>
      <c r="K689" s="348">
        <f>O689</f>
        <v>16901.862999999998</v>
      </c>
      <c r="L689" s="348"/>
      <c r="M689" s="348"/>
      <c r="N689" s="348"/>
      <c r="O689" s="348">
        <f>O690+O691</f>
        <v>16901.862999999998</v>
      </c>
      <c r="P689" s="348">
        <f t="shared" ref="P689:P698" si="1026">R689+V689+X689</f>
        <v>16901.862860000001</v>
      </c>
      <c r="Q689" s="393">
        <f>P689/K689</f>
        <v>0.99999999171688969</v>
      </c>
      <c r="R689" s="347"/>
      <c r="S689" s="347"/>
      <c r="T689" s="347"/>
      <c r="U689" s="347"/>
      <c r="V689" s="347"/>
      <c r="W689" s="347"/>
      <c r="X689" s="348">
        <f>X690+X691</f>
        <v>16901.862860000001</v>
      </c>
      <c r="Y689" s="393">
        <f t="shared" si="1016"/>
        <v>0.99999999171688969</v>
      </c>
      <c r="Z689" s="348">
        <f t="shared" ref="Z689:Z691" si="1027">AB689+AF689+AH689</f>
        <v>16901.862860000001</v>
      </c>
      <c r="AA689" s="393">
        <f>Z689/K689</f>
        <v>0.99999999171688969</v>
      </c>
      <c r="AB689" s="347"/>
      <c r="AC689" s="347"/>
      <c r="AD689" s="347"/>
      <c r="AE689" s="347"/>
      <c r="AF689" s="347"/>
      <c r="AG689" s="347"/>
      <c r="AH689" s="348">
        <f>AH690+AH691</f>
        <v>16901.862860000001</v>
      </c>
      <c r="AI689" s="393">
        <f>AH689/O689</f>
        <v>0.99999999171688969</v>
      </c>
      <c r="AJ689" s="348">
        <f t="shared" ref="AJ689:AJ691" si="1028">AL689+AP689+AR689</f>
        <v>16901.862999999998</v>
      </c>
      <c r="AK689" s="393">
        <f>AJ689/K689</f>
        <v>1</v>
      </c>
      <c r="AL689" s="347"/>
      <c r="AM689" s="355"/>
      <c r="AN689" s="355"/>
      <c r="AO689" s="355"/>
      <c r="AP689" s="347"/>
      <c r="AQ689" s="347"/>
      <c r="AR689" s="348">
        <f>AR690+AR691</f>
        <v>16901.862999999998</v>
      </c>
      <c r="AS689" s="337">
        <f>AR689/O689</f>
        <v>1</v>
      </c>
      <c r="AT689" s="350"/>
      <c r="AU689" s="350"/>
      <c r="AV689" s="350">
        <f>AV690+AV691</f>
        <v>62430.674570000003</v>
      </c>
      <c r="AW689" s="350"/>
      <c r="AX689" s="350"/>
      <c r="AY689" s="350"/>
      <c r="AZ689" s="350"/>
      <c r="BA689" s="350">
        <f>BB689+BC689+BD689</f>
        <v>79332.537429999997</v>
      </c>
      <c r="BB689" s="350"/>
      <c r="BC689" s="350"/>
      <c r="BD689" s="350">
        <f>BD690+BD691</f>
        <v>79332.537429999997</v>
      </c>
      <c r="BE689" s="350">
        <f t="shared" ref="BE689:BE691" si="1029">BG689+BI689+BK689</f>
        <v>1.4000000010128133E-4</v>
      </c>
      <c r="BF689" s="341">
        <f t="shared" si="1017"/>
        <v>8.2831105719695714E-9</v>
      </c>
      <c r="BG689" s="350"/>
      <c r="BH689" s="350"/>
      <c r="BI689" s="350"/>
      <c r="BJ689" s="350"/>
      <c r="BK689" s="352">
        <f>BK690+BK691</f>
        <v>1.4000000010128133E-4</v>
      </c>
      <c r="BL689" s="341">
        <f t="shared" si="1018"/>
        <v>8.2831105719695714E-9</v>
      </c>
    </row>
    <row r="690" spans="2:65" s="36" customFormat="1" ht="45.75" customHeight="1" x14ac:dyDescent="0.25">
      <c r="B690" s="503"/>
      <c r="C690" s="959" t="s">
        <v>57</v>
      </c>
      <c r="D690" s="959"/>
      <c r="E690" s="308"/>
      <c r="F690" s="308"/>
      <c r="G690" s="308"/>
      <c r="H690" s="308"/>
      <c r="I690" s="308"/>
      <c r="J690" s="308"/>
      <c r="K690" s="309">
        <f>L690+N690+O690</f>
        <v>11323.844499999999</v>
      </c>
      <c r="L690" s="309">
        <v>0</v>
      </c>
      <c r="M690" s="309"/>
      <c r="N690" s="309">
        <v>0</v>
      </c>
      <c r="O690" s="309">
        <v>11323.844499999999</v>
      </c>
      <c r="P690" s="309">
        <f t="shared" si="1026"/>
        <v>11323.84441</v>
      </c>
      <c r="Q690" s="386">
        <f>P690/K690</f>
        <v>0.99999999205216927</v>
      </c>
      <c r="R690" s="308">
        <v>0</v>
      </c>
      <c r="S690" s="308"/>
      <c r="T690" s="308"/>
      <c r="U690" s="308"/>
      <c r="V690" s="308">
        <v>0</v>
      </c>
      <c r="W690" s="308"/>
      <c r="X690" s="309">
        <f>11323.84441</f>
        <v>11323.84441</v>
      </c>
      <c r="Y690" s="386">
        <f>X690/O690</f>
        <v>0.99999999205216927</v>
      </c>
      <c r="Z690" s="309">
        <f t="shared" si="1027"/>
        <v>11323.84441</v>
      </c>
      <c r="AA690" s="386">
        <f>Z690/K690</f>
        <v>0.99999999205216927</v>
      </c>
      <c r="AB690" s="308"/>
      <c r="AC690" s="308"/>
      <c r="AD690" s="308"/>
      <c r="AE690" s="308"/>
      <c r="AF690" s="308"/>
      <c r="AG690" s="308"/>
      <c r="AH690" s="309">
        <v>11323.84441</v>
      </c>
      <c r="AI690" s="386">
        <f t="shared" ref="AI690:AI691" si="1030">AH690/O690</f>
        <v>0.99999999205216927</v>
      </c>
      <c r="AJ690" s="309">
        <f t="shared" si="1028"/>
        <v>11323.844499999999</v>
      </c>
      <c r="AK690" s="344">
        <f>AJ690/K690</f>
        <v>1</v>
      </c>
      <c r="AL690" s="308">
        <v>0</v>
      </c>
      <c r="AM690" s="355"/>
      <c r="AN690" s="355"/>
      <c r="AO690" s="355"/>
      <c r="AP690" s="308">
        <v>0</v>
      </c>
      <c r="AQ690" s="308"/>
      <c r="AR690" s="309">
        <f>O690</f>
        <v>11323.844499999999</v>
      </c>
      <c r="AS690" s="344">
        <f>AR690/O690</f>
        <v>1</v>
      </c>
      <c r="AT690" s="310">
        <v>0</v>
      </c>
      <c r="AU690" s="310"/>
      <c r="AV690" s="310">
        <f>BD690-AH690</f>
        <v>41828.955590000005</v>
      </c>
      <c r="AW690" s="310">
        <f>AX690+AY690+AZ690</f>
        <v>0</v>
      </c>
      <c r="AX690" s="310"/>
      <c r="AY690" s="310"/>
      <c r="AZ690" s="310"/>
      <c r="BA690" s="310">
        <f>BB690+BC690+BD690</f>
        <v>53152.800000000003</v>
      </c>
      <c r="BB690" s="310">
        <v>0</v>
      </c>
      <c r="BC690" s="310"/>
      <c r="BD690" s="310">
        <f>[15]безвозмездные_ФБ!$D$8</f>
        <v>53152.800000000003</v>
      </c>
      <c r="BE690" s="310">
        <f t="shared" si="1029"/>
        <v>8.9999999545398168E-5</v>
      </c>
      <c r="BF690" s="345">
        <f t="shared" si="1017"/>
        <v>7.9478307517732313E-9</v>
      </c>
      <c r="BG690" s="310"/>
      <c r="BH690" s="310"/>
      <c r="BI690" s="310"/>
      <c r="BJ690" s="310"/>
      <c r="BK690" s="311">
        <f>O690-AH690</f>
        <v>8.9999999545398168E-5</v>
      </c>
      <c r="BL690" s="345">
        <f t="shared" si="1018"/>
        <v>7.9478307517732313E-9</v>
      </c>
    </row>
    <row r="691" spans="2:65" s="38" customFormat="1" ht="42.75" customHeight="1" x14ac:dyDescent="0.25">
      <c r="B691" s="450"/>
      <c r="C691" s="958" t="s">
        <v>347</v>
      </c>
      <c r="D691" s="958"/>
      <c r="E691" s="355"/>
      <c r="F691" s="355"/>
      <c r="G691" s="355"/>
      <c r="H691" s="355"/>
      <c r="I691" s="355"/>
      <c r="J691" s="355"/>
      <c r="K691" s="354">
        <f>L691+N691+O691</f>
        <v>5578.0185000000001</v>
      </c>
      <c r="L691" s="354">
        <v>0</v>
      </c>
      <c r="M691" s="354"/>
      <c r="N691" s="354">
        <v>0</v>
      </c>
      <c r="O691" s="354">
        <v>5578.0185000000001</v>
      </c>
      <c r="P691" s="354">
        <f t="shared" si="1026"/>
        <v>5578.0184499999996</v>
      </c>
      <c r="Q691" s="387">
        <f>P691/K691</f>
        <v>0.99999999103624337</v>
      </c>
      <c r="R691" s="355">
        <v>0</v>
      </c>
      <c r="S691" s="355"/>
      <c r="T691" s="355"/>
      <c r="U691" s="355"/>
      <c r="V691" s="355">
        <v>0</v>
      </c>
      <c r="W691" s="355"/>
      <c r="X691" s="354">
        <v>5578.0184499999996</v>
      </c>
      <c r="Y691" s="387">
        <f>X691/O691</f>
        <v>0.99999999103624337</v>
      </c>
      <c r="Z691" s="354">
        <f t="shared" si="1027"/>
        <v>5578.0184499999996</v>
      </c>
      <c r="AA691" s="387">
        <f>Z691/K691</f>
        <v>0.99999999103624337</v>
      </c>
      <c r="AB691" s="355"/>
      <c r="AC691" s="355"/>
      <c r="AD691" s="355"/>
      <c r="AE691" s="355"/>
      <c r="AF691" s="355"/>
      <c r="AG691" s="355"/>
      <c r="AH691" s="354">
        <v>5578.0184499999996</v>
      </c>
      <c r="AI691" s="387">
        <f t="shared" si="1030"/>
        <v>0.99999999103624337</v>
      </c>
      <c r="AJ691" s="354">
        <f t="shared" si="1028"/>
        <v>5578.0185000000001</v>
      </c>
      <c r="AK691" s="387">
        <f>AJ691/K691</f>
        <v>1</v>
      </c>
      <c r="AL691" s="355">
        <v>0</v>
      </c>
      <c r="AM691" s="355"/>
      <c r="AN691" s="355"/>
      <c r="AO691" s="355"/>
      <c r="AP691" s="355">
        <v>0</v>
      </c>
      <c r="AQ691" s="355"/>
      <c r="AR691" s="354">
        <f>O691</f>
        <v>5578.0185000000001</v>
      </c>
      <c r="AS691" s="337">
        <f>AR691/O691</f>
        <v>1</v>
      </c>
      <c r="AT691" s="351">
        <v>0</v>
      </c>
      <c r="AU691" s="351"/>
      <c r="AV691" s="351">
        <f>BD691-AH691</f>
        <v>20601.718980000001</v>
      </c>
      <c r="AW691" s="351">
        <f>AX691+AY691+AZ691</f>
        <v>0</v>
      </c>
      <c r="AX691" s="351"/>
      <c r="AY691" s="351"/>
      <c r="AZ691" s="351"/>
      <c r="BA691" s="351">
        <f>BB691+BC691+BD691</f>
        <v>26179.737430000001</v>
      </c>
      <c r="BB691" s="351">
        <v>0</v>
      </c>
      <c r="BC691" s="351"/>
      <c r="BD691" s="351">
        <v>26179.737430000001</v>
      </c>
      <c r="BE691" s="351">
        <f t="shared" si="1029"/>
        <v>5.0000000555883162E-5</v>
      </c>
      <c r="BF691" s="341">
        <f t="shared" si="1017"/>
        <v>8.9637566737871446E-9</v>
      </c>
      <c r="BG691" s="351"/>
      <c r="BH691" s="351"/>
      <c r="BI691" s="351"/>
      <c r="BJ691" s="351"/>
      <c r="BK691" s="356">
        <f>O691-AH691</f>
        <v>5.0000000555883162E-5</v>
      </c>
      <c r="BL691" s="341">
        <f t="shared" si="1018"/>
        <v>8.9637566737871446E-9</v>
      </c>
    </row>
    <row r="692" spans="2:65" s="38" customFormat="1" ht="106.5" hidden="1" customHeight="1" x14ac:dyDescent="0.25">
      <c r="B692" s="450"/>
      <c r="C692" s="197"/>
      <c r="D692" s="355"/>
      <c r="E692" s="355"/>
      <c r="F692" s="355"/>
      <c r="G692" s="355"/>
      <c r="H692" s="355"/>
      <c r="I692" s="355"/>
      <c r="J692" s="355"/>
      <c r="K692" s="355"/>
      <c r="L692" s="355"/>
      <c r="M692" s="355"/>
      <c r="N692" s="355"/>
      <c r="O692" s="355"/>
      <c r="P692" s="355"/>
      <c r="Q692" s="355"/>
      <c r="R692" s="355"/>
      <c r="S692" s="355"/>
      <c r="T692" s="355"/>
      <c r="U692" s="355"/>
      <c r="V692" s="355"/>
      <c r="W692" s="355"/>
      <c r="X692" s="355"/>
      <c r="Y692" s="355"/>
      <c r="Z692" s="355"/>
      <c r="AA692" s="355"/>
      <c r="AB692" s="355"/>
      <c r="AC692" s="355"/>
      <c r="AD692" s="355"/>
      <c r="AE692" s="355"/>
      <c r="AF692" s="355"/>
      <c r="AG692" s="355"/>
      <c r="AH692" s="355"/>
      <c r="AI692" s="355"/>
      <c r="AJ692" s="355"/>
      <c r="AK692" s="303"/>
      <c r="AL692" s="355"/>
      <c r="AM692" s="355"/>
      <c r="AN692" s="355"/>
      <c r="AO692" s="355"/>
      <c r="AP692" s="355"/>
      <c r="AQ692" s="355"/>
      <c r="AR692" s="355"/>
      <c r="AS692" s="355"/>
      <c r="AT692" s="351"/>
      <c r="AU692" s="351"/>
      <c r="AV692" s="351"/>
      <c r="AW692" s="351"/>
      <c r="AX692" s="351"/>
      <c r="AY692" s="351"/>
      <c r="AZ692" s="351"/>
      <c r="BA692" s="351"/>
      <c r="BB692" s="351"/>
      <c r="BC692" s="351"/>
      <c r="BD692" s="351"/>
      <c r="BE692" s="351"/>
      <c r="BF692" s="351"/>
      <c r="BG692" s="351"/>
      <c r="BH692" s="351"/>
      <c r="BI692" s="351"/>
      <c r="BJ692" s="351"/>
      <c r="BK692" s="351"/>
      <c r="BL692" s="341" t="e">
        <f t="shared" si="1018"/>
        <v>#DIV/0!</v>
      </c>
    </row>
    <row r="693" spans="2:65" s="38" customFormat="1" ht="51.75" hidden="1" customHeight="1" x14ac:dyDescent="0.3">
      <c r="B693" s="1017" t="s">
        <v>262</v>
      </c>
      <c r="C693" s="1017"/>
      <c r="D693" s="1017"/>
      <c r="E693" s="1017"/>
      <c r="F693" s="1017"/>
      <c r="G693" s="1017"/>
      <c r="H693" s="1017"/>
      <c r="I693" s="1017"/>
      <c r="J693" s="1017"/>
      <c r="K693" s="1017"/>
      <c r="L693" s="1017"/>
      <c r="M693" s="1017"/>
      <c r="N693" s="1017"/>
      <c r="O693" s="1017"/>
      <c r="P693" s="1017"/>
      <c r="Q693" s="1017"/>
      <c r="R693" s="1017"/>
      <c r="S693" s="1017"/>
      <c r="T693" s="1017"/>
      <c r="U693" s="1017"/>
      <c r="V693" s="1017"/>
      <c r="W693" s="1017"/>
      <c r="X693" s="1017"/>
      <c r="Y693" s="1017"/>
      <c r="Z693" s="1017"/>
      <c r="AA693" s="1017"/>
      <c r="AB693" s="1017"/>
      <c r="AC693" s="1017"/>
      <c r="AD693" s="1017"/>
      <c r="AE693" s="1017"/>
      <c r="AF693" s="1017"/>
      <c r="AG693" s="1017"/>
      <c r="AH693" s="1017"/>
      <c r="AI693" s="1017"/>
      <c r="AJ693" s="1017"/>
      <c r="AK693" s="1017"/>
      <c r="AL693" s="1017"/>
      <c r="AM693" s="1017"/>
      <c r="AN693" s="1017"/>
      <c r="AO693" s="1017"/>
      <c r="AP693" s="1017"/>
      <c r="AQ693" s="1017"/>
      <c r="AR693" s="1017"/>
      <c r="AS693" s="1017"/>
      <c r="AT693" s="1017"/>
      <c r="AU693" s="1017"/>
      <c r="AV693" s="1017"/>
      <c r="AW693" s="1017"/>
      <c r="AX693" s="1017"/>
      <c r="AY693" s="1017"/>
      <c r="AZ693" s="1017"/>
      <c r="BA693" s="1017"/>
      <c r="BB693" s="1017"/>
      <c r="BC693" s="1017"/>
      <c r="BD693" s="1017"/>
      <c r="BE693" s="504"/>
      <c r="BF693" s="504"/>
      <c r="BG693" s="504"/>
      <c r="BH693" s="452"/>
      <c r="BI693" s="452"/>
      <c r="BJ693" s="452"/>
      <c r="BK693" s="452"/>
      <c r="BL693" s="341" t="e">
        <f t="shared" si="1018"/>
        <v>#DIV/0!</v>
      </c>
    </row>
    <row r="694" spans="2:65" s="87" customFormat="1" ht="198" hidden="1" customHeight="1" x14ac:dyDescent="0.25">
      <c r="B694" s="346">
        <v>1</v>
      </c>
      <c r="C694" s="216" t="s">
        <v>263</v>
      </c>
      <c r="D694" s="347"/>
      <c r="E694" s="347">
        <f>F694+G694</f>
        <v>0</v>
      </c>
      <c r="F694" s="347">
        <v>0</v>
      </c>
      <c r="G694" s="347">
        <v>0</v>
      </c>
      <c r="H694" s="347">
        <f>I694+J694</f>
        <v>0</v>
      </c>
      <c r="I694" s="347">
        <f>L694-F694</f>
        <v>0</v>
      </c>
      <c r="J694" s="347">
        <v>0</v>
      </c>
      <c r="K694" s="347">
        <f>L694+O694</f>
        <v>0</v>
      </c>
      <c r="L694" s="347">
        <f>SUM(L695:L700)</f>
        <v>0</v>
      </c>
      <c r="M694" s="347"/>
      <c r="N694" s="347">
        <v>0</v>
      </c>
      <c r="O694" s="347">
        <v>0</v>
      </c>
      <c r="P694" s="347">
        <f t="shared" si="1026"/>
        <v>0</v>
      </c>
      <c r="Q694" s="347"/>
      <c r="R694" s="347">
        <f>SUM(R695:R700)</f>
        <v>0</v>
      </c>
      <c r="S694" s="347"/>
      <c r="T694" s="347"/>
      <c r="U694" s="347"/>
      <c r="V694" s="347"/>
      <c r="W694" s="347"/>
      <c r="X694" s="347"/>
      <c r="Y694" s="347"/>
      <c r="Z694" s="347">
        <f t="shared" ref="Z694:Z698" si="1031">AB694+AF694+AH694</f>
        <v>0</v>
      </c>
      <c r="AA694" s="347"/>
      <c r="AB694" s="347">
        <f>SUM(AB695:AB700)</f>
        <v>0</v>
      </c>
      <c r="AC694" s="347"/>
      <c r="AD694" s="347"/>
      <c r="AE694" s="347"/>
      <c r="AF694" s="347"/>
      <c r="AG694" s="347"/>
      <c r="AH694" s="347"/>
      <c r="AI694" s="347"/>
      <c r="AJ694" s="347">
        <f t="shared" ref="AJ694:AJ698" si="1032">AL694+AP694+AR694</f>
        <v>0</v>
      </c>
      <c r="AK694" s="347"/>
      <c r="AL694" s="347">
        <f>SUM(AL695:AL700)</f>
        <v>0</v>
      </c>
      <c r="AM694" s="355"/>
      <c r="AN694" s="355"/>
      <c r="AO694" s="355"/>
      <c r="AP694" s="347"/>
      <c r="AQ694" s="347"/>
      <c r="AR694" s="347"/>
      <c r="AS694" s="347"/>
      <c r="AT694" s="350">
        <f>SUM(AT695:AT700)</f>
        <v>0</v>
      </c>
      <c r="AU694" s="350"/>
      <c r="AV694" s="350">
        <v>0</v>
      </c>
      <c r="AW694" s="350" t="e">
        <f>AX694</f>
        <v>#REF!</v>
      </c>
      <c r="AX694" s="350" t="e">
        <f>AX696+AX697+AX698+AX699+AX700</f>
        <v>#REF!</v>
      </c>
      <c r="AY694" s="350"/>
      <c r="AZ694" s="350"/>
      <c r="BA694" s="350">
        <f t="shared" ref="BA694:BA700" si="1033">BB694</f>
        <v>0</v>
      </c>
      <c r="BB694" s="350">
        <f>SUM(BB695:BB700)</f>
        <v>0</v>
      </c>
      <c r="BC694" s="350"/>
      <c r="BD694" s="350">
        <v>0</v>
      </c>
      <c r="BE694" s="350">
        <f t="shared" ref="BE694:BE698" si="1034">BG694+BI694+BK694</f>
        <v>0</v>
      </c>
      <c r="BF694" s="350"/>
      <c r="BG694" s="350"/>
      <c r="BH694" s="350"/>
      <c r="BI694" s="350"/>
      <c r="BJ694" s="350"/>
      <c r="BK694" s="350"/>
      <c r="BL694" s="341" t="e">
        <f t="shared" si="1018"/>
        <v>#DIV/0!</v>
      </c>
    </row>
    <row r="695" spans="2:65" s="43" customFormat="1" ht="75" hidden="1" customHeight="1" x14ac:dyDescent="0.25">
      <c r="B695" s="450"/>
      <c r="C695" s="197" t="s">
        <v>256</v>
      </c>
      <c r="D695" s="355"/>
      <c r="E695" s="355"/>
      <c r="F695" s="355"/>
      <c r="G695" s="355"/>
      <c r="H695" s="355"/>
      <c r="I695" s="355"/>
      <c r="J695" s="355"/>
      <c r="K695" s="355">
        <f t="shared" ref="K695:K700" si="1035">L695</f>
        <v>0</v>
      </c>
      <c r="L695" s="355">
        <v>0</v>
      </c>
      <c r="M695" s="355"/>
      <c r="N695" s="355"/>
      <c r="O695" s="355"/>
      <c r="P695" s="355">
        <f t="shared" si="1026"/>
        <v>0</v>
      </c>
      <c r="Q695" s="355"/>
      <c r="R695" s="355">
        <v>0</v>
      </c>
      <c r="S695" s="355"/>
      <c r="T695" s="355"/>
      <c r="U695" s="355"/>
      <c r="V695" s="355"/>
      <c r="W695" s="355"/>
      <c r="X695" s="355"/>
      <c r="Y695" s="355"/>
      <c r="Z695" s="355">
        <f t="shared" si="1031"/>
        <v>0</v>
      </c>
      <c r="AA695" s="355"/>
      <c r="AB695" s="355">
        <v>0</v>
      </c>
      <c r="AC695" s="355"/>
      <c r="AD695" s="355"/>
      <c r="AE695" s="355"/>
      <c r="AF695" s="355"/>
      <c r="AG695" s="355"/>
      <c r="AH695" s="355"/>
      <c r="AI695" s="355"/>
      <c r="AJ695" s="355">
        <f t="shared" si="1032"/>
        <v>0</v>
      </c>
      <c r="AK695" s="303"/>
      <c r="AL695" s="355">
        <v>0</v>
      </c>
      <c r="AM695" s="355"/>
      <c r="AN695" s="355"/>
      <c r="AO695" s="355"/>
      <c r="AP695" s="355"/>
      <c r="AQ695" s="355"/>
      <c r="AR695" s="355"/>
      <c r="AS695" s="355"/>
      <c r="AT695" s="351">
        <f>BB695-AF695</f>
        <v>0</v>
      </c>
      <c r="AU695" s="351"/>
      <c r="AV695" s="351"/>
      <c r="AW695" s="351"/>
      <c r="AX695" s="351"/>
      <c r="AY695" s="351"/>
      <c r="AZ695" s="351"/>
      <c r="BA695" s="351">
        <f t="shared" si="1033"/>
        <v>0</v>
      </c>
      <c r="BB695" s="351">
        <v>0</v>
      </c>
      <c r="BC695" s="351"/>
      <c r="BD695" s="351"/>
      <c r="BE695" s="351">
        <f t="shared" si="1034"/>
        <v>0</v>
      </c>
      <c r="BF695" s="351"/>
      <c r="BG695" s="351"/>
      <c r="BH695" s="351"/>
      <c r="BI695" s="351"/>
      <c r="BJ695" s="351"/>
      <c r="BK695" s="351"/>
      <c r="BL695" s="341" t="e">
        <f t="shared" si="1018"/>
        <v>#DIV/0!</v>
      </c>
    </row>
    <row r="696" spans="2:65" s="74" customFormat="1" ht="102.75" hidden="1" customHeight="1" x14ac:dyDescent="0.3">
      <c r="B696" s="494" t="s">
        <v>60</v>
      </c>
      <c r="C696" s="197" t="s">
        <v>264</v>
      </c>
      <c r="D696" s="303"/>
      <c r="E696" s="303"/>
      <c r="F696" s="303"/>
      <c r="G696" s="303"/>
      <c r="H696" s="303"/>
      <c r="I696" s="303"/>
      <c r="J696" s="303"/>
      <c r="K696" s="355">
        <f>L696</f>
        <v>0</v>
      </c>
      <c r="L696" s="355">
        <v>0</v>
      </c>
      <c r="M696" s="355"/>
      <c r="N696" s="355"/>
      <c r="O696" s="505"/>
      <c r="P696" s="355">
        <f t="shared" si="1026"/>
        <v>0</v>
      </c>
      <c r="Q696" s="355"/>
      <c r="R696" s="355">
        <v>0</v>
      </c>
      <c r="S696" s="355"/>
      <c r="T696" s="355"/>
      <c r="U696" s="355"/>
      <c r="V696" s="355"/>
      <c r="W696" s="355"/>
      <c r="X696" s="355"/>
      <c r="Y696" s="355"/>
      <c r="Z696" s="355">
        <f t="shared" si="1031"/>
        <v>0</v>
      </c>
      <c r="AA696" s="355"/>
      <c r="AB696" s="355">
        <v>0</v>
      </c>
      <c r="AC696" s="355"/>
      <c r="AD696" s="355"/>
      <c r="AE696" s="355"/>
      <c r="AF696" s="355"/>
      <c r="AG696" s="355"/>
      <c r="AH696" s="355"/>
      <c r="AI696" s="355"/>
      <c r="AJ696" s="355">
        <f t="shared" si="1032"/>
        <v>0</v>
      </c>
      <c r="AK696" s="303"/>
      <c r="AL696" s="355">
        <v>0</v>
      </c>
      <c r="AM696" s="355"/>
      <c r="AN696" s="355"/>
      <c r="AO696" s="355"/>
      <c r="AP696" s="355"/>
      <c r="AQ696" s="355"/>
      <c r="AR696" s="355"/>
      <c r="AS696" s="355"/>
      <c r="AT696" s="351">
        <f>BB696-AF696</f>
        <v>0</v>
      </c>
      <c r="AU696" s="351"/>
      <c r="AV696" s="351"/>
      <c r="AW696" s="351" t="e">
        <f>AX696</f>
        <v>#REF!</v>
      </c>
      <c r="AX696" s="351" t="e">
        <f>#REF!-AF696</f>
        <v>#REF!</v>
      </c>
      <c r="AY696" s="351"/>
      <c r="AZ696" s="351"/>
      <c r="BA696" s="351">
        <f>BB696</f>
        <v>0</v>
      </c>
      <c r="BB696" s="356">
        <v>0</v>
      </c>
      <c r="BC696" s="351"/>
      <c r="BD696" s="351"/>
      <c r="BE696" s="351">
        <f t="shared" si="1034"/>
        <v>0</v>
      </c>
      <c r="BF696" s="351"/>
      <c r="BG696" s="351"/>
      <c r="BH696" s="351"/>
      <c r="BI696" s="351"/>
      <c r="BJ696" s="351"/>
      <c r="BK696" s="351"/>
      <c r="BL696" s="341" t="e">
        <f t="shared" si="1018"/>
        <v>#DIV/0!</v>
      </c>
    </row>
    <row r="697" spans="2:65" s="74" customFormat="1" ht="98.25" hidden="1" customHeight="1" x14ac:dyDescent="0.25">
      <c r="B697" s="494" t="s">
        <v>67</v>
      </c>
      <c r="C697" s="197" t="s">
        <v>265</v>
      </c>
      <c r="D697" s="303"/>
      <c r="E697" s="303"/>
      <c r="F697" s="303"/>
      <c r="G697" s="303"/>
      <c r="H697" s="303"/>
      <c r="I697" s="303"/>
      <c r="J697" s="303"/>
      <c r="K697" s="355">
        <f t="shared" si="1035"/>
        <v>0</v>
      </c>
      <c r="L697" s="355">
        <v>0</v>
      </c>
      <c r="M697" s="355"/>
      <c r="N697" s="355"/>
      <c r="O697" s="355"/>
      <c r="P697" s="355">
        <f t="shared" si="1026"/>
        <v>0</v>
      </c>
      <c r="Q697" s="355"/>
      <c r="R697" s="355">
        <v>0</v>
      </c>
      <c r="S697" s="355"/>
      <c r="T697" s="355"/>
      <c r="U697" s="355"/>
      <c r="V697" s="355"/>
      <c r="W697" s="355"/>
      <c r="X697" s="355"/>
      <c r="Y697" s="355"/>
      <c r="Z697" s="355">
        <f t="shared" si="1031"/>
        <v>0</v>
      </c>
      <c r="AA697" s="355"/>
      <c r="AB697" s="355">
        <v>0</v>
      </c>
      <c r="AC697" s="355"/>
      <c r="AD697" s="355"/>
      <c r="AE697" s="355"/>
      <c r="AF697" s="355"/>
      <c r="AG697" s="355"/>
      <c r="AH697" s="355"/>
      <c r="AI697" s="355"/>
      <c r="AJ697" s="355">
        <f t="shared" si="1032"/>
        <v>0</v>
      </c>
      <c r="AK697" s="303"/>
      <c r="AL697" s="355">
        <v>0</v>
      </c>
      <c r="AM697" s="355"/>
      <c r="AN697" s="355"/>
      <c r="AO697" s="355"/>
      <c r="AP697" s="355"/>
      <c r="AQ697" s="355"/>
      <c r="AR697" s="355"/>
      <c r="AS697" s="355"/>
      <c r="AT697" s="351"/>
      <c r="AU697" s="351"/>
      <c r="AV697" s="351"/>
      <c r="AW697" s="351">
        <f>AX697</f>
        <v>0</v>
      </c>
      <c r="AX697" s="351">
        <f>BB697-AF697</f>
        <v>0</v>
      </c>
      <c r="AY697" s="351"/>
      <c r="AZ697" s="351"/>
      <c r="BA697" s="351">
        <f t="shared" si="1033"/>
        <v>0</v>
      </c>
      <c r="BB697" s="351">
        <v>0</v>
      </c>
      <c r="BC697" s="351"/>
      <c r="BD697" s="351"/>
      <c r="BE697" s="351">
        <f t="shared" si="1034"/>
        <v>0</v>
      </c>
      <c r="BF697" s="351"/>
      <c r="BG697" s="351"/>
      <c r="BH697" s="351"/>
      <c r="BI697" s="351"/>
      <c r="BJ697" s="351"/>
      <c r="BK697" s="351"/>
      <c r="BL697" s="341" t="e">
        <f t="shared" si="1018"/>
        <v>#DIV/0!</v>
      </c>
    </row>
    <row r="698" spans="2:65" s="74" customFormat="1" ht="100.5" hidden="1" customHeight="1" x14ac:dyDescent="0.25">
      <c r="B698" s="494" t="s">
        <v>71</v>
      </c>
      <c r="C698" s="197" t="s">
        <v>266</v>
      </c>
      <c r="D698" s="303"/>
      <c r="E698" s="303"/>
      <c r="F698" s="303"/>
      <c r="G698" s="303"/>
      <c r="H698" s="303"/>
      <c r="I698" s="303"/>
      <c r="J698" s="303"/>
      <c r="K698" s="355">
        <f t="shared" si="1035"/>
        <v>0</v>
      </c>
      <c r="L698" s="355">
        <v>0</v>
      </c>
      <c r="M698" s="355"/>
      <c r="N698" s="355"/>
      <c r="O698" s="355"/>
      <c r="P698" s="355">
        <f t="shared" si="1026"/>
        <v>0</v>
      </c>
      <c r="Q698" s="355"/>
      <c r="R698" s="355">
        <v>0</v>
      </c>
      <c r="S698" s="355"/>
      <c r="T698" s="355"/>
      <c r="U698" s="355"/>
      <c r="V698" s="355"/>
      <c r="W698" s="355"/>
      <c r="X698" s="355"/>
      <c r="Y698" s="355"/>
      <c r="Z698" s="355">
        <f t="shared" si="1031"/>
        <v>0</v>
      </c>
      <c r="AA698" s="355"/>
      <c r="AB698" s="355">
        <v>0</v>
      </c>
      <c r="AC698" s="355"/>
      <c r="AD698" s="355"/>
      <c r="AE698" s="355"/>
      <c r="AF698" s="355"/>
      <c r="AG698" s="355"/>
      <c r="AH698" s="355"/>
      <c r="AI698" s="355"/>
      <c r="AJ698" s="355">
        <f t="shared" si="1032"/>
        <v>0</v>
      </c>
      <c r="AK698" s="303"/>
      <c r="AL698" s="355">
        <v>0</v>
      </c>
      <c r="AM698" s="355"/>
      <c r="AN698" s="355"/>
      <c r="AO698" s="355"/>
      <c r="AP698" s="355"/>
      <c r="AQ698" s="355"/>
      <c r="AR698" s="355"/>
      <c r="AS698" s="355"/>
      <c r="AT698" s="351"/>
      <c r="AU698" s="351"/>
      <c r="AV698" s="351"/>
      <c r="AW698" s="351">
        <f>AX698</f>
        <v>0</v>
      </c>
      <c r="AX698" s="351">
        <f>BB698-AF698</f>
        <v>0</v>
      </c>
      <c r="AY698" s="351"/>
      <c r="AZ698" s="351"/>
      <c r="BA698" s="351">
        <f t="shared" si="1033"/>
        <v>0</v>
      </c>
      <c r="BB698" s="351">
        <v>0</v>
      </c>
      <c r="BC698" s="351"/>
      <c r="BD698" s="351"/>
      <c r="BE698" s="351">
        <f t="shared" si="1034"/>
        <v>0</v>
      </c>
      <c r="BF698" s="351"/>
      <c r="BG698" s="351"/>
      <c r="BH698" s="351"/>
      <c r="BI698" s="351"/>
      <c r="BJ698" s="351"/>
      <c r="BK698" s="351"/>
      <c r="BL698" s="341" t="e">
        <f t="shared" si="1018"/>
        <v>#DIV/0!</v>
      </c>
    </row>
    <row r="699" spans="2:65" s="74" customFormat="1" ht="99" hidden="1" customHeight="1" x14ac:dyDescent="0.25">
      <c r="B699" s="494" t="s">
        <v>31</v>
      </c>
      <c r="C699" s="197" t="s">
        <v>267</v>
      </c>
      <c r="D699" s="303"/>
      <c r="E699" s="303"/>
      <c r="F699" s="303"/>
      <c r="G699" s="303"/>
      <c r="H699" s="303"/>
      <c r="I699" s="303"/>
      <c r="J699" s="303"/>
      <c r="K699" s="355">
        <f t="shared" si="1035"/>
        <v>0</v>
      </c>
      <c r="L699" s="355">
        <v>0</v>
      </c>
      <c r="M699" s="355"/>
      <c r="N699" s="355"/>
      <c r="O699" s="355"/>
      <c r="P699" s="355">
        <f>R699+V699+X699</f>
        <v>0</v>
      </c>
      <c r="Q699" s="355"/>
      <c r="R699" s="355">
        <v>0</v>
      </c>
      <c r="S699" s="355"/>
      <c r="T699" s="355"/>
      <c r="U699" s="355"/>
      <c r="V699" s="355"/>
      <c r="W699" s="355"/>
      <c r="X699" s="355"/>
      <c r="Y699" s="355"/>
      <c r="Z699" s="355">
        <f>AB699+AF699+AH699</f>
        <v>0</v>
      </c>
      <c r="AA699" s="355"/>
      <c r="AB699" s="355">
        <v>0</v>
      </c>
      <c r="AC699" s="355"/>
      <c r="AD699" s="355"/>
      <c r="AE699" s="355"/>
      <c r="AF699" s="355"/>
      <c r="AG699" s="355"/>
      <c r="AH699" s="355"/>
      <c r="AI699" s="355"/>
      <c r="AJ699" s="355">
        <f>AL699+AP699+AR699</f>
        <v>0</v>
      </c>
      <c r="AK699" s="303"/>
      <c r="AL699" s="355">
        <v>0</v>
      </c>
      <c r="AM699" s="355"/>
      <c r="AN699" s="355"/>
      <c r="AO699" s="355"/>
      <c r="AP699" s="355"/>
      <c r="AQ699" s="355"/>
      <c r="AR699" s="355"/>
      <c r="AS699" s="355"/>
      <c r="AT699" s="351"/>
      <c r="AU699" s="351"/>
      <c r="AV699" s="351"/>
      <c r="AW699" s="351">
        <f>AX699</f>
        <v>0</v>
      </c>
      <c r="AX699" s="351">
        <f>BB699-AF699</f>
        <v>0</v>
      </c>
      <c r="AY699" s="351"/>
      <c r="AZ699" s="351"/>
      <c r="BA699" s="351">
        <f t="shared" si="1033"/>
        <v>0</v>
      </c>
      <c r="BB699" s="351">
        <v>0</v>
      </c>
      <c r="BC699" s="351"/>
      <c r="BD699" s="351"/>
      <c r="BE699" s="351">
        <f>BG699+BI699+BK699</f>
        <v>0</v>
      </c>
      <c r="BF699" s="351"/>
      <c r="BG699" s="351"/>
      <c r="BH699" s="351"/>
      <c r="BI699" s="351"/>
      <c r="BJ699" s="351"/>
      <c r="BK699" s="351"/>
      <c r="BL699" s="341" t="e">
        <f t="shared" si="1018"/>
        <v>#DIV/0!</v>
      </c>
    </row>
    <row r="700" spans="2:65" s="74" customFormat="1" ht="125.25" hidden="1" customHeight="1" x14ac:dyDescent="0.25">
      <c r="B700" s="494" t="s">
        <v>76</v>
      </c>
      <c r="C700" s="197" t="s">
        <v>268</v>
      </c>
      <c r="D700" s="303"/>
      <c r="E700" s="303"/>
      <c r="F700" s="303"/>
      <c r="G700" s="303"/>
      <c r="H700" s="303"/>
      <c r="I700" s="303"/>
      <c r="J700" s="303"/>
      <c r="K700" s="355">
        <f t="shared" si="1035"/>
        <v>0</v>
      </c>
      <c r="L700" s="355">
        <v>0</v>
      </c>
      <c r="M700" s="355"/>
      <c r="N700" s="355"/>
      <c r="O700" s="355"/>
      <c r="P700" s="355">
        <f>R700+V700+X700</f>
        <v>0</v>
      </c>
      <c r="Q700" s="355"/>
      <c r="R700" s="355">
        <v>0</v>
      </c>
      <c r="S700" s="355"/>
      <c r="T700" s="355"/>
      <c r="U700" s="355"/>
      <c r="V700" s="355"/>
      <c r="W700" s="355"/>
      <c r="X700" s="355"/>
      <c r="Y700" s="355"/>
      <c r="Z700" s="355">
        <f>AB700+AF700+AH700</f>
        <v>0</v>
      </c>
      <c r="AA700" s="355"/>
      <c r="AB700" s="355">
        <v>0</v>
      </c>
      <c r="AC700" s="355"/>
      <c r="AD700" s="355"/>
      <c r="AE700" s="355"/>
      <c r="AF700" s="355"/>
      <c r="AG700" s="355"/>
      <c r="AH700" s="355"/>
      <c r="AI700" s="355"/>
      <c r="AJ700" s="355">
        <f>AL700+AP700+AR700</f>
        <v>0</v>
      </c>
      <c r="AK700" s="303"/>
      <c r="AL700" s="355">
        <v>0</v>
      </c>
      <c r="AM700" s="355"/>
      <c r="AN700" s="355"/>
      <c r="AO700" s="355"/>
      <c r="AP700" s="355"/>
      <c r="AQ700" s="355"/>
      <c r="AR700" s="355"/>
      <c r="AS700" s="355"/>
      <c r="AT700" s="351"/>
      <c r="AU700" s="351"/>
      <c r="AV700" s="351"/>
      <c r="AW700" s="351">
        <f>AX700</f>
        <v>0</v>
      </c>
      <c r="AX700" s="351">
        <f>BB700-AF700</f>
        <v>0</v>
      </c>
      <c r="AY700" s="351"/>
      <c r="AZ700" s="351"/>
      <c r="BA700" s="351">
        <f t="shared" si="1033"/>
        <v>0</v>
      </c>
      <c r="BB700" s="351">
        <v>0</v>
      </c>
      <c r="BC700" s="351"/>
      <c r="BD700" s="351"/>
      <c r="BE700" s="351">
        <f>BG700+BI700+BK700</f>
        <v>0</v>
      </c>
      <c r="BF700" s="351"/>
      <c r="BG700" s="351"/>
      <c r="BH700" s="351"/>
      <c r="BI700" s="351"/>
      <c r="BJ700" s="351"/>
      <c r="BK700" s="351"/>
      <c r="BL700" s="341" t="e">
        <f t="shared" si="1018"/>
        <v>#DIV/0!</v>
      </c>
    </row>
    <row r="701" spans="2:65" s="74" customFormat="1" ht="61.5" hidden="1" customHeight="1" x14ac:dyDescent="0.25">
      <c r="B701" s="952" t="s">
        <v>269</v>
      </c>
      <c r="C701" s="953"/>
      <c r="D701" s="953"/>
      <c r="E701" s="953"/>
      <c r="F701" s="953"/>
      <c r="G701" s="953"/>
      <c r="H701" s="953"/>
      <c r="I701" s="953"/>
      <c r="J701" s="953"/>
      <c r="K701" s="953"/>
      <c r="L701" s="953"/>
      <c r="M701" s="953"/>
      <c r="N701" s="953"/>
      <c r="O701" s="953"/>
      <c r="P701" s="953"/>
      <c r="Q701" s="953"/>
      <c r="R701" s="953"/>
      <c r="S701" s="953"/>
      <c r="T701" s="953"/>
      <c r="U701" s="953"/>
      <c r="V701" s="953"/>
      <c r="W701" s="953"/>
      <c r="X701" s="953"/>
      <c r="Y701" s="953"/>
      <c r="Z701" s="953"/>
      <c r="AA701" s="953"/>
      <c r="AB701" s="953"/>
      <c r="AC701" s="953"/>
      <c r="AD701" s="953"/>
      <c r="AE701" s="953"/>
      <c r="AF701" s="953"/>
      <c r="AG701" s="953"/>
      <c r="AH701" s="953"/>
      <c r="AI701" s="953"/>
      <c r="AJ701" s="953"/>
      <c r="AK701" s="953"/>
      <c r="AL701" s="953"/>
      <c r="AM701" s="953"/>
      <c r="AN701" s="953"/>
      <c r="AO701" s="953"/>
      <c r="AP701" s="953"/>
      <c r="AQ701" s="953"/>
      <c r="AR701" s="953"/>
      <c r="AS701" s="953"/>
      <c r="AT701" s="953"/>
      <c r="AU701" s="953"/>
      <c r="AV701" s="953"/>
      <c r="AW701" s="953"/>
      <c r="AX701" s="953"/>
      <c r="AY701" s="953"/>
      <c r="AZ701" s="953"/>
      <c r="BA701" s="953"/>
      <c r="BB701" s="953"/>
      <c r="BC701" s="953"/>
      <c r="BD701" s="953"/>
      <c r="BE701" s="953"/>
      <c r="BF701" s="953"/>
      <c r="BG701" s="953"/>
      <c r="BH701" s="953"/>
      <c r="BI701" s="953"/>
      <c r="BJ701" s="953"/>
      <c r="BK701" s="953"/>
      <c r="BL701" s="953"/>
    </row>
    <row r="702" spans="2:65" s="101" customFormat="1" ht="86.25" hidden="1" customHeight="1" x14ac:dyDescent="0.25">
      <c r="B702" s="506" t="s">
        <v>60</v>
      </c>
      <c r="C702" s="225" t="s">
        <v>270</v>
      </c>
      <c r="D702" s="362">
        <v>0</v>
      </c>
      <c r="E702" s="362"/>
      <c r="F702" s="362"/>
      <c r="G702" s="362"/>
      <c r="H702" s="362"/>
      <c r="I702" s="362"/>
      <c r="J702" s="362"/>
      <c r="K702" s="507">
        <f>O702</f>
        <v>0</v>
      </c>
      <c r="L702" s="507">
        <v>0</v>
      </c>
      <c r="M702" s="507"/>
      <c r="N702" s="507">
        <v>0</v>
      </c>
      <c r="O702" s="507">
        <v>0</v>
      </c>
      <c r="P702" s="507">
        <v>0</v>
      </c>
      <c r="Q702" s="507"/>
      <c r="R702" s="507">
        <v>0</v>
      </c>
      <c r="S702" s="507"/>
      <c r="T702" s="507"/>
      <c r="U702" s="507"/>
      <c r="V702" s="507">
        <v>0</v>
      </c>
      <c r="W702" s="507"/>
      <c r="X702" s="507">
        <v>0</v>
      </c>
      <c r="Y702" s="507"/>
      <c r="Z702" s="507">
        <v>0</v>
      </c>
      <c r="AA702" s="507"/>
      <c r="AB702" s="507">
        <v>0</v>
      </c>
      <c r="AC702" s="507"/>
      <c r="AD702" s="507"/>
      <c r="AE702" s="507"/>
      <c r="AF702" s="507">
        <v>0</v>
      </c>
      <c r="AG702" s="507"/>
      <c r="AH702" s="507">
        <v>0</v>
      </c>
      <c r="AI702" s="507"/>
      <c r="AJ702" s="507">
        <v>0</v>
      </c>
      <c r="AK702" s="507"/>
      <c r="AL702" s="507">
        <v>0</v>
      </c>
      <c r="AM702" s="508"/>
      <c r="AN702" s="508"/>
      <c r="AO702" s="508"/>
      <c r="AP702" s="507">
        <v>0</v>
      </c>
      <c r="AQ702" s="507"/>
      <c r="AR702" s="507">
        <v>0</v>
      </c>
      <c r="AS702" s="507"/>
      <c r="AT702" s="509">
        <v>0</v>
      </c>
      <c r="AU702" s="509">
        <v>0</v>
      </c>
      <c r="AV702" s="509">
        <v>0</v>
      </c>
      <c r="AW702" s="509"/>
      <c r="AX702" s="509"/>
      <c r="AY702" s="509"/>
      <c r="AZ702" s="509"/>
      <c r="BA702" s="509">
        <v>0</v>
      </c>
      <c r="BB702" s="509">
        <v>0</v>
      </c>
      <c r="BC702" s="509">
        <v>0</v>
      </c>
      <c r="BD702" s="509">
        <v>0</v>
      </c>
      <c r="BE702" s="509">
        <v>0</v>
      </c>
      <c r="BF702" s="509"/>
      <c r="BG702" s="509">
        <v>0</v>
      </c>
      <c r="BH702" s="509"/>
      <c r="BI702" s="509">
        <v>0</v>
      </c>
      <c r="BJ702" s="509"/>
      <c r="BK702" s="509">
        <v>0</v>
      </c>
      <c r="BL702" s="509"/>
    </row>
    <row r="703" spans="2:65" s="101" customFormat="1" ht="117" customHeight="1" x14ac:dyDescent="0.25">
      <c r="B703" s="346" t="s">
        <v>67</v>
      </c>
      <c r="C703" s="197" t="s">
        <v>348</v>
      </c>
      <c r="D703" s="348"/>
      <c r="E703" s="362"/>
      <c r="F703" s="362"/>
      <c r="G703" s="362"/>
      <c r="H703" s="362"/>
      <c r="I703" s="362"/>
      <c r="J703" s="362"/>
      <c r="K703" s="348">
        <f>O703</f>
        <v>4209.8379999999997</v>
      </c>
      <c r="L703" s="348"/>
      <c r="M703" s="348"/>
      <c r="N703" s="348"/>
      <c r="O703" s="348">
        <f>O704+O705</f>
        <v>4209.8379999999997</v>
      </c>
      <c r="P703" s="348">
        <f t="shared" ref="P703:P705" si="1036">R703+V703+X703</f>
        <v>4209.8379999999997</v>
      </c>
      <c r="Q703" s="393">
        <f t="shared" ref="Q703:Q708" si="1037">P703/K703</f>
        <v>1</v>
      </c>
      <c r="R703" s="347"/>
      <c r="S703" s="347"/>
      <c r="T703" s="347"/>
      <c r="U703" s="347"/>
      <c r="V703" s="347"/>
      <c r="W703" s="347"/>
      <c r="X703" s="348">
        <f>X704+X705</f>
        <v>4209.8379999999997</v>
      </c>
      <c r="Y703" s="393">
        <f t="shared" ref="Y703" si="1038">X703/O703</f>
        <v>1</v>
      </c>
      <c r="Z703" s="348">
        <f t="shared" ref="Z703:Z705" si="1039">AB703+AF703+AH703</f>
        <v>4209.8379999999997</v>
      </c>
      <c r="AA703" s="393">
        <f t="shared" ref="AA703:AA721" si="1040">Z703/K703</f>
        <v>1</v>
      </c>
      <c r="AB703" s="347"/>
      <c r="AC703" s="347"/>
      <c r="AD703" s="347"/>
      <c r="AE703" s="347"/>
      <c r="AF703" s="347"/>
      <c r="AG703" s="347"/>
      <c r="AH703" s="348">
        <f>AH704+AH705</f>
        <v>4209.8379999999997</v>
      </c>
      <c r="AI703" s="393">
        <f>AH703/O703</f>
        <v>1</v>
      </c>
      <c r="AJ703" s="348">
        <f t="shared" ref="AJ703:AJ705" si="1041">AL703+AP703+AR703</f>
        <v>4209.8379999999997</v>
      </c>
      <c r="AK703" s="393">
        <f t="shared" ref="AK703:AK721" si="1042">AJ703/K703</f>
        <v>1</v>
      </c>
      <c r="AL703" s="347"/>
      <c r="AM703" s="355"/>
      <c r="AN703" s="355"/>
      <c r="AO703" s="355"/>
      <c r="AP703" s="347"/>
      <c r="AQ703" s="347"/>
      <c r="AR703" s="348">
        <f>AR704+AR705</f>
        <v>4209.8379999999997</v>
      </c>
      <c r="AS703" s="337">
        <f t="shared" ref="AS703:AS711" si="1043">AR703/O703</f>
        <v>1</v>
      </c>
      <c r="AT703" s="350"/>
      <c r="AU703" s="350"/>
      <c r="AV703" s="350">
        <f>AV704+AV705</f>
        <v>75122.699430000008</v>
      </c>
      <c r="AW703" s="350"/>
      <c r="AX703" s="350"/>
      <c r="AY703" s="350"/>
      <c r="AZ703" s="350"/>
      <c r="BA703" s="350">
        <f t="shared" ref="BA703:BA708" si="1044">BB703+BC703+BD703</f>
        <v>79332.537429999997</v>
      </c>
      <c r="BB703" s="350"/>
      <c r="BC703" s="350"/>
      <c r="BD703" s="350">
        <f>BD704+BD705</f>
        <v>79332.537429999997</v>
      </c>
      <c r="BE703" s="350">
        <f t="shared" ref="BE703:BE705" si="1045">BG703+BI703+BK703</f>
        <v>0</v>
      </c>
      <c r="BF703" s="341">
        <f t="shared" ref="BF703:BF705" si="1046">BE703/K703</f>
        <v>0</v>
      </c>
      <c r="BG703" s="350"/>
      <c r="BH703" s="350"/>
      <c r="BI703" s="350"/>
      <c r="BJ703" s="350"/>
      <c r="BK703" s="352">
        <f>BK704+BK705</f>
        <v>0</v>
      </c>
      <c r="BL703" s="341">
        <f t="shared" ref="BL703:BL705" si="1047">BK703/O703</f>
        <v>0</v>
      </c>
      <c r="BM703" s="87"/>
    </row>
    <row r="704" spans="2:65" s="36" customFormat="1" ht="59.25" customHeight="1" x14ac:dyDescent="0.25">
      <c r="B704" s="503"/>
      <c r="C704" s="959" t="s">
        <v>57</v>
      </c>
      <c r="D704" s="959"/>
      <c r="E704" s="308"/>
      <c r="F704" s="308"/>
      <c r="G704" s="308"/>
      <c r="H704" s="308"/>
      <c r="I704" s="308"/>
      <c r="J704" s="308"/>
      <c r="K704" s="309">
        <f>L704+N704+O704</f>
        <v>2820.49091</v>
      </c>
      <c r="L704" s="309">
        <v>0</v>
      </c>
      <c r="M704" s="309"/>
      <c r="N704" s="309">
        <v>0</v>
      </c>
      <c r="O704" s="309">
        <v>2820.49091</v>
      </c>
      <c r="P704" s="309">
        <f t="shared" si="1036"/>
        <v>2820.49091</v>
      </c>
      <c r="Q704" s="386">
        <f t="shared" si="1037"/>
        <v>1</v>
      </c>
      <c r="R704" s="308">
        <v>0</v>
      </c>
      <c r="S704" s="308"/>
      <c r="T704" s="308"/>
      <c r="U704" s="308"/>
      <c r="V704" s="308">
        <v>0</v>
      </c>
      <c r="W704" s="308"/>
      <c r="X704" s="309">
        <v>2820.49091</v>
      </c>
      <c r="Y704" s="386">
        <f>X704/O704</f>
        <v>1</v>
      </c>
      <c r="Z704" s="309">
        <f t="shared" si="1039"/>
        <v>2820.49091</v>
      </c>
      <c r="AA704" s="386">
        <f t="shared" si="1040"/>
        <v>1</v>
      </c>
      <c r="AB704" s="308"/>
      <c r="AC704" s="308"/>
      <c r="AD704" s="308"/>
      <c r="AE704" s="308"/>
      <c r="AF704" s="308"/>
      <c r="AG704" s="308"/>
      <c r="AH704" s="309">
        <v>2820.49091</v>
      </c>
      <c r="AI704" s="386">
        <f t="shared" ref="AI704:AI705" si="1048">AH704/O704</f>
        <v>1</v>
      </c>
      <c r="AJ704" s="309">
        <f t="shared" si="1041"/>
        <v>2820.49091</v>
      </c>
      <c r="AK704" s="344">
        <f t="shared" si="1042"/>
        <v>1</v>
      </c>
      <c r="AL704" s="308">
        <v>0</v>
      </c>
      <c r="AM704" s="355"/>
      <c r="AN704" s="355"/>
      <c r="AO704" s="355"/>
      <c r="AP704" s="308">
        <v>0</v>
      </c>
      <c r="AQ704" s="308"/>
      <c r="AR704" s="309">
        <v>2820.49091</v>
      </c>
      <c r="AS704" s="344">
        <f t="shared" si="1043"/>
        <v>1</v>
      </c>
      <c r="AT704" s="310">
        <v>0</v>
      </c>
      <c r="AU704" s="310"/>
      <c r="AV704" s="310">
        <f>BD704-AH704</f>
        <v>50332.309090000002</v>
      </c>
      <c r="AW704" s="310">
        <f>AX704+AY704+AZ704</f>
        <v>0</v>
      </c>
      <c r="AX704" s="310"/>
      <c r="AY704" s="310"/>
      <c r="AZ704" s="310"/>
      <c r="BA704" s="310">
        <f t="shared" si="1044"/>
        <v>53152.800000000003</v>
      </c>
      <c r="BB704" s="310">
        <v>0</v>
      </c>
      <c r="BC704" s="310"/>
      <c r="BD704" s="310">
        <f>[15]безвозмездные_ФБ!$D$8</f>
        <v>53152.800000000003</v>
      </c>
      <c r="BE704" s="310">
        <f t="shared" si="1045"/>
        <v>0</v>
      </c>
      <c r="BF704" s="345">
        <f t="shared" si="1046"/>
        <v>0</v>
      </c>
      <c r="BG704" s="310"/>
      <c r="BH704" s="310"/>
      <c r="BI704" s="310"/>
      <c r="BJ704" s="310"/>
      <c r="BK704" s="311">
        <f>O704-AH704</f>
        <v>0</v>
      </c>
      <c r="BL704" s="345">
        <f t="shared" si="1047"/>
        <v>0</v>
      </c>
    </row>
    <row r="705" spans="2:66" s="101" customFormat="1" ht="59.25" customHeight="1" x14ac:dyDescent="0.25">
      <c r="B705" s="506"/>
      <c r="C705" s="958" t="s">
        <v>347</v>
      </c>
      <c r="D705" s="958"/>
      <c r="E705" s="362"/>
      <c r="F705" s="362"/>
      <c r="G705" s="362"/>
      <c r="H705" s="362"/>
      <c r="I705" s="362"/>
      <c r="J705" s="362"/>
      <c r="K705" s="354">
        <f>L705+N705+O705</f>
        <v>1389.34709</v>
      </c>
      <c r="L705" s="354">
        <v>0</v>
      </c>
      <c r="M705" s="354"/>
      <c r="N705" s="354">
        <v>0</v>
      </c>
      <c r="O705" s="354">
        <v>1389.34709</v>
      </c>
      <c r="P705" s="354">
        <f t="shared" si="1036"/>
        <v>1389.34709</v>
      </c>
      <c r="Q705" s="387">
        <f t="shared" si="1037"/>
        <v>1</v>
      </c>
      <c r="R705" s="355">
        <v>0</v>
      </c>
      <c r="S705" s="355"/>
      <c r="T705" s="355"/>
      <c r="U705" s="355"/>
      <c r="V705" s="355">
        <v>0</v>
      </c>
      <c r="W705" s="355"/>
      <c r="X705" s="354">
        <v>1389.34709</v>
      </c>
      <c r="Y705" s="387">
        <f>X705/O705</f>
        <v>1</v>
      </c>
      <c r="Z705" s="354">
        <f t="shared" si="1039"/>
        <v>1389.34709</v>
      </c>
      <c r="AA705" s="387">
        <f t="shared" si="1040"/>
        <v>1</v>
      </c>
      <c r="AB705" s="355"/>
      <c r="AC705" s="355"/>
      <c r="AD705" s="355"/>
      <c r="AE705" s="355"/>
      <c r="AF705" s="355"/>
      <c r="AG705" s="355"/>
      <c r="AH705" s="354">
        <v>1389.34709</v>
      </c>
      <c r="AI705" s="387">
        <f t="shared" si="1048"/>
        <v>1</v>
      </c>
      <c r="AJ705" s="354">
        <f t="shared" si="1041"/>
        <v>1389.34709</v>
      </c>
      <c r="AK705" s="387">
        <f t="shared" si="1042"/>
        <v>1</v>
      </c>
      <c r="AL705" s="355">
        <v>0</v>
      </c>
      <c r="AM705" s="355"/>
      <c r="AN705" s="355"/>
      <c r="AO705" s="355"/>
      <c r="AP705" s="355">
        <v>0</v>
      </c>
      <c r="AQ705" s="355"/>
      <c r="AR705" s="354">
        <v>1389.34709</v>
      </c>
      <c r="AS705" s="337">
        <f t="shared" si="1043"/>
        <v>1</v>
      </c>
      <c r="AT705" s="351">
        <v>0</v>
      </c>
      <c r="AU705" s="351"/>
      <c r="AV705" s="351">
        <f>BD705-AH705</f>
        <v>24790.390340000002</v>
      </c>
      <c r="AW705" s="351">
        <f>AX705+AY705+AZ705</f>
        <v>0</v>
      </c>
      <c r="AX705" s="351"/>
      <c r="AY705" s="351"/>
      <c r="AZ705" s="351"/>
      <c r="BA705" s="351">
        <f t="shared" si="1044"/>
        <v>26179.737430000001</v>
      </c>
      <c r="BB705" s="351">
        <v>0</v>
      </c>
      <c r="BC705" s="351"/>
      <c r="BD705" s="351">
        <v>26179.737430000001</v>
      </c>
      <c r="BE705" s="351">
        <f t="shared" si="1045"/>
        <v>0</v>
      </c>
      <c r="BF705" s="341">
        <f t="shared" si="1046"/>
        <v>0</v>
      </c>
      <c r="BG705" s="351"/>
      <c r="BH705" s="351"/>
      <c r="BI705" s="351"/>
      <c r="BJ705" s="351"/>
      <c r="BK705" s="356">
        <f>O705-AH705</f>
        <v>0</v>
      </c>
      <c r="BL705" s="341">
        <f t="shared" si="1047"/>
        <v>0</v>
      </c>
      <c r="BM705" s="38"/>
    </row>
    <row r="706" spans="2:66" s="101" customFormat="1" ht="117" customHeight="1" x14ac:dyDescent="0.25">
      <c r="B706" s="346" t="s">
        <v>71</v>
      </c>
      <c r="C706" s="197" t="s">
        <v>350</v>
      </c>
      <c r="D706" s="348"/>
      <c r="E706" s="362"/>
      <c r="F706" s="362"/>
      <c r="G706" s="362"/>
      <c r="H706" s="362"/>
      <c r="I706" s="362"/>
      <c r="J706" s="362"/>
      <c r="K706" s="348">
        <f>O706</f>
        <v>6963.067</v>
      </c>
      <c r="L706" s="348"/>
      <c r="M706" s="348"/>
      <c r="N706" s="348"/>
      <c r="O706" s="348">
        <f>O707+O708</f>
        <v>6963.067</v>
      </c>
      <c r="P706" s="348">
        <f t="shared" ref="P706:P708" si="1049">R706+V706+X706</f>
        <v>6963.067</v>
      </c>
      <c r="Q706" s="393">
        <f t="shared" si="1037"/>
        <v>1</v>
      </c>
      <c r="R706" s="347"/>
      <c r="S706" s="347"/>
      <c r="T706" s="347"/>
      <c r="U706" s="347"/>
      <c r="V706" s="347"/>
      <c r="W706" s="347"/>
      <c r="X706" s="348">
        <f>X707+X708</f>
        <v>6963.067</v>
      </c>
      <c r="Y706" s="393">
        <f t="shared" ref="Y706" si="1050">X706/O706</f>
        <v>1</v>
      </c>
      <c r="Z706" s="348">
        <f t="shared" ref="Z706:Z708" si="1051">AB706+AF706+AH706</f>
        <v>6963.067</v>
      </c>
      <c r="AA706" s="393">
        <f t="shared" si="1040"/>
        <v>1</v>
      </c>
      <c r="AB706" s="347"/>
      <c r="AC706" s="347"/>
      <c r="AD706" s="347"/>
      <c r="AE706" s="347"/>
      <c r="AF706" s="347"/>
      <c r="AG706" s="347"/>
      <c r="AH706" s="348">
        <f>AH707+AH708</f>
        <v>6963.067</v>
      </c>
      <c r="AI706" s="393">
        <f>AH706/O706</f>
        <v>1</v>
      </c>
      <c r="AJ706" s="348">
        <f t="shared" ref="AJ706:AJ708" si="1052">AL706+AP706+AR706</f>
        <v>6963.067</v>
      </c>
      <c r="AK706" s="393">
        <f t="shared" si="1042"/>
        <v>1</v>
      </c>
      <c r="AL706" s="347"/>
      <c r="AM706" s="355"/>
      <c r="AN706" s="355"/>
      <c r="AO706" s="355"/>
      <c r="AP706" s="347"/>
      <c r="AQ706" s="347"/>
      <c r="AR706" s="348">
        <f>AR707+AR708</f>
        <v>6963.067</v>
      </c>
      <c r="AS706" s="337">
        <f t="shared" si="1043"/>
        <v>1</v>
      </c>
      <c r="AT706" s="350"/>
      <c r="AU706" s="350"/>
      <c r="AV706" s="350">
        <f>AV707+AV708</f>
        <v>72369.470430000001</v>
      </c>
      <c r="AW706" s="350"/>
      <c r="AX706" s="350"/>
      <c r="AY706" s="350"/>
      <c r="AZ706" s="350"/>
      <c r="BA706" s="350">
        <f t="shared" si="1044"/>
        <v>79332.537429999997</v>
      </c>
      <c r="BB706" s="350"/>
      <c r="BC706" s="350"/>
      <c r="BD706" s="350">
        <f>BD707+BD708</f>
        <v>79332.537429999997</v>
      </c>
      <c r="BE706" s="350">
        <f t="shared" ref="BE706:BE708" si="1053">BG706+BI706+BK706</f>
        <v>0</v>
      </c>
      <c r="BF706" s="341">
        <f t="shared" ref="BF706:BF708" si="1054">BE706/K706</f>
        <v>0</v>
      </c>
      <c r="BG706" s="350"/>
      <c r="BH706" s="350"/>
      <c r="BI706" s="350"/>
      <c r="BJ706" s="350"/>
      <c r="BK706" s="352">
        <f>BK707+BK708</f>
        <v>0</v>
      </c>
      <c r="BL706" s="341">
        <f t="shared" ref="BL706:BL708" si="1055">BK706/O706</f>
        <v>0</v>
      </c>
      <c r="BM706" s="87"/>
    </row>
    <row r="707" spans="2:66" s="36" customFormat="1" ht="49.5" customHeight="1" x14ac:dyDescent="0.25">
      <c r="B707" s="503"/>
      <c r="C707" s="959" t="s">
        <v>57</v>
      </c>
      <c r="D707" s="959"/>
      <c r="E707" s="308"/>
      <c r="F707" s="308"/>
      <c r="G707" s="308"/>
      <c r="H707" s="308"/>
      <c r="I707" s="308"/>
      <c r="J707" s="308"/>
      <c r="K707" s="309">
        <f>L707+N707+O707</f>
        <v>4665.0885699999999</v>
      </c>
      <c r="L707" s="309">
        <v>0</v>
      </c>
      <c r="M707" s="309"/>
      <c r="N707" s="309">
        <v>0</v>
      </c>
      <c r="O707" s="309">
        <v>4665.0885699999999</v>
      </c>
      <c r="P707" s="309">
        <f t="shared" si="1049"/>
        <v>4665.0885699999999</v>
      </c>
      <c r="Q707" s="386">
        <f t="shared" si="1037"/>
        <v>1</v>
      </c>
      <c r="R707" s="308">
        <v>0</v>
      </c>
      <c r="S707" s="308"/>
      <c r="T707" s="308"/>
      <c r="U707" s="308"/>
      <c r="V707" s="308">
        <v>0</v>
      </c>
      <c r="W707" s="308"/>
      <c r="X707" s="309">
        <v>4665.0885699999999</v>
      </c>
      <c r="Y707" s="386">
        <f t="shared" ref="Y707:Y717" si="1056">X707/O707</f>
        <v>1</v>
      </c>
      <c r="Z707" s="309">
        <f t="shared" si="1051"/>
        <v>4665.0885699999999</v>
      </c>
      <c r="AA707" s="386">
        <f t="shared" si="1040"/>
        <v>1</v>
      </c>
      <c r="AB707" s="308"/>
      <c r="AC707" s="308"/>
      <c r="AD707" s="308"/>
      <c r="AE707" s="308"/>
      <c r="AF707" s="308"/>
      <c r="AG707" s="308"/>
      <c r="AH707" s="309">
        <v>4665.0885699999999</v>
      </c>
      <c r="AI707" s="386">
        <f t="shared" ref="AI707:AI708" si="1057">AH707/O707</f>
        <v>1</v>
      </c>
      <c r="AJ707" s="309">
        <f t="shared" si="1052"/>
        <v>4665.0885699999999</v>
      </c>
      <c r="AK707" s="344">
        <f t="shared" si="1042"/>
        <v>1</v>
      </c>
      <c r="AL707" s="308">
        <v>0</v>
      </c>
      <c r="AM707" s="355"/>
      <c r="AN707" s="355"/>
      <c r="AO707" s="355"/>
      <c r="AP707" s="308">
        <v>0</v>
      </c>
      <c r="AQ707" s="308"/>
      <c r="AR707" s="309">
        <v>4665.0885699999999</v>
      </c>
      <c r="AS707" s="344">
        <f t="shared" si="1043"/>
        <v>1</v>
      </c>
      <c r="AT707" s="310">
        <v>0</v>
      </c>
      <c r="AU707" s="310"/>
      <c r="AV707" s="310">
        <f>BD707-AH707</f>
        <v>48487.711430000003</v>
      </c>
      <c r="AW707" s="310">
        <f>AX707+AY707+AZ707</f>
        <v>0</v>
      </c>
      <c r="AX707" s="310"/>
      <c r="AY707" s="310"/>
      <c r="AZ707" s="310"/>
      <c r="BA707" s="310">
        <f t="shared" si="1044"/>
        <v>53152.800000000003</v>
      </c>
      <c r="BB707" s="310">
        <v>0</v>
      </c>
      <c r="BC707" s="310"/>
      <c r="BD707" s="310">
        <f>[15]безвозмездные_ФБ!$D$8</f>
        <v>53152.800000000003</v>
      </c>
      <c r="BE707" s="310">
        <f t="shared" si="1053"/>
        <v>0</v>
      </c>
      <c r="BF707" s="345">
        <f t="shared" si="1054"/>
        <v>0</v>
      </c>
      <c r="BG707" s="310"/>
      <c r="BH707" s="310"/>
      <c r="BI707" s="310"/>
      <c r="BJ707" s="310"/>
      <c r="BK707" s="311">
        <f>O707-AH707</f>
        <v>0</v>
      </c>
      <c r="BL707" s="345">
        <f t="shared" si="1055"/>
        <v>0</v>
      </c>
    </row>
    <row r="708" spans="2:66" s="101" customFormat="1" ht="48" customHeight="1" x14ac:dyDescent="0.25">
      <c r="B708" s="506"/>
      <c r="C708" s="958" t="s">
        <v>347</v>
      </c>
      <c r="D708" s="958"/>
      <c r="E708" s="362"/>
      <c r="F708" s="362"/>
      <c r="G708" s="362"/>
      <c r="H708" s="362"/>
      <c r="I708" s="362"/>
      <c r="J708" s="362"/>
      <c r="K708" s="354">
        <f>L708+N708+O708</f>
        <v>2297.9784300000001</v>
      </c>
      <c r="L708" s="354">
        <v>0</v>
      </c>
      <c r="M708" s="354"/>
      <c r="N708" s="354">
        <v>0</v>
      </c>
      <c r="O708" s="354">
        <v>2297.9784300000001</v>
      </c>
      <c r="P708" s="354">
        <f t="shared" si="1049"/>
        <v>2297.9784300000001</v>
      </c>
      <c r="Q708" s="387">
        <f t="shared" si="1037"/>
        <v>1</v>
      </c>
      <c r="R708" s="355">
        <v>0</v>
      </c>
      <c r="S708" s="355"/>
      <c r="T708" s="355"/>
      <c r="U708" s="355"/>
      <c r="V708" s="355">
        <v>0</v>
      </c>
      <c r="W708" s="355"/>
      <c r="X708" s="354">
        <v>2297.9784300000001</v>
      </c>
      <c r="Y708" s="387">
        <f t="shared" si="1056"/>
        <v>1</v>
      </c>
      <c r="Z708" s="354">
        <f t="shared" si="1051"/>
        <v>2297.9784300000001</v>
      </c>
      <c r="AA708" s="387">
        <f t="shared" si="1040"/>
        <v>1</v>
      </c>
      <c r="AB708" s="355"/>
      <c r="AC708" s="355"/>
      <c r="AD708" s="355"/>
      <c r="AE708" s="355"/>
      <c r="AF708" s="355"/>
      <c r="AG708" s="355"/>
      <c r="AH708" s="354">
        <v>2297.9784300000001</v>
      </c>
      <c r="AI708" s="387">
        <f t="shared" si="1057"/>
        <v>1</v>
      </c>
      <c r="AJ708" s="354">
        <f t="shared" si="1052"/>
        <v>2297.9784300000001</v>
      </c>
      <c r="AK708" s="387">
        <f t="shared" si="1042"/>
        <v>1</v>
      </c>
      <c r="AL708" s="355">
        <v>0</v>
      </c>
      <c r="AM708" s="355"/>
      <c r="AN708" s="355"/>
      <c r="AO708" s="355"/>
      <c r="AP708" s="355">
        <v>0</v>
      </c>
      <c r="AQ708" s="355"/>
      <c r="AR708" s="354">
        <v>2297.9784300000001</v>
      </c>
      <c r="AS708" s="337">
        <f t="shared" si="1043"/>
        <v>1</v>
      </c>
      <c r="AT708" s="351">
        <v>0</v>
      </c>
      <c r="AU708" s="351"/>
      <c r="AV708" s="351">
        <f>BD708-AH708</f>
        <v>23881.759000000002</v>
      </c>
      <c r="AW708" s="351">
        <f>AX708+AY708+AZ708</f>
        <v>0</v>
      </c>
      <c r="AX708" s="351"/>
      <c r="AY708" s="351"/>
      <c r="AZ708" s="351"/>
      <c r="BA708" s="351">
        <f t="shared" si="1044"/>
        <v>26179.737430000001</v>
      </c>
      <c r="BB708" s="351">
        <v>0</v>
      </c>
      <c r="BC708" s="351"/>
      <c r="BD708" s="351">
        <v>26179.737430000001</v>
      </c>
      <c r="BE708" s="351">
        <f t="shared" si="1053"/>
        <v>0</v>
      </c>
      <c r="BF708" s="341">
        <f t="shared" si="1054"/>
        <v>0</v>
      </c>
      <c r="BG708" s="351"/>
      <c r="BH708" s="351"/>
      <c r="BI708" s="351"/>
      <c r="BJ708" s="351"/>
      <c r="BK708" s="356">
        <f>O708-AH708</f>
        <v>0</v>
      </c>
      <c r="BL708" s="341">
        <f t="shared" si="1055"/>
        <v>0</v>
      </c>
      <c r="BM708" s="38"/>
    </row>
    <row r="709" spans="2:66" s="101" customFormat="1" ht="136.5" customHeight="1" x14ac:dyDescent="0.25">
      <c r="B709" s="346" t="s">
        <v>31</v>
      </c>
      <c r="C709" s="197" t="s">
        <v>351</v>
      </c>
      <c r="D709" s="303"/>
      <c r="E709" s="362"/>
      <c r="F709" s="362"/>
      <c r="G709" s="362"/>
      <c r="H709" s="362"/>
      <c r="I709" s="362"/>
      <c r="J709" s="362"/>
      <c r="K709" s="348">
        <f>O709</f>
        <v>7470.567</v>
      </c>
      <c r="L709" s="348"/>
      <c r="M709" s="348"/>
      <c r="N709" s="348"/>
      <c r="O709" s="348">
        <f>O710+O711</f>
        <v>7470.567</v>
      </c>
      <c r="P709" s="348">
        <f>X709</f>
        <v>7470.5663700000005</v>
      </c>
      <c r="Q709" s="393">
        <f>P709/O709</f>
        <v>0.99999991566905166</v>
      </c>
      <c r="R709" s="507"/>
      <c r="S709" s="507"/>
      <c r="T709" s="507"/>
      <c r="U709" s="507"/>
      <c r="V709" s="507"/>
      <c r="W709" s="507"/>
      <c r="X709" s="348">
        <f>X710+X711</f>
        <v>7470.5663700000005</v>
      </c>
      <c r="Y709" s="393">
        <f t="shared" si="1056"/>
        <v>0.99999991566905166</v>
      </c>
      <c r="Z709" s="348">
        <f t="shared" ref="Z709" si="1058">AB709+AF709+AH709</f>
        <v>7470.5663700000005</v>
      </c>
      <c r="AA709" s="393">
        <f t="shared" si="1040"/>
        <v>0.99999991566905166</v>
      </c>
      <c r="AB709" s="347"/>
      <c r="AC709" s="347"/>
      <c r="AD709" s="347"/>
      <c r="AE709" s="347"/>
      <c r="AF709" s="347"/>
      <c r="AG709" s="347"/>
      <c r="AH709" s="348">
        <f>AH710+AH711</f>
        <v>7470.5663700000005</v>
      </c>
      <c r="AI709" s="393">
        <f>AH709/O709</f>
        <v>0.99999991566905166</v>
      </c>
      <c r="AJ709" s="348">
        <f>AR709</f>
        <v>7470.567</v>
      </c>
      <c r="AK709" s="393">
        <f t="shared" si="1042"/>
        <v>1</v>
      </c>
      <c r="AL709" s="507"/>
      <c r="AM709" s="508"/>
      <c r="AN709" s="508"/>
      <c r="AO709" s="508"/>
      <c r="AP709" s="507"/>
      <c r="AQ709" s="507"/>
      <c r="AR709" s="348">
        <f>AR710+AR711</f>
        <v>7470.567</v>
      </c>
      <c r="AS709" s="337">
        <f t="shared" si="1043"/>
        <v>1</v>
      </c>
      <c r="AT709" s="509"/>
      <c r="AU709" s="509"/>
      <c r="AV709" s="509"/>
      <c r="AW709" s="509"/>
      <c r="AX709" s="509"/>
      <c r="AY709" s="509"/>
      <c r="AZ709" s="509"/>
      <c r="BA709" s="509"/>
      <c r="BB709" s="509"/>
      <c r="BC709" s="509"/>
      <c r="BD709" s="509"/>
      <c r="BE709" s="509"/>
      <c r="BF709" s="509"/>
      <c r="BG709" s="509"/>
      <c r="BH709" s="509"/>
      <c r="BI709" s="509"/>
      <c r="BJ709" s="509"/>
      <c r="BK709" s="509"/>
      <c r="BL709" s="509"/>
    </row>
    <row r="710" spans="2:66" s="36" customFormat="1" ht="55.5" customHeight="1" x14ac:dyDescent="0.25">
      <c r="B710" s="503"/>
      <c r="C710" s="959" t="s">
        <v>57</v>
      </c>
      <c r="D710" s="959"/>
      <c r="E710" s="308"/>
      <c r="F710" s="308"/>
      <c r="G710" s="308"/>
      <c r="H710" s="308"/>
      <c r="I710" s="308"/>
      <c r="J710" s="308"/>
      <c r="K710" s="309">
        <f>L710+N710+O710</f>
        <v>5005.1014599999999</v>
      </c>
      <c r="L710" s="309">
        <v>0</v>
      </c>
      <c r="M710" s="309"/>
      <c r="N710" s="309">
        <v>0</v>
      </c>
      <c r="O710" s="309">
        <v>5005.1014599999999</v>
      </c>
      <c r="P710" s="309">
        <f t="shared" ref="P710:P711" si="1059">R710+V710+X710</f>
        <v>5005.1010299999998</v>
      </c>
      <c r="Q710" s="386">
        <f>P710/K710</f>
        <v>0.99999991408765565</v>
      </c>
      <c r="R710" s="308">
        <v>0</v>
      </c>
      <c r="S710" s="308"/>
      <c r="T710" s="308"/>
      <c r="U710" s="308"/>
      <c r="V710" s="308">
        <v>0</v>
      </c>
      <c r="W710" s="308"/>
      <c r="X710" s="309">
        <v>5005.1010299999998</v>
      </c>
      <c r="Y710" s="386">
        <f t="shared" si="1056"/>
        <v>0.99999991408765565</v>
      </c>
      <c r="Z710" s="309">
        <f t="shared" ref="Z710:Z712" si="1060">AB710+AF710+AH710</f>
        <v>5005.1010299999998</v>
      </c>
      <c r="AA710" s="386">
        <f t="shared" si="1040"/>
        <v>0.99999991408765565</v>
      </c>
      <c r="AB710" s="308"/>
      <c r="AC710" s="308"/>
      <c r="AD710" s="308"/>
      <c r="AE710" s="308"/>
      <c r="AF710" s="308"/>
      <c r="AG710" s="308"/>
      <c r="AH710" s="309">
        <v>5005.1010299999998</v>
      </c>
      <c r="AI710" s="386">
        <f t="shared" ref="AI710:AI711" si="1061">AH710/O710</f>
        <v>0.99999991408765565</v>
      </c>
      <c r="AJ710" s="309">
        <f t="shared" ref="AJ710:AJ711" si="1062">AL710+AP710+AR710</f>
        <v>5005.1014599999999</v>
      </c>
      <c r="AK710" s="344">
        <f t="shared" si="1042"/>
        <v>1</v>
      </c>
      <c r="AL710" s="308">
        <v>0</v>
      </c>
      <c r="AM710" s="355"/>
      <c r="AN710" s="355"/>
      <c r="AO710" s="355"/>
      <c r="AP710" s="308">
        <v>0</v>
      </c>
      <c r="AQ710" s="308"/>
      <c r="AR710" s="309">
        <v>5005.1014599999999</v>
      </c>
      <c r="AS710" s="344">
        <f t="shared" si="1043"/>
        <v>1</v>
      </c>
      <c r="AT710" s="310">
        <v>0</v>
      </c>
      <c r="AU710" s="310"/>
      <c r="AV710" s="310">
        <f>BD710-AH710</f>
        <v>48147.698970000005</v>
      </c>
      <c r="AW710" s="310">
        <f>AX710+AY710+AZ710</f>
        <v>0</v>
      </c>
      <c r="AX710" s="310"/>
      <c r="AY710" s="310"/>
      <c r="AZ710" s="310"/>
      <c r="BA710" s="310">
        <f>BB710+BC710+BD710</f>
        <v>53152.800000000003</v>
      </c>
      <c r="BB710" s="310">
        <v>0</v>
      </c>
      <c r="BC710" s="310"/>
      <c r="BD710" s="310">
        <f>[15]безвозмездные_ФБ!$D$8</f>
        <v>53152.800000000003</v>
      </c>
      <c r="BE710" s="310">
        <f t="shared" ref="BE710:BE711" si="1063">BG710+BI710+BK710</f>
        <v>4.3000000005122274E-4</v>
      </c>
      <c r="BF710" s="345">
        <f t="shared" ref="BF710:BF711" si="1064">BE710/K710</f>
        <v>8.5912344332620732E-8</v>
      </c>
      <c r="BG710" s="310"/>
      <c r="BH710" s="310"/>
      <c r="BI710" s="310"/>
      <c r="BJ710" s="310"/>
      <c r="BK710" s="311">
        <f>O710-AH710</f>
        <v>4.3000000005122274E-4</v>
      </c>
      <c r="BL710" s="345">
        <f t="shared" ref="BL710:BL711" si="1065">BK710/O710</f>
        <v>8.5912344332620732E-8</v>
      </c>
    </row>
    <row r="711" spans="2:66" s="101" customFormat="1" ht="59.25" customHeight="1" x14ac:dyDescent="0.25">
      <c r="B711" s="506"/>
      <c r="C711" s="958" t="s">
        <v>347</v>
      </c>
      <c r="D711" s="958"/>
      <c r="E711" s="362"/>
      <c r="F711" s="362"/>
      <c r="G711" s="362"/>
      <c r="H711" s="362"/>
      <c r="I711" s="362"/>
      <c r="J711" s="362"/>
      <c r="K711" s="354">
        <f>L711+N711+O711</f>
        <v>2465.4655400000001</v>
      </c>
      <c r="L711" s="354">
        <v>0</v>
      </c>
      <c r="M711" s="354"/>
      <c r="N711" s="354">
        <v>0</v>
      </c>
      <c r="O711" s="354">
        <v>2465.4655400000001</v>
      </c>
      <c r="P711" s="354">
        <f t="shared" si="1059"/>
        <v>2465.4653400000002</v>
      </c>
      <c r="Q711" s="387">
        <f>P711/K711</f>
        <v>0.99999991887941786</v>
      </c>
      <c r="R711" s="355">
        <v>0</v>
      </c>
      <c r="S711" s="355"/>
      <c r="T711" s="355"/>
      <c r="U711" s="355"/>
      <c r="V711" s="355">
        <v>0</v>
      </c>
      <c r="W711" s="355"/>
      <c r="X711" s="354">
        <v>2465.4653400000002</v>
      </c>
      <c r="Y711" s="387">
        <f t="shared" si="1056"/>
        <v>0.99999991887941786</v>
      </c>
      <c r="Z711" s="354">
        <f t="shared" si="1060"/>
        <v>2465.4653400000002</v>
      </c>
      <c r="AA711" s="387">
        <f t="shared" si="1040"/>
        <v>0.99999991887941786</v>
      </c>
      <c r="AB711" s="355"/>
      <c r="AC711" s="355"/>
      <c r="AD711" s="355"/>
      <c r="AE711" s="355"/>
      <c r="AF711" s="355"/>
      <c r="AG711" s="355"/>
      <c r="AH711" s="354">
        <v>2465.4653400000002</v>
      </c>
      <c r="AI711" s="387">
        <f t="shared" si="1061"/>
        <v>0.99999991887941786</v>
      </c>
      <c r="AJ711" s="354">
        <f t="shared" si="1062"/>
        <v>2465.4655400000001</v>
      </c>
      <c r="AK711" s="387">
        <f t="shared" si="1042"/>
        <v>1</v>
      </c>
      <c r="AL711" s="355">
        <v>0</v>
      </c>
      <c r="AM711" s="355"/>
      <c r="AN711" s="355"/>
      <c r="AO711" s="355"/>
      <c r="AP711" s="355">
        <v>0</v>
      </c>
      <c r="AQ711" s="355"/>
      <c r="AR711" s="354">
        <v>2465.4655400000001</v>
      </c>
      <c r="AS711" s="337">
        <f t="shared" si="1043"/>
        <v>1</v>
      </c>
      <c r="AT711" s="351">
        <v>0</v>
      </c>
      <c r="AU711" s="351"/>
      <c r="AV711" s="351">
        <f>BD711-AH711</f>
        <v>23714.272090000002</v>
      </c>
      <c r="AW711" s="351">
        <f>AX711+AY711+AZ711</f>
        <v>0</v>
      </c>
      <c r="AX711" s="351"/>
      <c r="AY711" s="351"/>
      <c r="AZ711" s="351"/>
      <c r="BA711" s="351">
        <f>BB711+BC711+BD711</f>
        <v>26179.737430000001</v>
      </c>
      <c r="BB711" s="351">
        <v>0</v>
      </c>
      <c r="BC711" s="351"/>
      <c r="BD711" s="351">
        <v>26179.737430000001</v>
      </c>
      <c r="BE711" s="351">
        <f t="shared" si="1063"/>
        <v>1.9999999994979589E-4</v>
      </c>
      <c r="BF711" s="341">
        <f t="shared" si="1064"/>
        <v>8.112058218010862E-8</v>
      </c>
      <c r="BG711" s="351"/>
      <c r="BH711" s="351"/>
      <c r="BI711" s="351"/>
      <c r="BJ711" s="351"/>
      <c r="BK711" s="356">
        <f>O711-AH711</f>
        <v>1.9999999994979589E-4</v>
      </c>
      <c r="BL711" s="341">
        <f t="shared" si="1065"/>
        <v>8.112058218010862E-8</v>
      </c>
      <c r="BM711" s="38"/>
    </row>
    <row r="712" spans="2:66" s="101" customFormat="1" ht="140.25" customHeight="1" x14ac:dyDescent="0.25">
      <c r="B712" s="346" t="s">
        <v>76</v>
      </c>
      <c r="C712" s="197" t="s">
        <v>352</v>
      </c>
      <c r="D712" s="303"/>
      <c r="E712" s="362"/>
      <c r="F712" s="362"/>
      <c r="G712" s="362"/>
      <c r="H712" s="362"/>
      <c r="I712" s="362"/>
      <c r="J712" s="362"/>
      <c r="K712" s="348">
        <f>O712</f>
        <v>5609.5649999999996</v>
      </c>
      <c r="L712" s="348"/>
      <c r="M712" s="348"/>
      <c r="N712" s="348"/>
      <c r="O712" s="348">
        <f>O713+O714</f>
        <v>5609.5649999999996</v>
      </c>
      <c r="P712" s="348">
        <f>X712</f>
        <v>5609.5649999999996</v>
      </c>
      <c r="Q712" s="393">
        <f>P712/O712</f>
        <v>1</v>
      </c>
      <c r="R712" s="355"/>
      <c r="S712" s="355"/>
      <c r="T712" s="355"/>
      <c r="U712" s="355"/>
      <c r="V712" s="355"/>
      <c r="W712" s="355"/>
      <c r="X712" s="348">
        <f>X713+X714</f>
        <v>5609.5649999999996</v>
      </c>
      <c r="Y712" s="393">
        <f t="shared" si="1056"/>
        <v>1</v>
      </c>
      <c r="Z712" s="348">
        <f t="shared" si="1060"/>
        <v>5609.5649999999996</v>
      </c>
      <c r="AA712" s="393">
        <f t="shared" si="1040"/>
        <v>1</v>
      </c>
      <c r="AB712" s="347"/>
      <c r="AC712" s="347"/>
      <c r="AD712" s="347"/>
      <c r="AE712" s="347"/>
      <c r="AF712" s="347"/>
      <c r="AG712" s="347"/>
      <c r="AH712" s="348">
        <f>AH713+AH714</f>
        <v>5609.5649999999996</v>
      </c>
      <c r="AI712" s="393">
        <f>AH712/O712</f>
        <v>1</v>
      </c>
      <c r="AJ712" s="348">
        <f>AR712</f>
        <v>5609.5649999999996</v>
      </c>
      <c r="AK712" s="387">
        <f t="shared" si="1042"/>
        <v>1</v>
      </c>
      <c r="AL712" s="355"/>
      <c r="AM712" s="355"/>
      <c r="AN712" s="355"/>
      <c r="AO712" s="355"/>
      <c r="AP712" s="355"/>
      <c r="AQ712" s="355"/>
      <c r="AR712" s="348">
        <f>AR713+AR714</f>
        <v>5609.5649999999996</v>
      </c>
      <c r="AS712" s="337">
        <f t="shared" ref="AS712:AS715" si="1066">AR712/O712</f>
        <v>1</v>
      </c>
      <c r="AT712" s="351"/>
      <c r="AU712" s="351"/>
      <c r="AV712" s="351"/>
      <c r="AW712" s="351"/>
      <c r="AX712" s="351"/>
      <c r="AY712" s="351"/>
      <c r="AZ712" s="351"/>
      <c r="BA712" s="351"/>
      <c r="BB712" s="351"/>
      <c r="BC712" s="351"/>
      <c r="BD712" s="351"/>
      <c r="BE712" s="351"/>
      <c r="BF712" s="341"/>
      <c r="BG712" s="351"/>
      <c r="BH712" s="351"/>
      <c r="BI712" s="351"/>
      <c r="BJ712" s="351"/>
      <c r="BK712" s="356"/>
      <c r="BL712" s="341"/>
      <c r="BM712" s="38"/>
    </row>
    <row r="713" spans="2:66" s="36" customFormat="1" ht="55.5" customHeight="1" x14ac:dyDescent="0.25">
      <c r="B713" s="503"/>
      <c r="C713" s="959" t="s">
        <v>57</v>
      </c>
      <c r="D713" s="959"/>
      <c r="E713" s="308"/>
      <c r="F713" s="308"/>
      <c r="G713" s="308"/>
      <c r="H713" s="308"/>
      <c r="I713" s="308"/>
      <c r="J713" s="308"/>
      <c r="K713" s="309">
        <f>L713+N713+O713</f>
        <v>3758.2745599999998</v>
      </c>
      <c r="L713" s="309">
        <v>0</v>
      </c>
      <c r="M713" s="309"/>
      <c r="N713" s="309">
        <v>0</v>
      </c>
      <c r="O713" s="309">
        <v>3758.2745599999998</v>
      </c>
      <c r="P713" s="309">
        <f t="shared" ref="P713:P714" si="1067">R713+V713+X713</f>
        <v>3758.2745599999998</v>
      </c>
      <c r="Q713" s="386">
        <f>P713/K713</f>
        <v>1</v>
      </c>
      <c r="R713" s="308">
        <v>0</v>
      </c>
      <c r="S713" s="308"/>
      <c r="T713" s="308"/>
      <c r="U713" s="308"/>
      <c r="V713" s="308">
        <v>0</v>
      </c>
      <c r="W713" s="308"/>
      <c r="X713" s="309">
        <v>3758.2745599999998</v>
      </c>
      <c r="Y713" s="386">
        <f t="shared" si="1056"/>
        <v>1</v>
      </c>
      <c r="Z713" s="309">
        <f t="shared" ref="Z713:Z715" si="1068">AB713+AF713+AH713</f>
        <v>3758.2745599999998</v>
      </c>
      <c r="AA713" s="386">
        <f t="shared" si="1040"/>
        <v>1</v>
      </c>
      <c r="AB713" s="308"/>
      <c r="AC713" s="308"/>
      <c r="AD713" s="308"/>
      <c r="AE713" s="308"/>
      <c r="AF713" s="308"/>
      <c r="AG713" s="308"/>
      <c r="AH713" s="309">
        <v>3758.2745599999998</v>
      </c>
      <c r="AI713" s="386">
        <f>AH713/O713</f>
        <v>1</v>
      </c>
      <c r="AJ713" s="309">
        <f t="shared" ref="AJ713:AJ714" si="1069">AL713+AP713+AR713</f>
        <v>3758.2745599999998</v>
      </c>
      <c r="AK713" s="344">
        <f t="shared" si="1042"/>
        <v>1</v>
      </c>
      <c r="AL713" s="308">
        <v>0</v>
      </c>
      <c r="AM713" s="355"/>
      <c r="AN713" s="355"/>
      <c r="AO713" s="355"/>
      <c r="AP713" s="308">
        <v>0</v>
      </c>
      <c r="AQ713" s="308"/>
      <c r="AR713" s="309">
        <f>O713</f>
        <v>3758.2745599999998</v>
      </c>
      <c r="AS713" s="337">
        <f t="shared" si="1066"/>
        <v>1</v>
      </c>
      <c r="AT713" s="310">
        <v>0</v>
      </c>
      <c r="AU713" s="310"/>
      <c r="AV713" s="310">
        <f>BD713-AH713</f>
        <v>49394.525440000005</v>
      </c>
      <c r="AW713" s="310">
        <f>AX713+AY713+AZ713</f>
        <v>0</v>
      </c>
      <c r="AX713" s="310"/>
      <c r="AY713" s="310"/>
      <c r="AZ713" s="310"/>
      <c r="BA713" s="310">
        <f>BB713+BC713+BD713</f>
        <v>53152.800000000003</v>
      </c>
      <c r="BB713" s="310">
        <v>0</v>
      </c>
      <c r="BC713" s="310"/>
      <c r="BD713" s="310">
        <f>[15]безвозмездные_ФБ!$D$8</f>
        <v>53152.800000000003</v>
      </c>
      <c r="BE713" s="310">
        <f t="shared" ref="BE713:BE714" si="1070">BG713+BI713+BK713</f>
        <v>0</v>
      </c>
      <c r="BF713" s="345">
        <f t="shared" ref="BF713:BF714" si="1071">BE713/K713</f>
        <v>0</v>
      </c>
      <c r="BG713" s="310"/>
      <c r="BH713" s="310"/>
      <c r="BI713" s="310"/>
      <c r="BJ713" s="310"/>
      <c r="BK713" s="311">
        <f>O713-AH713</f>
        <v>0</v>
      </c>
      <c r="BL713" s="345">
        <f t="shared" ref="BL713:BL714" si="1072">BK713/O713</f>
        <v>0</v>
      </c>
    </row>
    <row r="714" spans="2:66" s="101" customFormat="1" ht="86.25" customHeight="1" x14ac:dyDescent="0.25">
      <c r="B714" s="506"/>
      <c r="C714" s="958" t="s">
        <v>347</v>
      </c>
      <c r="D714" s="958"/>
      <c r="E714" s="362"/>
      <c r="F714" s="362"/>
      <c r="G714" s="362"/>
      <c r="H714" s="362"/>
      <c r="I714" s="362"/>
      <c r="J714" s="362"/>
      <c r="K714" s="354">
        <f>L714+N714+O714</f>
        <v>1851.29044</v>
      </c>
      <c r="L714" s="354">
        <v>0</v>
      </c>
      <c r="M714" s="354"/>
      <c r="N714" s="354">
        <v>0</v>
      </c>
      <c r="O714" s="354">
        <v>1851.29044</v>
      </c>
      <c r="P714" s="354">
        <f t="shared" si="1067"/>
        <v>1851.29044</v>
      </c>
      <c r="Q714" s="387">
        <f>P714/K714</f>
        <v>1</v>
      </c>
      <c r="R714" s="355">
        <v>0</v>
      </c>
      <c r="S714" s="355"/>
      <c r="T714" s="355"/>
      <c r="U714" s="355"/>
      <c r="V714" s="355">
        <v>0</v>
      </c>
      <c r="W714" s="355"/>
      <c r="X714" s="354">
        <v>1851.29044</v>
      </c>
      <c r="Y714" s="387">
        <f t="shared" si="1056"/>
        <v>1</v>
      </c>
      <c r="Z714" s="354">
        <f t="shared" si="1068"/>
        <v>1851.29044</v>
      </c>
      <c r="AA714" s="387">
        <f t="shared" si="1040"/>
        <v>1</v>
      </c>
      <c r="AB714" s="355"/>
      <c r="AC714" s="355"/>
      <c r="AD714" s="355"/>
      <c r="AE714" s="355"/>
      <c r="AF714" s="355"/>
      <c r="AG714" s="355"/>
      <c r="AH714" s="354">
        <v>1851.29044</v>
      </c>
      <c r="AI714" s="393">
        <f>AH714/O714</f>
        <v>1</v>
      </c>
      <c r="AJ714" s="354">
        <f t="shared" si="1069"/>
        <v>1851.29044</v>
      </c>
      <c r="AK714" s="387">
        <f t="shared" si="1042"/>
        <v>1</v>
      </c>
      <c r="AL714" s="355">
        <v>0</v>
      </c>
      <c r="AM714" s="355"/>
      <c r="AN714" s="355"/>
      <c r="AO714" s="355"/>
      <c r="AP714" s="355">
        <v>0</v>
      </c>
      <c r="AQ714" s="355"/>
      <c r="AR714" s="354">
        <f>O714</f>
        <v>1851.29044</v>
      </c>
      <c r="AS714" s="337">
        <f t="shared" si="1066"/>
        <v>1</v>
      </c>
      <c r="AT714" s="351">
        <v>0</v>
      </c>
      <c r="AU714" s="351"/>
      <c r="AV714" s="351">
        <f>BD714-AH714</f>
        <v>24328.44699</v>
      </c>
      <c r="AW714" s="351">
        <f>AX714+AY714+AZ714</f>
        <v>0</v>
      </c>
      <c r="AX714" s="351"/>
      <c r="AY714" s="351"/>
      <c r="AZ714" s="351"/>
      <c r="BA714" s="351">
        <f>BB714+BC714+BD714</f>
        <v>26179.737430000001</v>
      </c>
      <c r="BB714" s="351">
        <v>0</v>
      </c>
      <c r="BC714" s="351"/>
      <c r="BD714" s="351">
        <v>26179.737430000001</v>
      </c>
      <c r="BE714" s="351">
        <f t="shared" si="1070"/>
        <v>0</v>
      </c>
      <c r="BF714" s="341">
        <f t="shared" si="1071"/>
        <v>0</v>
      </c>
      <c r="BG714" s="351"/>
      <c r="BH714" s="351"/>
      <c r="BI714" s="351"/>
      <c r="BJ714" s="351"/>
      <c r="BK714" s="356">
        <f>O714-AH714</f>
        <v>0</v>
      </c>
      <c r="BL714" s="341">
        <f t="shared" si="1072"/>
        <v>0</v>
      </c>
      <c r="BM714" s="38"/>
    </row>
    <row r="715" spans="2:66" s="101" customFormat="1" ht="119.25" customHeight="1" x14ac:dyDescent="0.25">
      <c r="B715" s="346" t="s">
        <v>22</v>
      </c>
      <c r="C715" s="197" t="s">
        <v>349</v>
      </c>
      <c r="D715" s="303"/>
      <c r="E715" s="362"/>
      <c r="F715" s="362"/>
      <c r="G715" s="362"/>
      <c r="H715" s="362"/>
      <c r="I715" s="362"/>
      <c r="J715" s="362"/>
      <c r="K715" s="348">
        <f>O715</f>
        <v>25680.987000000001</v>
      </c>
      <c r="L715" s="348"/>
      <c r="M715" s="348"/>
      <c r="N715" s="348"/>
      <c r="O715" s="348">
        <f>O716+O717</f>
        <v>25680.987000000001</v>
      </c>
      <c r="P715" s="348">
        <f>X715</f>
        <v>25680.987000000001</v>
      </c>
      <c r="Q715" s="393">
        <f>P715/O715</f>
        <v>1</v>
      </c>
      <c r="R715" s="355"/>
      <c r="S715" s="355"/>
      <c r="T715" s="355"/>
      <c r="U715" s="355"/>
      <c r="V715" s="355"/>
      <c r="W715" s="355"/>
      <c r="X715" s="348">
        <f>X716+X717</f>
        <v>25680.987000000001</v>
      </c>
      <c r="Y715" s="387">
        <f t="shared" si="1056"/>
        <v>1</v>
      </c>
      <c r="Z715" s="348">
        <f t="shared" si="1068"/>
        <v>25680.987000000001</v>
      </c>
      <c r="AA715" s="393">
        <f t="shared" si="1040"/>
        <v>1</v>
      </c>
      <c r="AB715" s="347"/>
      <c r="AC715" s="347"/>
      <c r="AD715" s="347"/>
      <c r="AE715" s="347"/>
      <c r="AF715" s="347"/>
      <c r="AG715" s="347"/>
      <c r="AH715" s="348">
        <f>AH716+AH717</f>
        <v>25680.987000000001</v>
      </c>
      <c r="AI715" s="393">
        <f>AH715/O715</f>
        <v>1</v>
      </c>
      <c r="AJ715" s="348">
        <f>AR715</f>
        <v>25680.987000000001</v>
      </c>
      <c r="AK715" s="393">
        <f t="shared" si="1042"/>
        <v>1</v>
      </c>
      <c r="AL715" s="355"/>
      <c r="AM715" s="355"/>
      <c r="AN715" s="355"/>
      <c r="AO715" s="355"/>
      <c r="AP715" s="355"/>
      <c r="AQ715" s="355"/>
      <c r="AR715" s="348">
        <f>AR716+AR717</f>
        <v>25680.987000000001</v>
      </c>
      <c r="AS715" s="337">
        <f t="shared" si="1066"/>
        <v>1</v>
      </c>
      <c r="AT715" s="351"/>
      <c r="AU715" s="351"/>
      <c r="AV715" s="351"/>
      <c r="AW715" s="351"/>
      <c r="AX715" s="351"/>
      <c r="AY715" s="351"/>
      <c r="AZ715" s="351"/>
      <c r="BA715" s="351"/>
      <c r="BB715" s="351"/>
      <c r="BC715" s="351"/>
      <c r="BD715" s="351"/>
      <c r="BE715" s="351"/>
      <c r="BF715" s="341"/>
      <c r="BG715" s="351"/>
      <c r="BH715" s="351"/>
      <c r="BI715" s="351"/>
      <c r="BJ715" s="351"/>
      <c r="BK715" s="356"/>
      <c r="BL715" s="341"/>
      <c r="BM715" s="38"/>
    </row>
    <row r="716" spans="2:66" s="36" customFormat="1" ht="86.25" customHeight="1" x14ac:dyDescent="0.25">
      <c r="B716" s="503"/>
      <c r="C716" s="959" t="s">
        <v>57</v>
      </c>
      <c r="D716" s="959"/>
      <c r="E716" s="308"/>
      <c r="F716" s="308"/>
      <c r="G716" s="308"/>
      <c r="H716" s="308"/>
      <c r="I716" s="308"/>
      <c r="J716" s="308"/>
      <c r="K716" s="309">
        <f>L716+N716+O716</f>
        <v>17206.2</v>
      </c>
      <c r="L716" s="309">
        <v>0</v>
      </c>
      <c r="M716" s="309"/>
      <c r="N716" s="309">
        <v>0</v>
      </c>
      <c r="O716" s="309">
        <f>'[5]2023_2025'!$BK$673</f>
        <v>17206.2</v>
      </c>
      <c r="P716" s="309">
        <f t="shared" ref="P716:P717" si="1073">R716+V716+X716</f>
        <v>17206.2</v>
      </c>
      <c r="Q716" s="386">
        <f t="shared" ref="Q716:Q721" si="1074">P716/K716</f>
        <v>1</v>
      </c>
      <c r="R716" s="308">
        <v>0</v>
      </c>
      <c r="S716" s="308"/>
      <c r="T716" s="308"/>
      <c r="U716" s="308"/>
      <c r="V716" s="308">
        <v>0</v>
      </c>
      <c r="W716" s="308"/>
      <c r="X716" s="309">
        <f>AH716</f>
        <v>17206.2</v>
      </c>
      <c r="Y716" s="386">
        <f t="shared" si="1056"/>
        <v>1</v>
      </c>
      <c r="Z716" s="309">
        <f t="shared" ref="Z716:Z717" si="1075">AB716+AF716+AH716</f>
        <v>17206.2</v>
      </c>
      <c r="AA716" s="386">
        <f t="shared" si="1040"/>
        <v>1</v>
      </c>
      <c r="AB716" s="308"/>
      <c r="AC716" s="308"/>
      <c r="AD716" s="308"/>
      <c r="AE716" s="308"/>
      <c r="AF716" s="308"/>
      <c r="AG716" s="308"/>
      <c r="AH716" s="309">
        <v>17206.2</v>
      </c>
      <c r="AI716" s="386">
        <f t="shared" ref="AI716:AI717" si="1076">AH716/O716</f>
        <v>1</v>
      </c>
      <c r="AJ716" s="309">
        <f t="shared" ref="AJ716:AJ717" si="1077">AL716+AP716+AR716</f>
        <v>17206.2</v>
      </c>
      <c r="AK716" s="344">
        <f t="shared" si="1042"/>
        <v>1</v>
      </c>
      <c r="AL716" s="308">
        <v>0</v>
      </c>
      <c r="AM716" s="355"/>
      <c r="AN716" s="355"/>
      <c r="AO716" s="355"/>
      <c r="AP716" s="308">
        <v>0</v>
      </c>
      <c r="AQ716" s="308"/>
      <c r="AR716" s="309">
        <f>K716</f>
        <v>17206.2</v>
      </c>
      <c r="AS716" s="344">
        <f t="shared" ref="AS716:AS721" si="1078">AR716/O716</f>
        <v>1</v>
      </c>
      <c r="AT716" s="310">
        <v>0</v>
      </c>
      <c r="AU716" s="310"/>
      <c r="AV716" s="310">
        <f>BD716-AH716</f>
        <v>35946.600000000006</v>
      </c>
      <c r="AW716" s="310">
        <f>AX716+AY716+AZ716</f>
        <v>0</v>
      </c>
      <c r="AX716" s="310"/>
      <c r="AY716" s="310"/>
      <c r="AZ716" s="310"/>
      <c r="BA716" s="310">
        <f>BB716+BC716+BD716</f>
        <v>53152.800000000003</v>
      </c>
      <c r="BB716" s="310">
        <v>0</v>
      </c>
      <c r="BC716" s="310"/>
      <c r="BD716" s="310">
        <f>[15]безвозмездные_ФБ!$D$8</f>
        <v>53152.800000000003</v>
      </c>
      <c r="BE716" s="310">
        <f t="shared" ref="BE716:BE717" si="1079">BG716+BI716+BK716</f>
        <v>0</v>
      </c>
      <c r="BF716" s="345">
        <f t="shared" ref="BF716:BF717" si="1080">BE716/K716</f>
        <v>0</v>
      </c>
      <c r="BG716" s="310"/>
      <c r="BH716" s="310"/>
      <c r="BI716" s="310"/>
      <c r="BJ716" s="310"/>
      <c r="BK716" s="311">
        <f>O716-AH716</f>
        <v>0</v>
      </c>
      <c r="BL716" s="345">
        <f t="shared" ref="BL716:BL717" si="1081">BK716/O716</f>
        <v>0</v>
      </c>
    </row>
    <row r="717" spans="2:66" s="101" customFormat="1" ht="61.5" customHeight="1" x14ac:dyDescent="0.25">
      <c r="B717" s="506"/>
      <c r="C717" s="958" t="s">
        <v>347</v>
      </c>
      <c r="D717" s="958"/>
      <c r="E717" s="362"/>
      <c r="F717" s="362"/>
      <c r="G717" s="362"/>
      <c r="H717" s="362"/>
      <c r="I717" s="362"/>
      <c r="J717" s="362"/>
      <c r="K717" s="354">
        <f>L717+N717+O717</f>
        <v>8474.7870000000003</v>
      </c>
      <c r="L717" s="354">
        <v>0</v>
      </c>
      <c r="M717" s="354"/>
      <c r="N717" s="354">
        <v>0</v>
      </c>
      <c r="O717" s="354">
        <f>'[5]2023_2025'!$BK$674</f>
        <v>8474.7870000000003</v>
      </c>
      <c r="P717" s="354">
        <f t="shared" si="1073"/>
        <v>8474.7870000000003</v>
      </c>
      <c r="Q717" s="387">
        <f t="shared" si="1074"/>
        <v>1</v>
      </c>
      <c r="R717" s="355">
        <v>0</v>
      </c>
      <c r="S717" s="355"/>
      <c r="T717" s="355"/>
      <c r="U717" s="355"/>
      <c r="V717" s="355">
        <v>0</v>
      </c>
      <c r="W717" s="355"/>
      <c r="X717" s="354">
        <f>AH717</f>
        <v>8474.7870000000003</v>
      </c>
      <c r="Y717" s="387">
        <f t="shared" si="1056"/>
        <v>1</v>
      </c>
      <c r="Z717" s="354">
        <f t="shared" si="1075"/>
        <v>8474.7870000000003</v>
      </c>
      <c r="AA717" s="387">
        <f t="shared" si="1040"/>
        <v>1</v>
      </c>
      <c r="AB717" s="355"/>
      <c r="AC717" s="355"/>
      <c r="AD717" s="355"/>
      <c r="AE717" s="355"/>
      <c r="AF717" s="355"/>
      <c r="AG717" s="355"/>
      <c r="AH717" s="354">
        <v>8474.7870000000003</v>
      </c>
      <c r="AI717" s="387">
        <f t="shared" si="1076"/>
        <v>1</v>
      </c>
      <c r="AJ717" s="354">
        <f t="shared" si="1077"/>
        <v>8474.7870000000003</v>
      </c>
      <c r="AK717" s="387">
        <f t="shared" si="1042"/>
        <v>1</v>
      </c>
      <c r="AL717" s="355">
        <v>0</v>
      </c>
      <c r="AM717" s="355"/>
      <c r="AN717" s="355"/>
      <c r="AO717" s="355"/>
      <c r="AP717" s="355">
        <v>0</v>
      </c>
      <c r="AQ717" s="355"/>
      <c r="AR717" s="354">
        <f>K717</f>
        <v>8474.7870000000003</v>
      </c>
      <c r="AS717" s="337">
        <f t="shared" si="1078"/>
        <v>1</v>
      </c>
      <c r="AT717" s="351">
        <v>0</v>
      </c>
      <c r="AU717" s="351"/>
      <c r="AV717" s="351">
        <f>BD717-AH717</f>
        <v>17704.950430000001</v>
      </c>
      <c r="AW717" s="351">
        <f>AX717+AY717+AZ717</f>
        <v>0</v>
      </c>
      <c r="AX717" s="351"/>
      <c r="AY717" s="351"/>
      <c r="AZ717" s="351"/>
      <c r="BA717" s="351">
        <f>BB717+BC717+BD717</f>
        <v>26179.737430000001</v>
      </c>
      <c r="BB717" s="351">
        <v>0</v>
      </c>
      <c r="BC717" s="351"/>
      <c r="BD717" s="351">
        <v>26179.737430000001</v>
      </c>
      <c r="BE717" s="351">
        <f t="shared" si="1079"/>
        <v>0</v>
      </c>
      <c r="BF717" s="341">
        <f t="shared" si="1080"/>
        <v>0</v>
      </c>
      <c r="BG717" s="351"/>
      <c r="BH717" s="351"/>
      <c r="BI717" s="351"/>
      <c r="BJ717" s="351"/>
      <c r="BK717" s="356">
        <f>O717-AH717</f>
        <v>0</v>
      </c>
      <c r="BL717" s="341">
        <f t="shared" si="1081"/>
        <v>0</v>
      </c>
      <c r="BM717" s="38"/>
    </row>
    <row r="718" spans="2:66" s="38" customFormat="1" ht="60.75" customHeight="1" x14ac:dyDescent="0.25">
      <c r="B718" s="956" t="s">
        <v>271</v>
      </c>
      <c r="C718" s="956"/>
      <c r="D718" s="347" t="e">
        <f>D555+#REF!+#REF!</f>
        <v>#REF!</v>
      </c>
      <c r="E718" s="347" t="e">
        <f>E555+#REF!+#REF!</f>
        <v>#REF!</v>
      </c>
      <c r="F718" s="347" t="e">
        <f>F555+#REF!+#REF!</f>
        <v>#REF!</v>
      </c>
      <c r="G718" s="347" t="e">
        <f>G555+#REF!+#REF!</f>
        <v>#REF!</v>
      </c>
      <c r="H718" s="347" t="e">
        <f>H555+#REF!+#REF!</f>
        <v>#REF!</v>
      </c>
      <c r="I718" s="347" t="e">
        <f>I555+#REF!+#REF!</f>
        <v>#REF!</v>
      </c>
      <c r="J718" s="347" t="e">
        <f>J555+#REF!+#REF!</f>
        <v>#REF!</v>
      </c>
      <c r="K718" s="348">
        <f>L718+M718+N718+O718</f>
        <v>139700.90288000001</v>
      </c>
      <c r="L718" s="348">
        <f>L689+L678</f>
        <v>9828.6434100000006</v>
      </c>
      <c r="M718" s="348">
        <f>M689+M678</f>
        <v>10912.5</v>
      </c>
      <c r="N718" s="348">
        <f>N689+N678</f>
        <v>0</v>
      </c>
      <c r="O718" s="348">
        <f>O683+O678</f>
        <v>118959.75947</v>
      </c>
      <c r="P718" s="348">
        <f>R718+V718+X718</f>
        <v>132204.27253000002</v>
      </c>
      <c r="Q718" s="349">
        <f t="shared" si="1074"/>
        <v>0.94633799642340588</v>
      </c>
      <c r="R718" s="348">
        <f>R689+R678</f>
        <v>13244.51383</v>
      </c>
      <c r="S718" s="349">
        <f>S689+S678</f>
        <v>1.3475424102297346</v>
      </c>
      <c r="T718" s="348">
        <f>T689+T678</f>
        <v>0</v>
      </c>
      <c r="U718" s="349"/>
      <c r="V718" s="347">
        <f>V689+V678</f>
        <v>0</v>
      </c>
      <c r="W718" s="347">
        <f>W689+W678</f>
        <v>0</v>
      </c>
      <c r="X718" s="348">
        <f>X683+X678</f>
        <v>118959.75870000001</v>
      </c>
      <c r="Y718" s="349">
        <f>Y689+Y678</f>
        <v>1.9999999917168898</v>
      </c>
      <c r="Z718" s="348">
        <f>Z683+Z678</f>
        <v>128788.40211000001</v>
      </c>
      <c r="AA718" s="349">
        <f t="shared" si="1040"/>
        <v>0.92188668401539542</v>
      </c>
      <c r="AB718" s="348">
        <f>AB689+AB678</f>
        <v>9828.6434100000006</v>
      </c>
      <c r="AC718" s="349">
        <f t="shared" ref="AC718:AC719" si="1082">AB718/L718</f>
        <v>1</v>
      </c>
      <c r="AD718" s="348">
        <f>AD689+AD678</f>
        <v>0</v>
      </c>
      <c r="AE718" s="349"/>
      <c r="AF718" s="348"/>
      <c r="AG718" s="347"/>
      <c r="AH718" s="348">
        <f>AH683+AH678</f>
        <v>118959.75870000001</v>
      </c>
      <c r="AI718" s="387">
        <f t="shared" ref="AI718:AI721" si="1083">AH718/O718</f>
        <v>0.99999999352722302</v>
      </c>
      <c r="AJ718" s="348">
        <f>AL718+AN718+AP718+AR718</f>
        <v>128788.40288000001</v>
      </c>
      <c r="AK718" s="349">
        <f t="shared" si="1042"/>
        <v>0.92188668952717079</v>
      </c>
      <c r="AL718" s="348">
        <f>AL689+AL678</f>
        <v>9828.6434100000006</v>
      </c>
      <c r="AM718" s="349">
        <f>AL718/L718</f>
        <v>1</v>
      </c>
      <c r="AN718" s="348">
        <f>AN689+AN678</f>
        <v>0</v>
      </c>
      <c r="AO718" s="349">
        <f>AN718/M718</f>
        <v>0</v>
      </c>
      <c r="AP718" s="348">
        <f>AP689+AP678</f>
        <v>0</v>
      </c>
      <c r="AQ718" s="347"/>
      <c r="AR718" s="348">
        <f>AR683+AR678</f>
        <v>118959.75947</v>
      </c>
      <c r="AS718" s="337">
        <f t="shared" si="1078"/>
        <v>1</v>
      </c>
      <c r="AT718" s="350" t="e">
        <f>#REF!+AT680+AT683+AT694</f>
        <v>#REF!</v>
      </c>
      <c r="AU718" s="350" t="e">
        <f>#REF!+AU680+AU683+AU694</f>
        <v>#REF!</v>
      </c>
      <c r="AV718" s="350" t="e">
        <f>#REF!+AV680+AV683+AV694</f>
        <v>#REF!</v>
      </c>
      <c r="AW718" s="350" t="e">
        <f>#REF!+AW680+AW683+AW694</f>
        <v>#REF!</v>
      </c>
      <c r="AX718" s="350" t="e">
        <f>#REF!+AX680+AX683+AX694</f>
        <v>#REF!</v>
      </c>
      <c r="AY718" s="350" t="e">
        <f>#REF!+AY680+AY683+AY694</f>
        <v>#REF!</v>
      </c>
      <c r="AZ718" s="350" t="e">
        <f>#REF!+AZ680+AZ683+AZ694</f>
        <v>#REF!</v>
      </c>
      <c r="BA718" s="350" t="e">
        <f>#REF!+BA680+BA683+BA694</f>
        <v>#REF!</v>
      </c>
      <c r="BB718" s="350" t="e">
        <f>#REF!+BB680+BB683+BB694</f>
        <v>#REF!</v>
      </c>
      <c r="BC718" s="350" t="e">
        <f>#REF!+BC680+BC683+BC694</f>
        <v>#REF!</v>
      </c>
      <c r="BD718" s="350" t="e">
        <f>#REF!+BD680+BD683+BD694</f>
        <v>#REF!</v>
      </c>
      <c r="BE718" s="352">
        <f>BE689+BE678</f>
        <v>1.4000000010128133E-4</v>
      </c>
      <c r="BF718" s="341">
        <f>BE718/K718</f>
        <v>1.0021409827360833E-9</v>
      </c>
      <c r="BG718" s="352">
        <f>BG689+BG678</f>
        <v>0</v>
      </c>
      <c r="BH718" s="405">
        <f>BG718/L718</f>
        <v>0</v>
      </c>
      <c r="BI718" s="352"/>
      <c r="BJ718" s="350"/>
      <c r="BK718" s="352">
        <f>BK689+BK678</f>
        <v>1.4000000010128133E-4</v>
      </c>
      <c r="BL718" s="405">
        <f>BK718/O718</f>
        <v>1.1768685539128665E-9</v>
      </c>
    </row>
    <row r="719" spans="2:66" s="42" customFormat="1" ht="45.75" customHeight="1" x14ac:dyDescent="0.25">
      <c r="B719" s="303"/>
      <c r="C719" s="200" t="s">
        <v>56</v>
      </c>
      <c r="D719" s="303" t="e">
        <f>D559+D613+D619+#REF!+#REF!+#REF!</f>
        <v>#REF!</v>
      </c>
      <c r="E719" s="303"/>
      <c r="F719" s="303"/>
      <c r="G719" s="303"/>
      <c r="H719" s="303"/>
      <c r="I719" s="303"/>
      <c r="J719" s="303"/>
      <c r="K719" s="229">
        <f>L719+M719+N719+O719</f>
        <v>94921.902880000009</v>
      </c>
      <c r="L719" s="229">
        <f>L691+L678</f>
        <v>9828.6434100000006</v>
      </c>
      <c r="M719" s="557">
        <f>M691+M678</f>
        <v>10912.5</v>
      </c>
      <c r="N719" s="229">
        <f>N691+N678</f>
        <v>0</v>
      </c>
      <c r="O719" s="229">
        <f>O688+O678</f>
        <v>74180.759470000005</v>
      </c>
      <c r="P719" s="229">
        <f>R719+V719+X719</f>
        <v>87425.273050000003</v>
      </c>
      <c r="Q719" s="349">
        <f t="shared" si="1074"/>
        <v>0.92102318218928647</v>
      </c>
      <c r="R719" s="229">
        <f>R691+R678</f>
        <v>13244.51383</v>
      </c>
      <c r="S719" s="349">
        <f>S690+S679</f>
        <v>0</v>
      </c>
      <c r="T719" s="921">
        <f>T691+T678</f>
        <v>0</v>
      </c>
      <c r="U719" s="349"/>
      <c r="V719" s="303">
        <f>V691+V678</f>
        <v>0</v>
      </c>
      <c r="W719" s="303"/>
      <c r="X719" s="229">
        <f>X688+X678</f>
        <v>74180.759220000007</v>
      </c>
      <c r="Y719" s="349">
        <f t="shared" ref="Y719:Y721" si="1084">X719/O719</f>
        <v>0.99999999662985395</v>
      </c>
      <c r="Z719" s="229">
        <f>Z688+Z678</f>
        <v>84009.402630000011</v>
      </c>
      <c r="AA719" s="349">
        <f t="shared" si="1040"/>
        <v>0.88503706816965577</v>
      </c>
      <c r="AB719" s="229">
        <f>AB691+AB678</f>
        <v>9828.6434100000006</v>
      </c>
      <c r="AC719" s="349">
        <f t="shared" si="1082"/>
        <v>1</v>
      </c>
      <c r="AD719" s="921">
        <f>AD691+AD678</f>
        <v>0</v>
      </c>
      <c r="AE719" s="349"/>
      <c r="AF719" s="303"/>
      <c r="AG719" s="303"/>
      <c r="AH719" s="571">
        <f>AH688+AH678</f>
        <v>74180.759220000007</v>
      </c>
      <c r="AI719" s="387">
        <f t="shared" si="1083"/>
        <v>0.99999999662985395</v>
      </c>
      <c r="AJ719" s="229">
        <f>AL719+AN719+AP719+AR719</f>
        <v>84009.402880000009</v>
      </c>
      <c r="AK719" s="349">
        <f t="shared" si="1042"/>
        <v>0.88503707080339977</v>
      </c>
      <c r="AL719" s="229">
        <f>AL691+AL678</f>
        <v>9828.6434100000006</v>
      </c>
      <c r="AM719" s="349">
        <f t="shared" ref="AM719:AM723" si="1085">AL719/L719</f>
        <v>1</v>
      </c>
      <c r="AN719" s="921">
        <f>AN691+AN678</f>
        <v>0</v>
      </c>
      <c r="AO719" s="349"/>
      <c r="AP719" s="303">
        <f>AP691+AP678</f>
        <v>0</v>
      </c>
      <c r="AQ719" s="303"/>
      <c r="AR719" s="229">
        <f>AR688+AR678</f>
        <v>74180.759470000005</v>
      </c>
      <c r="AS719" s="337">
        <f t="shared" si="1078"/>
        <v>1</v>
      </c>
      <c r="AT719" s="331" t="e">
        <f>#REF!+AT682+AT686+AT691+AT695</f>
        <v>#REF!</v>
      </c>
      <c r="AU719" s="331" t="e">
        <f>#REF!+AU682+AU686+AU691+AU695</f>
        <v>#REF!</v>
      </c>
      <c r="AV719" s="331" t="e">
        <f>#REF!+AV682+AV686+AV691+AV695</f>
        <v>#REF!</v>
      </c>
      <c r="AW719" s="331" t="e">
        <f>#REF!+AW682+AW686+AW691+AW695</f>
        <v>#REF!</v>
      </c>
      <c r="AX719" s="331" t="e">
        <f>#REF!+AX682+AX686+AX691+AX695</f>
        <v>#REF!</v>
      </c>
      <c r="AY719" s="331" t="e">
        <f>#REF!+AY682+AY686+AY691+AY695</f>
        <v>#REF!</v>
      </c>
      <c r="AZ719" s="331" t="e">
        <f>#REF!+AZ682+AZ686+AZ691+AZ695</f>
        <v>#REF!</v>
      </c>
      <c r="BA719" s="331" t="e">
        <f>#REF!+BA682+BA686+BA691+BA695</f>
        <v>#REF!</v>
      </c>
      <c r="BB719" s="331" t="e">
        <f>#REF!+BB682+BB686+BB691+BB695</f>
        <v>#REF!</v>
      </c>
      <c r="BC719" s="331" t="e">
        <f>#REF!+BC682+BC686+BC691+BC695</f>
        <v>#REF!</v>
      </c>
      <c r="BD719" s="331" t="e">
        <f>#REF!+BD682+BD686+BD691+BD695</f>
        <v>#REF!</v>
      </c>
      <c r="BE719" s="230">
        <f>BE691+BE678</f>
        <v>5.0000000555883162E-5</v>
      </c>
      <c r="BF719" s="341">
        <f t="shared" ref="BF719:BF721" si="1086">BE719/K719</f>
        <v>5.2674882233548364E-10</v>
      </c>
      <c r="BG719" s="230">
        <f>BG691+BG678</f>
        <v>0</v>
      </c>
      <c r="BH719" s="405">
        <f t="shared" ref="BH719" si="1087">BG719/L719</f>
        <v>0</v>
      </c>
      <c r="BI719" s="331"/>
      <c r="BJ719" s="331"/>
      <c r="BK719" s="230">
        <f>BK691+BK678</f>
        <v>5.0000000555883162E-5</v>
      </c>
      <c r="BL719" s="405">
        <f t="shared" ref="BL719:BL721" si="1088">BK719/O719</f>
        <v>6.7402923498112788E-10</v>
      </c>
      <c r="BM719" s="41"/>
      <c r="BN719" s="41"/>
    </row>
    <row r="720" spans="2:66" s="36" customFormat="1" ht="56.25" customHeight="1" x14ac:dyDescent="0.25">
      <c r="B720" s="308"/>
      <c r="C720" s="199" t="s">
        <v>57</v>
      </c>
      <c r="D720" s="308">
        <f>D560+D614</f>
        <v>0</v>
      </c>
      <c r="E720" s="308"/>
      <c r="F720" s="308"/>
      <c r="G720" s="308"/>
      <c r="H720" s="308"/>
      <c r="I720" s="308"/>
      <c r="J720" s="308"/>
      <c r="K720" s="309">
        <f>O720</f>
        <v>44779</v>
      </c>
      <c r="L720" s="309">
        <f>L681+L685+L690</f>
        <v>0</v>
      </c>
      <c r="M720" s="309">
        <f>M681+M685+M690</f>
        <v>0</v>
      </c>
      <c r="N720" s="309">
        <f>N681+N685+N690</f>
        <v>0</v>
      </c>
      <c r="O720" s="309">
        <f>O687</f>
        <v>44779</v>
      </c>
      <c r="P720" s="309">
        <f>R720+X720</f>
        <v>44778.999479999999</v>
      </c>
      <c r="Q720" s="349">
        <f t="shared" si="1074"/>
        <v>0.99999998838741366</v>
      </c>
      <c r="R720" s="309">
        <f>R681+R685+R690</f>
        <v>0</v>
      </c>
      <c r="S720" s="349">
        <f>S691+S680</f>
        <v>0</v>
      </c>
      <c r="T720" s="309">
        <f>T681+T685+T690</f>
        <v>0</v>
      </c>
      <c r="U720" s="349"/>
      <c r="V720" s="308">
        <f>V681+V685+V690</f>
        <v>0</v>
      </c>
      <c r="W720" s="308"/>
      <c r="X720" s="309">
        <f>X687</f>
        <v>44778.999479999999</v>
      </c>
      <c r="Y720" s="349">
        <f t="shared" si="1084"/>
        <v>0.99999998838741366</v>
      </c>
      <c r="Z720" s="309">
        <f>Z687</f>
        <v>44778.999479999999</v>
      </c>
      <c r="AA720" s="349">
        <f t="shared" si="1040"/>
        <v>0.99999998838741366</v>
      </c>
      <c r="AB720" s="308">
        <f>AB681+AB685+AB690</f>
        <v>0</v>
      </c>
      <c r="AC720" s="349">
        <v>0</v>
      </c>
      <c r="AD720" s="309">
        <f>AD681+AD685+AD690</f>
        <v>0</v>
      </c>
      <c r="AE720" s="349"/>
      <c r="AF720" s="308"/>
      <c r="AG720" s="308"/>
      <c r="AH720" s="309">
        <f>AH687</f>
        <v>44778.999479999999</v>
      </c>
      <c r="AI720" s="387">
        <f t="shared" si="1083"/>
        <v>0.99999998838741366</v>
      </c>
      <c r="AJ720" s="309">
        <f>AR720</f>
        <v>44779</v>
      </c>
      <c r="AK720" s="349">
        <f t="shared" si="1042"/>
        <v>1</v>
      </c>
      <c r="AL720" s="309">
        <f>AL681+AL685+AL690</f>
        <v>0</v>
      </c>
      <c r="AM720" s="349" t="e">
        <f t="shared" si="1085"/>
        <v>#DIV/0!</v>
      </c>
      <c r="AN720" s="309">
        <f>AN681+AN685+AN690</f>
        <v>0</v>
      </c>
      <c r="AO720" s="349"/>
      <c r="AP720" s="308">
        <f>AP681+AP685+AP690</f>
        <v>0</v>
      </c>
      <c r="AQ720" s="308"/>
      <c r="AR720" s="309">
        <f>AR687</f>
        <v>44779</v>
      </c>
      <c r="AS720" s="337">
        <f t="shared" si="1078"/>
        <v>1</v>
      </c>
      <c r="AT720" s="310">
        <f t="shared" ref="AT720:BE720" si="1089">AT681+AT685+AT690</f>
        <v>0</v>
      </c>
      <c r="AU720" s="310">
        <f t="shared" si="1089"/>
        <v>0</v>
      </c>
      <c r="AV720" s="310">
        <f t="shared" si="1089"/>
        <v>41828.955590000005</v>
      </c>
      <c r="AW720" s="310">
        <f t="shared" si="1089"/>
        <v>0</v>
      </c>
      <c r="AX720" s="310">
        <f t="shared" si="1089"/>
        <v>0</v>
      </c>
      <c r="AY720" s="310">
        <f t="shared" si="1089"/>
        <v>0</v>
      </c>
      <c r="AZ720" s="310">
        <f t="shared" si="1089"/>
        <v>0</v>
      </c>
      <c r="BA720" s="310">
        <f t="shared" si="1089"/>
        <v>53152.800000000003</v>
      </c>
      <c r="BB720" s="310">
        <f t="shared" si="1089"/>
        <v>0</v>
      </c>
      <c r="BC720" s="310">
        <f t="shared" si="1089"/>
        <v>0</v>
      </c>
      <c r="BD720" s="310">
        <f t="shared" si="1089"/>
        <v>53152.800000000003</v>
      </c>
      <c r="BE720" s="311">
        <f t="shared" si="1089"/>
        <v>8.9999999545398168E-5</v>
      </c>
      <c r="BF720" s="341">
        <f t="shared" si="1086"/>
        <v>2.0098706881662872E-9</v>
      </c>
      <c r="BG720" s="310">
        <f>BG681+BG685+BG690</f>
        <v>0</v>
      </c>
      <c r="BH720" s="405">
        <v>0</v>
      </c>
      <c r="BI720" s="310"/>
      <c r="BJ720" s="310"/>
      <c r="BK720" s="311">
        <f>BK681+BK685+BK690</f>
        <v>8.9999999545398168E-5</v>
      </c>
      <c r="BL720" s="405">
        <f t="shared" si="1088"/>
        <v>2.0098706881662872E-9</v>
      </c>
    </row>
    <row r="721" spans="2:66" s="99" customFormat="1" ht="114.75" customHeight="1" x14ac:dyDescent="0.25">
      <c r="B721" s="957" t="s">
        <v>58</v>
      </c>
      <c r="C721" s="957"/>
      <c r="D721" s="416" t="e">
        <f>D561+D615</f>
        <v>#REF!</v>
      </c>
      <c r="E721" s="416">
        <f>E561+E615</f>
        <v>18536.115859999998</v>
      </c>
      <c r="F721" s="416">
        <f>F561+F615</f>
        <v>8536.1158599999999</v>
      </c>
      <c r="G721" s="416">
        <f>G561+G615</f>
        <v>10000</v>
      </c>
      <c r="H721" s="416">
        <f>I721+J721</f>
        <v>606760.42149999994</v>
      </c>
      <c r="I721" s="416">
        <f>I561+I615</f>
        <v>2159.3215</v>
      </c>
      <c r="J721" s="416">
        <f>J561+J615</f>
        <v>604601.1</v>
      </c>
      <c r="K721" s="417">
        <f>L721+N721+O721</f>
        <v>118959.75947</v>
      </c>
      <c r="L721" s="417">
        <f>L633+L683</f>
        <v>0</v>
      </c>
      <c r="M721" s="417">
        <f>M633+M683</f>
        <v>0</v>
      </c>
      <c r="N721" s="417">
        <f>N633+N683</f>
        <v>0</v>
      </c>
      <c r="O721" s="417">
        <f>O718</f>
        <v>118959.75947</v>
      </c>
      <c r="P721" s="417">
        <f>P633+P683+P673</f>
        <v>118959.75870000001</v>
      </c>
      <c r="Q721" s="438">
        <f t="shared" si="1074"/>
        <v>0.99999999352722302</v>
      </c>
      <c r="R721" s="417">
        <v>0</v>
      </c>
      <c r="S721" s="438">
        <f>S692+S681</f>
        <v>0</v>
      </c>
      <c r="T721" s="417">
        <f>T633+T683</f>
        <v>0</v>
      </c>
      <c r="U721" s="438"/>
      <c r="V721" s="416">
        <v>0</v>
      </c>
      <c r="W721" s="416"/>
      <c r="X721" s="417">
        <f>X633+X683+X673</f>
        <v>118959.75870000001</v>
      </c>
      <c r="Y721" s="438">
        <f t="shared" si="1084"/>
        <v>0.99999999352722302</v>
      </c>
      <c r="Z721" s="417">
        <f>Z633+Z683+Z673</f>
        <v>118959.75870000001</v>
      </c>
      <c r="AA721" s="438">
        <f t="shared" si="1040"/>
        <v>0.99999999352722302</v>
      </c>
      <c r="AB721" s="416">
        <v>0</v>
      </c>
      <c r="AC721" s="438">
        <v>0</v>
      </c>
      <c r="AD721" s="417">
        <f>AD633+AD683</f>
        <v>0</v>
      </c>
      <c r="AE721" s="438"/>
      <c r="AF721" s="416"/>
      <c r="AG721" s="416"/>
      <c r="AH721" s="417">
        <f>AH718</f>
        <v>118959.75870000001</v>
      </c>
      <c r="AI721" s="480">
        <f t="shared" si="1083"/>
        <v>0.99999999352722302</v>
      </c>
      <c r="AJ721" s="417">
        <f>AR721</f>
        <v>118959.75947</v>
      </c>
      <c r="AK721" s="438">
        <f t="shared" si="1042"/>
        <v>1</v>
      </c>
      <c r="AL721" s="417">
        <v>0</v>
      </c>
      <c r="AM721" s="349" t="e">
        <f t="shared" si="1085"/>
        <v>#DIV/0!</v>
      </c>
      <c r="AN721" s="417">
        <f>AN633+AN683</f>
        <v>0</v>
      </c>
      <c r="AO721" s="349"/>
      <c r="AP721" s="416">
        <v>0</v>
      </c>
      <c r="AQ721" s="416"/>
      <c r="AR721" s="417">
        <f>AR633+AR683+AR673</f>
        <v>118959.75947</v>
      </c>
      <c r="AS721" s="438">
        <f t="shared" si="1078"/>
        <v>1</v>
      </c>
      <c r="AT721" s="418" t="e">
        <f>#REF!+AT683</f>
        <v>#REF!</v>
      </c>
      <c r="AU721" s="418" t="e">
        <f>#REF!+AU683</f>
        <v>#REF!</v>
      </c>
      <c r="AV721" s="418" t="e">
        <f>#REF!+AV683</f>
        <v>#REF!</v>
      </c>
      <c r="AW721" s="418" t="e">
        <f>#REF!+AW683</f>
        <v>#REF!</v>
      </c>
      <c r="AX721" s="418" t="e">
        <f>#REF!+AX683</f>
        <v>#REF!</v>
      </c>
      <c r="AY721" s="418" t="e">
        <f>#REF!+AY683</f>
        <v>#REF!</v>
      </c>
      <c r="AZ721" s="418" t="e">
        <f>#REF!+AZ683</f>
        <v>#REF!</v>
      </c>
      <c r="BA721" s="418" t="e">
        <f>#REF!+BA683</f>
        <v>#REF!</v>
      </c>
      <c r="BB721" s="418" t="e">
        <f>#REF!+BB683</f>
        <v>#REF!</v>
      </c>
      <c r="BC721" s="418" t="e">
        <f>#REF!+BC683</f>
        <v>#REF!</v>
      </c>
      <c r="BD721" s="418" t="e">
        <f>#REF!+BD683</f>
        <v>#REF!</v>
      </c>
      <c r="BE721" s="419">
        <f>BG721+BI721+BK721</f>
        <v>1.4000000010128133E-4</v>
      </c>
      <c r="BF721" s="440">
        <f t="shared" si="1086"/>
        <v>1.1768685539128665E-9</v>
      </c>
      <c r="BG721" s="418">
        <v>0</v>
      </c>
      <c r="BH721" s="510">
        <v>0</v>
      </c>
      <c r="BI721" s="418"/>
      <c r="BJ721" s="418"/>
      <c r="BK721" s="418">
        <f>BK633+BK683</f>
        <v>1.4000000010128133E-4</v>
      </c>
      <c r="BL721" s="510">
        <f t="shared" si="1088"/>
        <v>1.1768685539128665E-9</v>
      </c>
      <c r="BM721" s="98"/>
      <c r="BN721" s="98"/>
    </row>
    <row r="722" spans="2:66" s="101" customFormat="1" ht="86.25" hidden="1" customHeight="1" x14ac:dyDescent="0.25">
      <c r="B722" s="506"/>
      <c r="C722" s="225"/>
      <c r="D722" s="362"/>
      <c r="E722" s="362"/>
      <c r="F722" s="362"/>
      <c r="G722" s="362"/>
      <c r="H722" s="362"/>
      <c r="I722" s="362"/>
      <c r="J722" s="362"/>
      <c r="K722" s="507"/>
      <c r="L722" s="507"/>
      <c r="M722" s="507"/>
      <c r="N722" s="507"/>
      <c r="O722" s="507"/>
      <c r="P722" s="507"/>
      <c r="Q722" s="507"/>
      <c r="R722" s="507"/>
      <c r="S722" s="507"/>
      <c r="T722" s="507"/>
      <c r="U722" s="507"/>
      <c r="V722" s="507"/>
      <c r="W722" s="507"/>
      <c r="X722" s="507"/>
      <c r="Y722" s="507"/>
      <c r="Z722" s="507"/>
      <c r="AA722" s="507"/>
      <c r="AB722" s="507"/>
      <c r="AC722" s="507"/>
      <c r="AD722" s="507"/>
      <c r="AE722" s="507"/>
      <c r="AF722" s="507"/>
      <c r="AG722" s="507"/>
      <c r="AH722" s="507"/>
      <c r="AI722" s="507"/>
      <c r="AJ722" s="507"/>
      <c r="AK722" s="507"/>
      <c r="AL722" s="507"/>
      <c r="AM722" s="349" t="e">
        <f t="shared" si="1085"/>
        <v>#DIV/0!</v>
      </c>
      <c r="AN722" s="508"/>
      <c r="AO722" s="349"/>
      <c r="AP722" s="507"/>
      <c r="AQ722" s="507"/>
      <c r="AR722" s="507"/>
      <c r="AS722" s="507"/>
      <c r="AT722" s="509"/>
      <c r="AU722" s="509"/>
      <c r="AV722" s="509"/>
      <c r="AW722" s="509"/>
      <c r="AX722" s="509"/>
      <c r="AY722" s="509"/>
      <c r="AZ722" s="509"/>
      <c r="BA722" s="509"/>
      <c r="BB722" s="509"/>
      <c r="BC722" s="509"/>
      <c r="BD722" s="509"/>
      <c r="BE722" s="509"/>
      <c r="BF722" s="509"/>
      <c r="BG722" s="509"/>
      <c r="BH722" s="509"/>
      <c r="BI722" s="509"/>
      <c r="BJ722" s="509"/>
      <c r="BK722" s="509"/>
      <c r="BL722" s="509"/>
    </row>
    <row r="723" spans="2:66" s="101" customFormat="1" ht="86.25" hidden="1" customHeight="1" x14ac:dyDescent="0.25">
      <c r="B723" s="506"/>
      <c r="C723" s="225"/>
      <c r="D723" s="362"/>
      <c r="E723" s="362"/>
      <c r="F723" s="362"/>
      <c r="G723" s="362"/>
      <c r="H723" s="362"/>
      <c r="I723" s="362"/>
      <c r="J723" s="362"/>
      <c r="K723" s="507"/>
      <c r="L723" s="507"/>
      <c r="M723" s="507"/>
      <c r="N723" s="507"/>
      <c r="O723" s="507"/>
      <c r="P723" s="507"/>
      <c r="Q723" s="507"/>
      <c r="R723" s="507"/>
      <c r="S723" s="507"/>
      <c r="T723" s="507"/>
      <c r="U723" s="507"/>
      <c r="V723" s="507"/>
      <c r="W723" s="507"/>
      <c r="X723" s="507"/>
      <c r="Y723" s="507"/>
      <c r="Z723" s="507"/>
      <c r="AA723" s="507"/>
      <c r="AB723" s="507"/>
      <c r="AC723" s="507"/>
      <c r="AD723" s="507"/>
      <c r="AE723" s="507"/>
      <c r="AF723" s="507"/>
      <c r="AG723" s="507"/>
      <c r="AH723" s="507"/>
      <c r="AI723" s="507"/>
      <c r="AJ723" s="507"/>
      <c r="AK723" s="507"/>
      <c r="AL723" s="507"/>
      <c r="AM723" s="349" t="e">
        <f t="shared" si="1085"/>
        <v>#DIV/0!</v>
      </c>
      <c r="AN723" s="508"/>
      <c r="AO723" s="349"/>
      <c r="AP723" s="507"/>
      <c r="AQ723" s="507"/>
      <c r="AR723" s="507"/>
      <c r="AS723" s="507"/>
      <c r="AT723" s="509"/>
      <c r="AU723" s="509"/>
      <c r="AV723" s="509"/>
      <c r="AW723" s="509"/>
      <c r="AX723" s="509"/>
      <c r="AY723" s="509"/>
      <c r="AZ723" s="509"/>
      <c r="BA723" s="509"/>
      <c r="BB723" s="509"/>
      <c r="BC723" s="509"/>
      <c r="BD723" s="509"/>
      <c r="BE723" s="509"/>
      <c r="BF723" s="509"/>
      <c r="BG723" s="509"/>
      <c r="BH723" s="509"/>
      <c r="BI723" s="509"/>
      <c r="BJ723" s="509"/>
      <c r="BK723" s="509"/>
      <c r="BL723" s="509"/>
    </row>
    <row r="724" spans="2:66" s="101" customFormat="1" ht="53.25" customHeight="1" x14ac:dyDescent="0.25">
      <c r="B724" s="989" t="s">
        <v>272</v>
      </c>
      <c r="C724" s="990"/>
      <c r="D724" s="990"/>
      <c r="E724" s="990"/>
      <c r="F724" s="990"/>
      <c r="G724" s="990"/>
      <c r="H724" s="990"/>
      <c r="I724" s="990"/>
      <c r="J724" s="990"/>
      <c r="K724" s="990"/>
      <c r="L724" s="990"/>
      <c r="M724" s="990"/>
      <c r="N724" s="990"/>
      <c r="O724" s="990"/>
      <c r="P724" s="990"/>
      <c r="Q724" s="990"/>
      <c r="R724" s="990"/>
      <c r="S724" s="990"/>
      <c r="T724" s="990"/>
      <c r="U724" s="990"/>
      <c r="V724" s="990"/>
      <c r="W724" s="990"/>
      <c r="X724" s="990"/>
      <c r="Y724" s="990"/>
      <c r="Z724" s="990"/>
      <c r="AA724" s="990"/>
      <c r="AB724" s="990"/>
      <c r="AC724" s="990"/>
      <c r="AD724" s="990"/>
      <c r="AE724" s="990"/>
      <c r="AF724" s="990"/>
      <c r="AG724" s="990"/>
      <c r="AH724" s="990"/>
      <c r="AI724" s="990"/>
      <c r="AJ724" s="990"/>
      <c r="AK724" s="990"/>
      <c r="AL724" s="990"/>
      <c r="AM724" s="990"/>
      <c r="AN724" s="990"/>
      <c r="AO724" s="990"/>
      <c r="AP724" s="990"/>
      <c r="AQ724" s="990"/>
      <c r="AR724" s="990"/>
      <c r="AS724" s="990"/>
      <c r="AT724" s="990"/>
      <c r="AU724" s="990"/>
      <c r="AV724" s="990"/>
      <c r="AW724" s="990"/>
      <c r="AX724" s="990"/>
      <c r="AY724" s="990"/>
      <c r="AZ724" s="990"/>
      <c r="BA724" s="990"/>
      <c r="BB724" s="990"/>
      <c r="BC724" s="990"/>
      <c r="BD724" s="990"/>
      <c r="BE724" s="990"/>
      <c r="BF724" s="990"/>
      <c r="BG724" s="990"/>
      <c r="BH724" s="990"/>
      <c r="BI724" s="990"/>
      <c r="BJ724" s="990"/>
      <c r="BK724" s="990"/>
      <c r="BL724" s="990"/>
    </row>
    <row r="725" spans="2:66" s="101" customFormat="1" ht="48" customHeight="1" x14ac:dyDescent="0.25">
      <c r="B725" s="961" t="s">
        <v>36</v>
      </c>
      <c r="C725" s="962"/>
      <c r="D725" s="962"/>
      <c r="E725" s="962"/>
      <c r="F725" s="962"/>
      <c r="G725" s="962"/>
      <c r="H725" s="962"/>
      <c r="I725" s="962"/>
      <c r="J725" s="962"/>
      <c r="K725" s="962"/>
      <c r="L725" s="962"/>
      <c r="M725" s="962"/>
      <c r="N725" s="962"/>
      <c r="O725" s="962"/>
      <c r="P725" s="962"/>
      <c r="Q725" s="962"/>
      <c r="R725" s="962"/>
      <c r="S725" s="962"/>
      <c r="T725" s="962"/>
      <c r="U725" s="962"/>
      <c r="V725" s="962"/>
      <c r="W725" s="962"/>
      <c r="X725" s="962"/>
      <c r="Y725" s="962"/>
      <c r="Z725" s="962"/>
      <c r="AA725" s="962"/>
      <c r="AB725" s="962"/>
      <c r="AC725" s="962"/>
      <c r="AD725" s="962"/>
      <c r="AE725" s="962"/>
      <c r="AF725" s="962"/>
      <c r="AG725" s="962"/>
      <c r="AH725" s="962"/>
      <c r="AI725" s="962"/>
      <c r="AJ725" s="962"/>
      <c r="AK725" s="962"/>
      <c r="AL725" s="962"/>
      <c r="AM725" s="962"/>
      <c r="AN725" s="962"/>
      <c r="AO725" s="962"/>
      <c r="AP725" s="962"/>
      <c r="AQ725" s="962"/>
      <c r="AR725" s="962"/>
      <c r="AS725" s="962"/>
      <c r="AT725" s="962"/>
      <c r="AU725" s="962"/>
      <c r="AV725" s="962"/>
      <c r="AW725" s="962"/>
      <c r="AX725" s="962"/>
      <c r="AY725" s="962"/>
      <c r="AZ725" s="962"/>
      <c r="BA725" s="962"/>
      <c r="BB725" s="962"/>
      <c r="BC725" s="962"/>
      <c r="BD725" s="962"/>
      <c r="BE725" s="962"/>
      <c r="BF725" s="962"/>
      <c r="BG725" s="962"/>
      <c r="BH725" s="962"/>
      <c r="BI725" s="962"/>
      <c r="BJ725" s="962"/>
      <c r="BK725" s="962"/>
      <c r="BL725" s="962"/>
    </row>
    <row r="726" spans="2:66" s="101" customFormat="1" ht="48" customHeight="1" x14ac:dyDescent="0.25">
      <c r="B726" s="1007" t="s">
        <v>59</v>
      </c>
      <c r="C726" s="1008"/>
      <c r="D726" s="1008"/>
      <c r="E726" s="1008"/>
      <c r="F726" s="1008"/>
      <c r="G726" s="1008"/>
      <c r="H726" s="1008"/>
      <c r="I726" s="1008"/>
      <c r="J726" s="1008"/>
      <c r="K726" s="1008"/>
      <c r="L726" s="1008"/>
      <c r="M726" s="1008"/>
      <c r="N726" s="1008"/>
      <c r="O726" s="1008"/>
      <c r="P726" s="1008"/>
      <c r="Q726" s="1008"/>
      <c r="R726" s="1008"/>
      <c r="S726" s="1008"/>
      <c r="T726" s="1008"/>
      <c r="U726" s="1008"/>
      <c r="V726" s="1008"/>
      <c r="W726" s="1008"/>
      <c r="X726" s="1008"/>
      <c r="Y726" s="1008"/>
      <c r="Z726" s="1008"/>
      <c r="AA726" s="1008"/>
      <c r="AB726" s="1008"/>
      <c r="AC726" s="1008"/>
      <c r="AD726" s="1008"/>
      <c r="AE726" s="1008"/>
      <c r="AF726" s="1008"/>
      <c r="AG726" s="1008"/>
      <c r="AH726" s="1008"/>
      <c r="AI726" s="1008"/>
      <c r="AJ726" s="1008"/>
      <c r="AK726" s="1008"/>
      <c r="AL726" s="1008"/>
      <c r="AM726" s="1008"/>
      <c r="AN726" s="1008"/>
      <c r="AO726" s="1008"/>
      <c r="AP726" s="1008"/>
      <c r="AQ726" s="1008"/>
      <c r="AR726" s="1008"/>
      <c r="AS726" s="1008"/>
      <c r="AT726" s="1008"/>
      <c r="AU726" s="1008"/>
      <c r="AV726" s="1008"/>
      <c r="AW726" s="1008"/>
      <c r="AX726" s="1008"/>
      <c r="AY726" s="1008"/>
      <c r="AZ726" s="1008"/>
      <c r="BA726" s="1008"/>
      <c r="BB726" s="1008"/>
      <c r="BC726" s="1008"/>
      <c r="BD726" s="1008"/>
      <c r="BE726" s="1008"/>
      <c r="BF726" s="1008"/>
      <c r="BG726" s="1008"/>
      <c r="BH726" s="1008"/>
      <c r="BI726" s="1008"/>
      <c r="BJ726" s="1008"/>
      <c r="BK726" s="1008"/>
      <c r="BL726" s="1008"/>
    </row>
    <row r="727" spans="2:66" s="102" customFormat="1" ht="48.75" customHeight="1" x14ac:dyDescent="0.25">
      <c r="B727" s="334">
        <v>1</v>
      </c>
      <c r="C727" s="226" t="s">
        <v>53</v>
      </c>
      <c r="D727" s="511"/>
      <c r="E727" s="511"/>
      <c r="F727" s="511"/>
      <c r="G727" s="511"/>
      <c r="H727" s="511"/>
      <c r="I727" s="511"/>
      <c r="J727" s="511"/>
      <c r="K727" s="512">
        <f>K728</f>
        <v>378882.72833999997</v>
      </c>
      <c r="L727" s="513">
        <f t="shared" ref="L727:BK727" si="1090">L728</f>
        <v>0</v>
      </c>
      <c r="M727" s="513"/>
      <c r="N727" s="513">
        <f t="shared" si="1090"/>
        <v>0</v>
      </c>
      <c r="O727" s="513">
        <f t="shared" si="1090"/>
        <v>378882.72833999997</v>
      </c>
      <c r="P727" s="513">
        <f t="shared" si="1090"/>
        <v>323960.72032000002</v>
      </c>
      <c r="Q727" s="514">
        <f>P727/K727</f>
        <v>0.85504219666958714</v>
      </c>
      <c r="R727" s="511">
        <f t="shared" si="1090"/>
        <v>0</v>
      </c>
      <c r="S727" s="511"/>
      <c r="T727" s="511"/>
      <c r="U727" s="511"/>
      <c r="V727" s="511">
        <f t="shared" si="1090"/>
        <v>0</v>
      </c>
      <c r="W727" s="511"/>
      <c r="X727" s="513">
        <f t="shared" si="1090"/>
        <v>323960.72032000002</v>
      </c>
      <c r="Y727" s="514">
        <f>X727/O727</f>
        <v>0.85504219666958714</v>
      </c>
      <c r="Z727" s="512">
        <f t="shared" si="1090"/>
        <v>378882.72833999997</v>
      </c>
      <c r="AA727" s="514">
        <f>Z727/K727</f>
        <v>1</v>
      </c>
      <c r="AB727" s="511">
        <f t="shared" si="1090"/>
        <v>0</v>
      </c>
      <c r="AC727" s="511"/>
      <c r="AD727" s="511"/>
      <c r="AE727" s="511"/>
      <c r="AF727" s="511">
        <f t="shared" si="1090"/>
        <v>0</v>
      </c>
      <c r="AG727" s="511"/>
      <c r="AH727" s="513">
        <f t="shared" si="1090"/>
        <v>378882.72833999997</v>
      </c>
      <c r="AI727" s="514">
        <f>AH727/O727</f>
        <v>1</v>
      </c>
      <c r="AJ727" s="512">
        <f t="shared" si="1090"/>
        <v>378882.72833999997</v>
      </c>
      <c r="AK727" s="514">
        <f>AJ727/K727</f>
        <v>1</v>
      </c>
      <c r="AL727" s="511">
        <f t="shared" si="1090"/>
        <v>0</v>
      </c>
      <c r="AM727" s="515"/>
      <c r="AN727" s="515"/>
      <c r="AO727" s="515"/>
      <c r="AP727" s="511">
        <f t="shared" si="1090"/>
        <v>0</v>
      </c>
      <c r="AQ727" s="511"/>
      <c r="AR727" s="513">
        <f t="shared" si="1090"/>
        <v>378882.72833999997</v>
      </c>
      <c r="AS727" s="514">
        <f>AR727/O727</f>
        <v>1</v>
      </c>
      <c r="AT727" s="516" t="e">
        <f t="shared" si="1090"/>
        <v>#REF!</v>
      </c>
      <c r="AU727" s="516" t="e">
        <f t="shared" si="1090"/>
        <v>#REF!</v>
      </c>
      <c r="AV727" s="516" t="e">
        <f t="shared" si="1090"/>
        <v>#REF!</v>
      </c>
      <c r="AW727" s="516" t="e">
        <f t="shared" si="1090"/>
        <v>#REF!</v>
      </c>
      <c r="AX727" s="516" t="e">
        <f t="shared" si="1090"/>
        <v>#REF!</v>
      </c>
      <c r="AY727" s="516" t="e">
        <f t="shared" si="1090"/>
        <v>#REF!</v>
      </c>
      <c r="AZ727" s="516" t="e">
        <f t="shared" si="1090"/>
        <v>#REF!</v>
      </c>
      <c r="BA727" s="516" t="e">
        <f t="shared" si="1090"/>
        <v>#REF!</v>
      </c>
      <c r="BB727" s="516" t="e">
        <f t="shared" si="1090"/>
        <v>#REF!</v>
      </c>
      <c r="BC727" s="516" t="e">
        <f t="shared" si="1090"/>
        <v>#REF!</v>
      </c>
      <c r="BD727" s="516" t="e">
        <f t="shared" si="1090"/>
        <v>#REF!</v>
      </c>
      <c r="BE727" s="517">
        <f t="shared" si="1090"/>
        <v>0</v>
      </c>
      <c r="BF727" s="518">
        <f>BE727/K727</f>
        <v>0</v>
      </c>
      <c r="BG727" s="516">
        <f t="shared" si="1090"/>
        <v>0</v>
      </c>
      <c r="BH727" s="516"/>
      <c r="BI727" s="516">
        <f t="shared" si="1090"/>
        <v>0</v>
      </c>
      <c r="BJ727" s="516"/>
      <c r="BK727" s="517">
        <f t="shared" si="1090"/>
        <v>0</v>
      </c>
      <c r="BL727" s="518">
        <f>BK727/O727</f>
        <v>0</v>
      </c>
    </row>
    <row r="728" spans="2:66" s="103" customFormat="1" ht="86.25" customHeight="1" x14ac:dyDescent="0.3">
      <c r="B728" s="519"/>
      <c r="C728" s="227" t="s">
        <v>273</v>
      </c>
      <c r="D728" s="394"/>
      <c r="E728" s="335"/>
      <c r="F728" s="335"/>
      <c r="G728" s="335"/>
      <c r="H728" s="335"/>
      <c r="I728" s="335"/>
      <c r="J728" s="335"/>
      <c r="K728" s="348">
        <f>K729+K730</f>
        <v>378882.72833999997</v>
      </c>
      <c r="L728" s="348">
        <f t="shared" ref="L728:BE728" si="1091">L729+L730</f>
        <v>0</v>
      </c>
      <c r="M728" s="348"/>
      <c r="N728" s="348">
        <f t="shared" si="1091"/>
        <v>0</v>
      </c>
      <c r="O728" s="348">
        <f>O729+O730</f>
        <v>378882.72833999997</v>
      </c>
      <c r="P728" s="348">
        <f t="shared" si="1091"/>
        <v>323960.72032000002</v>
      </c>
      <c r="Q728" s="514">
        <f t="shared" ref="Q728:Q737" si="1092">P728/K728</f>
        <v>0.85504219666958714</v>
      </c>
      <c r="R728" s="347">
        <f t="shared" si="1091"/>
        <v>0</v>
      </c>
      <c r="S728" s="347"/>
      <c r="T728" s="347"/>
      <c r="U728" s="347"/>
      <c r="V728" s="347">
        <f t="shared" si="1091"/>
        <v>0</v>
      </c>
      <c r="W728" s="347"/>
      <c r="X728" s="348">
        <f t="shared" ref="X728" si="1093">X729+X730</f>
        <v>323960.72032000002</v>
      </c>
      <c r="Y728" s="514">
        <f t="shared" ref="Y728:Y732" si="1094">X728/O728</f>
        <v>0.85504219666958714</v>
      </c>
      <c r="Z728" s="348">
        <f t="shared" ref="Z728" si="1095">Z729+Z730</f>
        <v>378882.72833999997</v>
      </c>
      <c r="AA728" s="514">
        <f t="shared" ref="AA728:AA734" si="1096">Z728/K728</f>
        <v>1</v>
      </c>
      <c r="AB728" s="347">
        <f t="shared" ref="AB728" si="1097">AB729+AB730</f>
        <v>0</v>
      </c>
      <c r="AC728" s="347"/>
      <c r="AD728" s="347"/>
      <c r="AE728" s="347"/>
      <c r="AF728" s="347">
        <f t="shared" ref="AF728" si="1098">AF729+AF730</f>
        <v>0</v>
      </c>
      <c r="AG728" s="347"/>
      <c r="AH728" s="348">
        <f t="shared" ref="AH728" si="1099">AH729+AH730</f>
        <v>378882.72833999997</v>
      </c>
      <c r="AI728" s="514">
        <f t="shared" ref="AI728:AI739" si="1100">AH728/O728</f>
        <v>1</v>
      </c>
      <c r="AJ728" s="348">
        <f t="shared" ref="AJ728" si="1101">AJ729+AJ730</f>
        <v>378882.72833999997</v>
      </c>
      <c r="AK728" s="514">
        <f t="shared" ref="AK728:AK739" si="1102">AJ728/K728</f>
        <v>1</v>
      </c>
      <c r="AL728" s="347">
        <f t="shared" ref="AL728" si="1103">AL729+AL730</f>
        <v>0</v>
      </c>
      <c r="AM728" s="355"/>
      <c r="AN728" s="355"/>
      <c r="AO728" s="355"/>
      <c r="AP728" s="347">
        <f t="shared" ref="AP728" si="1104">AP729+AP730</f>
        <v>0</v>
      </c>
      <c r="AQ728" s="347"/>
      <c r="AR728" s="348">
        <f t="shared" ref="AR728" si="1105">AR729+AR730</f>
        <v>378882.72833999997</v>
      </c>
      <c r="AS728" s="514">
        <f t="shared" ref="AS728:AS739" si="1106">AR728/O728</f>
        <v>1</v>
      </c>
      <c r="AT728" s="350" t="e">
        <f t="shared" si="1091"/>
        <v>#REF!</v>
      </c>
      <c r="AU728" s="350" t="e">
        <f t="shared" si="1091"/>
        <v>#REF!</v>
      </c>
      <c r="AV728" s="350" t="e">
        <f t="shared" si="1091"/>
        <v>#REF!</v>
      </c>
      <c r="AW728" s="350" t="e">
        <f t="shared" si="1091"/>
        <v>#REF!</v>
      </c>
      <c r="AX728" s="350" t="e">
        <f t="shared" si="1091"/>
        <v>#REF!</v>
      </c>
      <c r="AY728" s="350" t="e">
        <f t="shared" si="1091"/>
        <v>#REF!</v>
      </c>
      <c r="AZ728" s="350" t="e">
        <f t="shared" si="1091"/>
        <v>#REF!</v>
      </c>
      <c r="BA728" s="350" t="e">
        <f t="shared" si="1091"/>
        <v>#REF!</v>
      </c>
      <c r="BB728" s="350" t="e">
        <f t="shared" si="1091"/>
        <v>#REF!</v>
      </c>
      <c r="BC728" s="350" t="e">
        <f t="shared" si="1091"/>
        <v>#REF!</v>
      </c>
      <c r="BD728" s="350" t="e">
        <f t="shared" si="1091"/>
        <v>#REF!</v>
      </c>
      <c r="BE728" s="352">
        <f t="shared" si="1091"/>
        <v>0</v>
      </c>
      <c r="BF728" s="518">
        <f t="shared" ref="BF728:BF737" si="1107">BE728/K728</f>
        <v>0</v>
      </c>
      <c r="BG728" s="350">
        <f t="shared" ref="BG728" si="1108">BG729+BG730</f>
        <v>0</v>
      </c>
      <c r="BH728" s="350"/>
      <c r="BI728" s="350">
        <f t="shared" ref="BI728" si="1109">BI729+BI730</f>
        <v>0</v>
      </c>
      <c r="BJ728" s="350"/>
      <c r="BK728" s="352">
        <f t="shared" ref="BK728" si="1110">BK729+BK730</f>
        <v>0</v>
      </c>
      <c r="BL728" s="518">
        <f t="shared" ref="BL728:BL737" si="1111">BK728/O728</f>
        <v>0</v>
      </c>
    </row>
    <row r="729" spans="2:66" s="42" customFormat="1" ht="45.75" customHeight="1" x14ac:dyDescent="0.25">
      <c r="B729" s="303"/>
      <c r="C729" s="200" t="s">
        <v>56</v>
      </c>
      <c r="D729" s="303" t="e">
        <f>#REF!+D631+D635+#REF!+#REF!+#REF!</f>
        <v>#REF!</v>
      </c>
      <c r="E729" s="303"/>
      <c r="F729" s="303"/>
      <c r="G729" s="303"/>
      <c r="H729" s="303"/>
      <c r="I729" s="303"/>
      <c r="J729" s="303"/>
      <c r="K729" s="229">
        <f>O729</f>
        <v>104121.12834000001</v>
      </c>
      <c r="L729" s="229">
        <f t="shared" ref="L729:BD730" si="1112">L733+L736</f>
        <v>0</v>
      </c>
      <c r="M729" s="229"/>
      <c r="N729" s="229">
        <f t="shared" si="1112"/>
        <v>0</v>
      </c>
      <c r="O729" s="229">
        <f>O733+O736+O731+O740</f>
        <v>104121.12834000001</v>
      </c>
      <c r="P729" s="229">
        <f>X729</f>
        <v>89196.669650000011</v>
      </c>
      <c r="Q729" s="514">
        <f t="shared" si="1092"/>
        <v>0.85666253403185122</v>
      </c>
      <c r="R729" s="303">
        <f t="shared" si="1112"/>
        <v>0</v>
      </c>
      <c r="S729" s="303"/>
      <c r="T729" s="303"/>
      <c r="U729" s="303"/>
      <c r="V729" s="303">
        <f t="shared" si="1112"/>
        <v>0</v>
      </c>
      <c r="W729" s="303"/>
      <c r="X729" s="229">
        <f>X733+X736+X731+X740</f>
        <v>89196.669650000011</v>
      </c>
      <c r="Y729" s="514">
        <f t="shared" si="1094"/>
        <v>0.85666253403185122</v>
      </c>
      <c r="Z729" s="229">
        <f>AH729</f>
        <v>104121.12834000001</v>
      </c>
      <c r="AA729" s="514">
        <f t="shared" si="1096"/>
        <v>1</v>
      </c>
      <c r="AB729" s="303">
        <f t="shared" ref="AB729:AB730" si="1113">AB733+AB736</f>
        <v>0</v>
      </c>
      <c r="AC729" s="303"/>
      <c r="AD729" s="303"/>
      <c r="AE729" s="303"/>
      <c r="AF729" s="303">
        <f t="shared" ref="AF729:AF730" si="1114">AF733+AF736</f>
        <v>0</v>
      </c>
      <c r="AG729" s="303"/>
      <c r="AH729" s="229">
        <f>AH733+AH736+AH731+AH740</f>
        <v>104121.12834000001</v>
      </c>
      <c r="AI729" s="514">
        <f t="shared" si="1100"/>
        <v>1</v>
      </c>
      <c r="AJ729" s="229">
        <f>AR729</f>
        <v>104121.12834000001</v>
      </c>
      <c r="AK729" s="514">
        <f t="shared" si="1102"/>
        <v>1</v>
      </c>
      <c r="AL729" s="303">
        <f t="shared" ref="AL729:AL730" si="1115">AL733+AL736</f>
        <v>0</v>
      </c>
      <c r="AM729" s="355"/>
      <c r="AN729" s="355"/>
      <c r="AO729" s="355"/>
      <c r="AP729" s="303">
        <f t="shared" ref="AP729:AP730" si="1116">AP733+AP736</f>
        <v>0</v>
      </c>
      <c r="AQ729" s="303"/>
      <c r="AR729" s="229">
        <f>AR733+AR736+AR731+AR740</f>
        <v>104121.12834000001</v>
      </c>
      <c r="AS729" s="514">
        <f t="shared" si="1106"/>
        <v>1</v>
      </c>
      <c r="AT729" s="331" t="e">
        <f t="shared" si="1112"/>
        <v>#REF!</v>
      </c>
      <c r="AU729" s="331" t="e">
        <f t="shared" si="1112"/>
        <v>#REF!</v>
      </c>
      <c r="AV729" s="331" t="e">
        <f t="shared" si="1112"/>
        <v>#REF!</v>
      </c>
      <c r="AW729" s="331" t="e">
        <f t="shared" si="1112"/>
        <v>#REF!</v>
      </c>
      <c r="AX729" s="331" t="e">
        <f t="shared" si="1112"/>
        <v>#REF!</v>
      </c>
      <c r="AY729" s="331" t="e">
        <f t="shared" si="1112"/>
        <v>#REF!</v>
      </c>
      <c r="AZ729" s="331" t="e">
        <f t="shared" si="1112"/>
        <v>#REF!</v>
      </c>
      <c r="BA729" s="331" t="e">
        <f t="shared" si="1112"/>
        <v>#REF!</v>
      </c>
      <c r="BB729" s="331" t="e">
        <f t="shared" si="1112"/>
        <v>#REF!</v>
      </c>
      <c r="BC729" s="331" t="e">
        <f t="shared" si="1112"/>
        <v>#REF!</v>
      </c>
      <c r="BD729" s="331" t="e">
        <f t="shared" si="1112"/>
        <v>#REF!</v>
      </c>
      <c r="BE729" s="230">
        <f t="shared" ref="BE729:BE730" si="1117">BE733+BE736</f>
        <v>0</v>
      </c>
      <c r="BF729" s="518">
        <f t="shared" si="1107"/>
        <v>0</v>
      </c>
      <c r="BG729" s="331">
        <f t="shared" ref="BG729:BG730" si="1118">BG733+BG736</f>
        <v>0</v>
      </c>
      <c r="BH729" s="331"/>
      <c r="BI729" s="331">
        <f t="shared" ref="BI729:BI730" si="1119">BI733+BI736</f>
        <v>0</v>
      </c>
      <c r="BJ729" s="331"/>
      <c r="BK729" s="230">
        <f t="shared" ref="BK729:BK730" si="1120">BK733+BK736</f>
        <v>0</v>
      </c>
      <c r="BL729" s="518">
        <f t="shared" si="1111"/>
        <v>0</v>
      </c>
      <c r="BM729" s="41"/>
      <c r="BN729" s="41"/>
    </row>
    <row r="730" spans="2:66" s="36" customFormat="1" ht="46.5" customHeight="1" x14ac:dyDescent="0.25">
      <c r="B730" s="308"/>
      <c r="C730" s="199" t="s">
        <v>57</v>
      </c>
      <c r="D730" s="308">
        <f>D572+D632</f>
        <v>0</v>
      </c>
      <c r="E730" s="308"/>
      <c r="F730" s="308"/>
      <c r="G730" s="308"/>
      <c r="H730" s="308"/>
      <c r="I730" s="308"/>
      <c r="J730" s="308"/>
      <c r="K730" s="309">
        <f>O730</f>
        <v>274761.59999999998</v>
      </c>
      <c r="L730" s="309">
        <f t="shared" si="1112"/>
        <v>0</v>
      </c>
      <c r="M730" s="309"/>
      <c r="N730" s="309">
        <f t="shared" si="1112"/>
        <v>0</v>
      </c>
      <c r="O730" s="309">
        <f>O734+O737+O741</f>
        <v>274761.59999999998</v>
      </c>
      <c r="P730" s="309">
        <f>X730</f>
        <v>234764.05067000003</v>
      </c>
      <c r="Q730" s="514">
        <f t="shared" si="1092"/>
        <v>0.85442816852864467</v>
      </c>
      <c r="R730" s="308">
        <f t="shared" si="1112"/>
        <v>0</v>
      </c>
      <c r="S730" s="308"/>
      <c r="T730" s="308"/>
      <c r="U730" s="308"/>
      <c r="V730" s="308">
        <f t="shared" si="1112"/>
        <v>0</v>
      </c>
      <c r="W730" s="308"/>
      <c r="X730" s="309">
        <f>X734+X737+X741</f>
        <v>234764.05067000003</v>
      </c>
      <c r="Y730" s="514">
        <f t="shared" si="1094"/>
        <v>0.85442816852864467</v>
      </c>
      <c r="Z730" s="309">
        <f>AH730</f>
        <v>274761.59999999998</v>
      </c>
      <c r="AA730" s="520">
        <f t="shared" si="1096"/>
        <v>1</v>
      </c>
      <c r="AB730" s="308">
        <f t="shared" si="1113"/>
        <v>0</v>
      </c>
      <c r="AC730" s="308"/>
      <c r="AD730" s="308"/>
      <c r="AE730" s="308"/>
      <c r="AF730" s="308">
        <f t="shared" si="1114"/>
        <v>0</v>
      </c>
      <c r="AG730" s="308"/>
      <c r="AH730" s="309">
        <f>AH734+AH737+AH741</f>
        <v>274761.59999999998</v>
      </c>
      <c r="AI730" s="520">
        <f t="shared" si="1100"/>
        <v>1</v>
      </c>
      <c r="AJ730" s="309">
        <f>AR730</f>
        <v>274761.59999999998</v>
      </c>
      <c r="AK730" s="520">
        <f t="shared" si="1102"/>
        <v>1</v>
      </c>
      <c r="AL730" s="308">
        <f t="shared" si="1115"/>
        <v>0</v>
      </c>
      <c r="AM730" s="355"/>
      <c r="AN730" s="355"/>
      <c r="AO730" s="355"/>
      <c r="AP730" s="308">
        <f t="shared" si="1116"/>
        <v>0</v>
      </c>
      <c r="AQ730" s="308"/>
      <c r="AR730" s="309">
        <f>AR734+AR737+AR741</f>
        <v>274761.59999999998</v>
      </c>
      <c r="AS730" s="520">
        <f t="shared" si="1106"/>
        <v>1</v>
      </c>
      <c r="AT730" s="310" t="e">
        <f t="shared" si="1112"/>
        <v>#REF!</v>
      </c>
      <c r="AU730" s="310" t="e">
        <f t="shared" si="1112"/>
        <v>#REF!</v>
      </c>
      <c r="AV730" s="310" t="e">
        <f t="shared" si="1112"/>
        <v>#REF!</v>
      </c>
      <c r="AW730" s="310" t="e">
        <f t="shared" si="1112"/>
        <v>#REF!</v>
      </c>
      <c r="AX730" s="310" t="e">
        <f t="shared" si="1112"/>
        <v>#REF!</v>
      </c>
      <c r="AY730" s="310" t="e">
        <f t="shared" si="1112"/>
        <v>#REF!</v>
      </c>
      <c r="AZ730" s="310" t="e">
        <f t="shared" si="1112"/>
        <v>#REF!</v>
      </c>
      <c r="BA730" s="310" t="e">
        <f t="shared" si="1112"/>
        <v>#REF!</v>
      </c>
      <c r="BB730" s="310" t="e">
        <f t="shared" si="1112"/>
        <v>#REF!</v>
      </c>
      <c r="BC730" s="310" t="e">
        <f t="shared" si="1112"/>
        <v>#REF!</v>
      </c>
      <c r="BD730" s="310" t="e">
        <f t="shared" si="1112"/>
        <v>#REF!</v>
      </c>
      <c r="BE730" s="311">
        <f t="shared" si="1117"/>
        <v>0</v>
      </c>
      <c r="BF730" s="518">
        <f t="shared" si="1107"/>
        <v>0</v>
      </c>
      <c r="BG730" s="310">
        <f t="shared" si="1118"/>
        <v>0</v>
      </c>
      <c r="BH730" s="310"/>
      <c r="BI730" s="310">
        <f t="shared" si="1119"/>
        <v>0</v>
      </c>
      <c r="BJ730" s="310"/>
      <c r="BK730" s="311">
        <f t="shared" si="1120"/>
        <v>0</v>
      </c>
      <c r="BL730" s="518">
        <f t="shared" si="1111"/>
        <v>0</v>
      </c>
    </row>
    <row r="731" spans="2:66" s="36" customFormat="1" ht="46.5" hidden="1" customHeight="1" x14ac:dyDescent="0.25">
      <c r="B731" s="483">
        <v>1</v>
      </c>
      <c r="C731" s="200" t="s">
        <v>345</v>
      </c>
      <c r="D731" s="308"/>
      <c r="E731" s="308"/>
      <c r="F731" s="308"/>
      <c r="G731" s="308"/>
      <c r="H731" s="308"/>
      <c r="I731" s="308"/>
      <c r="J731" s="308"/>
      <c r="K731" s="229">
        <f>O731</f>
        <v>0</v>
      </c>
      <c r="L731" s="521"/>
      <c r="M731" s="521"/>
      <c r="N731" s="521"/>
      <c r="O731" s="229">
        <v>0</v>
      </c>
      <c r="P731" s="229"/>
      <c r="Q731" s="514"/>
      <c r="R731" s="308"/>
      <c r="S731" s="308"/>
      <c r="T731" s="308"/>
      <c r="U731" s="308"/>
      <c r="V731" s="308"/>
      <c r="W731" s="308"/>
      <c r="X731" s="309"/>
      <c r="Y731" s="514"/>
      <c r="Z731" s="229"/>
      <c r="AA731" s="514"/>
      <c r="AB731" s="308"/>
      <c r="AC731" s="308"/>
      <c r="AD731" s="308"/>
      <c r="AE731" s="308"/>
      <c r="AF731" s="308"/>
      <c r="AG731" s="308"/>
      <c r="AH731" s="309"/>
      <c r="AI731" s="514"/>
      <c r="AJ731" s="229"/>
      <c r="AK731" s="514"/>
      <c r="AL731" s="308"/>
      <c r="AM731" s="355"/>
      <c r="AN731" s="355"/>
      <c r="AO731" s="355"/>
      <c r="AP731" s="308"/>
      <c r="AQ731" s="308"/>
      <c r="AR731" s="309"/>
      <c r="AS731" s="514"/>
      <c r="AT731" s="310"/>
      <c r="AU731" s="310"/>
      <c r="AV731" s="310"/>
      <c r="AW731" s="310"/>
      <c r="AX731" s="310"/>
      <c r="AY731" s="310"/>
      <c r="AZ731" s="310"/>
      <c r="BA731" s="310"/>
      <c r="BB731" s="310"/>
      <c r="BC731" s="310"/>
      <c r="BD731" s="310"/>
      <c r="BE731" s="311"/>
      <c r="BF731" s="518"/>
      <c r="BG731" s="310"/>
      <c r="BH731" s="310"/>
      <c r="BI731" s="310"/>
      <c r="BJ731" s="310"/>
      <c r="BK731" s="311"/>
      <c r="BL731" s="518"/>
    </row>
    <row r="732" spans="2:66" s="101" customFormat="1" ht="172.5" customHeight="1" x14ac:dyDescent="0.25">
      <c r="B732" s="483" t="s">
        <v>60</v>
      </c>
      <c r="C732" s="192" t="s">
        <v>274</v>
      </c>
      <c r="D732" s="522"/>
      <c r="E732" s="522"/>
      <c r="F732" s="522"/>
      <c r="G732" s="522"/>
      <c r="H732" s="522"/>
      <c r="I732" s="522"/>
      <c r="J732" s="522"/>
      <c r="K732" s="229">
        <f t="shared" ref="K732:K737" si="1121">O732</f>
        <v>139367.01491999999</v>
      </c>
      <c r="L732" s="521"/>
      <c r="M732" s="521"/>
      <c r="N732" s="521"/>
      <c r="O732" s="229">
        <f>O733+O734</f>
        <v>139367.01491999999</v>
      </c>
      <c r="P732" s="229">
        <f t="shared" ref="P732:P737" si="1122">X732</f>
        <v>139367.01491999999</v>
      </c>
      <c r="Q732" s="514">
        <f t="shared" si="1092"/>
        <v>1</v>
      </c>
      <c r="R732" s="522"/>
      <c r="S732" s="522"/>
      <c r="T732" s="522"/>
      <c r="U732" s="522"/>
      <c r="V732" s="522"/>
      <c r="W732" s="522"/>
      <c r="X732" s="229">
        <f>X733+X734</f>
        <v>139367.01491999999</v>
      </c>
      <c r="Y732" s="514">
        <f t="shared" si="1094"/>
        <v>1</v>
      </c>
      <c r="Z732" s="571">
        <f t="shared" ref="Z732:Z737" si="1123">AH732</f>
        <v>139367.01491999999</v>
      </c>
      <c r="AA732" s="514">
        <f t="shared" si="1096"/>
        <v>1</v>
      </c>
      <c r="AB732" s="522"/>
      <c r="AC732" s="522"/>
      <c r="AD732" s="522"/>
      <c r="AE732" s="522"/>
      <c r="AF732" s="571">
        <f>AF733+AF734</f>
        <v>0</v>
      </c>
      <c r="AG732" s="514">
        <f>AF732/O732</f>
        <v>0</v>
      </c>
      <c r="AH732" s="571">
        <f>AH733+AH734</f>
        <v>139367.01491999999</v>
      </c>
      <c r="AI732" s="514">
        <f t="shared" si="1100"/>
        <v>1</v>
      </c>
      <c r="AJ732" s="229">
        <f t="shared" ref="AJ732:AJ739" si="1124">AR732</f>
        <v>139367.01491999999</v>
      </c>
      <c r="AK732" s="514">
        <f t="shared" si="1102"/>
        <v>1</v>
      </c>
      <c r="AL732" s="522"/>
      <c r="AM732" s="355"/>
      <c r="AN732" s="355"/>
      <c r="AO732" s="355"/>
      <c r="AP732" s="522"/>
      <c r="AQ732" s="522"/>
      <c r="AR732" s="229">
        <f>AR733+AR734</f>
        <v>139367.01491999999</v>
      </c>
      <c r="AS732" s="514">
        <f t="shared" si="1106"/>
        <v>1</v>
      </c>
      <c r="AT732" s="523"/>
      <c r="AU732" s="523"/>
      <c r="AV732" s="523"/>
      <c r="AW732" s="523"/>
      <c r="AX732" s="523"/>
      <c r="AY732" s="523"/>
      <c r="AZ732" s="523"/>
      <c r="BA732" s="523"/>
      <c r="BB732" s="523"/>
      <c r="BC732" s="523"/>
      <c r="BD732" s="523"/>
      <c r="BE732" s="230">
        <f>BK732</f>
        <v>0</v>
      </c>
      <c r="BF732" s="518">
        <f t="shared" si="1107"/>
        <v>0</v>
      </c>
      <c r="BG732" s="523"/>
      <c r="BH732" s="523"/>
      <c r="BI732" s="523"/>
      <c r="BJ732" s="523"/>
      <c r="BK732" s="230">
        <f>BK733+BK734</f>
        <v>0</v>
      </c>
      <c r="BL732" s="518">
        <f t="shared" si="1111"/>
        <v>0</v>
      </c>
    </row>
    <row r="733" spans="2:66" s="42" customFormat="1" ht="45.75" customHeight="1" x14ac:dyDescent="0.25">
      <c r="B733" s="303"/>
      <c r="C733" s="200" t="s">
        <v>56</v>
      </c>
      <c r="D733" s="303" t="e">
        <f>D575+D634+D638+#REF!+#REF!+#REF!</f>
        <v>#REF!</v>
      </c>
      <c r="E733" s="303"/>
      <c r="F733" s="303"/>
      <c r="G733" s="303"/>
      <c r="H733" s="303"/>
      <c r="I733" s="303"/>
      <c r="J733" s="303"/>
      <c r="K733" s="229">
        <f t="shared" si="1121"/>
        <v>35616.014920000001</v>
      </c>
      <c r="L733" s="229">
        <v>0</v>
      </c>
      <c r="M733" s="229"/>
      <c r="N733" s="229">
        <f>N693+N697+N701+N719+N723</f>
        <v>0</v>
      </c>
      <c r="O733" s="229">
        <f>[6]Освоение!$C$39</f>
        <v>35616.014920000001</v>
      </c>
      <c r="P733" s="229">
        <f t="shared" si="1122"/>
        <v>35616.014920000001</v>
      </c>
      <c r="Q733" s="514">
        <f t="shared" si="1092"/>
        <v>1</v>
      </c>
      <c r="R733" s="303">
        <v>0</v>
      </c>
      <c r="S733" s="303"/>
      <c r="T733" s="303"/>
      <c r="U733" s="303"/>
      <c r="V733" s="303">
        <f>V693+V697+V701+V719+V723</f>
        <v>0</v>
      </c>
      <c r="W733" s="303"/>
      <c r="X733" s="229">
        <f>AH733</f>
        <v>35616.014920000001</v>
      </c>
      <c r="Y733" s="514">
        <f t="shared" ref="Y733:Y734" si="1125">X733/O733</f>
        <v>1</v>
      </c>
      <c r="Z733" s="571">
        <f t="shared" si="1123"/>
        <v>35616.014920000001</v>
      </c>
      <c r="AA733" s="514">
        <f t="shared" si="1096"/>
        <v>1</v>
      </c>
      <c r="AB733" s="303">
        <v>0</v>
      </c>
      <c r="AC733" s="303"/>
      <c r="AD733" s="303"/>
      <c r="AE733" s="303"/>
      <c r="AF733" s="303"/>
      <c r="AG733" s="514">
        <f t="shared" ref="AG733:AG737" si="1126">AF733/O733</f>
        <v>0</v>
      </c>
      <c r="AH733" s="568">
        <f>O733</f>
        <v>35616.014920000001</v>
      </c>
      <c r="AI733" s="514">
        <f t="shared" si="1100"/>
        <v>1</v>
      </c>
      <c r="AJ733" s="229">
        <f t="shared" si="1124"/>
        <v>35616.014920000001</v>
      </c>
      <c r="AK733" s="514">
        <f t="shared" si="1102"/>
        <v>1</v>
      </c>
      <c r="AL733" s="303">
        <v>0</v>
      </c>
      <c r="AM733" s="355"/>
      <c r="AN733" s="355"/>
      <c r="AO733" s="355"/>
      <c r="AP733" s="303">
        <f>AP693+AP697+AP701+AP719+AP723</f>
        <v>0</v>
      </c>
      <c r="AQ733" s="303"/>
      <c r="AR733" s="229">
        <f>K733</f>
        <v>35616.014920000001</v>
      </c>
      <c r="AS733" s="514">
        <f t="shared" si="1106"/>
        <v>1</v>
      </c>
      <c r="AT733" s="331" t="e">
        <f t="shared" ref="AT733:BD733" si="1127">AT693+AT697+AT701+AT719+AT723</f>
        <v>#REF!</v>
      </c>
      <c r="AU733" s="331" t="e">
        <f t="shared" si="1127"/>
        <v>#REF!</v>
      </c>
      <c r="AV733" s="331" t="e">
        <f t="shared" si="1127"/>
        <v>#REF!</v>
      </c>
      <c r="AW733" s="331" t="e">
        <f t="shared" si="1127"/>
        <v>#REF!</v>
      </c>
      <c r="AX733" s="331" t="e">
        <f t="shared" si="1127"/>
        <v>#REF!</v>
      </c>
      <c r="AY733" s="331" t="e">
        <f t="shared" si="1127"/>
        <v>#REF!</v>
      </c>
      <c r="AZ733" s="331" t="e">
        <f t="shared" si="1127"/>
        <v>#REF!</v>
      </c>
      <c r="BA733" s="331" t="e">
        <f t="shared" si="1127"/>
        <v>#REF!</v>
      </c>
      <c r="BB733" s="331" t="e">
        <f t="shared" si="1127"/>
        <v>#REF!</v>
      </c>
      <c r="BC733" s="331" t="e">
        <f t="shared" si="1127"/>
        <v>#REF!</v>
      </c>
      <c r="BD733" s="331" t="e">
        <f t="shared" si="1127"/>
        <v>#REF!</v>
      </c>
      <c r="BE733" s="230">
        <f>BK733</f>
        <v>0</v>
      </c>
      <c r="BF733" s="518">
        <f t="shared" si="1107"/>
        <v>0</v>
      </c>
      <c r="BG733" s="331">
        <v>0</v>
      </c>
      <c r="BH733" s="331"/>
      <c r="BI733" s="331">
        <f>BI693+BI697+BI701+BI719+BI723</f>
        <v>0</v>
      </c>
      <c r="BJ733" s="331"/>
      <c r="BK733" s="230">
        <f>O733-AH733</f>
        <v>0</v>
      </c>
      <c r="BL733" s="518">
        <f t="shared" si="1111"/>
        <v>0</v>
      </c>
      <c r="BM733" s="41"/>
      <c r="BN733" s="41"/>
    </row>
    <row r="734" spans="2:66" s="36" customFormat="1" ht="46.5" customHeight="1" x14ac:dyDescent="0.25">
      <c r="B734" s="308"/>
      <c r="C734" s="199" t="s">
        <v>57</v>
      </c>
      <c r="D734" s="308" t="e">
        <f>D576+D635</f>
        <v>#REF!</v>
      </c>
      <c r="E734" s="308"/>
      <c r="F734" s="308"/>
      <c r="G734" s="308"/>
      <c r="H734" s="308"/>
      <c r="I734" s="308"/>
      <c r="J734" s="308"/>
      <c r="K734" s="309">
        <f t="shared" si="1121"/>
        <v>103751</v>
      </c>
      <c r="L734" s="309">
        <v>0</v>
      </c>
      <c r="M734" s="309"/>
      <c r="N734" s="309">
        <f>N696+N700+N718</f>
        <v>0</v>
      </c>
      <c r="O734" s="309">
        <f>[6]Освоение!$C$38</f>
        <v>103751</v>
      </c>
      <c r="P734" s="309">
        <f t="shared" si="1122"/>
        <v>103751</v>
      </c>
      <c r="Q734" s="520">
        <f t="shared" si="1092"/>
        <v>1</v>
      </c>
      <c r="R734" s="308">
        <v>0</v>
      </c>
      <c r="S734" s="308"/>
      <c r="T734" s="308"/>
      <c r="U734" s="308"/>
      <c r="V734" s="308">
        <f>V696+V700+V718</f>
        <v>0</v>
      </c>
      <c r="W734" s="308"/>
      <c r="X734" s="309">
        <f>AH734</f>
        <v>103751</v>
      </c>
      <c r="Y734" s="520">
        <f t="shared" si="1125"/>
        <v>1</v>
      </c>
      <c r="Z734" s="309">
        <f t="shared" si="1123"/>
        <v>103751</v>
      </c>
      <c r="AA734" s="520">
        <f t="shared" si="1096"/>
        <v>1</v>
      </c>
      <c r="AB734" s="308">
        <v>0</v>
      </c>
      <c r="AC734" s="308"/>
      <c r="AD734" s="308"/>
      <c r="AE734" s="308"/>
      <c r="AF734" s="309"/>
      <c r="AG734" s="520">
        <f t="shared" si="1126"/>
        <v>0</v>
      </c>
      <c r="AH734" s="309">
        <f>[6]Освоение!$I$38</f>
        <v>103751</v>
      </c>
      <c r="AI734" s="520">
        <f t="shared" si="1100"/>
        <v>1</v>
      </c>
      <c r="AJ734" s="309">
        <f t="shared" si="1124"/>
        <v>103751</v>
      </c>
      <c r="AK734" s="520">
        <f t="shared" si="1102"/>
        <v>1</v>
      </c>
      <c r="AL734" s="308">
        <v>0</v>
      </c>
      <c r="AM734" s="355"/>
      <c r="AN734" s="355"/>
      <c r="AO734" s="355"/>
      <c r="AP734" s="308">
        <f>AP696+AP700+AP718</f>
        <v>0</v>
      </c>
      <c r="AQ734" s="308"/>
      <c r="AR734" s="309">
        <f>K734</f>
        <v>103751</v>
      </c>
      <c r="AS734" s="520">
        <f t="shared" si="1106"/>
        <v>1</v>
      </c>
      <c r="AT734" s="310" t="e">
        <f t="shared" ref="AT734:BD734" si="1128">AT696+AT700+AT718</f>
        <v>#REF!</v>
      </c>
      <c r="AU734" s="310" t="e">
        <f t="shared" si="1128"/>
        <v>#REF!</v>
      </c>
      <c r="AV734" s="310" t="e">
        <f t="shared" si="1128"/>
        <v>#REF!</v>
      </c>
      <c r="AW734" s="310" t="e">
        <f t="shared" si="1128"/>
        <v>#REF!</v>
      </c>
      <c r="AX734" s="310" t="e">
        <f t="shared" si="1128"/>
        <v>#REF!</v>
      </c>
      <c r="AY734" s="310" t="e">
        <f t="shared" si="1128"/>
        <v>#REF!</v>
      </c>
      <c r="AZ734" s="310" t="e">
        <f t="shared" si="1128"/>
        <v>#REF!</v>
      </c>
      <c r="BA734" s="310" t="e">
        <f t="shared" si="1128"/>
        <v>#REF!</v>
      </c>
      <c r="BB734" s="310" t="e">
        <f t="shared" si="1128"/>
        <v>#REF!</v>
      </c>
      <c r="BC734" s="310" t="e">
        <f t="shared" si="1128"/>
        <v>#REF!</v>
      </c>
      <c r="BD734" s="310" t="e">
        <f t="shared" si="1128"/>
        <v>#REF!</v>
      </c>
      <c r="BE734" s="311">
        <f>BK734</f>
        <v>0</v>
      </c>
      <c r="BF734" s="524">
        <f t="shared" si="1107"/>
        <v>0</v>
      </c>
      <c r="BG734" s="310">
        <v>0</v>
      </c>
      <c r="BH734" s="310"/>
      <c r="BI734" s="310">
        <f>BI696+BI700+BI718</f>
        <v>0</v>
      </c>
      <c r="BJ734" s="310"/>
      <c r="BK734" s="311">
        <f>O734-AH734</f>
        <v>0</v>
      </c>
      <c r="BL734" s="524">
        <f t="shared" si="1111"/>
        <v>0</v>
      </c>
    </row>
    <row r="735" spans="2:66" s="100" customFormat="1" ht="198.75" customHeight="1" x14ac:dyDescent="0.25">
      <c r="B735" s="483" t="s">
        <v>67</v>
      </c>
      <c r="C735" s="192" t="s">
        <v>343</v>
      </c>
      <c r="D735" s="365"/>
      <c r="E735" s="365"/>
      <c r="F735" s="365"/>
      <c r="G735" s="365"/>
      <c r="H735" s="365"/>
      <c r="I735" s="365"/>
      <c r="J735" s="365"/>
      <c r="K735" s="229">
        <f t="shared" si="1121"/>
        <v>148680.95522</v>
      </c>
      <c r="L735" s="366"/>
      <c r="M735" s="366"/>
      <c r="N735" s="366"/>
      <c r="O735" s="229">
        <f>O736+O737</f>
        <v>148680.95522</v>
      </c>
      <c r="P735" s="229">
        <f t="shared" si="1122"/>
        <v>148680.95522</v>
      </c>
      <c r="Q735" s="514">
        <f t="shared" si="1092"/>
        <v>1</v>
      </c>
      <c r="R735" s="522"/>
      <c r="S735" s="522"/>
      <c r="T735" s="522"/>
      <c r="U735" s="522"/>
      <c r="V735" s="522"/>
      <c r="W735" s="522"/>
      <c r="X735" s="229">
        <f>X736+X737</f>
        <v>148680.95522</v>
      </c>
      <c r="Y735" s="514">
        <f>X735/O735</f>
        <v>1</v>
      </c>
      <c r="Z735" s="571">
        <f t="shared" si="1123"/>
        <v>148680.95522</v>
      </c>
      <c r="AA735" s="514">
        <f t="shared" ref="AA735:AA737" si="1129">Z735/K735</f>
        <v>1</v>
      </c>
      <c r="AB735" s="522"/>
      <c r="AC735" s="522"/>
      <c r="AD735" s="522"/>
      <c r="AE735" s="522"/>
      <c r="AF735" s="571">
        <f>AF736+AF737</f>
        <v>0</v>
      </c>
      <c r="AG735" s="514">
        <f>AF735/O735</f>
        <v>0</v>
      </c>
      <c r="AH735" s="571">
        <f>AH736+AH737</f>
        <v>148680.95522</v>
      </c>
      <c r="AI735" s="514">
        <f t="shared" si="1100"/>
        <v>1</v>
      </c>
      <c r="AJ735" s="229">
        <f t="shared" si="1124"/>
        <v>148680.95522</v>
      </c>
      <c r="AK735" s="514">
        <f t="shared" si="1102"/>
        <v>1</v>
      </c>
      <c r="AL735" s="522"/>
      <c r="AM735" s="355"/>
      <c r="AN735" s="355"/>
      <c r="AO735" s="355"/>
      <c r="AP735" s="522"/>
      <c r="AQ735" s="522"/>
      <c r="AR735" s="229">
        <f>AR736+AR737</f>
        <v>148680.95522</v>
      </c>
      <c r="AS735" s="514">
        <f t="shared" si="1106"/>
        <v>1</v>
      </c>
      <c r="AT735" s="367"/>
      <c r="AU735" s="367"/>
      <c r="AV735" s="367"/>
      <c r="AW735" s="367"/>
      <c r="AX735" s="367"/>
      <c r="AY735" s="367"/>
      <c r="AZ735" s="367"/>
      <c r="BA735" s="367"/>
      <c r="BB735" s="367"/>
      <c r="BC735" s="367"/>
      <c r="BD735" s="367"/>
      <c r="BE735" s="230">
        <f t="shared" ref="BE735:BE737" si="1130">BK735</f>
        <v>0</v>
      </c>
      <c r="BF735" s="518">
        <f t="shared" si="1107"/>
        <v>0</v>
      </c>
      <c r="BG735" s="523"/>
      <c r="BH735" s="523"/>
      <c r="BI735" s="523"/>
      <c r="BJ735" s="523"/>
      <c r="BK735" s="230">
        <f>BK736+BK737</f>
        <v>0</v>
      </c>
      <c r="BL735" s="518">
        <f t="shared" si="1111"/>
        <v>0</v>
      </c>
    </row>
    <row r="736" spans="2:66" s="42" customFormat="1" ht="45.75" customHeight="1" x14ac:dyDescent="0.25">
      <c r="B736" s="303"/>
      <c r="C736" s="200" t="s">
        <v>56</v>
      </c>
      <c r="D736" s="303" t="e">
        <f>#REF!+D637+D641+#REF!+#REF!+#REF!</f>
        <v>#REF!</v>
      </c>
      <c r="E736" s="303"/>
      <c r="F736" s="303"/>
      <c r="G736" s="303"/>
      <c r="H736" s="303"/>
      <c r="I736" s="303"/>
      <c r="J736" s="303"/>
      <c r="K736" s="229">
        <f t="shared" si="1121"/>
        <v>43821.755219999999</v>
      </c>
      <c r="L736" s="229">
        <v>0</v>
      </c>
      <c r="M736" s="229"/>
      <c r="N736" s="229">
        <f>N696+N700+N719+N722+N726</f>
        <v>0</v>
      </c>
      <c r="O736" s="229">
        <f>[6]Освоение!$C$42</f>
        <v>43821.755219999999</v>
      </c>
      <c r="P736" s="229">
        <f t="shared" si="1122"/>
        <v>43821.755219999999</v>
      </c>
      <c r="Q736" s="514">
        <f t="shared" si="1092"/>
        <v>1</v>
      </c>
      <c r="R736" s="303">
        <v>0</v>
      </c>
      <c r="S736" s="303"/>
      <c r="T736" s="303"/>
      <c r="U736" s="303"/>
      <c r="V736" s="303">
        <f>V696+V700+V719+V722+V726</f>
        <v>0</v>
      </c>
      <c r="W736" s="303"/>
      <c r="X736" s="229">
        <f>AH736</f>
        <v>43821.755219999999</v>
      </c>
      <c r="Y736" s="514">
        <f t="shared" ref="Y736:Y737" si="1131">X736/O736</f>
        <v>1</v>
      </c>
      <c r="Z736" s="571">
        <f t="shared" si="1123"/>
        <v>43821.755219999999</v>
      </c>
      <c r="AA736" s="514">
        <f t="shared" si="1129"/>
        <v>1</v>
      </c>
      <c r="AB736" s="568">
        <v>0</v>
      </c>
      <c r="AC736" s="568"/>
      <c r="AD736" s="568"/>
      <c r="AE736" s="568"/>
      <c r="AF736" s="568"/>
      <c r="AG736" s="514">
        <f t="shared" si="1126"/>
        <v>0</v>
      </c>
      <c r="AH736" s="923">
        <f>O736</f>
        <v>43821.755219999999</v>
      </c>
      <c r="AI736" s="514">
        <f t="shared" si="1100"/>
        <v>1</v>
      </c>
      <c r="AJ736" s="229">
        <f t="shared" si="1124"/>
        <v>43821.755219999999</v>
      </c>
      <c r="AK736" s="514">
        <f t="shared" si="1102"/>
        <v>1</v>
      </c>
      <c r="AL736" s="303">
        <v>0</v>
      </c>
      <c r="AM736" s="355"/>
      <c r="AN736" s="355"/>
      <c r="AO736" s="355"/>
      <c r="AP736" s="303">
        <f>AP696+AP700+AP719+AP722+AP726</f>
        <v>0</v>
      </c>
      <c r="AQ736" s="303"/>
      <c r="AR736" s="229">
        <f>K736</f>
        <v>43821.755219999999</v>
      </c>
      <c r="AS736" s="514">
        <f t="shared" si="1106"/>
        <v>1</v>
      </c>
      <c r="AT736" s="331" t="e">
        <f t="shared" ref="AT736:BD736" si="1132">AT696+AT700+AT719+AT722+AT726</f>
        <v>#REF!</v>
      </c>
      <c r="AU736" s="331" t="e">
        <f t="shared" si="1132"/>
        <v>#REF!</v>
      </c>
      <c r="AV736" s="331" t="e">
        <f t="shared" si="1132"/>
        <v>#REF!</v>
      </c>
      <c r="AW736" s="331" t="e">
        <f t="shared" si="1132"/>
        <v>#REF!</v>
      </c>
      <c r="AX736" s="331" t="e">
        <f t="shared" si="1132"/>
        <v>#REF!</v>
      </c>
      <c r="AY736" s="331" t="e">
        <f t="shared" si="1132"/>
        <v>#REF!</v>
      </c>
      <c r="AZ736" s="331" t="e">
        <f t="shared" si="1132"/>
        <v>#REF!</v>
      </c>
      <c r="BA736" s="331" t="e">
        <f t="shared" si="1132"/>
        <v>#REF!</v>
      </c>
      <c r="BB736" s="331" t="e">
        <f t="shared" si="1132"/>
        <v>#REF!</v>
      </c>
      <c r="BC736" s="331" t="e">
        <f t="shared" si="1132"/>
        <v>#REF!</v>
      </c>
      <c r="BD736" s="331" t="e">
        <f t="shared" si="1132"/>
        <v>#REF!</v>
      </c>
      <c r="BE736" s="230">
        <f t="shared" si="1130"/>
        <v>0</v>
      </c>
      <c r="BF736" s="518">
        <f t="shared" si="1107"/>
        <v>0</v>
      </c>
      <c r="BG736" s="331">
        <v>0</v>
      </c>
      <c r="BH736" s="331"/>
      <c r="BI736" s="331">
        <f>BI696+BI700+BI719+BI722+BI726</f>
        <v>0</v>
      </c>
      <c r="BJ736" s="331"/>
      <c r="BK736" s="230">
        <f>O736-AH736</f>
        <v>0</v>
      </c>
      <c r="BL736" s="518">
        <f t="shared" si="1111"/>
        <v>0</v>
      </c>
      <c r="BM736" s="41"/>
      <c r="BN736" s="41"/>
    </row>
    <row r="737" spans="2:66" s="36" customFormat="1" ht="46.5" customHeight="1" x14ac:dyDescent="0.25">
      <c r="B737" s="308"/>
      <c r="C737" s="199" t="s">
        <v>57</v>
      </c>
      <c r="D737" s="308" t="e">
        <f>#REF!+D638</f>
        <v>#REF!</v>
      </c>
      <c r="E737" s="308"/>
      <c r="F737" s="308"/>
      <c r="G737" s="308"/>
      <c r="H737" s="308"/>
      <c r="I737" s="308"/>
      <c r="J737" s="308"/>
      <c r="K737" s="309">
        <f t="shared" si="1121"/>
        <v>104859.2</v>
      </c>
      <c r="L737" s="309">
        <v>0</v>
      </c>
      <c r="M737" s="309"/>
      <c r="N737" s="309">
        <f>N699+N718+N721</f>
        <v>0</v>
      </c>
      <c r="O737" s="309">
        <f>[6]Освоение!$C$41</f>
        <v>104859.2</v>
      </c>
      <c r="P737" s="309">
        <f t="shared" si="1122"/>
        <v>104859.2</v>
      </c>
      <c r="Q737" s="514">
        <f t="shared" si="1092"/>
        <v>1</v>
      </c>
      <c r="R737" s="308">
        <v>0</v>
      </c>
      <c r="S737" s="308"/>
      <c r="T737" s="308"/>
      <c r="U737" s="308"/>
      <c r="V737" s="308">
        <f>V699+V718+V721</f>
        <v>0</v>
      </c>
      <c r="W737" s="308"/>
      <c r="X737" s="309">
        <f>AH737</f>
        <v>104859.2</v>
      </c>
      <c r="Y737" s="514">
        <f t="shared" si="1131"/>
        <v>1</v>
      </c>
      <c r="Z737" s="309">
        <f t="shared" si="1123"/>
        <v>104859.2</v>
      </c>
      <c r="AA737" s="520">
        <f t="shared" si="1129"/>
        <v>1</v>
      </c>
      <c r="AB737" s="569">
        <v>0</v>
      </c>
      <c r="AC737" s="569"/>
      <c r="AD737" s="569"/>
      <c r="AE737" s="569"/>
      <c r="AF737" s="309"/>
      <c r="AG737" s="520">
        <f t="shared" si="1126"/>
        <v>0</v>
      </c>
      <c r="AH737" s="309">
        <f>O737</f>
        <v>104859.2</v>
      </c>
      <c r="AI737" s="514">
        <f t="shared" si="1100"/>
        <v>1</v>
      </c>
      <c r="AJ737" s="309">
        <f t="shared" si="1124"/>
        <v>104859.2</v>
      </c>
      <c r="AK737" s="514">
        <f t="shared" si="1102"/>
        <v>1</v>
      </c>
      <c r="AL737" s="308">
        <v>0</v>
      </c>
      <c r="AM737" s="355"/>
      <c r="AN737" s="355"/>
      <c r="AO737" s="355"/>
      <c r="AP737" s="308">
        <f>AP699+AP718+AP721</f>
        <v>0</v>
      </c>
      <c r="AQ737" s="308"/>
      <c r="AR737" s="309">
        <f>K737</f>
        <v>104859.2</v>
      </c>
      <c r="AS737" s="514">
        <f t="shared" si="1106"/>
        <v>1</v>
      </c>
      <c r="AT737" s="310" t="e">
        <f t="shared" ref="AT737:BD737" si="1133">AT699+AT718+AT721</f>
        <v>#REF!</v>
      </c>
      <c r="AU737" s="310" t="e">
        <f t="shared" si="1133"/>
        <v>#REF!</v>
      </c>
      <c r="AV737" s="310" t="e">
        <f t="shared" si="1133"/>
        <v>#REF!</v>
      </c>
      <c r="AW737" s="310" t="e">
        <f t="shared" si="1133"/>
        <v>#REF!</v>
      </c>
      <c r="AX737" s="310" t="e">
        <f t="shared" si="1133"/>
        <v>#REF!</v>
      </c>
      <c r="AY737" s="310" t="e">
        <f t="shared" si="1133"/>
        <v>#REF!</v>
      </c>
      <c r="AZ737" s="310" t="e">
        <f t="shared" si="1133"/>
        <v>#REF!</v>
      </c>
      <c r="BA737" s="310" t="e">
        <f t="shared" si="1133"/>
        <v>#REF!</v>
      </c>
      <c r="BB737" s="310" t="e">
        <f t="shared" si="1133"/>
        <v>#REF!</v>
      </c>
      <c r="BC737" s="310" t="e">
        <f t="shared" si="1133"/>
        <v>#REF!</v>
      </c>
      <c r="BD737" s="310" t="e">
        <f t="shared" si="1133"/>
        <v>#REF!</v>
      </c>
      <c r="BE737" s="311">
        <f t="shared" si="1130"/>
        <v>0</v>
      </c>
      <c r="BF737" s="518">
        <f t="shared" si="1107"/>
        <v>0</v>
      </c>
      <c r="BG737" s="310">
        <v>0</v>
      </c>
      <c r="BH737" s="310"/>
      <c r="BI737" s="310">
        <f>BI699+BI718+BI721</f>
        <v>0</v>
      </c>
      <c r="BJ737" s="310"/>
      <c r="BK737" s="311">
        <f>O737-AH737</f>
        <v>0</v>
      </c>
      <c r="BL737" s="518">
        <f t="shared" si="1111"/>
        <v>0</v>
      </c>
    </row>
    <row r="738" spans="2:66" s="101" customFormat="1" ht="86.25" hidden="1" customHeight="1" x14ac:dyDescent="0.25">
      <c r="B738" s="506"/>
      <c r="C738" s="225"/>
      <c r="D738" s="362"/>
      <c r="E738" s="362"/>
      <c r="F738" s="362"/>
      <c r="G738" s="362"/>
      <c r="H738" s="362"/>
      <c r="I738" s="362"/>
      <c r="J738" s="362"/>
      <c r="K738" s="361"/>
      <c r="L738" s="361"/>
      <c r="M738" s="361"/>
      <c r="N738" s="361"/>
      <c r="O738" s="361"/>
      <c r="P738" s="361"/>
      <c r="Q738" s="507"/>
      <c r="R738" s="507"/>
      <c r="S738" s="507"/>
      <c r="T738" s="507"/>
      <c r="U738" s="507"/>
      <c r="V738" s="507"/>
      <c r="W738" s="507"/>
      <c r="X738" s="507"/>
      <c r="Y738" s="507"/>
      <c r="Z738" s="361"/>
      <c r="AA738" s="507"/>
      <c r="AB738" s="507"/>
      <c r="AC738" s="507"/>
      <c r="AD738" s="507"/>
      <c r="AE738" s="507"/>
      <c r="AF738" s="507"/>
      <c r="AG738" s="507"/>
      <c r="AH738" s="507"/>
      <c r="AI738" s="507"/>
      <c r="AJ738" s="361"/>
      <c r="AK738" s="514" t="e">
        <f t="shared" si="1102"/>
        <v>#DIV/0!</v>
      </c>
      <c r="AL738" s="507"/>
      <c r="AM738" s="508"/>
      <c r="AN738" s="508"/>
      <c r="AO738" s="508"/>
      <c r="AP738" s="507"/>
      <c r="AQ738" s="507"/>
      <c r="AR738" s="507"/>
      <c r="AS738" s="514" t="e">
        <f t="shared" si="1106"/>
        <v>#DIV/0!</v>
      </c>
      <c r="AT738" s="509"/>
      <c r="AU738" s="509"/>
      <c r="AV738" s="509"/>
      <c r="AW738" s="509"/>
      <c r="AX738" s="509"/>
      <c r="AY738" s="509"/>
      <c r="AZ738" s="509"/>
      <c r="BA738" s="509"/>
      <c r="BB738" s="509"/>
      <c r="BC738" s="509"/>
      <c r="BD738" s="509"/>
      <c r="BE738" s="509"/>
      <c r="BF738" s="518"/>
      <c r="BG738" s="509"/>
      <c r="BH738" s="509"/>
      <c r="BI738" s="509"/>
      <c r="BJ738" s="509"/>
      <c r="BK738" s="509"/>
      <c r="BL738" s="509"/>
    </row>
    <row r="739" spans="2:66" s="101" customFormat="1" ht="219.75" customHeight="1" x14ac:dyDescent="0.25">
      <c r="B739" s="483" t="s">
        <v>71</v>
      </c>
      <c r="C739" s="192" t="s">
        <v>344</v>
      </c>
      <c r="D739" s="362"/>
      <c r="E739" s="362"/>
      <c r="F739" s="362"/>
      <c r="G739" s="362"/>
      <c r="H739" s="362"/>
      <c r="I739" s="362"/>
      <c r="J739" s="362"/>
      <c r="K739" s="229">
        <f>O739</f>
        <v>90834.758199999997</v>
      </c>
      <c r="L739" s="361"/>
      <c r="M739" s="361"/>
      <c r="N739" s="361"/>
      <c r="O739" s="229">
        <f>O740+O741</f>
        <v>90834.758199999997</v>
      </c>
      <c r="P739" s="229">
        <f t="shared" ref="P739" si="1134">X739</f>
        <v>35912.750180000003</v>
      </c>
      <c r="Q739" s="514">
        <f t="shared" ref="Q739" si="1135">P739/K739</f>
        <v>0.39536352484064852</v>
      </c>
      <c r="R739" s="507"/>
      <c r="S739" s="507"/>
      <c r="T739" s="507"/>
      <c r="U739" s="507"/>
      <c r="V739" s="507"/>
      <c r="W739" s="507"/>
      <c r="X739" s="229">
        <f>X740+X741</f>
        <v>35912.750180000003</v>
      </c>
      <c r="Y739" s="514">
        <f>X739/O739</f>
        <v>0.39536352484064852</v>
      </c>
      <c r="Z739" s="571">
        <f>AH739</f>
        <v>90834.758199999997</v>
      </c>
      <c r="AA739" s="514">
        <f t="shared" ref="AA739:AA741" si="1136">Z739/K739</f>
        <v>1</v>
      </c>
      <c r="AB739" s="522"/>
      <c r="AC739" s="522"/>
      <c r="AD739" s="522"/>
      <c r="AE739" s="522"/>
      <c r="AF739" s="571">
        <f>AF740+AF741</f>
        <v>0</v>
      </c>
      <c r="AG739" s="514">
        <f>AF739/O739</f>
        <v>0</v>
      </c>
      <c r="AH739" s="571">
        <f>AH740+AH741</f>
        <v>90834.758199999997</v>
      </c>
      <c r="AI739" s="514">
        <f t="shared" si="1100"/>
        <v>1</v>
      </c>
      <c r="AJ739" s="229">
        <f t="shared" si="1124"/>
        <v>90834.758199999997</v>
      </c>
      <c r="AK739" s="514">
        <f t="shared" si="1102"/>
        <v>1</v>
      </c>
      <c r="AL739" s="507"/>
      <c r="AM739" s="508"/>
      <c r="AN739" s="508"/>
      <c r="AO739" s="508"/>
      <c r="AP739" s="507"/>
      <c r="AQ739" s="507"/>
      <c r="AR739" s="229">
        <f>AR740+AR741</f>
        <v>90834.758199999997</v>
      </c>
      <c r="AS739" s="514">
        <f t="shared" si="1106"/>
        <v>1</v>
      </c>
      <c r="AT739" s="525"/>
      <c r="AU739" s="525"/>
      <c r="AV739" s="525"/>
      <c r="AW739" s="525"/>
      <c r="AX739" s="525"/>
      <c r="AY739" s="525"/>
      <c r="AZ739" s="525"/>
      <c r="BA739" s="525"/>
      <c r="BB739" s="525"/>
      <c r="BC739" s="525"/>
      <c r="BD739" s="525"/>
      <c r="BE739" s="525"/>
      <c r="BF739" s="526"/>
      <c r="BG739" s="525"/>
      <c r="BH739" s="525"/>
      <c r="BI739" s="525"/>
      <c r="BJ739" s="525"/>
      <c r="BK739" s="525"/>
      <c r="BL739" s="525"/>
    </row>
    <row r="740" spans="2:66" s="42" customFormat="1" ht="45.75" customHeight="1" x14ac:dyDescent="0.25">
      <c r="B740" s="303"/>
      <c r="C740" s="200" t="s">
        <v>56</v>
      </c>
      <c r="D740" s="303" t="e">
        <f>#REF!+D641+D645+#REF!+#REF!+#REF!</f>
        <v>#REF!</v>
      </c>
      <c r="E740" s="303"/>
      <c r="F740" s="303"/>
      <c r="G740" s="303"/>
      <c r="H740" s="303"/>
      <c r="I740" s="303"/>
      <c r="J740" s="303"/>
      <c r="K740" s="229">
        <f t="shared" ref="K740:K741" si="1137">O740</f>
        <v>24683.358199999999</v>
      </c>
      <c r="L740" s="229">
        <v>0</v>
      </c>
      <c r="M740" s="229"/>
      <c r="N740" s="229">
        <f>N700+N719+N723+N726+N730</f>
        <v>0</v>
      </c>
      <c r="O740" s="229">
        <f>[6]Освоение!$C$45</f>
        <v>24683.358199999999</v>
      </c>
      <c r="P740" s="229">
        <f t="shared" ref="P740:P741" si="1138">X740</f>
        <v>9758.8995099999993</v>
      </c>
      <c r="Q740" s="514">
        <f t="shared" ref="Q740:Q741" si="1139">P740/K740</f>
        <v>0.39536352513006112</v>
      </c>
      <c r="R740" s="303">
        <v>0</v>
      </c>
      <c r="S740" s="303"/>
      <c r="T740" s="303"/>
      <c r="U740" s="303"/>
      <c r="V740" s="303">
        <f>V700+V719+V723+V726+V730</f>
        <v>0</v>
      </c>
      <c r="W740" s="303"/>
      <c r="X740" s="229">
        <v>9758.8995099999993</v>
      </c>
      <c r="Y740" s="514">
        <f t="shared" ref="Y740:Y741" si="1140">X740/O740</f>
        <v>0.39536352513006112</v>
      </c>
      <c r="Z740" s="571">
        <f>AH740</f>
        <v>24683.358199999999</v>
      </c>
      <c r="AA740" s="514">
        <f t="shared" si="1136"/>
        <v>1</v>
      </c>
      <c r="AB740" s="568">
        <v>0</v>
      </c>
      <c r="AC740" s="568"/>
      <c r="AD740" s="568"/>
      <c r="AE740" s="568"/>
      <c r="AF740" s="568"/>
      <c r="AG740" s="514">
        <f t="shared" ref="AG740:AG741" si="1141">AF740/O740</f>
        <v>0</v>
      </c>
      <c r="AH740" s="568">
        <f>O740</f>
        <v>24683.358199999999</v>
      </c>
      <c r="AI740" s="514">
        <f t="shared" ref="AI740:AI741" si="1142">AH740/O740</f>
        <v>1</v>
      </c>
      <c r="AJ740" s="229">
        <f t="shared" ref="AJ740:AJ741" si="1143">AR740</f>
        <v>24683.358199999999</v>
      </c>
      <c r="AK740" s="514">
        <f t="shared" ref="AK740:AK741" si="1144">AJ740/K740</f>
        <v>1</v>
      </c>
      <c r="AL740" s="303">
        <v>0</v>
      </c>
      <c r="AM740" s="355"/>
      <c r="AN740" s="355"/>
      <c r="AO740" s="355"/>
      <c r="AP740" s="303">
        <f>AP700+AP719+AP723+AP726+AP730</f>
        <v>0</v>
      </c>
      <c r="AQ740" s="303"/>
      <c r="AR740" s="229">
        <f>K740</f>
        <v>24683.358199999999</v>
      </c>
      <c r="AS740" s="514">
        <f t="shared" ref="AS740:AS741" si="1145">AR740/O740</f>
        <v>1</v>
      </c>
      <c r="AT740" s="331" t="e">
        <f t="shared" ref="AT740:BD740" si="1146">AT700+AT719+AT723+AT726+AT730</f>
        <v>#REF!</v>
      </c>
      <c r="AU740" s="331" t="e">
        <f t="shared" si="1146"/>
        <v>#REF!</v>
      </c>
      <c r="AV740" s="331" t="e">
        <f t="shared" si="1146"/>
        <v>#REF!</v>
      </c>
      <c r="AW740" s="331" t="e">
        <f t="shared" si="1146"/>
        <v>#REF!</v>
      </c>
      <c r="AX740" s="331" t="e">
        <f t="shared" si="1146"/>
        <v>#REF!</v>
      </c>
      <c r="AY740" s="331" t="e">
        <f t="shared" si="1146"/>
        <v>#REF!</v>
      </c>
      <c r="AZ740" s="331" t="e">
        <f t="shared" si="1146"/>
        <v>#REF!</v>
      </c>
      <c r="BA740" s="331" t="e">
        <f t="shared" si="1146"/>
        <v>#REF!</v>
      </c>
      <c r="BB740" s="331" t="e">
        <f t="shared" si="1146"/>
        <v>#REF!</v>
      </c>
      <c r="BC740" s="331" t="e">
        <f t="shared" si="1146"/>
        <v>#REF!</v>
      </c>
      <c r="BD740" s="331" t="e">
        <f t="shared" si="1146"/>
        <v>#REF!</v>
      </c>
      <c r="BE740" s="230">
        <f t="shared" ref="BE740:BE741" si="1147">BK740</f>
        <v>0</v>
      </c>
      <c r="BF740" s="518">
        <f t="shared" ref="BF740:BF741" si="1148">BE740/K740</f>
        <v>0</v>
      </c>
      <c r="BG740" s="331">
        <v>0</v>
      </c>
      <c r="BH740" s="331"/>
      <c r="BI740" s="331">
        <f>BI700+BI719+BI723+BI726+BI730</f>
        <v>0</v>
      </c>
      <c r="BJ740" s="331"/>
      <c r="BK740" s="230">
        <f>O740-AH740</f>
        <v>0</v>
      </c>
      <c r="BL740" s="518">
        <f t="shared" ref="BL740:BL741" si="1149">BK740/O740</f>
        <v>0</v>
      </c>
      <c r="BM740" s="41"/>
      <c r="BN740" s="41"/>
    </row>
    <row r="741" spans="2:66" s="36" customFormat="1" ht="46.5" customHeight="1" x14ac:dyDescent="0.25">
      <c r="B741" s="308"/>
      <c r="C741" s="199" t="s">
        <v>57</v>
      </c>
      <c r="D741" s="308" t="e">
        <f>#REF!+D642</f>
        <v>#REF!</v>
      </c>
      <c r="E741" s="308"/>
      <c r="F741" s="308"/>
      <c r="G741" s="308"/>
      <c r="H741" s="308"/>
      <c r="I741" s="308"/>
      <c r="J741" s="308"/>
      <c r="K741" s="309">
        <f t="shared" si="1137"/>
        <v>66151.399999999994</v>
      </c>
      <c r="L741" s="309">
        <v>0</v>
      </c>
      <c r="M741" s="309"/>
      <c r="N741" s="309">
        <f t="shared" ref="N741" si="1150">N718+N722+N725</f>
        <v>0</v>
      </c>
      <c r="O741" s="309">
        <f>[6]Освоение!$C$44</f>
        <v>66151.399999999994</v>
      </c>
      <c r="P741" s="309">
        <f t="shared" si="1138"/>
        <v>26153.85067</v>
      </c>
      <c r="Q741" s="514">
        <f t="shared" si="1139"/>
        <v>0.39536352473265873</v>
      </c>
      <c r="R741" s="308">
        <v>0</v>
      </c>
      <c r="S741" s="308"/>
      <c r="T741" s="308"/>
      <c r="U741" s="308"/>
      <c r="V741" s="308">
        <f t="shared" ref="V741" si="1151">V718+V722+V725</f>
        <v>0</v>
      </c>
      <c r="W741" s="308"/>
      <c r="X741" s="309">
        <v>26153.85067</v>
      </c>
      <c r="Y741" s="514">
        <f t="shared" si="1140"/>
        <v>0.39536352473265873</v>
      </c>
      <c r="Z741" s="309">
        <f>AH741</f>
        <v>66151.399999999994</v>
      </c>
      <c r="AA741" s="520">
        <f t="shared" si="1136"/>
        <v>1</v>
      </c>
      <c r="AB741" s="569">
        <v>0</v>
      </c>
      <c r="AC741" s="569"/>
      <c r="AD741" s="569"/>
      <c r="AE741" s="569"/>
      <c r="AF741" s="309"/>
      <c r="AG741" s="520">
        <f t="shared" si="1141"/>
        <v>0</v>
      </c>
      <c r="AH741" s="309">
        <f>O741</f>
        <v>66151.399999999994</v>
      </c>
      <c r="AI741" s="514">
        <f t="shared" si="1142"/>
        <v>1</v>
      </c>
      <c r="AJ741" s="309">
        <f t="shared" si="1143"/>
        <v>66151.399999999994</v>
      </c>
      <c r="AK741" s="514">
        <f t="shared" si="1144"/>
        <v>1</v>
      </c>
      <c r="AL741" s="308">
        <v>0</v>
      </c>
      <c r="AM741" s="355"/>
      <c r="AN741" s="355"/>
      <c r="AO741" s="355"/>
      <c r="AP741" s="308">
        <f t="shared" ref="AP741" si="1152">AP718+AP722+AP725</f>
        <v>0</v>
      </c>
      <c r="AQ741" s="308"/>
      <c r="AR741" s="309">
        <f>K741</f>
        <v>66151.399999999994</v>
      </c>
      <c r="AS741" s="514">
        <f t="shared" si="1145"/>
        <v>1</v>
      </c>
      <c r="AT741" s="310" t="e">
        <f t="shared" ref="AT741:BD741" si="1153">AT718+AT722+AT725</f>
        <v>#REF!</v>
      </c>
      <c r="AU741" s="310" t="e">
        <f t="shared" si="1153"/>
        <v>#REF!</v>
      </c>
      <c r="AV741" s="310" t="e">
        <f t="shared" si="1153"/>
        <v>#REF!</v>
      </c>
      <c r="AW741" s="310" t="e">
        <f t="shared" si="1153"/>
        <v>#REF!</v>
      </c>
      <c r="AX741" s="310" t="e">
        <f t="shared" si="1153"/>
        <v>#REF!</v>
      </c>
      <c r="AY741" s="310" t="e">
        <f t="shared" si="1153"/>
        <v>#REF!</v>
      </c>
      <c r="AZ741" s="310" t="e">
        <f t="shared" si="1153"/>
        <v>#REF!</v>
      </c>
      <c r="BA741" s="310" t="e">
        <f t="shared" si="1153"/>
        <v>#REF!</v>
      </c>
      <c r="BB741" s="310" t="e">
        <f t="shared" si="1153"/>
        <v>#REF!</v>
      </c>
      <c r="BC741" s="310" t="e">
        <f t="shared" si="1153"/>
        <v>#REF!</v>
      </c>
      <c r="BD741" s="310" t="e">
        <f t="shared" si="1153"/>
        <v>#REF!</v>
      </c>
      <c r="BE741" s="311">
        <f t="shared" si="1147"/>
        <v>0</v>
      </c>
      <c r="BF741" s="518">
        <f t="shared" si="1148"/>
        <v>0</v>
      </c>
      <c r="BG741" s="310">
        <v>0</v>
      </c>
      <c r="BH741" s="310"/>
      <c r="BI741" s="310">
        <f t="shared" ref="BI741" si="1154">BI718+BI722+BI725</f>
        <v>0</v>
      </c>
      <c r="BJ741" s="310"/>
      <c r="BK741" s="311">
        <f>O741-AH741</f>
        <v>0</v>
      </c>
      <c r="BL741" s="518">
        <f t="shared" si="1149"/>
        <v>0</v>
      </c>
    </row>
    <row r="742" spans="2:66" s="36" customFormat="1" ht="46.5" customHeight="1" x14ac:dyDescent="0.25">
      <c r="B742" s="1007" t="s">
        <v>106</v>
      </c>
      <c r="C742" s="1008"/>
      <c r="D742" s="1008"/>
      <c r="E742" s="1008"/>
      <c r="F742" s="1008"/>
      <c r="G742" s="1008"/>
      <c r="H742" s="1008"/>
      <c r="I742" s="1008"/>
      <c r="J742" s="1008"/>
      <c r="K742" s="1008"/>
      <c r="L742" s="1008"/>
      <c r="M742" s="1008"/>
      <c r="N742" s="1008"/>
      <c r="O742" s="1008"/>
      <c r="P742" s="1008"/>
      <c r="Q742" s="1008"/>
      <c r="R742" s="1008"/>
      <c r="S742" s="1008"/>
      <c r="T742" s="1008"/>
      <c r="U742" s="1008"/>
      <c r="V742" s="1008"/>
      <c r="W742" s="1008"/>
      <c r="X742" s="1008"/>
      <c r="Y742" s="1008"/>
      <c r="Z742" s="1008"/>
      <c r="AA742" s="1008"/>
      <c r="AB742" s="1008"/>
      <c r="AC742" s="1008"/>
      <c r="AD742" s="1008"/>
      <c r="AE742" s="1008"/>
      <c r="AF742" s="1008"/>
      <c r="AG742" s="1008"/>
      <c r="AH742" s="1008"/>
      <c r="AI742" s="1008"/>
      <c r="AJ742" s="1008"/>
      <c r="AK742" s="1008"/>
      <c r="AL742" s="1008"/>
      <c r="AM742" s="1008"/>
      <c r="AN742" s="1008"/>
      <c r="AO742" s="1008"/>
      <c r="AP742" s="1008"/>
      <c r="AQ742" s="1008"/>
      <c r="AR742" s="1008"/>
      <c r="AS742" s="1008"/>
      <c r="AT742" s="1008"/>
      <c r="AU742" s="1008"/>
      <c r="AV742" s="1008"/>
      <c r="AW742" s="1008"/>
      <c r="AX742" s="1008"/>
      <c r="AY742" s="1008"/>
      <c r="AZ742" s="1008"/>
      <c r="BA742" s="1008"/>
      <c r="BB742" s="1008"/>
      <c r="BC742" s="1008"/>
      <c r="BD742" s="1008"/>
      <c r="BE742" s="1008"/>
      <c r="BF742" s="1008"/>
      <c r="BG742" s="1008"/>
      <c r="BH742" s="1008"/>
      <c r="BI742" s="1008"/>
      <c r="BJ742" s="1008"/>
      <c r="BK742" s="1008"/>
      <c r="BL742" s="1008"/>
    </row>
    <row r="743" spans="2:66" s="36" customFormat="1" ht="80.25" customHeight="1" x14ac:dyDescent="0.25">
      <c r="B743" s="483">
        <v>1</v>
      </c>
      <c r="C743" s="227" t="s">
        <v>273</v>
      </c>
      <c r="D743" s="308"/>
      <c r="E743" s="308"/>
      <c r="F743" s="308"/>
      <c r="G743" s="308"/>
      <c r="H743" s="308"/>
      <c r="I743" s="308"/>
      <c r="J743" s="308"/>
      <c r="K743" s="348">
        <f t="shared" ref="K743:K748" si="1155">O743</f>
        <v>72546.100860000006</v>
      </c>
      <c r="L743" s="348"/>
      <c r="M743" s="348"/>
      <c r="N743" s="348"/>
      <c r="O743" s="348">
        <f>O744</f>
        <v>72546.100860000006</v>
      </c>
      <c r="P743" s="348">
        <f t="shared" ref="P743:P748" si="1156">X743</f>
        <v>58553.998820000001</v>
      </c>
      <c r="Q743" s="514">
        <f t="shared" ref="Q743:Q748" si="1157">P743/O743</f>
        <v>0.80712813129678651</v>
      </c>
      <c r="R743" s="308"/>
      <c r="S743" s="308"/>
      <c r="T743" s="308"/>
      <c r="U743" s="308"/>
      <c r="V743" s="308"/>
      <c r="W743" s="308"/>
      <c r="X743" s="348">
        <f>X744</f>
        <v>58553.998820000001</v>
      </c>
      <c r="Y743" s="514">
        <f>X743/O743</f>
        <v>0.80712813129678651</v>
      </c>
      <c r="Z743" s="348">
        <f>AH743</f>
        <v>58553.998820000001</v>
      </c>
      <c r="AA743" s="514">
        <f t="shared" ref="AA743:AA744" si="1158">Z743/K743</f>
        <v>0.80712813129678651</v>
      </c>
      <c r="AB743" s="348">
        <f t="shared" ref="AB743:AB744" si="1159">AG743</f>
        <v>0</v>
      </c>
      <c r="AC743" s="347"/>
      <c r="AD743" s="347"/>
      <c r="AE743" s="347"/>
      <c r="AF743" s="348"/>
      <c r="AG743" s="347"/>
      <c r="AH743" s="348">
        <f>AH744</f>
        <v>58553.998820000001</v>
      </c>
      <c r="AI743" s="514">
        <f>AH743/O743</f>
        <v>0.80712813129678651</v>
      </c>
      <c r="AJ743" s="348">
        <f>AR743</f>
        <v>72546.100860000006</v>
      </c>
      <c r="AK743" s="527">
        <f t="shared" ref="AK743:AK752" si="1160">AJ743/K743</f>
        <v>1</v>
      </c>
      <c r="AL743" s="308"/>
      <c r="AM743" s="355"/>
      <c r="AN743" s="355"/>
      <c r="AO743" s="355"/>
      <c r="AP743" s="308"/>
      <c r="AQ743" s="308"/>
      <c r="AR743" s="348">
        <f>AR744</f>
        <v>72546.100860000006</v>
      </c>
      <c r="AS743" s="514">
        <f t="shared" ref="AS743:AS752" si="1161">AR743/O743</f>
        <v>1</v>
      </c>
      <c r="AT743" s="528"/>
      <c r="AU743" s="528"/>
      <c r="AV743" s="528"/>
      <c r="AW743" s="528"/>
      <c r="AX743" s="528"/>
      <c r="AY743" s="528"/>
      <c r="AZ743" s="528"/>
      <c r="BA743" s="528"/>
      <c r="BB743" s="528"/>
      <c r="BC743" s="528"/>
      <c r="BD743" s="528"/>
      <c r="BE743" s="529"/>
      <c r="BF743" s="526"/>
      <c r="BG743" s="528"/>
      <c r="BH743" s="528"/>
      <c r="BI743" s="528"/>
      <c r="BJ743" s="528"/>
      <c r="BK743" s="529"/>
      <c r="BL743" s="526"/>
    </row>
    <row r="744" spans="2:66" s="36" customFormat="1" ht="46.5" customHeight="1" x14ac:dyDescent="0.25">
      <c r="B744" s="308"/>
      <c r="C744" s="200" t="s">
        <v>56</v>
      </c>
      <c r="D744" s="308"/>
      <c r="E744" s="308"/>
      <c r="F744" s="308"/>
      <c r="G744" s="308"/>
      <c r="H744" s="308"/>
      <c r="I744" s="308"/>
      <c r="J744" s="308"/>
      <c r="K744" s="229">
        <f t="shared" si="1155"/>
        <v>72546.100860000006</v>
      </c>
      <c r="L744" s="229"/>
      <c r="M744" s="229"/>
      <c r="N744" s="229"/>
      <c r="O744" s="229">
        <f>O746+O748</f>
        <v>72546.100860000006</v>
      </c>
      <c r="P744" s="229">
        <f t="shared" si="1156"/>
        <v>58553.998820000001</v>
      </c>
      <c r="Q744" s="530">
        <f t="shared" si="1157"/>
        <v>0.80712813129678651</v>
      </c>
      <c r="R744" s="308"/>
      <c r="S744" s="308"/>
      <c r="T744" s="308"/>
      <c r="U744" s="308"/>
      <c r="V744" s="308"/>
      <c r="W744" s="308"/>
      <c r="X744" s="923">
        <f>X746+X748</f>
        <v>58553.998820000001</v>
      </c>
      <c r="Y744" s="530">
        <f>X744/O744</f>
        <v>0.80712813129678651</v>
      </c>
      <c r="Z744" s="229">
        <f t="shared" ref="Z744:Z748" si="1162">AH744</f>
        <v>58553.998820000001</v>
      </c>
      <c r="AA744" s="530">
        <f t="shared" si="1158"/>
        <v>0.80712813129678651</v>
      </c>
      <c r="AB744" s="229">
        <f t="shared" si="1159"/>
        <v>0</v>
      </c>
      <c r="AC744" s="303"/>
      <c r="AD744" s="303"/>
      <c r="AE744" s="303"/>
      <c r="AF744" s="303">
        <f>AF748+AF749</f>
        <v>0</v>
      </c>
      <c r="AG744" s="303"/>
      <c r="AH744" s="557">
        <f>AH746+AH748</f>
        <v>58553.998820000001</v>
      </c>
      <c r="AI744" s="530">
        <f>AH744/O744</f>
        <v>0.80712813129678651</v>
      </c>
      <c r="AJ744" s="229">
        <f>AR744</f>
        <v>72546.100860000006</v>
      </c>
      <c r="AK744" s="527">
        <f t="shared" si="1160"/>
        <v>1</v>
      </c>
      <c r="AL744" s="308"/>
      <c r="AM744" s="355"/>
      <c r="AN744" s="355"/>
      <c r="AO744" s="355"/>
      <c r="AP744" s="308"/>
      <c r="AQ744" s="308"/>
      <c r="AR744" s="229">
        <f>AR746+AR748</f>
        <v>72546.100860000006</v>
      </c>
      <c r="AS744" s="514">
        <f t="shared" si="1161"/>
        <v>1</v>
      </c>
      <c r="AT744" s="528"/>
      <c r="AU744" s="528"/>
      <c r="AV744" s="528"/>
      <c r="AW744" s="528"/>
      <c r="AX744" s="528"/>
      <c r="AY744" s="528"/>
      <c r="AZ744" s="528"/>
      <c r="BA744" s="528"/>
      <c r="BB744" s="528"/>
      <c r="BC744" s="528"/>
      <c r="BD744" s="528"/>
      <c r="BE744" s="529"/>
      <c r="BF744" s="526"/>
      <c r="BG744" s="528"/>
      <c r="BH744" s="528"/>
      <c r="BI744" s="528"/>
      <c r="BJ744" s="528"/>
      <c r="BK744" s="529"/>
      <c r="BL744" s="526"/>
    </row>
    <row r="745" spans="2:66" s="36" customFormat="1" ht="129.75" customHeight="1" x14ac:dyDescent="0.25">
      <c r="B745" s="308"/>
      <c r="C745" s="192" t="s">
        <v>370</v>
      </c>
      <c r="D745" s="308"/>
      <c r="E745" s="308"/>
      <c r="F745" s="308"/>
      <c r="G745" s="308"/>
      <c r="H745" s="308"/>
      <c r="I745" s="308"/>
      <c r="J745" s="308"/>
      <c r="K745" s="229">
        <f t="shared" si="1155"/>
        <v>15317.514660000001</v>
      </c>
      <c r="L745" s="309"/>
      <c r="M745" s="309"/>
      <c r="N745" s="309"/>
      <c r="O745" s="229">
        <f>O746</f>
        <v>15317.514660000001</v>
      </c>
      <c r="P745" s="229">
        <f t="shared" si="1156"/>
        <v>15317.514660000001</v>
      </c>
      <c r="Q745" s="527">
        <f t="shared" si="1157"/>
        <v>1</v>
      </c>
      <c r="R745" s="308"/>
      <c r="S745" s="308"/>
      <c r="T745" s="308"/>
      <c r="U745" s="308"/>
      <c r="V745" s="308"/>
      <c r="W745" s="308"/>
      <c r="X745" s="229">
        <f>X746</f>
        <v>15317.514660000001</v>
      </c>
      <c r="Y745" s="527">
        <f>X745/O745</f>
        <v>1</v>
      </c>
      <c r="Z745" s="229">
        <f t="shared" si="1162"/>
        <v>15317.514660000001</v>
      </c>
      <c r="AA745" s="527">
        <f t="shared" ref="AA745:AA748" si="1163">Z745/K745</f>
        <v>1</v>
      </c>
      <c r="AB745" s="303"/>
      <c r="AC745" s="303"/>
      <c r="AD745" s="303"/>
      <c r="AE745" s="303"/>
      <c r="AF745" s="303"/>
      <c r="AG745" s="303"/>
      <c r="AH745" s="229">
        <f>AH746</f>
        <v>15317.514660000001</v>
      </c>
      <c r="AI745" s="527">
        <f>AH745/P745</f>
        <v>1</v>
      </c>
      <c r="AJ745" s="229">
        <f>AR745</f>
        <v>15317.514660000001</v>
      </c>
      <c r="AK745" s="527">
        <f t="shared" si="1160"/>
        <v>1</v>
      </c>
      <c r="AL745" s="308"/>
      <c r="AM745" s="355"/>
      <c r="AN745" s="355"/>
      <c r="AO745" s="355"/>
      <c r="AP745" s="308"/>
      <c r="AQ745" s="308"/>
      <c r="AR745" s="229">
        <f>AR746</f>
        <v>15317.514660000001</v>
      </c>
      <c r="AS745" s="514">
        <f t="shared" si="1161"/>
        <v>1</v>
      </c>
      <c r="AT745" s="528"/>
      <c r="AU745" s="528"/>
      <c r="AV745" s="528"/>
      <c r="AW745" s="528"/>
      <c r="AX745" s="528"/>
      <c r="AY745" s="528"/>
      <c r="AZ745" s="528"/>
      <c r="BA745" s="528"/>
      <c r="BB745" s="528"/>
      <c r="BC745" s="528"/>
      <c r="BD745" s="528"/>
      <c r="BE745" s="529"/>
      <c r="BF745" s="526"/>
      <c r="BG745" s="528"/>
      <c r="BH745" s="528"/>
      <c r="BI745" s="528"/>
      <c r="BJ745" s="528"/>
      <c r="BK745" s="529"/>
      <c r="BL745" s="526"/>
    </row>
    <row r="746" spans="2:66" s="45" customFormat="1" ht="46.5" customHeight="1" x14ac:dyDescent="0.25">
      <c r="B746" s="303"/>
      <c r="C746" s="200" t="s">
        <v>56</v>
      </c>
      <c r="D746" s="303"/>
      <c r="E746" s="303"/>
      <c r="F746" s="303"/>
      <c r="G746" s="303"/>
      <c r="H746" s="303"/>
      <c r="I746" s="303"/>
      <c r="J746" s="303"/>
      <c r="K746" s="354">
        <f t="shared" si="1155"/>
        <v>15317.514660000001</v>
      </c>
      <c r="L746" s="229"/>
      <c r="M746" s="229"/>
      <c r="N746" s="229"/>
      <c r="O746" s="354">
        <f>[6]Освоение!$C$48</f>
        <v>15317.514660000001</v>
      </c>
      <c r="P746" s="354">
        <f t="shared" si="1156"/>
        <v>15317.514660000001</v>
      </c>
      <c r="Q746" s="530">
        <f t="shared" si="1157"/>
        <v>1</v>
      </c>
      <c r="R746" s="303"/>
      <c r="S746" s="303"/>
      <c r="T746" s="303"/>
      <c r="U746" s="303"/>
      <c r="V746" s="303"/>
      <c r="W746" s="303"/>
      <c r="X746" s="355">
        <v>15317.514660000001</v>
      </c>
      <c r="Y746" s="530">
        <f>X746/O746</f>
        <v>1</v>
      </c>
      <c r="Z746" s="354">
        <f t="shared" si="1162"/>
        <v>15317.514660000001</v>
      </c>
      <c r="AA746" s="530">
        <f t="shared" si="1163"/>
        <v>1</v>
      </c>
      <c r="AB746" s="303">
        <v>0</v>
      </c>
      <c r="AC746" s="303"/>
      <c r="AD746" s="303"/>
      <c r="AE746" s="303"/>
      <c r="AF746" s="303"/>
      <c r="AG746" s="303"/>
      <c r="AH746" s="355">
        <f>[16]Освоение!$I$48</f>
        <v>15317.514660000001</v>
      </c>
      <c r="AI746" s="530">
        <f>AH746/P746</f>
        <v>1</v>
      </c>
      <c r="AJ746" s="354">
        <f t="shared" ref="AJ746:AJ752" si="1164">AR746</f>
        <v>15317.514660000001</v>
      </c>
      <c r="AK746" s="527">
        <f t="shared" si="1160"/>
        <v>1</v>
      </c>
      <c r="AL746" s="303"/>
      <c r="AM746" s="355"/>
      <c r="AN746" s="355"/>
      <c r="AO746" s="355"/>
      <c r="AP746" s="303"/>
      <c r="AQ746" s="303"/>
      <c r="AR746" s="355">
        <f>'[12]2023_2025'!$BN$736</f>
        <v>15317.514660000001</v>
      </c>
      <c r="AS746" s="514">
        <f t="shared" si="1161"/>
        <v>1</v>
      </c>
      <c r="AT746" s="531"/>
      <c r="AU746" s="531"/>
      <c r="AV746" s="531"/>
      <c r="AW746" s="531"/>
      <c r="AX746" s="531"/>
      <c r="AY746" s="531"/>
      <c r="AZ746" s="531"/>
      <c r="BA746" s="531"/>
      <c r="BB746" s="531"/>
      <c r="BC746" s="531"/>
      <c r="BD746" s="531"/>
      <c r="BE746" s="532"/>
      <c r="BF746" s="533"/>
      <c r="BG746" s="531"/>
      <c r="BH746" s="531"/>
      <c r="BI746" s="531"/>
      <c r="BJ746" s="531"/>
      <c r="BK746" s="532"/>
      <c r="BL746" s="533"/>
    </row>
    <row r="747" spans="2:66" s="36" customFormat="1" ht="222" customHeight="1" x14ac:dyDescent="0.25">
      <c r="B747" s="308"/>
      <c r="C747" s="192" t="s">
        <v>405</v>
      </c>
      <c r="D747" s="308"/>
      <c r="E747" s="308"/>
      <c r="F747" s="308"/>
      <c r="G747" s="308"/>
      <c r="H747" s="308"/>
      <c r="I747" s="308"/>
      <c r="J747" s="308"/>
      <c r="K747" s="229">
        <f t="shared" si="1155"/>
        <v>57228.586199999998</v>
      </c>
      <c r="L747" s="309"/>
      <c r="M747" s="309"/>
      <c r="N747" s="309"/>
      <c r="O747" s="229">
        <f>O748</f>
        <v>57228.586199999998</v>
      </c>
      <c r="P747" s="229">
        <f t="shared" si="1156"/>
        <v>43236.48416</v>
      </c>
      <c r="Q747" s="527">
        <f t="shared" si="1157"/>
        <v>0.75550501997199437</v>
      </c>
      <c r="R747" s="308"/>
      <c r="S747" s="308"/>
      <c r="T747" s="308"/>
      <c r="U747" s="308"/>
      <c r="V747" s="308"/>
      <c r="W747" s="308"/>
      <c r="X747" s="923">
        <f>X748</f>
        <v>43236.48416</v>
      </c>
      <c r="Y747" s="514"/>
      <c r="Z747" s="229">
        <f t="shared" si="1162"/>
        <v>43236.48416</v>
      </c>
      <c r="AA747" s="530">
        <f t="shared" si="1163"/>
        <v>0.75550501997199437</v>
      </c>
      <c r="AB747" s="303">
        <f>AB749+AB752</f>
        <v>0</v>
      </c>
      <c r="AC747" s="303"/>
      <c r="AD747" s="303"/>
      <c r="AE747" s="303"/>
      <c r="AF747" s="303">
        <f>AF749+AF752</f>
        <v>0</v>
      </c>
      <c r="AG747" s="303"/>
      <c r="AH747" s="229">
        <f>AH748</f>
        <v>43236.48416</v>
      </c>
      <c r="AI747" s="514">
        <f t="shared" ref="AI747:AI748" si="1165">AH747/O747</f>
        <v>0.75550501997199437</v>
      </c>
      <c r="AJ747" s="229">
        <f t="shared" si="1164"/>
        <v>57228.586199999998</v>
      </c>
      <c r="AK747" s="527">
        <f t="shared" si="1160"/>
        <v>1</v>
      </c>
      <c r="AL747" s="308"/>
      <c r="AM747" s="355"/>
      <c r="AN747" s="355"/>
      <c r="AO747" s="355"/>
      <c r="AP747" s="308"/>
      <c r="AQ747" s="308"/>
      <c r="AR747" s="229">
        <f>AR748</f>
        <v>57228.586199999998</v>
      </c>
      <c r="AS747" s="514">
        <f t="shared" si="1161"/>
        <v>1</v>
      </c>
      <c r="AT747" s="528"/>
      <c r="AU747" s="528"/>
      <c r="AV747" s="528"/>
      <c r="AW747" s="528"/>
      <c r="AX747" s="528"/>
      <c r="AY747" s="528"/>
      <c r="AZ747" s="528"/>
      <c r="BA747" s="528"/>
      <c r="BB747" s="528"/>
      <c r="BC747" s="528"/>
      <c r="BD747" s="528"/>
      <c r="BE747" s="529"/>
      <c r="BF747" s="526"/>
      <c r="BG747" s="528"/>
      <c r="BH747" s="528"/>
      <c r="BI747" s="528"/>
      <c r="BJ747" s="528"/>
      <c r="BK747" s="529"/>
      <c r="BL747" s="526"/>
    </row>
    <row r="748" spans="2:66" s="36" customFormat="1" ht="46.5" customHeight="1" x14ac:dyDescent="0.25">
      <c r="B748" s="308"/>
      <c r="C748" s="200" t="s">
        <v>56</v>
      </c>
      <c r="D748" s="308"/>
      <c r="E748" s="308"/>
      <c r="F748" s="308"/>
      <c r="G748" s="308"/>
      <c r="H748" s="308"/>
      <c r="I748" s="308"/>
      <c r="J748" s="308"/>
      <c r="K748" s="354">
        <f t="shared" si="1155"/>
        <v>57228.586199999998</v>
      </c>
      <c r="L748" s="229"/>
      <c r="M748" s="229"/>
      <c r="N748" s="229"/>
      <c r="O748" s="354">
        <f>[6]Освоение!$C$47</f>
        <v>57228.586199999998</v>
      </c>
      <c r="P748" s="354">
        <f t="shared" si="1156"/>
        <v>43236.48416</v>
      </c>
      <c r="Q748" s="530">
        <f t="shared" si="1157"/>
        <v>0.75550501997199437</v>
      </c>
      <c r="R748" s="308"/>
      <c r="S748" s="308"/>
      <c r="T748" s="308"/>
      <c r="U748" s="308"/>
      <c r="V748" s="308"/>
      <c r="W748" s="308"/>
      <c r="X748" s="354">
        <f>AH748</f>
        <v>43236.48416</v>
      </c>
      <c r="Y748" s="514"/>
      <c r="Z748" s="354">
        <f t="shared" si="1162"/>
        <v>43236.48416</v>
      </c>
      <c r="AA748" s="530">
        <f t="shared" si="1163"/>
        <v>0.75550501997199437</v>
      </c>
      <c r="AB748" s="303">
        <f>AB750+AB753</f>
        <v>0</v>
      </c>
      <c r="AC748" s="303"/>
      <c r="AD748" s="303"/>
      <c r="AE748" s="303"/>
      <c r="AF748" s="303">
        <f>AF750+AF753</f>
        <v>0</v>
      </c>
      <c r="AG748" s="303"/>
      <c r="AH748" s="229">
        <f>[16]Освоение!$I$47</f>
        <v>43236.48416</v>
      </c>
      <c r="AI748" s="514">
        <f t="shared" si="1165"/>
        <v>0.75550501997199437</v>
      </c>
      <c r="AJ748" s="354">
        <f t="shared" si="1164"/>
        <v>57228.586199999998</v>
      </c>
      <c r="AK748" s="527">
        <f t="shared" si="1160"/>
        <v>1</v>
      </c>
      <c r="AL748" s="308"/>
      <c r="AM748" s="355"/>
      <c r="AN748" s="355"/>
      <c r="AO748" s="355"/>
      <c r="AP748" s="308"/>
      <c r="AQ748" s="308"/>
      <c r="AR748" s="355">
        <f>'[12]2023_2025'!$BN$738</f>
        <v>57228.586199999998</v>
      </c>
      <c r="AS748" s="514">
        <f t="shared" si="1161"/>
        <v>1</v>
      </c>
      <c r="AT748" s="528"/>
      <c r="AU748" s="528"/>
      <c r="AV748" s="528"/>
      <c r="AW748" s="528"/>
      <c r="AX748" s="528"/>
      <c r="AY748" s="528"/>
      <c r="AZ748" s="528"/>
      <c r="BA748" s="528"/>
      <c r="BB748" s="528"/>
      <c r="BC748" s="528"/>
      <c r="BD748" s="528"/>
      <c r="BE748" s="529"/>
      <c r="BF748" s="526"/>
      <c r="BG748" s="528"/>
      <c r="BH748" s="528"/>
      <c r="BI748" s="528"/>
      <c r="BJ748" s="528"/>
      <c r="BK748" s="529"/>
      <c r="BL748" s="526"/>
    </row>
    <row r="749" spans="2:66" s="38" customFormat="1" ht="60.75" customHeight="1" x14ac:dyDescent="0.25">
      <c r="B749" s="956" t="s">
        <v>371</v>
      </c>
      <c r="C749" s="956"/>
      <c r="D749" s="347" t="e">
        <f>D593+#REF!+#REF!</f>
        <v>#REF!</v>
      </c>
      <c r="E749" s="347" t="e">
        <f>E593+#REF!+#REF!</f>
        <v>#REF!</v>
      </c>
      <c r="F749" s="347" t="e">
        <f>F593+#REF!+#REF!</f>
        <v>#REF!</v>
      </c>
      <c r="G749" s="347" t="e">
        <f>G593+#REF!+#REF!</f>
        <v>#REF!</v>
      </c>
      <c r="H749" s="347" t="e">
        <f>H593+#REF!+#REF!</f>
        <v>#REF!</v>
      </c>
      <c r="I749" s="347" t="e">
        <f>I593+#REF!+#REF!</f>
        <v>#REF!</v>
      </c>
      <c r="J749" s="347" t="e">
        <f>J593+#REF!+#REF!</f>
        <v>#REF!</v>
      </c>
      <c r="K749" s="348">
        <f>L749+N749+O749</f>
        <v>451428.82919999998</v>
      </c>
      <c r="L749" s="348">
        <f>L722+L711</f>
        <v>0</v>
      </c>
      <c r="M749" s="348"/>
      <c r="N749" s="348">
        <f>N722+N711</f>
        <v>0</v>
      </c>
      <c r="O749" s="348">
        <f>O727+O743</f>
        <v>451428.82919999998</v>
      </c>
      <c r="P749" s="348">
        <f>P727+P743</f>
        <v>382514.71914</v>
      </c>
      <c r="Q749" s="349">
        <f t="shared" ref="Q749:Q752" si="1166">P749/K749</f>
        <v>0.84734224842900219</v>
      </c>
      <c r="R749" s="348">
        <f>R727+R743</f>
        <v>0</v>
      </c>
      <c r="S749" s="349">
        <f>S722+S711</f>
        <v>0</v>
      </c>
      <c r="T749" s="349"/>
      <c r="U749" s="349"/>
      <c r="V749" s="348">
        <f>V727+V743</f>
        <v>0</v>
      </c>
      <c r="W749" s="347">
        <f>W722+W711</f>
        <v>0</v>
      </c>
      <c r="X749" s="348">
        <f>X727+X743</f>
        <v>382514.71914</v>
      </c>
      <c r="Y749" s="349">
        <f>Y722+Y711</f>
        <v>0.99999991887941786</v>
      </c>
      <c r="Z749" s="348">
        <f>Z743+Z727</f>
        <v>437436.72715999995</v>
      </c>
      <c r="AA749" s="349">
        <f t="shared" ref="AA749:AA752" si="1167">Z749/K749</f>
        <v>0.96900485495178468</v>
      </c>
      <c r="AB749" s="348"/>
      <c r="AC749" s="349"/>
      <c r="AD749" s="349"/>
      <c r="AE749" s="349"/>
      <c r="AF749" s="348"/>
      <c r="AG749" s="347"/>
      <c r="AH749" s="348">
        <f>AH727+AH743</f>
        <v>437436.72715999995</v>
      </c>
      <c r="AI749" s="349">
        <f t="shared" ref="AI749:AI752" si="1168">AH749/O749</f>
        <v>0.96900485495178468</v>
      </c>
      <c r="AJ749" s="348">
        <f t="shared" si="1164"/>
        <v>451428.82919999998</v>
      </c>
      <c r="AK749" s="527">
        <f t="shared" si="1160"/>
        <v>1</v>
      </c>
      <c r="AL749" s="348">
        <f>AL722+AL711</f>
        <v>0</v>
      </c>
      <c r="AM749" s="355"/>
      <c r="AN749" s="355"/>
      <c r="AO749" s="355"/>
      <c r="AP749" s="348">
        <f>AP722+AP711</f>
        <v>0</v>
      </c>
      <c r="AQ749" s="347"/>
      <c r="AR749" s="348">
        <f>AR727+AR743</f>
        <v>451428.82919999998</v>
      </c>
      <c r="AS749" s="514">
        <f t="shared" si="1161"/>
        <v>1</v>
      </c>
      <c r="AT749" s="350" t="e">
        <f>#REF!+AT713+AT716+AT727</f>
        <v>#REF!</v>
      </c>
      <c r="AU749" s="350" t="e">
        <f>#REF!+AU713+AU716+AU727</f>
        <v>#REF!</v>
      </c>
      <c r="AV749" s="350" t="e">
        <f>#REF!+AV713+AV716+AV727</f>
        <v>#REF!</v>
      </c>
      <c r="AW749" s="350" t="e">
        <f>#REF!+AW713+AW716+AW727</f>
        <v>#REF!</v>
      </c>
      <c r="AX749" s="350" t="e">
        <f>#REF!+AX713+AX716+AX727</f>
        <v>#REF!</v>
      </c>
      <c r="AY749" s="350" t="e">
        <f>#REF!+AY713+AY716+AY727</f>
        <v>#REF!</v>
      </c>
      <c r="AZ749" s="350" t="e">
        <f>#REF!+AZ713+AZ716+AZ727</f>
        <v>#REF!</v>
      </c>
      <c r="BA749" s="350" t="e">
        <f>#REF!+BA713+BA716+BA727</f>
        <v>#REF!</v>
      </c>
      <c r="BB749" s="350" t="e">
        <f>#REF!+BB713+BB716+BB727</f>
        <v>#REF!</v>
      </c>
      <c r="BC749" s="350" t="e">
        <f>#REF!+BC713+BC716+BC727</f>
        <v>#REF!</v>
      </c>
      <c r="BD749" s="350" t="e">
        <f>#REF!+BD713+BD716+BD727</f>
        <v>#REF!</v>
      </c>
      <c r="BE749" s="352">
        <f>BE722+BE711</f>
        <v>1.9999999994979589E-4</v>
      </c>
      <c r="BF749" s="341">
        <f>BE749/K749</f>
        <v>4.430377215921856E-10</v>
      </c>
      <c r="BG749" s="352">
        <f>BG722+BG711</f>
        <v>0</v>
      </c>
      <c r="BH749" s="405" t="e">
        <f>BG749/L749</f>
        <v>#DIV/0!</v>
      </c>
      <c r="BI749" s="352"/>
      <c r="BJ749" s="350"/>
      <c r="BK749" s="352">
        <f>BK722+BK711</f>
        <v>1.9999999994979589E-4</v>
      </c>
      <c r="BL749" s="405">
        <f>BK749/O749</f>
        <v>4.430377215921856E-10</v>
      </c>
    </row>
    <row r="750" spans="2:66" s="42" customFormat="1" ht="45.75" customHeight="1" x14ac:dyDescent="0.25">
      <c r="B750" s="303"/>
      <c r="C750" s="200" t="s">
        <v>56</v>
      </c>
      <c r="D750" s="303" t="e">
        <f>D594+D649+D654+#REF!+#REF!+#REF!</f>
        <v>#REF!</v>
      </c>
      <c r="E750" s="303"/>
      <c r="F750" s="303"/>
      <c r="G750" s="303"/>
      <c r="H750" s="303"/>
      <c r="I750" s="303"/>
      <c r="J750" s="303"/>
      <c r="K750" s="229">
        <f>L750+N750+O750</f>
        <v>176667.2292</v>
      </c>
      <c r="L750" s="229">
        <f>L724+L711</f>
        <v>0</v>
      </c>
      <c r="M750" s="229"/>
      <c r="N750" s="229">
        <f>N724+N711</f>
        <v>0</v>
      </c>
      <c r="O750" s="229">
        <f>O744+O729</f>
        <v>176667.2292</v>
      </c>
      <c r="P750" s="229">
        <f>X750</f>
        <v>147750.66847</v>
      </c>
      <c r="Q750" s="349">
        <f t="shared" si="1166"/>
        <v>0.83632187553434501</v>
      </c>
      <c r="R750" s="229">
        <f t="shared" ref="P750:R752" si="1169">R728+R744</f>
        <v>0</v>
      </c>
      <c r="S750" s="349">
        <f>S723+S712</f>
        <v>0</v>
      </c>
      <c r="T750" s="349"/>
      <c r="U750" s="349"/>
      <c r="V750" s="229">
        <f t="shared" ref="V750" si="1170">V728+V744</f>
        <v>0</v>
      </c>
      <c r="W750" s="303"/>
      <c r="X750" s="923">
        <f>X729+X744</f>
        <v>147750.66847</v>
      </c>
      <c r="Y750" s="349">
        <f t="shared" ref="Y750:Y752" si="1171">X750/O750</f>
        <v>0.83632187553434501</v>
      </c>
      <c r="Z750" s="229">
        <f>Z729+Z744</f>
        <v>162675.12716</v>
      </c>
      <c r="AA750" s="349">
        <f t="shared" si="1167"/>
        <v>0.92079967460088519</v>
      </c>
      <c r="AB750" s="229"/>
      <c r="AC750" s="349"/>
      <c r="AD750" s="349"/>
      <c r="AE750" s="349"/>
      <c r="AF750" s="303"/>
      <c r="AG750" s="303"/>
      <c r="AH750" s="229">
        <f>AH729+AH744</f>
        <v>162675.12716</v>
      </c>
      <c r="AI750" s="349">
        <f t="shared" si="1168"/>
        <v>0.92079967460088519</v>
      </c>
      <c r="AJ750" s="229">
        <f t="shared" si="1164"/>
        <v>176667.2292</v>
      </c>
      <c r="AK750" s="527">
        <f t="shared" si="1160"/>
        <v>1</v>
      </c>
      <c r="AL750" s="229">
        <f>AL724+AL711</f>
        <v>0</v>
      </c>
      <c r="AM750" s="355"/>
      <c r="AN750" s="355"/>
      <c r="AO750" s="355"/>
      <c r="AP750" s="303">
        <f>AP724+AP711</f>
        <v>0</v>
      </c>
      <c r="AQ750" s="303"/>
      <c r="AR750" s="229">
        <f>AR744+AR729</f>
        <v>176667.2292</v>
      </c>
      <c r="AS750" s="514">
        <f t="shared" si="1161"/>
        <v>1</v>
      </c>
      <c r="AT750" s="331" t="e">
        <f>#REF!+AT715+AT719+AT724+AT728</f>
        <v>#REF!</v>
      </c>
      <c r="AU750" s="331" t="e">
        <f>#REF!+AU715+AU719+AU724+AU728</f>
        <v>#REF!</v>
      </c>
      <c r="AV750" s="331" t="e">
        <f>#REF!+AV715+AV719+AV724+AV728</f>
        <v>#REF!</v>
      </c>
      <c r="AW750" s="331" t="e">
        <f>#REF!+AW715+AW719+AW724+AW728</f>
        <v>#REF!</v>
      </c>
      <c r="AX750" s="331" t="e">
        <f>#REF!+AX715+AX719+AX724+AX728</f>
        <v>#REF!</v>
      </c>
      <c r="AY750" s="331" t="e">
        <f>#REF!+AY715+AY719+AY724+AY728</f>
        <v>#REF!</v>
      </c>
      <c r="AZ750" s="331" t="e">
        <f>#REF!+AZ715+AZ719+AZ724+AZ728</f>
        <v>#REF!</v>
      </c>
      <c r="BA750" s="331" t="e">
        <f>#REF!+BA715+BA719+BA724+BA728</f>
        <v>#REF!</v>
      </c>
      <c r="BB750" s="331" t="e">
        <f>#REF!+BB715+BB719+BB724+BB728</f>
        <v>#REF!</v>
      </c>
      <c r="BC750" s="331" t="e">
        <f>#REF!+BC715+BC719+BC724+BC728</f>
        <v>#REF!</v>
      </c>
      <c r="BD750" s="331" t="e">
        <f>#REF!+BD715+BD719+BD724+BD728</f>
        <v>#REF!</v>
      </c>
      <c r="BE750" s="230">
        <f>BE724+BE711</f>
        <v>1.9999999994979589E-4</v>
      </c>
      <c r="BF750" s="341">
        <f t="shared" ref="BF750:BF752" si="1172">BE750/K750</f>
        <v>1.1320718667262365E-9</v>
      </c>
      <c r="BG750" s="230">
        <f>BG724+BG711</f>
        <v>0</v>
      </c>
      <c r="BH750" s="405" t="e">
        <f t="shared" ref="BH750" si="1173">BG750/L750</f>
        <v>#DIV/0!</v>
      </c>
      <c r="BI750" s="331"/>
      <c r="BJ750" s="331"/>
      <c r="BK750" s="230">
        <f>BK724+BK711</f>
        <v>1.9999999994979589E-4</v>
      </c>
      <c r="BL750" s="405">
        <f t="shared" ref="BL750:BL752" si="1174">BK750/O750</f>
        <v>1.1320718667262365E-9</v>
      </c>
      <c r="BM750" s="41"/>
      <c r="BN750" s="41"/>
    </row>
    <row r="751" spans="2:66" s="36" customFormat="1" ht="56.25" customHeight="1" x14ac:dyDescent="0.25">
      <c r="B751" s="308"/>
      <c r="C751" s="199" t="s">
        <v>57</v>
      </c>
      <c r="D751" s="308" t="e">
        <f>D595+D650</f>
        <v>#REF!</v>
      </c>
      <c r="E751" s="308"/>
      <c r="F751" s="308"/>
      <c r="G751" s="308"/>
      <c r="H751" s="308"/>
      <c r="I751" s="308"/>
      <c r="J751" s="308"/>
      <c r="K751" s="309">
        <f>O751</f>
        <v>274761.59999999998</v>
      </c>
      <c r="L751" s="309">
        <f>L730</f>
        <v>0</v>
      </c>
      <c r="M751" s="309"/>
      <c r="N751" s="309">
        <f>N730</f>
        <v>0</v>
      </c>
      <c r="O751" s="309">
        <f>O730</f>
        <v>274761.59999999998</v>
      </c>
      <c r="P751" s="309">
        <f>X751</f>
        <v>234764.05067000003</v>
      </c>
      <c r="Q751" s="349">
        <f t="shared" si="1166"/>
        <v>0.85442816852864467</v>
      </c>
      <c r="R751" s="309">
        <f t="shared" si="1169"/>
        <v>0</v>
      </c>
      <c r="S751" s="349">
        <f>S724+S713</f>
        <v>0</v>
      </c>
      <c r="T751" s="349"/>
      <c r="U751" s="349"/>
      <c r="V751" s="309">
        <f t="shared" ref="V751" si="1175">V729+V745</f>
        <v>0</v>
      </c>
      <c r="W751" s="308"/>
      <c r="X751" s="309">
        <f>X730</f>
        <v>234764.05067000003</v>
      </c>
      <c r="Y751" s="349">
        <f t="shared" si="1171"/>
        <v>0.85442816852864467</v>
      </c>
      <c r="Z751" s="309">
        <f>Z730</f>
        <v>274761.59999999998</v>
      </c>
      <c r="AA751" s="349">
        <f t="shared" si="1167"/>
        <v>1</v>
      </c>
      <c r="AB751" s="308"/>
      <c r="AC751" s="349"/>
      <c r="AD751" s="349"/>
      <c r="AE751" s="349"/>
      <c r="AF751" s="308"/>
      <c r="AG751" s="308"/>
      <c r="AH751" s="309">
        <f>AH730</f>
        <v>274761.59999999998</v>
      </c>
      <c r="AI751" s="349">
        <f t="shared" si="1168"/>
        <v>1</v>
      </c>
      <c r="AJ751" s="309">
        <f t="shared" si="1164"/>
        <v>274761.59999999998</v>
      </c>
      <c r="AK751" s="527">
        <f t="shared" si="1160"/>
        <v>1</v>
      </c>
      <c r="AL751" s="309">
        <f>AL714+AL718+AL723</f>
        <v>9828.6434100000006</v>
      </c>
      <c r="AM751" s="355"/>
      <c r="AN751" s="355"/>
      <c r="AO751" s="355"/>
      <c r="AP751" s="308">
        <f>AP714+AP718+AP723</f>
        <v>0</v>
      </c>
      <c r="AQ751" s="308"/>
      <c r="AR751" s="309">
        <f>AR730</f>
        <v>274761.59999999998</v>
      </c>
      <c r="AS751" s="514">
        <f t="shared" si="1161"/>
        <v>1</v>
      </c>
      <c r="AT751" s="310" t="e">
        <f t="shared" ref="AT751:BE751" si="1176">AT714+AT718+AT723</f>
        <v>#REF!</v>
      </c>
      <c r="AU751" s="310" t="e">
        <f t="shared" si="1176"/>
        <v>#REF!</v>
      </c>
      <c r="AV751" s="310" t="e">
        <f t="shared" si="1176"/>
        <v>#REF!</v>
      </c>
      <c r="AW751" s="310" t="e">
        <f t="shared" si="1176"/>
        <v>#REF!</v>
      </c>
      <c r="AX751" s="310" t="e">
        <f t="shared" si="1176"/>
        <v>#REF!</v>
      </c>
      <c r="AY751" s="310" t="e">
        <f t="shared" si="1176"/>
        <v>#REF!</v>
      </c>
      <c r="AZ751" s="310" t="e">
        <f t="shared" si="1176"/>
        <v>#REF!</v>
      </c>
      <c r="BA751" s="310" t="e">
        <f t="shared" si="1176"/>
        <v>#REF!</v>
      </c>
      <c r="BB751" s="310" t="e">
        <f t="shared" si="1176"/>
        <v>#REF!</v>
      </c>
      <c r="BC751" s="310" t="e">
        <f t="shared" si="1176"/>
        <v>#REF!</v>
      </c>
      <c r="BD751" s="310" t="e">
        <f t="shared" si="1176"/>
        <v>#REF!</v>
      </c>
      <c r="BE751" s="311">
        <f t="shared" si="1176"/>
        <v>1.4000000010128133E-4</v>
      </c>
      <c r="BF751" s="341">
        <f t="shared" si="1172"/>
        <v>5.0953262792646916E-10</v>
      </c>
      <c r="BG751" s="310">
        <f>BG714+BG718+BG723</f>
        <v>0</v>
      </c>
      <c r="BH751" s="405">
        <v>0</v>
      </c>
      <c r="BI751" s="310"/>
      <c r="BJ751" s="310"/>
      <c r="BK751" s="311">
        <f>BK714+BK718+BK723</f>
        <v>1.4000000010128133E-4</v>
      </c>
      <c r="BL751" s="405">
        <f t="shared" si="1174"/>
        <v>5.0953262792646916E-10</v>
      </c>
    </row>
    <row r="752" spans="2:66" s="99" customFormat="1" ht="64.5" customHeight="1" x14ac:dyDescent="0.25">
      <c r="B752" s="957" t="s">
        <v>58</v>
      </c>
      <c r="C752" s="957"/>
      <c r="D752" s="416" t="e">
        <f>D599+D651</f>
        <v>#REF!</v>
      </c>
      <c r="E752" s="416">
        <f>E599+E651</f>
        <v>0</v>
      </c>
      <c r="F752" s="416">
        <f>F599+F651</f>
        <v>0</v>
      </c>
      <c r="G752" s="416">
        <f>G599+G651</f>
        <v>0</v>
      </c>
      <c r="H752" s="416">
        <f>I752+J752</f>
        <v>0</v>
      </c>
      <c r="I752" s="416">
        <f>I599+I651</f>
        <v>0</v>
      </c>
      <c r="J752" s="416">
        <f>J599+J651</f>
        <v>0</v>
      </c>
      <c r="K752" s="417">
        <f>L752+N752+O752</f>
        <v>451428.82919999998</v>
      </c>
      <c r="L752" s="417">
        <f>L666+L716</f>
        <v>0</v>
      </c>
      <c r="M752" s="417"/>
      <c r="N752" s="417">
        <f>N666+N716</f>
        <v>0</v>
      </c>
      <c r="O752" s="417">
        <f>O749</f>
        <v>451428.82919999998</v>
      </c>
      <c r="P752" s="417">
        <f t="shared" si="1169"/>
        <v>250081.56533000001</v>
      </c>
      <c r="Q752" s="438">
        <f t="shared" si="1166"/>
        <v>0.55397783471911244</v>
      </c>
      <c r="R752" s="417">
        <f t="shared" si="1169"/>
        <v>0</v>
      </c>
      <c r="S752" s="438">
        <f>S725+S714</f>
        <v>0</v>
      </c>
      <c r="T752" s="438"/>
      <c r="U752" s="438"/>
      <c r="V752" s="417">
        <f t="shared" ref="V752" si="1177">V730+V746</f>
        <v>0</v>
      </c>
      <c r="W752" s="416"/>
      <c r="X752" s="417">
        <f>X749</f>
        <v>382514.71914</v>
      </c>
      <c r="Y752" s="438">
        <f t="shared" si="1171"/>
        <v>0.84734224842900219</v>
      </c>
      <c r="Z752" s="417">
        <f>AB752+AF752+AH752</f>
        <v>437436.72715999995</v>
      </c>
      <c r="AA752" s="438">
        <f t="shared" si="1167"/>
        <v>0.96900485495178468</v>
      </c>
      <c r="AB752" s="416"/>
      <c r="AC752" s="438"/>
      <c r="AD752" s="438"/>
      <c r="AE752" s="438"/>
      <c r="AF752" s="416"/>
      <c r="AG752" s="416"/>
      <c r="AH752" s="417">
        <f>AH749</f>
        <v>437436.72715999995</v>
      </c>
      <c r="AI752" s="438">
        <f t="shared" si="1168"/>
        <v>0.96900485495178468</v>
      </c>
      <c r="AJ752" s="417">
        <f t="shared" si="1164"/>
        <v>451428.82919999998</v>
      </c>
      <c r="AK752" s="527">
        <f t="shared" si="1160"/>
        <v>1</v>
      </c>
      <c r="AL752" s="417">
        <v>0</v>
      </c>
      <c r="AM752" s="355"/>
      <c r="AN752" s="355"/>
      <c r="AO752" s="355"/>
      <c r="AP752" s="416">
        <v>0</v>
      </c>
      <c r="AQ752" s="416"/>
      <c r="AR752" s="417">
        <f>AR749</f>
        <v>451428.82919999998</v>
      </c>
      <c r="AS752" s="514">
        <f t="shared" si="1161"/>
        <v>1</v>
      </c>
      <c r="AT752" s="418" t="e">
        <f>#REF!+AT716</f>
        <v>#REF!</v>
      </c>
      <c r="AU752" s="418" t="e">
        <f>#REF!+AU716</f>
        <v>#REF!</v>
      </c>
      <c r="AV752" s="418" t="e">
        <f>#REF!+AV716</f>
        <v>#REF!</v>
      </c>
      <c r="AW752" s="418" t="e">
        <f>#REF!+AW716</f>
        <v>#REF!</v>
      </c>
      <c r="AX752" s="418" t="e">
        <f>#REF!+AX716</f>
        <v>#REF!</v>
      </c>
      <c r="AY752" s="418" t="e">
        <f>#REF!+AY716</f>
        <v>#REF!</v>
      </c>
      <c r="AZ752" s="418" t="e">
        <f>#REF!+AZ716</f>
        <v>#REF!</v>
      </c>
      <c r="BA752" s="418" t="e">
        <f>#REF!+BA716</f>
        <v>#REF!</v>
      </c>
      <c r="BB752" s="418" t="e">
        <f>#REF!+BB716</f>
        <v>#REF!</v>
      </c>
      <c r="BC752" s="418" t="e">
        <f>#REF!+BC716</f>
        <v>#REF!</v>
      </c>
      <c r="BD752" s="418" t="e">
        <f>#REF!+BD716</f>
        <v>#REF!</v>
      </c>
      <c r="BE752" s="419">
        <f>BG752+BI752+BK752</f>
        <v>0</v>
      </c>
      <c r="BF752" s="440">
        <f t="shared" si="1172"/>
        <v>0</v>
      </c>
      <c r="BG752" s="418">
        <v>0</v>
      </c>
      <c r="BH752" s="510">
        <v>0</v>
      </c>
      <c r="BI752" s="418"/>
      <c r="BJ752" s="418"/>
      <c r="BK752" s="418">
        <f>BK666+BK716</f>
        <v>0</v>
      </c>
      <c r="BL752" s="510">
        <f t="shared" si="1174"/>
        <v>0</v>
      </c>
      <c r="BM752" s="98"/>
      <c r="BN752" s="98"/>
    </row>
    <row r="753" spans="2:64" s="36" customFormat="1" ht="46.5" hidden="1" customHeight="1" x14ac:dyDescent="0.25">
      <c r="B753" s="308"/>
      <c r="C753" s="199"/>
      <c r="D753" s="308"/>
      <c r="E753" s="308"/>
      <c r="F753" s="308"/>
      <c r="G753" s="308"/>
      <c r="H753" s="308"/>
      <c r="I753" s="308"/>
      <c r="J753" s="308"/>
      <c r="K753" s="309"/>
      <c r="L753" s="309"/>
      <c r="M753" s="309"/>
      <c r="N753" s="309"/>
      <c r="O753" s="309"/>
      <c r="P753" s="309"/>
      <c r="Q753" s="514"/>
      <c r="R753" s="308"/>
      <c r="S753" s="308"/>
      <c r="T753" s="308"/>
      <c r="U753" s="308"/>
      <c r="V753" s="308"/>
      <c r="W753" s="308"/>
      <c r="X753" s="309"/>
      <c r="Y753" s="514"/>
      <c r="Z753" s="309"/>
      <c r="AA753" s="514"/>
      <c r="AB753" s="308"/>
      <c r="AC753" s="308"/>
      <c r="AD753" s="308"/>
      <c r="AE753" s="308"/>
      <c r="AF753" s="308"/>
      <c r="AG753" s="308"/>
      <c r="AH753" s="309"/>
      <c r="AI753" s="514"/>
      <c r="AJ753" s="309"/>
      <c r="AK753" s="514"/>
      <c r="AL753" s="308"/>
      <c r="AM753" s="355"/>
      <c r="AN753" s="355"/>
      <c r="AO753" s="355"/>
      <c r="AP753" s="308"/>
      <c r="AQ753" s="308"/>
      <c r="AR753" s="309"/>
      <c r="AS753" s="514"/>
      <c r="AT753" s="528"/>
      <c r="AU753" s="528"/>
      <c r="AV753" s="528"/>
      <c r="AW753" s="528"/>
      <c r="AX753" s="528"/>
      <c r="AY753" s="528"/>
      <c r="AZ753" s="528"/>
      <c r="BA753" s="528"/>
      <c r="BB753" s="528"/>
      <c r="BC753" s="528"/>
      <c r="BD753" s="528"/>
      <c r="BE753" s="529"/>
      <c r="BF753" s="526"/>
      <c r="BG753" s="528"/>
      <c r="BH753" s="528"/>
      <c r="BI753" s="528"/>
      <c r="BJ753" s="528"/>
      <c r="BK753" s="529"/>
      <c r="BL753" s="526"/>
    </row>
    <row r="754" spans="2:64" s="38" customFormat="1" ht="36.75" customHeight="1" x14ac:dyDescent="0.25">
      <c r="B754" s="952" t="s">
        <v>275</v>
      </c>
      <c r="C754" s="953"/>
      <c r="D754" s="953"/>
      <c r="E754" s="953"/>
      <c r="F754" s="953"/>
      <c r="G754" s="953"/>
      <c r="H754" s="953"/>
      <c r="I754" s="953"/>
      <c r="J754" s="953"/>
      <c r="K754" s="953"/>
      <c r="L754" s="953"/>
      <c r="M754" s="953"/>
      <c r="N754" s="953"/>
      <c r="O754" s="953"/>
      <c r="P754" s="953"/>
      <c r="Q754" s="953"/>
      <c r="R754" s="953"/>
      <c r="S754" s="953"/>
      <c r="T754" s="953"/>
      <c r="U754" s="953"/>
      <c r="V754" s="953"/>
      <c r="W754" s="953"/>
      <c r="X754" s="953"/>
      <c r="Y754" s="953"/>
      <c r="Z754" s="953"/>
      <c r="AA754" s="953"/>
      <c r="AB754" s="953"/>
      <c r="AC754" s="953"/>
      <c r="AD754" s="953"/>
      <c r="AE754" s="953"/>
      <c r="AF754" s="953"/>
      <c r="AG754" s="953"/>
      <c r="AH754" s="953"/>
      <c r="AI754" s="953"/>
      <c r="AJ754" s="953"/>
      <c r="AK754" s="953"/>
      <c r="AL754" s="953"/>
      <c r="AM754" s="953"/>
      <c r="AN754" s="953"/>
      <c r="AO754" s="953"/>
      <c r="AP754" s="953"/>
      <c r="AQ754" s="953"/>
      <c r="AR754" s="953"/>
      <c r="AS754" s="953"/>
      <c r="AT754" s="953"/>
      <c r="AU754" s="953"/>
      <c r="AV754" s="953"/>
      <c r="AW754" s="953"/>
      <c r="AX754" s="953"/>
      <c r="AY754" s="953"/>
      <c r="AZ754" s="953"/>
      <c r="BA754" s="953"/>
      <c r="BB754" s="953"/>
      <c r="BC754" s="953"/>
      <c r="BD754" s="953"/>
      <c r="BE754" s="953"/>
      <c r="BF754" s="953"/>
      <c r="BG754" s="953"/>
      <c r="BH754" s="953"/>
      <c r="BI754" s="953"/>
      <c r="BJ754" s="953"/>
      <c r="BK754" s="953"/>
      <c r="BL754" s="953"/>
    </row>
    <row r="755" spans="2:64" s="85" customFormat="1" ht="66" customHeight="1" x14ac:dyDescent="0.25">
      <c r="B755" s="482" t="s">
        <v>60</v>
      </c>
      <c r="C755" s="212" t="s">
        <v>276</v>
      </c>
      <c r="D755" s="347"/>
      <c r="E755" s="347">
        <f>F755+G755</f>
        <v>20000</v>
      </c>
      <c r="F755" s="347">
        <f>20000</f>
        <v>20000</v>
      </c>
      <c r="G755" s="347">
        <f>G756+G757</f>
        <v>0</v>
      </c>
      <c r="H755" s="347"/>
      <c r="I755" s="347"/>
      <c r="J755" s="347"/>
      <c r="K755" s="348">
        <f>L755</f>
        <v>7007.2604799999999</v>
      </c>
      <c r="L755" s="348">
        <v>7007.2604799999999</v>
      </c>
      <c r="M755" s="348"/>
      <c r="N755" s="348">
        <v>0</v>
      </c>
      <c r="O755" s="348">
        <v>0</v>
      </c>
      <c r="P755" s="348">
        <f>R755+X755</f>
        <v>4855.8208400000003</v>
      </c>
      <c r="Q755" s="349">
        <f>P755/K755</f>
        <v>0.69296993509223737</v>
      </c>
      <c r="R755" s="348">
        <f>AB755</f>
        <v>4855.8208400000003</v>
      </c>
      <c r="S755" s="349">
        <f>R755/L755</f>
        <v>0.69296993509223737</v>
      </c>
      <c r="T755" s="349"/>
      <c r="U755" s="349"/>
      <c r="V755" s="347"/>
      <c r="W755" s="347"/>
      <c r="X755" s="347"/>
      <c r="Y755" s="349"/>
      <c r="Z755" s="348">
        <f>AB755+AF755+AH755</f>
        <v>4855.8208400000003</v>
      </c>
      <c r="AA755" s="349">
        <f>Z755/K755</f>
        <v>0.69296993509223737</v>
      </c>
      <c r="AB755" s="348">
        <v>4855.8208400000003</v>
      </c>
      <c r="AC755" s="349">
        <f>AB755/L755</f>
        <v>0.69296993509223737</v>
      </c>
      <c r="AD755" s="349"/>
      <c r="AE755" s="349"/>
      <c r="AF755" s="347"/>
      <c r="AG755" s="347"/>
      <c r="AH755" s="347"/>
      <c r="AI755" s="347"/>
      <c r="AJ755" s="348">
        <f>AL755+AR755</f>
        <v>4855.8208400000003</v>
      </c>
      <c r="AK755" s="349">
        <f>AJ755/K755</f>
        <v>0.69296993509223737</v>
      </c>
      <c r="AL755" s="348">
        <f>AB755</f>
        <v>4855.8208400000003</v>
      </c>
      <c r="AM755" s="338">
        <f>AL755/L755</f>
        <v>0.69296993509223737</v>
      </c>
      <c r="AN755" s="338"/>
      <c r="AO755" s="338"/>
      <c r="AP755" s="347"/>
      <c r="AQ755" s="347"/>
      <c r="AR755" s="347"/>
      <c r="AS755" s="347"/>
      <c r="AT755" s="350">
        <f>AP755</f>
        <v>0</v>
      </c>
      <c r="AU755" s="350"/>
      <c r="AV755" s="350"/>
      <c r="AW755" s="350">
        <f>AX755</f>
        <v>0</v>
      </c>
      <c r="AX755" s="350">
        <f>AT755</f>
        <v>0</v>
      </c>
      <c r="AY755" s="350"/>
      <c r="AZ755" s="350"/>
      <c r="BA755" s="350">
        <f>BB755</f>
        <v>0</v>
      </c>
      <c r="BB755" s="350">
        <f>AF755</f>
        <v>0</v>
      </c>
      <c r="BC755" s="350"/>
      <c r="BD755" s="350"/>
      <c r="BE755" s="352">
        <f>BG755+BK755</f>
        <v>2151.4396399999996</v>
      </c>
      <c r="BF755" s="353">
        <f>BE755/K755</f>
        <v>0.30703006490776258</v>
      </c>
      <c r="BG755" s="352">
        <f>L755-AB755</f>
        <v>2151.4396399999996</v>
      </c>
      <c r="BH755" s="353">
        <f>BG755/L755</f>
        <v>0.30703006490776258</v>
      </c>
      <c r="BI755" s="350"/>
      <c r="BJ755" s="350"/>
      <c r="BK755" s="350"/>
      <c r="BL755" s="350"/>
    </row>
    <row r="756" spans="2:64" s="38" customFormat="1" ht="18" hidden="1" customHeight="1" x14ac:dyDescent="0.25">
      <c r="B756" s="232" t="s">
        <v>277</v>
      </c>
      <c r="C756" s="186"/>
      <c r="D756" s="303"/>
      <c r="E756" s="303"/>
      <c r="F756" s="303"/>
      <c r="G756" s="303"/>
      <c r="H756" s="303"/>
      <c r="I756" s="303"/>
      <c r="J756" s="303"/>
      <c r="K756" s="348">
        <f t="shared" ref="K756:K757" si="1178">L756</f>
        <v>0</v>
      </c>
      <c r="L756" s="229"/>
      <c r="M756" s="229"/>
      <c r="N756" s="229"/>
      <c r="O756" s="229"/>
      <c r="P756" s="348">
        <f t="shared" ref="P756:P758" si="1179">R756+X756</f>
        <v>0</v>
      </c>
      <c r="Q756" s="349" t="e">
        <f t="shared" ref="Q756:Q757" si="1180">P756/K756</f>
        <v>#DIV/0!</v>
      </c>
      <c r="R756" s="229"/>
      <c r="S756" s="349"/>
      <c r="T756" s="349"/>
      <c r="U756" s="349"/>
      <c r="V756" s="303"/>
      <c r="W756" s="303"/>
      <c r="X756" s="303"/>
      <c r="Y756" s="342"/>
      <c r="Z756" s="348">
        <f t="shared" ref="Z756:Z758" si="1181">AB756+AF756+AH756</f>
        <v>0</v>
      </c>
      <c r="AA756" s="349" t="e">
        <f t="shared" ref="AA756:AA758" si="1182">Z756/K756</f>
        <v>#DIV/0!</v>
      </c>
      <c r="AB756" s="303"/>
      <c r="AC756" s="303"/>
      <c r="AD756" s="303"/>
      <c r="AE756" s="303"/>
      <c r="AF756" s="303"/>
      <c r="AG756" s="303"/>
      <c r="AH756" s="303"/>
      <c r="AI756" s="303"/>
      <c r="AJ756" s="348">
        <f t="shared" ref="AJ756:AJ758" si="1183">AL756+AR756</f>
        <v>0</v>
      </c>
      <c r="AK756" s="349" t="e">
        <f t="shared" ref="AK756:AK758" si="1184">AJ756/K756</f>
        <v>#DIV/0!</v>
      </c>
      <c r="AL756" s="303"/>
      <c r="AM756" s="355"/>
      <c r="AN756" s="355"/>
      <c r="AO756" s="355"/>
      <c r="AP756" s="303"/>
      <c r="AQ756" s="303"/>
      <c r="AR756" s="303"/>
      <c r="AS756" s="303"/>
      <c r="AT756" s="331"/>
      <c r="AU756" s="331"/>
      <c r="AV756" s="331"/>
      <c r="AW756" s="331"/>
      <c r="AX756" s="331"/>
      <c r="AY756" s="331"/>
      <c r="AZ756" s="331"/>
      <c r="BA756" s="331"/>
      <c r="BB756" s="331"/>
      <c r="BC756" s="331"/>
      <c r="BD756" s="331"/>
      <c r="BE756" s="352">
        <f t="shared" ref="BE756:BE758" si="1185">BG756+BK756</f>
        <v>0</v>
      </c>
      <c r="BF756" s="353" t="e">
        <f t="shared" ref="BF756:BF758" si="1186">BE756/K756</f>
        <v>#DIV/0!</v>
      </c>
      <c r="BG756" s="331"/>
      <c r="BH756" s="353" t="e">
        <f t="shared" ref="BH756:BH757" si="1187">BG756/L756</f>
        <v>#DIV/0!</v>
      </c>
      <c r="BI756" s="331"/>
      <c r="BJ756" s="331"/>
      <c r="BK756" s="331"/>
      <c r="BL756" s="331"/>
    </row>
    <row r="757" spans="2:64" s="38" customFormat="1" ht="21" hidden="1" customHeight="1" x14ac:dyDescent="0.25">
      <c r="B757" s="232" t="s">
        <v>278</v>
      </c>
      <c r="C757" s="186"/>
      <c r="D757" s="303"/>
      <c r="E757" s="303"/>
      <c r="F757" s="303"/>
      <c r="G757" s="303"/>
      <c r="H757" s="303"/>
      <c r="I757" s="303"/>
      <c r="J757" s="303"/>
      <c r="K757" s="348">
        <f t="shared" si="1178"/>
        <v>0</v>
      </c>
      <c r="L757" s="229"/>
      <c r="M757" s="229"/>
      <c r="N757" s="229"/>
      <c r="O757" s="229"/>
      <c r="P757" s="348">
        <f t="shared" si="1179"/>
        <v>0</v>
      </c>
      <c r="Q757" s="349" t="e">
        <f t="shared" si="1180"/>
        <v>#DIV/0!</v>
      </c>
      <c r="R757" s="229"/>
      <c r="S757" s="349"/>
      <c r="T757" s="349"/>
      <c r="U757" s="349"/>
      <c r="V757" s="303"/>
      <c r="W757" s="303"/>
      <c r="X757" s="303"/>
      <c r="Y757" s="342"/>
      <c r="Z757" s="348">
        <f t="shared" si="1181"/>
        <v>0</v>
      </c>
      <c r="AA757" s="349" t="e">
        <f t="shared" si="1182"/>
        <v>#DIV/0!</v>
      </c>
      <c r="AB757" s="303"/>
      <c r="AC757" s="303"/>
      <c r="AD757" s="303"/>
      <c r="AE757" s="303"/>
      <c r="AF757" s="303"/>
      <c r="AG757" s="303"/>
      <c r="AH757" s="303"/>
      <c r="AI757" s="303"/>
      <c r="AJ757" s="348">
        <f t="shared" si="1183"/>
        <v>0</v>
      </c>
      <c r="AK757" s="349" t="e">
        <f t="shared" si="1184"/>
        <v>#DIV/0!</v>
      </c>
      <c r="AL757" s="303"/>
      <c r="AM757" s="355"/>
      <c r="AN757" s="355"/>
      <c r="AO757" s="355"/>
      <c r="AP757" s="303"/>
      <c r="AQ757" s="303"/>
      <c r="AR757" s="303"/>
      <c r="AS757" s="303"/>
      <c r="AT757" s="331"/>
      <c r="AU757" s="331"/>
      <c r="AV757" s="331"/>
      <c r="AW757" s="331"/>
      <c r="AX757" s="331"/>
      <c r="AY757" s="331"/>
      <c r="AZ757" s="331"/>
      <c r="BA757" s="331"/>
      <c r="BB757" s="331"/>
      <c r="BC757" s="331"/>
      <c r="BD757" s="331"/>
      <c r="BE757" s="352">
        <f t="shared" si="1185"/>
        <v>0</v>
      </c>
      <c r="BF757" s="353" t="e">
        <f t="shared" si="1186"/>
        <v>#DIV/0!</v>
      </c>
      <c r="BG757" s="331"/>
      <c r="BH757" s="353" t="e">
        <f t="shared" si="1187"/>
        <v>#DIV/0!</v>
      </c>
      <c r="BI757" s="331"/>
      <c r="BJ757" s="331"/>
      <c r="BK757" s="331"/>
      <c r="BL757" s="331"/>
    </row>
    <row r="758" spans="2:64" s="38" customFormat="1" ht="92.25" hidden="1" customHeight="1" x14ac:dyDescent="0.25">
      <c r="B758" s="482" t="s">
        <v>67</v>
      </c>
      <c r="C758" s="212" t="s">
        <v>305</v>
      </c>
      <c r="D758" s="303"/>
      <c r="E758" s="303"/>
      <c r="F758" s="303"/>
      <c r="G758" s="303"/>
      <c r="H758" s="303"/>
      <c r="I758" s="303"/>
      <c r="J758" s="303"/>
      <c r="K758" s="348">
        <f>O758</f>
        <v>0</v>
      </c>
      <c r="L758" s="348">
        <v>0</v>
      </c>
      <c r="M758" s="348"/>
      <c r="N758" s="348">
        <v>0</v>
      </c>
      <c r="O758" s="348">
        <v>0</v>
      </c>
      <c r="P758" s="348">
        <f t="shared" si="1179"/>
        <v>0</v>
      </c>
      <c r="Q758" s="349" t="e">
        <f>P758/K758</f>
        <v>#DIV/0!</v>
      </c>
      <c r="R758" s="348">
        <v>0</v>
      </c>
      <c r="S758" s="349">
        <v>0</v>
      </c>
      <c r="T758" s="349"/>
      <c r="U758" s="349"/>
      <c r="V758" s="347">
        <v>0</v>
      </c>
      <c r="W758" s="347">
        <v>0</v>
      </c>
      <c r="X758" s="348"/>
      <c r="Y758" s="349" t="e">
        <f>X758/O758</f>
        <v>#DIV/0!</v>
      </c>
      <c r="Z758" s="348">
        <f t="shared" si="1181"/>
        <v>0</v>
      </c>
      <c r="AA758" s="349" t="e">
        <f t="shared" si="1182"/>
        <v>#DIV/0!</v>
      </c>
      <c r="AB758" s="303"/>
      <c r="AC758" s="303"/>
      <c r="AD758" s="303"/>
      <c r="AE758" s="303"/>
      <c r="AF758" s="303"/>
      <c r="AG758" s="303"/>
      <c r="AH758" s="348">
        <f>X758</f>
        <v>0</v>
      </c>
      <c r="AI758" s="349" t="e">
        <f>AH758/X758</f>
        <v>#DIV/0!</v>
      </c>
      <c r="AJ758" s="348">
        <f t="shared" si="1183"/>
        <v>0</v>
      </c>
      <c r="AK758" s="349" t="e">
        <f t="shared" si="1184"/>
        <v>#DIV/0!</v>
      </c>
      <c r="AL758" s="348">
        <v>0</v>
      </c>
      <c r="AM758" s="338">
        <v>0</v>
      </c>
      <c r="AN758" s="338"/>
      <c r="AO758" s="338"/>
      <c r="AP758" s="348">
        <v>0</v>
      </c>
      <c r="AQ758" s="349">
        <v>0</v>
      </c>
      <c r="AR758" s="348">
        <f>AH758</f>
        <v>0</v>
      </c>
      <c r="AS758" s="349" t="e">
        <f>AR758/O758</f>
        <v>#DIV/0!</v>
      </c>
      <c r="AT758" s="331"/>
      <c r="AU758" s="331"/>
      <c r="AV758" s="331"/>
      <c r="AW758" s="331"/>
      <c r="AX758" s="331"/>
      <c r="AY758" s="331"/>
      <c r="AZ758" s="331"/>
      <c r="BA758" s="331"/>
      <c r="BB758" s="331"/>
      <c r="BC758" s="331"/>
      <c r="BD758" s="331"/>
      <c r="BE758" s="352">
        <f t="shared" si="1185"/>
        <v>0</v>
      </c>
      <c r="BF758" s="353" t="e">
        <f t="shared" si="1186"/>
        <v>#DIV/0!</v>
      </c>
      <c r="BG758" s="352">
        <v>0</v>
      </c>
      <c r="BH758" s="353">
        <v>0</v>
      </c>
      <c r="BI758" s="352">
        <v>0</v>
      </c>
      <c r="BJ758" s="353">
        <v>0</v>
      </c>
      <c r="BK758" s="352">
        <f>BC758</f>
        <v>0</v>
      </c>
      <c r="BL758" s="353" t="e">
        <f>BK758/O758</f>
        <v>#DIV/0!</v>
      </c>
    </row>
    <row r="759" spans="2:64" s="70" customFormat="1" ht="45.75" hidden="1" customHeight="1" x14ac:dyDescent="0.2">
      <c r="B759" s="943" t="s">
        <v>279</v>
      </c>
      <c r="C759" s="943"/>
      <c r="D759" s="303" t="e">
        <f>D620+#REF!+D650+D755+D758</f>
        <v>#REF!</v>
      </c>
      <c r="E759" s="303" t="e">
        <f>E620+#REF!+E650+E755+E758</f>
        <v>#REF!</v>
      </c>
      <c r="F759" s="303" t="e">
        <f>F620+#REF!+F650+F755+F758</f>
        <v>#REF!</v>
      </c>
      <c r="G759" s="303" t="e">
        <f>G620+#REF!+G650+G755+G758</f>
        <v>#REF!</v>
      </c>
      <c r="H759" s="303" t="e">
        <f>H620+#REF!+H650+H755+H758</f>
        <v>#REF!</v>
      </c>
      <c r="I759" s="303" t="e">
        <f>I620+#REF!+I650+I755+I758</f>
        <v>#REF!</v>
      </c>
      <c r="J759" s="303" t="e">
        <f>J620+#REF!+J650+J755+J758</f>
        <v>#REF!</v>
      </c>
      <c r="K759" s="303" t="e">
        <f>K620+#REF!+K650+K755+K758</f>
        <v>#REF!</v>
      </c>
      <c r="L759" s="303" t="e">
        <f>L620+#REF!+L650+L755+L758</f>
        <v>#REF!</v>
      </c>
      <c r="M759" s="303"/>
      <c r="N759" s="303" t="e">
        <f>N620+#REF!+N650+N755+N758</f>
        <v>#REF!</v>
      </c>
      <c r="O759" s="303" t="e">
        <f>O620+#REF!+O650+O755+O758</f>
        <v>#REF!</v>
      </c>
      <c r="P759" s="303" t="e">
        <f>P620+#REF!+P650+P755+P758</f>
        <v>#REF!</v>
      </c>
      <c r="Q759" s="303"/>
      <c r="R759" s="303" t="e">
        <f>R620+#REF!+R650+R755+R758</f>
        <v>#REF!</v>
      </c>
      <c r="S759" s="303"/>
      <c r="T759" s="303"/>
      <c r="U759" s="303"/>
      <c r="V759" s="303" t="e">
        <f>V620+#REF!+V650+V755+V758</f>
        <v>#REF!</v>
      </c>
      <c r="W759" s="303"/>
      <c r="X759" s="303" t="e">
        <f>X620+#REF!+X650+X755+X758</f>
        <v>#REF!</v>
      </c>
      <c r="Y759" s="303"/>
      <c r="Z759" s="303" t="e">
        <f>Z620+#REF!+Z650+Z755+Z758</f>
        <v>#REF!</v>
      </c>
      <c r="AA759" s="303"/>
      <c r="AB759" s="303" t="e">
        <f>AB620+#REF!+AB650+AB755+AB758</f>
        <v>#REF!</v>
      </c>
      <c r="AC759" s="303"/>
      <c r="AD759" s="303"/>
      <c r="AE759" s="303"/>
      <c r="AF759" s="303" t="e">
        <f>AF620+#REF!+AF650+AF755+AF758</f>
        <v>#REF!</v>
      </c>
      <c r="AG759" s="303"/>
      <c r="AH759" s="303" t="e">
        <f>AH620+#REF!+AH650+AH755+AH758</f>
        <v>#REF!</v>
      </c>
      <c r="AI759" s="303"/>
      <c r="AJ759" s="303" t="e">
        <f>AJ620+#REF!+AJ650+AJ755+AJ758</f>
        <v>#REF!</v>
      </c>
      <c r="AK759" s="303"/>
      <c r="AL759" s="303" t="e">
        <f>AL620+#REF!+AL650+AL755+AL758</f>
        <v>#REF!</v>
      </c>
      <c r="AM759" s="355"/>
      <c r="AN759" s="355"/>
      <c r="AO759" s="355"/>
      <c r="AP759" s="303" t="e">
        <f>AP620+#REF!+AP650+AP755+AP758</f>
        <v>#REF!</v>
      </c>
      <c r="AQ759" s="303"/>
      <c r="AR759" s="303" t="e">
        <f>AR620+#REF!+AR650+AR755+AR758</f>
        <v>#REF!</v>
      </c>
      <c r="AS759" s="303"/>
      <c r="AT759" s="331" t="e">
        <f>AT620+#REF!+AT650+AT755+AT758</f>
        <v>#REF!</v>
      </c>
      <c r="AU759" s="331" t="e">
        <f>AU620+#REF!+AU650+AU755+AU758</f>
        <v>#REF!</v>
      </c>
      <c r="AV759" s="331" t="e">
        <f>AV620+#REF!+AV650+AV755+AV758</f>
        <v>#REF!</v>
      </c>
      <c r="AW759" s="331" t="e">
        <f>AW620+#REF!+AW650+AW755+AW758</f>
        <v>#REF!</v>
      </c>
      <c r="AX759" s="331" t="e">
        <f>AX620+#REF!+AX650+AX755+AX758</f>
        <v>#REF!</v>
      </c>
      <c r="AY759" s="331" t="e">
        <f>AY620+#REF!+AY650+AY755+AY758</f>
        <v>#REF!</v>
      </c>
      <c r="AZ759" s="331" t="e">
        <f>AZ620+#REF!+AZ650+AZ755+AZ758</f>
        <v>#REF!</v>
      </c>
      <c r="BA759" s="331" t="e">
        <f>BA620+#REF!+BA650+BA755+BA758</f>
        <v>#REF!</v>
      </c>
      <c r="BB759" s="331" t="e">
        <f>BB620+#REF!+BB650+BB755+BB758</f>
        <v>#REF!</v>
      </c>
      <c r="BC759" s="331" t="e">
        <f>BC620+#REF!+BC650+BC755+BC758</f>
        <v>#REF!</v>
      </c>
      <c r="BD759" s="331" t="e">
        <f>BD620+#REF!+BD650+BD755+BD758</f>
        <v>#REF!</v>
      </c>
      <c r="BE759" s="331" t="e">
        <f>BE620+#REF!+BE650+BE755+BE758</f>
        <v>#REF!</v>
      </c>
      <c r="BF759" s="331"/>
      <c r="BG759" s="331" t="e">
        <f>BG620+#REF!+BG650+BG755+BG758</f>
        <v>#REF!</v>
      </c>
      <c r="BH759" s="331"/>
      <c r="BI759" s="331" t="e">
        <f>BI620+#REF!+BI650+BI755+BI758</f>
        <v>#REF!</v>
      </c>
      <c r="BJ759" s="331"/>
      <c r="BK759" s="331" t="e">
        <f>BK620+#REF!+BK650+BK755+BK758</f>
        <v>#REF!</v>
      </c>
      <c r="BL759" s="331"/>
    </row>
    <row r="760" spans="2:64" s="70" customFormat="1" ht="10.5" hidden="1" customHeight="1" x14ac:dyDescent="0.3">
      <c r="B760" s="534"/>
      <c r="C760" s="228"/>
      <c r="D760" s="535"/>
      <c r="E760" s="535"/>
      <c r="F760" s="535"/>
      <c r="G760" s="535"/>
      <c r="H760" s="535"/>
      <c r="I760" s="535"/>
      <c r="J760" s="535"/>
      <c r="K760" s="535"/>
      <c r="L760" s="535"/>
      <c r="M760" s="535"/>
      <c r="N760" s="535"/>
      <c r="O760" s="535"/>
      <c r="P760" s="535"/>
      <c r="Q760" s="535"/>
      <c r="R760" s="535"/>
      <c r="S760" s="535"/>
      <c r="T760" s="535"/>
      <c r="U760" s="535"/>
      <c r="V760" s="535"/>
      <c r="W760" s="535"/>
      <c r="X760" s="535"/>
      <c r="Y760" s="535"/>
      <c r="Z760" s="535"/>
      <c r="AA760" s="535"/>
      <c r="AB760" s="535"/>
      <c r="AC760" s="535"/>
      <c r="AD760" s="535"/>
      <c r="AE760" s="535"/>
      <c r="AF760" s="535"/>
      <c r="AG760" s="535"/>
      <c r="AH760" s="535"/>
      <c r="AI760" s="535"/>
      <c r="AJ760" s="535"/>
      <c r="AK760" s="536"/>
      <c r="AL760" s="535"/>
      <c r="AM760" s="535"/>
      <c r="AN760" s="535"/>
      <c r="AO760" s="535"/>
      <c r="AP760" s="535"/>
      <c r="AQ760" s="535"/>
      <c r="AR760" s="535"/>
      <c r="AS760" s="535"/>
      <c r="AT760" s="537"/>
      <c r="AU760" s="537"/>
      <c r="AV760" s="537"/>
      <c r="AW760" s="537"/>
      <c r="AX760" s="537"/>
      <c r="AY760" s="537"/>
      <c r="AZ760" s="537"/>
      <c r="BA760" s="537"/>
      <c r="BB760" s="537"/>
      <c r="BC760" s="537"/>
      <c r="BD760" s="537"/>
      <c r="BE760" s="537"/>
      <c r="BF760" s="537"/>
      <c r="BG760" s="537"/>
      <c r="BH760" s="537"/>
      <c r="BI760" s="537"/>
      <c r="BJ760" s="537"/>
      <c r="BK760" s="537"/>
      <c r="BL760" s="537"/>
    </row>
    <row r="761" spans="2:64" s="70" customFormat="1" ht="27.75" hidden="1" customHeight="1" x14ac:dyDescent="0.2">
      <c r="B761" s="943" t="s">
        <v>280</v>
      </c>
      <c r="C761" s="943"/>
      <c r="D761" s="303" t="e">
        <f>D620+#REF!</f>
        <v>#REF!</v>
      </c>
      <c r="E761" s="303" t="e">
        <f>E620+#REF!</f>
        <v>#REF!</v>
      </c>
      <c r="F761" s="303" t="e">
        <f>F620+#REF!</f>
        <v>#REF!</v>
      </c>
      <c r="G761" s="303" t="e">
        <f>G620+#REF!</f>
        <v>#REF!</v>
      </c>
      <c r="H761" s="303" t="e">
        <f>H620+#REF!</f>
        <v>#REF!</v>
      </c>
      <c r="I761" s="303" t="e">
        <f>I620+#REF!</f>
        <v>#REF!</v>
      </c>
      <c r="J761" s="303" t="e">
        <f>J620+#REF!</f>
        <v>#REF!</v>
      </c>
      <c r="K761" s="303" t="e">
        <f>K620+#REF!</f>
        <v>#REF!</v>
      </c>
      <c r="L761" s="303" t="e">
        <f>L620+#REF!</f>
        <v>#REF!</v>
      </c>
      <c r="M761" s="303"/>
      <c r="N761" s="303" t="e">
        <f>N620+#REF!</f>
        <v>#REF!</v>
      </c>
      <c r="O761" s="303" t="e">
        <f>O620+#REF!</f>
        <v>#REF!</v>
      </c>
      <c r="P761" s="303" t="e">
        <f>P620+#REF!</f>
        <v>#REF!</v>
      </c>
      <c r="Q761" s="303"/>
      <c r="R761" s="303" t="e">
        <f>R620+#REF!</f>
        <v>#REF!</v>
      </c>
      <c r="S761" s="303"/>
      <c r="T761" s="303"/>
      <c r="U761" s="303"/>
      <c r="V761" s="303" t="e">
        <f>V620+#REF!</f>
        <v>#REF!</v>
      </c>
      <c r="W761" s="303"/>
      <c r="X761" s="303" t="e">
        <f>X620+#REF!</f>
        <v>#REF!</v>
      </c>
      <c r="Y761" s="303"/>
      <c r="Z761" s="303" t="e">
        <f>Z620+#REF!</f>
        <v>#REF!</v>
      </c>
      <c r="AA761" s="303"/>
      <c r="AB761" s="303" t="e">
        <f>AB620+#REF!</f>
        <v>#REF!</v>
      </c>
      <c r="AC761" s="303"/>
      <c r="AD761" s="303"/>
      <c r="AE761" s="303"/>
      <c r="AF761" s="303" t="e">
        <f>AF620+#REF!</f>
        <v>#REF!</v>
      </c>
      <c r="AG761" s="303"/>
      <c r="AH761" s="303" t="e">
        <f>AH620+#REF!</f>
        <v>#REF!</v>
      </c>
      <c r="AI761" s="303"/>
      <c r="AJ761" s="303" t="e">
        <f>AJ620+#REF!</f>
        <v>#REF!</v>
      </c>
      <c r="AK761" s="303"/>
      <c r="AL761" s="303" t="e">
        <f>AL620+#REF!</f>
        <v>#REF!</v>
      </c>
      <c r="AM761" s="355"/>
      <c r="AN761" s="355"/>
      <c r="AO761" s="355"/>
      <c r="AP761" s="303" t="e">
        <f>AP620+#REF!</f>
        <v>#REF!</v>
      </c>
      <c r="AQ761" s="303"/>
      <c r="AR761" s="303" t="e">
        <f>AR620+#REF!</f>
        <v>#REF!</v>
      </c>
      <c r="AS761" s="303"/>
      <c r="AT761" s="331" t="e">
        <f>AT620+#REF!</f>
        <v>#REF!</v>
      </c>
      <c r="AU761" s="331" t="e">
        <f>AU620+#REF!</f>
        <v>#REF!</v>
      </c>
      <c r="AV761" s="331" t="e">
        <f>AV620+#REF!</f>
        <v>#REF!</v>
      </c>
      <c r="AW761" s="331" t="e">
        <f>AW620+#REF!</f>
        <v>#REF!</v>
      </c>
      <c r="AX761" s="331" t="e">
        <f>AX620+#REF!</f>
        <v>#REF!</v>
      </c>
      <c r="AY761" s="331" t="e">
        <f>AY620+#REF!</f>
        <v>#REF!</v>
      </c>
      <c r="AZ761" s="331" t="e">
        <f>AZ620+#REF!</f>
        <v>#REF!</v>
      </c>
      <c r="BA761" s="331" t="e">
        <f>BA620+#REF!</f>
        <v>#REF!</v>
      </c>
      <c r="BB761" s="331" t="e">
        <f>BB620+#REF!</f>
        <v>#REF!</v>
      </c>
      <c r="BC761" s="331" t="e">
        <f>BC620+#REF!</f>
        <v>#REF!</v>
      </c>
      <c r="BD761" s="331" t="e">
        <f>BD620+#REF!</f>
        <v>#REF!</v>
      </c>
      <c r="BE761" s="331" t="e">
        <f>BE620+#REF!</f>
        <v>#REF!</v>
      </c>
      <c r="BF761" s="331"/>
      <c r="BG761" s="331" t="e">
        <f>BG620+#REF!</f>
        <v>#REF!</v>
      </c>
      <c r="BH761" s="331"/>
      <c r="BI761" s="331" t="e">
        <f>BI620+#REF!</f>
        <v>#REF!</v>
      </c>
      <c r="BJ761" s="331"/>
      <c r="BK761" s="331" t="e">
        <f>BK620+#REF!</f>
        <v>#REF!</v>
      </c>
      <c r="BL761" s="331"/>
    </row>
    <row r="762" spans="2:64" s="70" customFormat="1" ht="29.25" hidden="1" customHeight="1" x14ac:dyDescent="0.2">
      <c r="B762" s="943" t="s">
        <v>281</v>
      </c>
      <c r="C762" s="943"/>
      <c r="D762" s="303">
        <v>0</v>
      </c>
      <c r="E762" s="303" t="e">
        <f>#REF!+E635</f>
        <v>#REF!</v>
      </c>
      <c r="F762" s="303" t="e">
        <f>#REF!+F635</f>
        <v>#REF!</v>
      </c>
      <c r="G762" s="303" t="e">
        <f>#REF!+G635</f>
        <v>#REF!</v>
      </c>
      <c r="H762" s="303" t="e">
        <f>#REF!+H635</f>
        <v>#REF!</v>
      </c>
      <c r="I762" s="303" t="e">
        <f>#REF!+I635</f>
        <v>#REF!</v>
      </c>
      <c r="J762" s="303" t="e">
        <f>#REF!+J635</f>
        <v>#REF!</v>
      </c>
      <c r="K762" s="303">
        <f>L762+N762+O762</f>
        <v>0</v>
      </c>
      <c r="L762" s="303">
        <v>0</v>
      </c>
      <c r="M762" s="303"/>
      <c r="N762" s="303">
        <v>0</v>
      </c>
      <c r="O762" s="303">
        <v>0</v>
      </c>
      <c r="P762" s="303">
        <f>R762+V762+X762</f>
        <v>0</v>
      </c>
      <c r="Q762" s="303"/>
      <c r="R762" s="303">
        <v>0</v>
      </c>
      <c r="S762" s="303"/>
      <c r="T762" s="303"/>
      <c r="U762" s="303"/>
      <c r="V762" s="303">
        <v>0</v>
      </c>
      <c r="W762" s="303"/>
      <c r="X762" s="303">
        <v>0</v>
      </c>
      <c r="Y762" s="303"/>
      <c r="Z762" s="303">
        <f>AB762+AF762+AH762</f>
        <v>0</v>
      </c>
      <c r="AA762" s="303"/>
      <c r="AB762" s="303">
        <v>0</v>
      </c>
      <c r="AC762" s="303"/>
      <c r="AD762" s="303"/>
      <c r="AE762" s="303"/>
      <c r="AF762" s="303">
        <v>0</v>
      </c>
      <c r="AG762" s="303"/>
      <c r="AH762" s="303">
        <v>0</v>
      </c>
      <c r="AI762" s="303"/>
      <c r="AJ762" s="303">
        <f>AL762+AP762+AR762</f>
        <v>0</v>
      </c>
      <c r="AK762" s="303"/>
      <c r="AL762" s="303">
        <v>0</v>
      </c>
      <c r="AM762" s="355"/>
      <c r="AN762" s="355"/>
      <c r="AO762" s="355"/>
      <c r="AP762" s="303">
        <v>0</v>
      </c>
      <c r="AQ762" s="303"/>
      <c r="AR762" s="303">
        <v>0</v>
      </c>
      <c r="AS762" s="303"/>
      <c r="AT762" s="331">
        <v>0</v>
      </c>
      <c r="AU762" s="331">
        <v>0</v>
      </c>
      <c r="AV762" s="331">
        <v>0</v>
      </c>
      <c r="AW762" s="331">
        <f>AX762+AY762+AZ762</f>
        <v>0</v>
      </c>
      <c r="AX762" s="331">
        <v>0</v>
      </c>
      <c r="AY762" s="331">
        <v>0</v>
      </c>
      <c r="AZ762" s="331">
        <v>0</v>
      </c>
      <c r="BA762" s="331">
        <f>BB762+BC762+BD762</f>
        <v>0</v>
      </c>
      <c r="BB762" s="331">
        <v>0</v>
      </c>
      <c r="BC762" s="331">
        <v>0</v>
      </c>
      <c r="BD762" s="331">
        <v>0</v>
      </c>
      <c r="BE762" s="331">
        <f>BG762+BI762+BK762</f>
        <v>0</v>
      </c>
      <c r="BF762" s="331"/>
      <c r="BG762" s="331">
        <v>0</v>
      </c>
      <c r="BH762" s="331"/>
      <c r="BI762" s="331">
        <v>0</v>
      </c>
      <c r="BJ762" s="331"/>
      <c r="BK762" s="331">
        <v>0</v>
      </c>
      <c r="BL762" s="331"/>
    </row>
    <row r="763" spans="2:64" s="70" customFormat="1" ht="21" hidden="1" customHeight="1" x14ac:dyDescent="0.2">
      <c r="B763" s="943" t="s">
        <v>282</v>
      </c>
      <c r="C763" s="943"/>
      <c r="D763" s="303" t="e">
        <f>D620+#REF!</f>
        <v>#REF!</v>
      </c>
      <c r="E763" s="303" t="e">
        <f>F763+G763</f>
        <v>#REF!</v>
      </c>
      <c r="F763" s="303" t="e">
        <f>F620+#REF!</f>
        <v>#REF!</v>
      </c>
      <c r="G763" s="303" t="e">
        <f>G620+#REF!</f>
        <v>#REF!</v>
      </c>
      <c r="H763" s="303" t="e">
        <f>I763+J763</f>
        <v>#REF!</v>
      </c>
      <c r="I763" s="303" t="e">
        <f>I620+#REF!</f>
        <v>#REF!</v>
      </c>
      <c r="J763" s="303" t="e">
        <f>J620+#REF!</f>
        <v>#REF!</v>
      </c>
      <c r="K763" s="303" t="e">
        <f>L763+O763</f>
        <v>#REF!</v>
      </c>
      <c r="L763" s="303" t="e">
        <f>L620+#REF!</f>
        <v>#REF!</v>
      </c>
      <c r="M763" s="303"/>
      <c r="N763" s="303" t="e">
        <f>N620+#REF!</f>
        <v>#REF!</v>
      </c>
      <c r="O763" s="303" t="e">
        <f>O620+#REF!</f>
        <v>#REF!</v>
      </c>
      <c r="P763" s="303" t="e">
        <f>R763+X763</f>
        <v>#REF!</v>
      </c>
      <c r="Q763" s="303"/>
      <c r="R763" s="303" t="e">
        <f>R620+#REF!</f>
        <v>#REF!</v>
      </c>
      <c r="S763" s="303"/>
      <c r="T763" s="303"/>
      <c r="U763" s="303"/>
      <c r="V763" s="303" t="e">
        <f>V620+#REF!</f>
        <v>#REF!</v>
      </c>
      <c r="W763" s="303"/>
      <c r="X763" s="303" t="e">
        <f>X620+#REF!</f>
        <v>#REF!</v>
      </c>
      <c r="Y763" s="303"/>
      <c r="Z763" s="303" t="e">
        <f>AB763+AH763</f>
        <v>#REF!</v>
      </c>
      <c r="AA763" s="303"/>
      <c r="AB763" s="303" t="e">
        <f>AB620+#REF!</f>
        <v>#REF!</v>
      </c>
      <c r="AC763" s="303"/>
      <c r="AD763" s="303"/>
      <c r="AE763" s="303"/>
      <c r="AF763" s="303" t="e">
        <f>AF620+#REF!</f>
        <v>#REF!</v>
      </c>
      <c r="AG763" s="303"/>
      <c r="AH763" s="303" t="e">
        <f>AH620+#REF!</f>
        <v>#REF!</v>
      </c>
      <c r="AI763" s="303"/>
      <c r="AJ763" s="303" t="e">
        <f>AL763+AR763</f>
        <v>#REF!</v>
      </c>
      <c r="AK763" s="303"/>
      <c r="AL763" s="303" t="e">
        <f>AL620+#REF!</f>
        <v>#REF!</v>
      </c>
      <c r="AM763" s="355"/>
      <c r="AN763" s="355"/>
      <c r="AO763" s="355"/>
      <c r="AP763" s="303" t="e">
        <f>AP620+#REF!</f>
        <v>#REF!</v>
      </c>
      <c r="AQ763" s="303"/>
      <c r="AR763" s="303" t="e">
        <f>AR620+#REF!</f>
        <v>#REF!</v>
      </c>
      <c r="AS763" s="303"/>
      <c r="AT763" s="331" t="e">
        <f>AT620+#REF!</f>
        <v>#REF!</v>
      </c>
      <c r="AU763" s="331" t="e">
        <f>AU620+#REF!</f>
        <v>#REF!</v>
      </c>
      <c r="AV763" s="331" t="e">
        <f>AV620+#REF!</f>
        <v>#REF!</v>
      </c>
      <c r="AW763" s="331" t="e">
        <f>AX763+AZ763</f>
        <v>#REF!</v>
      </c>
      <c r="AX763" s="331" t="e">
        <f>AX620+#REF!</f>
        <v>#REF!</v>
      </c>
      <c r="AY763" s="331" t="e">
        <f>AY620+#REF!</f>
        <v>#REF!</v>
      </c>
      <c r="AZ763" s="331" t="e">
        <f>AZ620+#REF!</f>
        <v>#REF!</v>
      </c>
      <c r="BA763" s="331" t="e">
        <f>BB763+BD763</f>
        <v>#REF!</v>
      </c>
      <c r="BB763" s="331" t="e">
        <f>BB620+#REF!</f>
        <v>#REF!</v>
      </c>
      <c r="BC763" s="331" t="e">
        <f>BC620+#REF!</f>
        <v>#REF!</v>
      </c>
      <c r="BD763" s="331" t="e">
        <f>BD620+#REF!</f>
        <v>#REF!</v>
      </c>
      <c r="BE763" s="331" t="e">
        <f>BG763+BK763</f>
        <v>#REF!</v>
      </c>
      <c r="BF763" s="331"/>
      <c r="BG763" s="331" t="e">
        <f>BG620+#REF!</f>
        <v>#REF!</v>
      </c>
      <c r="BH763" s="331"/>
      <c r="BI763" s="331" t="e">
        <f>BI620+#REF!</f>
        <v>#REF!</v>
      </c>
      <c r="BJ763" s="331"/>
      <c r="BK763" s="331" t="e">
        <f>BK620+#REF!</f>
        <v>#REF!</v>
      </c>
      <c r="BL763" s="331"/>
    </row>
    <row r="764" spans="2:64" s="70" customFormat="1" ht="41.25" hidden="1" customHeight="1" x14ac:dyDescent="0.2">
      <c r="B764" s="943" t="s">
        <v>283</v>
      </c>
      <c r="C764" s="943"/>
      <c r="D764" s="303" t="e">
        <f>D629+D633</f>
        <v>#REF!</v>
      </c>
      <c r="E764" s="303" t="e">
        <f t="shared" ref="E764:J764" si="1188">E629</f>
        <v>#REF!</v>
      </c>
      <c r="F764" s="303" t="e">
        <f t="shared" si="1188"/>
        <v>#REF!</v>
      </c>
      <c r="G764" s="303" t="e">
        <f t="shared" si="1188"/>
        <v>#REF!</v>
      </c>
      <c r="H764" s="303" t="e">
        <f t="shared" si="1188"/>
        <v>#REF!</v>
      </c>
      <c r="I764" s="303" t="e">
        <f t="shared" si="1188"/>
        <v>#REF!</v>
      </c>
      <c r="J764" s="303" t="e">
        <f t="shared" si="1188"/>
        <v>#REF!</v>
      </c>
      <c r="K764" s="303">
        <f>K629+K633</f>
        <v>1389825.7286699999</v>
      </c>
      <c r="L764" s="303">
        <f>L629</f>
        <v>0</v>
      </c>
      <c r="M764" s="303"/>
      <c r="N764" s="303">
        <f>N629</f>
        <v>0</v>
      </c>
      <c r="O764" s="303">
        <f>O629+O633</f>
        <v>1389825.7286699999</v>
      </c>
      <c r="P764" s="303">
        <f>P629</f>
        <v>979140.04107000004</v>
      </c>
      <c r="Q764" s="303"/>
      <c r="R764" s="303">
        <f>R629</f>
        <v>0</v>
      </c>
      <c r="S764" s="303"/>
      <c r="T764" s="303"/>
      <c r="U764" s="303"/>
      <c r="V764" s="303">
        <f>V629</f>
        <v>0</v>
      </c>
      <c r="W764" s="303"/>
      <c r="X764" s="303">
        <f>X629</f>
        <v>1154170.05764</v>
      </c>
      <c r="Y764" s="303"/>
      <c r="Z764" s="303">
        <f>Z629</f>
        <v>1180497.0920199999</v>
      </c>
      <c r="AA764" s="303"/>
      <c r="AB764" s="303">
        <f>AB629</f>
        <v>0</v>
      </c>
      <c r="AC764" s="303"/>
      <c r="AD764" s="303"/>
      <c r="AE764" s="303"/>
      <c r="AF764" s="303">
        <f>AF629</f>
        <v>0</v>
      </c>
      <c r="AG764" s="303"/>
      <c r="AH764" s="303">
        <f>AH629</f>
        <v>1180497.0920199999</v>
      </c>
      <c r="AI764" s="303"/>
      <c r="AJ764" s="303">
        <f>AJ629</f>
        <v>1340495.4197</v>
      </c>
      <c r="AK764" s="303"/>
      <c r="AL764" s="303">
        <f>AL629</f>
        <v>0</v>
      </c>
      <c r="AM764" s="355"/>
      <c r="AN764" s="355"/>
      <c r="AO764" s="355"/>
      <c r="AP764" s="303">
        <f>AP629</f>
        <v>0</v>
      </c>
      <c r="AQ764" s="303"/>
      <c r="AR764" s="303">
        <f>AR629</f>
        <v>1340495.4197</v>
      </c>
      <c r="AS764" s="303"/>
      <c r="AT764" s="331">
        <f>AT629</f>
        <v>0</v>
      </c>
      <c r="AU764" s="331">
        <f>AU629</f>
        <v>0</v>
      </c>
      <c r="AV764" s="331">
        <f>AV629+AV633</f>
        <v>87324.671319999994</v>
      </c>
      <c r="AW764" s="331" t="e">
        <f>AW629+AW633</f>
        <v>#DIV/0!</v>
      </c>
      <c r="AX764" s="331">
        <f>AX629</f>
        <v>0</v>
      </c>
      <c r="AY764" s="331">
        <f>AY629</f>
        <v>0</v>
      </c>
      <c r="AZ764" s="331" t="e">
        <f>AZ629+AZ633</f>
        <v>#DIV/0!</v>
      </c>
      <c r="BA764" s="331">
        <f>BA629+BA633</f>
        <v>948056.83689999999</v>
      </c>
      <c r="BB764" s="331">
        <f>BB629+BB633</f>
        <v>0</v>
      </c>
      <c r="BC764" s="331">
        <f>BC629+BC633</f>
        <v>0</v>
      </c>
      <c r="BD764" s="331">
        <f>BD629+BD633</f>
        <v>948056.83689999999</v>
      </c>
      <c r="BE764" s="331">
        <f>BE629</f>
        <v>834785.0311599999</v>
      </c>
      <c r="BF764" s="331"/>
      <c r="BG764" s="331">
        <f>BG629</f>
        <v>0</v>
      </c>
      <c r="BH764" s="331"/>
      <c r="BI764" s="331">
        <f>BI629</f>
        <v>0</v>
      </c>
      <c r="BJ764" s="331"/>
      <c r="BK764" s="331">
        <f>BK629</f>
        <v>834785.0311599999</v>
      </c>
      <c r="BL764" s="331"/>
    </row>
    <row r="765" spans="2:64" s="4" customFormat="1" ht="9.75" hidden="1" customHeight="1" x14ac:dyDescent="0.3">
      <c r="B765" s="538"/>
      <c r="C765" s="163"/>
      <c r="D765" s="539"/>
      <c r="E765" s="539"/>
      <c r="F765" s="539"/>
      <c r="G765" s="539"/>
      <c r="H765" s="539"/>
      <c r="I765" s="539"/>
      <c r="J765" s="539"/>
      <c r="K765" s="539"/>
      <c r="L765" s="539"/>
      <c r="M765" s="539"/>
      <c r="N765" s="539"/>
      <c r="O765" s="539"/>
      <c r="P765" s="539"/>
      <c r="Q765" s="539"/>
      <c r="R765" s="539"/>
      <c r="S765" s="539"/>
      <c r="T765" s="539"/>
      <c r="U765" s="539"/>
      <c r="V765" s="539"/>
      <c r="W765" s="539"/>
      <c r="X765" s="539"/>
      <c r="Y765" s="539"/>
      <c r="Z765" s="539"/>
      <c r="AA765" s="539"/>
      <c r="AB765" s="539"/>
      <c r="AC765" s="539"/>
      <c r="AD765" s="539"/>
      <c r="AE765" s="539"/>
      <c r="AF765" s="539"/>
      <c r="AG765" s="539"/>
      <c r="AH765" s="539"/>
      <c r="AI765" s="539"/>
      <c r="AJ765" s="539"/>
      <c r="AK765" s="540"/>
      <c r="AL765" s="539"/>
      <c r="AM765" s="539"/>
      <c r="AN765" s="539"/>
      <c r="AO765" s="539"/>
      <c r="AP765" s="539"/>
      <c r="AQ765" s="539"/>
      <c r="AR765" s="539"/>
      <c r="AS765" s="539"/>
      <c r="AT765" s="539"/>
      <c r="AU765" s="539"/>
      <c r="AV765" s="539"/>
      <c r="AW765" s="539"/>
      <c r="AX765" s="539"/>
      <c r="AY765" s="539"/>
      <c r="AZ765" s="539"/>
      <c r="BA765" s="539"/>
      <c r="BB765" s="539"/>
      <c r="BC765" s="539"/>
      <c r="BD765" s="539"/>
      <c r="BE765" s="539"/>
      <c r="BF765" s="539"/>
      <c r="BG765" s="539"/>
      <c r="BH765" s="539"/>
      <c r="BI765" s="539"/>
      <c r="BJ765" s="539"/>
      <c r="BK765" s="539"/>
      <c r="BL765" s="539"/>
    </row>
    <row r="766" spans="2:64" s="38" customFormat="1" ht="60.75" hidden="1" customHeight="1" x14ac:dyDescent="0.3">
      <c r="B766" s="947" t="s">
        <v>284</v>
      </c>
      <c r="C766" s="947"/>
      <c r="D766" s="947"/>
      <c r="E766" s="947"/>
      <c r="F766" s="947"/>
      <c r="G766" s="947"/>
      <c r="H766" s="947"/>
      <c r="I766" s="947"/>
      <c r="J766" s="947"/>
      <c r="K766" s="947"/>
      <c r="L766" s="947"/>
      <c r="M766" s="947"/>
      <c r="N766" s="947"/>
      <c r="O766" s="947"/>
      <c r="P766" s="947"/>
      <c r="Q766" s="947"/>
      <c r="R766" s="947"/>
      <c r="S766" s="947"/>
      <c r="T766" s="947"/>
      <c r="U766" s="947"/>
      <c r="V766" s="947"/>
      <c r="W766" s="947"/>
      <c r="X766" s="947"/>
      <c r="Y766" s="947"/>
      <c r="Z766" s="947"/>
      <c r="AA766" s="947"/>
      <c r="AB766" s="947"/>
      <c r="AC766" s="947"/>
      <c r="AD766" s="947"/>
      <c r="AE766" s="947"/>
      <c r="AF766" s="947"/>
      <c r="AG766" s="947"/>
      <c r="AH766" s="947"/>
      <c r="AI766" s="947"/>
      <c r="AJ766" s="947"/>
      <c r="AK766" s="947"/>
      <c r="AL766" s="947"/>
      <c r="AM766" s="947"/>
      <c r="AN766" s="947"/>
      <c r="AO766" s="947"/>
      <c r="AP766" s="947"/>
      <c r="AQ766" s="947"/>
      <c r="AR766" s="947"/>
      <c r="AS766" s="947"/>
      <c r="AT766" s="947"/>
      <c r="AU766" s="947"/>
      <c r="AV766" s="947"/>
      <c r="AW766" s="947"/>
      <c r="AX766" s="947"/>
      <c r="AY766" s="947"/>
      <c r="AZ766" s="947"/>
      <c r="BA766" s="947"/>
      <c r="BB766" s="947"/>
      <c r="BC766" s="947"/>
      <c r="BD766" s="947"/>
      <c r="BE766" s="541"/>
      <c r="BF766" s="541"/>
      <c r="BG766" s="541"/>
      <c r="BH766" s="452"/>
      <c r="BI766" s="452"/>
      <c r="BJ766" s="452"/>
      <c r="BK766" s="452"/>
      <c r="BL766" s="452"/>
    </row>
    <row r="767" spans="2:64" s="85" customFormat="1" ht="66" hidden="1" customHeight="1" x14ac:dyDescent="0.25">
      <c r="B767" s="482" t="s">
        <v>60</v>
      </c>
      <c r="C767" s="212" t="s">
        <v>285</v>
      </c>
      <c r="D767" s="347"/>
      <c r="E767" s="347">
        <f>F767+G767</f>
        <v>20000</v>
      </c>
      <c r="F767" s="347">
        <f>20000</f>
        <v>20000</v>
      </c>
      <c r="G767" s="347">
        <f>G768+G769</f>
        <v>0</v>
      </c>
      <c r="H767" s="347"/>
      <c r="I767" s="347"/>
      <c r="J767" s="347"/>
      <c r="K767" s="347">
        <f>L767</f>
        <v>0</v>
      </c>
      <c r="L767" s="347">
        <v>0</v>
      </c>
      <c r="M767" s="347"/>
      <c r="N767" s="347"/>
      <c r="O767" s="347"/>
      <c r="P767" s="347">
        <f>R767+V767</f>
        <v>0</v>
      </c>
      <c r="Q767" s="347"/>
      <c r="R767" s="347">
        <f>AF767</f>
        <v>0</v>
      </c>
      <c r="S767" s="347"/>
      <c r="T767" s="347"/>
      <c r="U767" s="347"/>
      <c r="V767" s="347">
        <f>AG767</f>
        <v>0</v>
      </c>
      <c r="W767" s="347"/>
      <c r="X767" s="347"/>
      <c r="Y767" s="347"/>
      <c r="Z767" s="347">
        <f>AB767+AF767</f>
        <v>0</v>
      </c>
      <c r="AA767" s="347"/>
      <c r="AB767" s="347">
        <f>AQ767</f>
        <v>0</v>
      </c>
      <c r="AC767" s="347"/>
      <c r="AD767" s="347"/>
      <c r="AE767" s="347"/>
      <c r="AF767" s="347">
        <f>AR767</f>
        <v>0</v>
      </c>
      <c r="AG767" s="347"/>
      <c r="AH767" s="347"/>
      <c r="AI767" s="347"/>
      <c r="AJ767" s="347">
        <f>AL767+AP767</f>
        <v>0</v>
      </c>
      <c r="AK767" s="347"/>
      <c r="AL767" s="347">
        <f>AY767</f>
        <v>0</v>
      </c>
      <c r="AM767" s="355"/>
      <c r="AN767" s="355"/>
      <c r="AO767" s="355"/>
      <c r="AP767" s="347">
        <f>AZ767</f>
        <v>0</v>
      </c>
      <c r="AQ767" s="347"/>
      <c r="AR767" s="347"/>
      <c r="AS767" s="347"/>
      <c r="AT767" s="350">
        <f>AP767</f>
        <v>0</v>
      </c>
      <c r="AU767" s="350"/>
      <c r="AV767" s="350"/>
      <c r="AW767" s="350">
        <f>AX767</f>
        <v>0</v>
      </c>
      <c r="AX767" s="350">
        <f>AT767</f>
        <v>0</v>
      </c>
      <c r="AY767" s="350"/>
      <c r="AZ767" s="350"/>
      <c r="BA767" s="350">
        <f>BB767</f>
        <v>0</v>
      </c>
      <c r="BB767" s="350">
        <f>AF767</f>
        <v>0</v>
      </c>
      <c r="BC767" s="350"/>
      <c r="BD767" s="350"/>
      <c r="BE767" s="350">
        <f>BG767+BI767</f>
        <v>0</v>
      </c>
      <c r="BF767" s="350"/>
      <c r="BG767" s="350">
        <f>BR767</f>
        <v>0</v>
      </c>
      <c r="BH767" s="350"/>
      <c r="BI767" s="350">
        <f>BS767</f>
        <v>0</v>
      </c>
      <c r="BJ767" s="350"/>
      <c r="BK767" s="350"/>
      <c r="BL767" s="350"/>
    </row>
    <row r="768" spans="2:64" s="105" customFormat="1" ht="18.75" hidden="1" customHeight="1" x14ac:dyDescent="0.3">
      <c r="B768" s="948" t="s">
        <v>286</v>
      </c>
      <c r="C768" s="948"/>
      <c r="D768" s="948"/>
      <c r="E768" s="948"/>
      <c r="F768" s="948"/>
      <c r="G768" s="948"/>
      <c r="H768" s="948"/>
      <c r="I768" s="948"/>
      <c r="J768" s="948"/>
      <c r="K768" s="948"/>
      <c r="L768" s="948"/>
      <c r="M768" s="948"/>
      <c r="N768" s="948"/>
      <c r="O768" s="948"/>
      <c r="P768" s="948"/>
      <c r="Q768" s="948"/>
      <c r="R768" s="948"/>
      <c r="S768" s="948"/>
      <c r="T768" s="948"/>
      <c r="U768" s="948"/>
      <c r="V768" s="948"/>
      <c r="W768" s="948"/>
      <c r="X768" s="948"/>
      <c r="Y768" s="948"/>
      <c r="Z768" s="948"/>
      <c r="AA768" s="948"/>
      <c r="AB768" s="948"/>
      <c r="AC768" s="948"/>
      <c r="AD768" s="948"/>
      <c r="AE768" s="948"/>
      <c r="AF768" s="948"/>
      <c r="AG768" s="948"/>
      <c r="AH768" s="948"/>
      <c r="AI768" s="948"/>
      <c r="AJ768" s="948"/>
      <c r="AK768" s="948"/>
      <c r="AL768" s="948"/>
      <c r="AM768" s="948"/>
      <c r="AN768" s="948"/>
      <c r="AO768" s="948"/>
      <c r="AP768" s="948"/>
      <c r="AQ768" s="948"/>
      <c r="AR768" s="948"/>
      <c r="AS768" s="948"/>
      <c r="AT768" s="948"/>
      <c r="AU768" s="948"/>
      <c r="AV768" s="948"/>
      <c r="AW768" s="948"/>
      <c r="AX768" s="948"/>
      <c r="AY768" s="948"/>
      <c r="AZ768" s="948"/>
      <c r="BA768" s="948"/>
      <c r="BB768" s="948"/>
      <c r="BC768" s="948"/>
      <c r="BD768" s="948"/>
      <c r="BE768" s="542"/>
      <c r="BF768" s="543"/>
      <c r="BG768" s="543"/>
      <c r="BH768" s="452"/>
      <c r="BI768" s="452"/>
      <c r="BJ768" s="452"/>
      <c r="BK768" s="452"/>
      <c r="BL768" s="452"/>
    </row>
    <row r="769" spans="2:72" s="105" customFormat="1" ht="18.75" hidden="1" customHeight="1" x14ac:dyDescent="0.3">
      <c r="B769" s="949"/>
      <c r="C769" s="949"/>
      <c r="D769" s="949"/>
      <c r="E769" s="949"/>
      <c r="F769" s="949"/>
      <c r="G769" s="949"/>
      <c r="H769" s="949"/>
      <c r="I769" s="949"/>
      <c r="J769" s="949"/>
      <c r="K769" s="949"/>
      <c r="L769" s="949"/>
      <c r="M769" s="949"/>
      <c r="N769" s="949"/>
      <c r="O769" s="949"/>
      <c r="P769" s="949"/>
      <c r="Q769" s="949"/>
      <c r="R769" s="949"/>
      <c r="S769" s="949"/>
      <c r="T769" s="949"/>
      <c r="U769" s="949"/>
      <c r="V769" s="949"/>
      <c r="W769" s="949"/>
      <c r="X769" s="949"/>
      <c r="Y769" s="949"/>
      <c r="Z769" s="949"/>
      <c r="AA769" s="949"/>
      <c r="AB769" s="949"/>
      <c r="AC769" s="949"/>
      <c r="AD769" s="949"/>
      <c r="AE769" s="949"/>
      <c r="AF769" s="949"/>
      <c r="AG769" s="949"/>
      <c r="AH769" s="949"/>
      <c r="AI769" s="949"/>
      <c r="AJ769" s="949"/>
      <c r="AK769" s="949"/>
      <c r="AL769" s="949"/>
      <c r="AM769" s="949"/>
      <c r="AN769" s="949"/>
      <c r="AO769" s="949"/>
      <c r="AP769" s="949"/>
      <c r="AQ769" s="949"/>
      <c r="AR769" s="949"/>
      <c r="AS769" s="949"/>
      <c r="AT769" s="949"/>
      <c r="AU769" s="949"/>
      <c r="AV769" s="949"/>
      <c r="AW769" s="949"/>
      <c r="AX769" s="949"/>
      <c r="AY769" s="949"/>
      <c r="AZ769" s="949"/>
      <c r="BA769" s="949"/>
      <c r="BB769" s="949"/>
      <c r="BC769" s="949"/>
      <c r="BD769" s="949"/>
      <c r="BE769" s="542"/>
      <c r="BF769" s="543"/>
      <c r="BG769" s="543"/>
      <c r="BH769" s="452"/>
      <c r="BI769" s="452"/>
      <c r="BJ769" s="452"/>
      <c r="BK769" s="452"/>
      <c r="BL769" s="452"/>
    </row>
    <row r="770" spans="2:72" s="105" customFormat="1" ht="57.75" hidden="1" customHeight="1" x14ac:dyDescent="0.3">
      <c r="B770" s="482" t="s">
        <v>60</v>
      </c>
      <c r="C770" s="212" t="s">
        <v>45</v>
      </c>
      <c r="D770" s="347"/>
      <c r="E770" s="347" t="e">
        <f>F770+G770</f>
        <v>#REF!</v>
      </c>
      <c r="F770" s="347">
        <f>20000</f>
        <v>20000</v>
      </c>
      <c r="G770" s="347" t="e">
        <f>G771+G772</f>
        <v>#REF!</v>
      </c>
      <c r="H770" s="347"/>
      <c r="I770" s="347"/>
      <c r="J770" s="347"/>
      <c r="K770" s="347">
        <f>L770</f>
        <v>0</v>
      </c>
      <c r="L770" s="347">
        <v>0</v>
      </c>
      <c r="M770" s="347"/>
      <c r="N770" s="347"/>
      <c r="O770" s="347"/>
      <c r="P770" s="347">
        <f>X770</f>
        <v>0</v>
      </c>
      <c r="Q770" s="347"/>
      <c r="R770" s="347">
        <f ca="1">AF770</f>
        <v>0</v>
      </c>
      <c r="S770" s="347"/>
      <c r="T770" s="347"/>
      <c r="U770" s="347"/>
      <c r="V770" s="347">
        <f>AG770</f>
        <v>0</v>
      </c>
      <c r="W770" s="347"/>
      <c r="X770" s="347">
        <f>AH770</f>
        <v>0</v>
      </c>
      <c r="Y770" s="347"/>
      <c r="Z770" s="347">
        <f>AH770</f>
        <v>0</v>
      </c>
      <c r="AA770" s="347"/>
      <c r="AB770" s="347">
        <f>AQ770</f>
        <v>0</v>
      </c>
      <c r="AC770" s="347"/>
      <c r="AD770" s="347"/>
      <c r="AE770" s="347"/>
      <c r="AF770" s="347">
        <f ca="1">AR770</f>
        <v>0</v>
      </c>
      <c r="AG770" s="347"/>
      <c r="AH770" s="347">
        <f>AS770</f>
        <v>0</v>
      </c>
      <c r="AI770" s="347"/>
      <c r="AJ770" s="347">
        <f ca="1">AR770</f>
        <v>0</v>
      </c>
      <c r="AK770" s="347"/>
      <c r="AL770" s="347">
        <f>AY770</f>
        <v>0</v>
      </c>
      <c r="AM770" s="355"/>
      <c r="AN770" s="355"/>
      <c r="AO770" s="355"/>
      <c r="AP770" s="347">
        <f>AZ770</f>
        <v>0</v>
      </c>
      <c r="AQ770" s="347"/>
      <c r="AR770" s="347">
        <f ca="1">BA770</f>
        <v>0</v>
      </c>
      <c r="AS770" s="347"/>
      <c r="AT770" s="350">
        <f>AP770</f>
        <v>0</v>
      </c>
      <c r="AU770" s="350"/>
      <c r="AV770" s="350"/>
      <c r="AW770" s="350">
        <f>AX770</f>
        <v>0</v>
      </c>
      <c r="AX770" s="350">
        <f>AT770</f>
        <v>0</v>
      </c>
      <c r="AY770" s="350"/>
      <c r="AZ770" s="350"/>
      <c r="BA770" s="350">
        <f ca="1">BB770</f>
        <v>0</v>
      </c>
      <c r="BB770" s="350">
        <f ca="1">AF770</f>
        <v>0</v>
      </c>
      <c r="BC770" s="350"/>
      <c r="BD770" s="350"/>
      <c r="BE770" s="350">
        <f>BK770</f>
        <v>0</v>
      </c>
      <c r="BF770" s="350"/>
      <c r="BG770" s="350">
        <f>BR770</f>
        <v>0</v>
      </c>
      <c r="BH770" s="350"/>
      <c r="BI770" s="350">
        <f>BS770</f>
        <v>0</v>
      </c>
      <c r="BJ770" s="350"/>
      <c r="BK770" s="350">
        <f>BT770</f>
        <v>0</v>
      </c>
      <c r="BL770" s="350"/>
    </row>
    <row r="771" spans="2:72" s="38" customFormat="1" ht="69" customHeight="1" x14ac:dyDescent="0.25">
      <c r="B771" s="952" t="s">
        <v>284</v>
      </c>
      <c r="C771" s="953"/>
      <c r="D771" s="953"/>
      <c r="E771" s="953"/>
      <c r="F771" s="953"/>
      <c r="G771" s="953"/>
      <c r="H771" s="953"/>
      <c r="I771" s="953"/>
      <c r="J771" s="953"/>
      <c r="K771" s="953"/>
      <c r="L771" s="953"/>
      <c r="M771" s="953"/>
      <c r="N771" s="953"/>
      <c r="O771" s="953"/>
      <c r="P771" s="953"/>
      <c r="Q771" s="953"/>
      <c r="R771" s="953"/>
      <c r="S771" s="953"/>
      <c r="T771" s="953"/>
      <c r="U771" s="953"/>
      <c r="V771" s="953"/>
      <c r="W771" s="953"/>
      <c r="X771" s="953"/>
      <c r="Y771" s="953"/>
      <c r="Z771" s="953"/>
      <c r="AA771" s="953"/>
      <c r="AB771" s="953"/>
      <c r="AC771" s="953"/>
      <c r="AD771" s="953"/>
      <c r="AE771" s="953"/>
      <c r="AF771" s="953"/>
      <c r="AG771" s="953"/>
      <c r="AH771" s="953"/>
      <c r="AI771" s="953"/>
      <c r="AJ771" s="953"/>
      <c r="AK771" s="953"/>
      <c r="AL771" s="953"/>
      <c r="AM771" s="953"/>
      <c r="AN771" s="953"/>
      <c r="AO771" s="953"/>
      <c r="AP771" s="953"/>
      <c r="AQ771" s="953"/>
      <c r="AR771" s="953"/>
      <c r="AS771" s="953"/>
      <c r="AT771" s="953"/>
      <c r="AU771" s="953"/>
      <c r="AV771" s="953"/>
      <c r="AW771" s="953"/>
      <c r="AX771" s="953"/>
      <c r="AY771" s="953"/>
      <c r="AZ771" s="953"/>
      <c r="BA771" s="953"/>
      <c r="BB771" s="953"/>
      <c r="BC771" s="953"/>
      <c r="BD771" s="953"/>
      <c r="BE771" s="953"/>
      <c r="BF771" s="953"/>
      <c r="BG771" s="953"/>
      <c r="BH771" s="953"/>
      <c r="BI771" s="953"/>
      <c r="BJ771" s="953"/>
      <c r="BK771" s="953"/>
      <c r="BL771" s="953"/>
    </row>
    <row r="772" spans="2:72" s="85" customFormat="1" ht="104.25" customHeight="1" x14ac:dyDescent="0.25">
      <c r="B772" s="482" t="s">
        <v>60</v>
      </c>
      <c r="C772" s="212" t="s">
        <v>285</v>
      </c>
      <c r="D772" s="347"/>
      <c r="E772" s="347" t="e">
        <f>F772+G772</f>
        <v>#REF!</v>
      </c>
      <c r="F772" s="347">
        <f>20000</f>
        <v>20000</v>
      </c>
      <c r="G772" s="347" t="e">
        <f>G773+G774</f>
        <v>#REF!</v>
      </c>
      <c r="H772" s="347"/>
      <c r="I772" s="347"/>
      <c r="J772" s="347"/>
      <c r="K772" s="348">
        <f>L772+M772+N772</f>
        <v>1299.5</v>
      </c>
      <c r="L772" s="348">
        <v>847.5</v>
      </c>
      <c r="M772" s="348">
        <v>226</v>
      </c>
      <c r="N772" s="348">
        <v>226</v>
      </c>
      <c r="O772" s="348">
        <v>0</v>
      </c>
      <c r="P772" s="348">
        <f>R772+T772+V772</f>
        <v>1299.5</v>
      </c>
      <c r="Q772" s="349">
        <f>P772/K772</f>
        <v>1</v>
      </c>
      <c r="R772" s="348">
        <f>L772</f>
        <v>847.5</v>
      </c>
      <c r="S772" s="349">
        <f>R772/L772</f>
        <v>1</v>
      </c>
      <c r="T772" s="348">
        <f>M772</f>
        <v>226</v>
      </c>
      <c r="U772" s="349">
        <f>T772/M772</f>
        <v>1</v>
      </c>
      <c r="V772" s="348">
        <f>N772</f>
        <v>226</v>
      </c>
      <c r="W772" s="349">
        <f>V772/N772</f>
        <v>1</v>
      </c>
      <c r="X772" s="347"/>
      <c r="Y772" s="347"/>
      <c r="Z772" s="348">
        <f>AB772+AD772+AF772</f>
        <v>1299.5</v>
      </c>
      <c r="AA772" s="349">
        <f>Z772/K772</f>
        <v>1</v>
      </c>
      <c r="AB772" s="348">
        <f>R772</f>
        <v>847.5</v>
      </c>
      <c r="AC772" s="349">
        <f>AB772/L772</f>
        <v>1</v>
      </c>
      <c r="AD772" s="348">
        <v>226</v>
      </c>
      <c r="AE772" s="349">
        <f>AD772/M772</f>
        <v>1</v>
      </c>
      <c r="AF772" s="348">
        <v>226</v>
      </c>
      <c r="AG772" s="349">
        <f>AF772/N772</f>
        <v>1</v>
      </c>
      <c r="AH772" s="347"/>
      <c r="AI772" s="347"/>
      <c r="AJ772" s="348">
        <f>AL772+AN772+AP772</f>
        <v>1299.5</v>
      </c>
      <c r="AK772" s="349">
        <f>AJ772/K772</f>
        <v>1</v>
      </c>
      <c r="AL772" s="348">
        <f>AB772</f>
        <v>847.5</v>
      </c>
      <c r="AM772" s="338">
        <f>AL772/L772</f>
        <v>1</v>
      </c>
      <c r="AN772" s="348">
        <f>AD772</f>
        <v>226</v>
      </c>
      <c r="AO772" s="349">
        <f>AN772/N772</f>
        <v>1</v>
      </c>
      <c r="AP772" s="348">
        <f>AF772</f>
        <v>226</v>
      </c>
      <c r="AQ772" s="349">
        <f>AP772/N772</f>
        <v>1</v>
      </c>
      <c r="AR772" s="347"/>
      <c r="AS772" s="347"/>
      <c r="AT772" s="350">
        <f>AP772</f>
        <v>226</v>
      </c>
      <c r="AU772" s="350"/>
      <c r="AV772" s="350"/>
      <c r="AW772" s="350">
        <f>AX772</f>
        <v>226</v>
      </c>
      <c r="AX772" s="350">
        <f>AT772</f>
        <v>226</v>
      </c>
      <c r="AY772" s="350"/>
      <c r="AZ772" s="350"/>
      <c r="BA772" s="350">
        <f>BB772</f>
        <v>226</v>
      </c>
      <c r="BB772" s="350">
        <f>AF772</f>
        <v>226</v>
      </c>
      <c r="BC772" s="350"/>
      <c r="BD772" s="350"/>
      <c r="BE772" s="352">
        <f>BG772+BI772</f>
        <v>0</v>
      </c>
      <c r="BF772" s="353">
        <f>BE772/K772</f>
        <v>0</v>
      </c>
      <c r="BG772" s="352">
        <f>L772-AB772</f>
        <v>0</v>
      </c>
      <c r="BH772" s="353">
        <f>BG772/L772</f>
        <v>0</v>
      </c>
      <c r="BI772" s="352">
        <f>N772-AF772</f>
        <v>0</v>
      </c>
      <c r="BJ772" s="353">
        <f>BI772/AK772</f>
        <v>0</v>
      </c>
      <c r="BK772" s="350"/>
      <c r="BL772" s="350"/>
    </row>
    <row r="773" spans="2:72" s="4" customFormat="1" ht="43.5" customHeight="1" x14ac:dyDescent="0.25">
      <c r="B773" s="952" t="s">
        <v>321</v>
      </c>
      <c r="C773" s="953"/>
      <c r="D773" s="953"/>
      <c r="E773" s="953"/>
      <c r="F773" s="953"/>
      <c r="G773" s="953"/>
      <c r="H773" s="953"/>
      <c r="I773" s="953"/>
      <c r="J773" s="953"/>
      <c r="K773" s="953"/>
      <c r="L773" s="953"/>
      <c r="M773" s="953"/>
      <c r="N773" s="953"/>
      <c r="O773" s="953"/>
      <c r="P773" s="953"/>
      <c r="Q773" s="953"/>
      <c r="R773" s="953"/>
      <c r="S773" s="953"/>
      <c r="T773" s="953"/>
      <c r="U773" s="953"/>
      <c r="V773" s="953"/>
      <c r="W773" s="953"/>
      <c r="X773" s="953"/>
      <c r="Y773" s="953"/>
      <c r="Z773" s="953"/>
      <c r="AA773" s="953"/>
      <c r="AB773" s="953"/>
      <c r="AC773" s="953"/>
      <c r="AD773" s="953"/>
      <c r="AE773" s="953"/>
      <c r="AF773" s="953"/>
      <c r="AG773" s="953"/>
      <c r="AH773" s="953"/>
      <c r="AI773" s="953"/>
      <c r="AJ773" s="953"/>
      <c r="AK773" s="953"/>
      <c r="AL773" s="953"/>
      <c r="AM773" s="953"/>
      <c r="AN773" s="953"/>
      <c r="AO773" s="953"/>
      <c r="AP773" s="953"/>
      <c r="AQ773" s="953"/>
      <c r="AR773" s="953"/>
      <c r="AS773" s="953"/>
      <c r="AT773" s="953"/>
      <c r="AU773" s="953"/>
      <c r="AV773" s="953"/>
      <c r="AW773" s="953"/>
      <c r="AX773" s="953"/>
      <c r="AY773" s="953"/>
      <c r="AZ773" s="953"/>
      <c r="BA773" s="953"/>
      <c r="BB773" s="953"/>
      <c r="BC773" s="953"/>
      <c r="BD773" s="953"/>
      <c r="BE773" s="953"/>
      <c r="BF773" s="953"/>
      <c r="BG773" s="953"/>
      <c r="BH773" s="953"/>
      <c r="BI773" s="953"/>
      <c r="BJ773" s="953"/>
      <c r="BK773" s="953"/>
      <c r="BL773" s="953"/>
    </row>
    <row r="774" spans="2:72" s="85" customFormat="1" ht="80.25" customHeight="1" x14ac:dyDescent="0.25">
      <c r="B774" s="482" t="s">
        <v>60</v>
      </c>
      <c r="C774" s="212" t="s">
        <v>320</v>
      </c>
      <c r="D774" s="347"/>
      <c r="E774" s="347" t="e">
        <f>F774+G774</f>
        <v>#REF!</v>
      </c>
      <c r="F774" s="347">
        <f>20000</f>
        <v>20000</v>
      </c>
      <c r="G774" s="347" t="e">
        <f>G777+#REF!</f>
        <v>#REF!</v>
      </c>
      <c r="H774" s="347"/>
      <c r="I774" s="347"/>
      <c r="J774" s="347"/>
      <c r="K774" s="348">
        <f>L774+N774</f>
        <v>418012.08056999999</v>
      </c>
      <c r="L774" s="348">
        <f>SUM(L775:L776)</f>
        <v>418012.08056999999</v>
      </c>
      <c r="M774" s="348"/>
      <c r="N774" s="348"/>
      <c r="O774" s="348"/>
      <c r="P774" s="348">
        <f>R774+V774</f>
        <v>418012.08056999999</v>
      </c>
      <c r="Q774" s="349">
        <f>P774/K774</f>
        <v>1</v>
      </c>
      <c r="R774" s="348">
        <f>SUM(R775:R776)</f>
        <v>418012.08056999999</v>
      </c>
      <c r="S774" s="349">
        <f>R774/L774</f>
        <v>1</v>
      </c>
      <c r="T774" s="349"/>
      <c r="U774" s="349"/>
      <c r="V774" s="347">
        <f>AF774</f>
        <v>0</v>
      </c>
      <c r="W774" s="347">
        <v>0</v>
      </c>
      <c r="X774" s="347"/>
      <c r="Y774" s="347"/>
      <c r="Z774" s="348">
        <f>AB774+AF774+AH774</f>
        <v>418012.08056999999</v>
      </c>
      <c r="AA774" s="349">
        <f>Z774/K774</f>
        <v>1</v>
      </c>
      <c r="AB774" s="348">
        <f>SUM(AB775:AB776)</f>
        <v>418012.08056999999</v>
      </c>
      <c r="AC774" s="349">
        <f>AB774/L774</f>
        <v>1</v>
      </c>
      <c r="AD774" s="349"/>
      <c r="AE774" s="349"/>
      <c r="AF774" s="348">
        <v>0</v>
      </c>
      <c r="AG774" s="349">
        <v>0</v>
      </c>
      <c r="AH774" s="347"/>
      <c r="AI774" s="347"/>
      <c r="AJ774" s="348">
        <f>SUM(AJ775:AJ776)</f>
        <v>418012.08056999999</v>
      </c>
      <c r="AK774" s="349">
        <f>AJ774/K774</f>
        <v>1</v>
      </c>
      <c r="AL774" s="348">
        <f>SUM(AL775:AL776)</f>
        <v>418012.08056999999</v>
      </c>
      <c r="AM774" s="338">
        <f>AL774/L774</f>
        <v>1</v>
      </c>
      <c r="AN774" s="338"/>
      <c r="AO774" s="338"/>
      <c r="AP774" s="348">
        <f>N774</f>
        <v>0</v>
      </c>
      <c r="AQ774" s="349">
        <v>0</v>
      </c>
      <c r="AR774" s="347"/>
      <c r="AS774" s="347"/>
      <c r="AT774" s="350">
        <f>AP774</f>
        <v>0</v>
      </c>
      <c r="AU774" s="350"/>
      <c r="AV774" s="350"/>
      <c r="AW774" s="350">
        <f>AX774</f>
        <v>0</v>
      </c>
      <c r="AX774" s="350">
        <f>AT774</f>
        <v>0</v>
      </c>
      <c r="AY774" s="350"/>
      <c r="AZ774" s="350"/>
      <c r="BA774" s="350">
        <f>BB774</f>
        <v>0</v>
      </c>
      <c r="BB774" s="350">
        <f>AF774</f>
        <v>0</v>
      </c>
      <c r="BC774" s="350"/>
      <c r="BD774" s="350"/>
      <c r="BE774" s="352">
        <f>BG774+BI774</f>
        <v>0</v>
      </c>
      <c r="BF774" s="353">
        <f>BE774/K774</f>
        <v>0</v>
      </c>
      <c r="BG774" s="352">
        <f>L774-AB774</f>
        <v>0</v>
      </c>
      <c r="BH774" s="353">
        <f>BG774/L774</f>
        <v>0</v>
      </c>
      <c r="BI774" s="352"/>
      <c r="BJ774" s="353"/>
      <c r="BK774" s="350"/>
      <c r="BL774" s="350"/>
    </row>
    <row r="775" spans="2:72" s="43" customFormat="1" ht="31.5" hidden="1" customHeight="1" x14ac:dyDescent="0.25">
      <c r="B775" s="483"/>
      <c r="C775" s="192" t="s">
        <v>368</v>
      </c>
      <c r="D775" s="355"/>
      <c r="E775" s="355"/>
      <c r="F775" s="355"/>
      <c r="G775" s="355"/>
      <c r="H775" s="355"/>
      <c r="I775" s="355"/>
      <c r="J775" s="355"/>
      <c r="K775" s="354">
        <f>L775</f>
        <v>417939.68320999999</v>
      </c>
      <c r="L775" s="354">
        <v>417939.68320999999</v>
      </c>
      <c r="M775" s="354"/>
      <c r="N775" s="354"/>
      <c r="O775" s="354"/>
      <c r="P775" s="354">
        <f>R775</f>
        <v>417939.68320999999</v>
      </c>
      <c r="Q775" s="338">
        <f>P775/K775</f>
        <v>1</v>
      </c>
      <c r="R775" s="354">
        <f>L775</f>
        <v>417939.68320999999</v>
      </c>
      <c r="S775" s="338">
        <f t="shared" ref="S775:S776" si="1189">R775/L775</f>
        <v>1</v>
      </c>
      <c r="T775" s="338"/>
      <c r="U775" s="338"/>
      <c r="V775" s="355"/>
      <c r="W775" s="355"/>
      <c r="X775" s="355"/>
      <c r="Y775" s="355"/>
      <c r="Z775" s="354">
        <f>AB775</f>
        <v>417939.68320999999</v>
      </c>
      <c r="AA775" s="338">
        <f t="shared" ref="AA775:AA776" si="1190">Z775/K775</f>
        <v>1</v>
      </c>
      <c r="AB775" s="354">
        <f>R775</f>
        <v>417939.68320999999</v>
      </c>
      <c r="AC775" s="338">
        <f t="shared" ref="AC775:AC776" si="1191">AB775/L775</f>
        <v>1</v>
      </c>
      <c r="AD775" s="338"/>
      <c r="AE775" s="338"/>
      <c r="AF775" s="354"/>
      <c r="AG775" s="338"/>
      <c r="AH775" s="355"/>
      <c r="AI775" s="355"/>
      <c r="AJ775" s="354">
        <f>AL775</f>
        <v>417939.68320999999</v>
      </c>
      <c r="AK775" s="342">
        <f>AJ775/K775</f>
        <v>1</v>
      </c>
      <c r="AL775" s="354">
        <f>AB775</f>
        <v>417939.68320999999</v>
      </c>
      <c r="AM775" s="338">
        <f>AL775/L775</f>
        <v>1</v>
      </c>
      <c r="AN775" s="338"/>
      <c r="AO775" s="338"/>
      <c r="AP775" s="354"/>
      <c r="AQ775" s="338"/>
      <c r="AR775" s="355"/>
      <c r="AS775" s="355"/>
      <c r="AT775" s="351"/>
      <c r="AU775" s="351"/>
      <c r="AV775" s="351"/>
      <c r="AW775" s="351"/>
      <c r="AX775" s="351"/>
      <c r="AY775" s="351"/>
      <c r="AZ775" s="351"/>
      <c r="BA775" s="351"/>
      <c r="BB775" s="351"/>
      <c r="BC775" s="351"/>
      <c r="BD775" s="351"/>
      <c r="BE775" s="356"/>
      <c r="BF775" s="357"/>
      <c r="BG775" s="356"/>
      <c r="BH775" s="357"/>
      <c r="BI775" s="356"/>
      <c r="BJ775" s="357"/>
      <c r="BK775" s="351"/>
      <c r="BL775" s="351"/>
    </row>
    <row r="776" spans="2:72" s="43" customFormat="1" ht="31.5" hidden="1" customHeight="1" x14ac:dyDescent="0.25">
      <c r="B776" s="483"/>
      <c r="C776" s="192" t="s">
        <v>369</v>
      </c>
      <c r="D776" s="355"/>
      <c r="E776" s="355"/>
      <c r="F776" s="355"/>
      <c r="G776" s="355"/>
      <c r="H776" s="355"/>
      <c r="I776" s="355"/>
      <c r="J776" s="355"/>
      <c r="K776" s="354">
        <f>L776</f>
        <v>72.397360000000006</v>
      </c>
      <c r="L776" s="354">
        <v>72.397360000000006</v>
      </c>
      <c r="M776" s="354"/>
      <c r="N776" s="354"/>
      <c r="O776" s="354"/>
      <c r="P776" s="354">
        <f>R776</f>
        <v>72.397360000000006</v>
      </c>
      <c r="Q776" s="338">
        <f>P776/K776</f>
        <v>1</v>
      </c>
      <c r="R776" s="354">
        <f>L776</f>
        <v>72.397360000000006</v>
      </c>
      <c r="S776" s="338">
        <f t="shared" si="1189"/>
        <v>1</v>
      </c>
      <c r="T776" s="338"/>
      <c r="U776" s="338"/>
      <c r="V776" s="355"/>
      <c r="W776" s="355"/>
      <c r="X776" s="355"/>
      <c r="Y776" s="355"/>
      <c r="Z776" s="354">
        <f>AB776</f>
        <v>72.397360000000006</v>
      </c>
      <c r="AA776" s="338">
        <f t="shared" si="1190"/>
        <v>1</v>
      </c>
      <c r="AB776" s="354">
        <f>R776</f>
        <v>72.397360000000006</v>
      </c>
      <c r="AC776" s="338">
        <f t="shared" si="1191"/>
        <v>1</v>
      </c>
      <c r="AD776" s="338"/>
      <c r="AE776" s="338"/>
      <c r="AF776" s="354"/>
      <c r="AG776" s="338"/>
      <c r="AH776" s="355"/>
      <c r="AI776" s="355"/>
      <c r="AJ776" s="354">
        <f>AL776</f>
        <v>72.397360000000006</v>
      </c>
      <c r="AK776" s="342">
        <f>AJ776/K776</f>
        <v>1</v>
      </c>
      <c r="AL776" s="354">
        <f>AB776</f>
        <v>72.397360000000006</v>
      </c>
      <c r="AM776" s="338">
        <f>AL776/L776</f>
        <v>1</v>
      </c>
      <c r="AN776" s="338"/>
      <c r="AO776" s="338"/>
      <c r="AP776" s="354"/>
      <c r="AQ776" s="338"/>
      <c r="AR776" s="355"/>
      <c r="AS776" s="355"/>
      <c r="AT776" s="351"/>
      <c r="AU776" s="351"/>
      <c r="AV776" s="351"/>
      <c r="AW776" s="351"/>
      <c r="AX776" s="351"/>
      <c r="AY776" s="351"/>
      <c r="AZ776" s="351"/>
      <c r="BA776" s="351"/>
      <c r="BB776" s="351"/>
      <c r="BC776" s="351"/>
      <c r="BD776" s="351"/>
      <c r="BE776" s="356"/>
      <c r="BF776" s="357"/>
      <c r="BG776" s="356"/>
      <c r="BH776" s="357"/>
      <c r="BI776" s="356"/>
      <c r="BJ776" s="357"/>
      <c r="BK776" s="351"/>
      <c r="BL776" s="351"/>
    </row>
    <row r="777" spans="2:72" s="85" customFormat="1" ht="83.25" customHeight="1" x14ac:dyDescent="0.25">
      <c r="B777" s="482" t="s">
        <v>67</v>
      </c>
      <c r="C777" s="212" t="s">
        <v>334</v>
      </c>
      <c r="D777" s="347"/>
      <c r="E777" s="347" t="e">
        <f>F777+G777</f>
        <v>#REF!</v>
      </c>
      <c r="F777" s="347">
        <f>20000</f>
        <v>20000</v>
      </c>
      <c r="G777" s="347" t="e">
        <f>#REF!+G778</f>
        <v>#REF!</v>
      </c>
      <c r="H777" s="347"/>
      <c r="I777" s="347"/>
      <c r="J777" s="347"/>
      <c r="K777" s="348">
        <f>L777+N777</f>
        <v>300248.93952000001</v>
      </c>
      <c r="L777" s="348">
        <v>300248.93952000001</v>
      </c>
      <c r="M777" s="348"/>
      <c r="N777" s="348"/>
      <c r="O777" s="348"/>
      <c r="P777" s="348">
        <f>R777+V777</f>
        <v>299162.29664999997</v>
      </c>
      <c r="Q777" s="349">
        <f>P777/K777</f>
        <v>0.99638086025636852</v>
      </c>
      <c r="R777" s="348">
        <v>299162.29664999997</v>
      </c>
      <c r="S777" s="349">
        <f>R777/L777</f>
        <v>0.99638086025636852</v>
      </c>
      <c r="T777" s="349"/>
      <c r="U777" s="349"/>
      <c r="V777" s="347">
        <f>AF777</f>
        <v>0</v>
      </c>
      <c r="W777" s="347">
        <v>0</v>
      </c>
      <c r="X777" s="347"/>
      <c r="Y777" s="347"/>
      <c r="Z777" s="348">
        <f>AB777+AF777+AH777</f>
        <v>299488.28950999997</v>
      </c>
      <c r="AA777" s="349">
        <f>Z777/K777</f>
        <v>0.99746660217612737</v>
      </c>
      <c r="AB777" s="348">
        <v>299488.28950999997</v>
      </c>
      <c r="AC777" s="349">
        <f>AB777/L777</f>
        <v>0.99746660217612737</v>
      </c>
      <c r="AD777" s="349"/>
      <c r="AE777" s="349"/>
      <c r="AF777" s="348">
        <v>0</v>
      </c>
      <c r="AG777" s="349">
        <v>0</v>
      </c>
      <c r="AH777" s="347"/>
      <c r="AI777" s="347"/>
      <c r="AJ777" s="348">
        <f>AL777+AP777</f>
        <v>300248.93952000001</v>
      </c>
      <c r="AK777" s="349">
        <f>AJ777/K777</f>
        <v>1</v>
      </c>
      <c r="AL777" s="348">
        <f>L777</f>
        <v>300248.93952000001</v>
      </c>
      <c r="AM777" s="338">
        <f>AL777/L777</f>
        <v>1</v>
      </c>
      <c r="AN777" s="338"/>
      <c r="AO777" s="338"/>
      <c r="AP777" s="348">
        <f>N777</f>
        <v>0</v>
      </c>
      <c r="AQ777" s="349">
        <v>0</v>
      </c>
      <c r="AR777" s="347"/>
      <c r="AS777" s="347"/>
      <c r="AT777" s="350">
        <f>AP777</f>
        <v>0</v>
      </c>
      <c r="AU777" s="350"/>
      <c r="AV777" s="350"/>
      <c r="AW777" s="350">
        <f>AX777</f>
        <v>0</v>
      </c>
      <c r="AX777" s="350">
        <f>AT777</f>
        <v>0</v>
      </c>
      <c r="AY777" s="350"/>
      <c r="AZ777" s="350"/>
      <c r="BA777" s="350">
        <f>BB777</f>
        <v>0</v>
      </c>
      <c r="BB777" s="350">
        <f>AF777</f>
        <v>0</v>
      </c>
      <c r="BC777" s="350"/>
      <c r="BD777" s="350"/>
      <c r="BE777" s="352">
        <f>BG777+BI777</f>
        <v>760.65001000004122</v>
      </c>
      <c r="BF777" s="353">
        <f>BE777/K777</f>
        <v>2.5333978238726578E-3</v>
      </c>
      <c r="BG777" s="352">
        <f>L777-AB777</f>
        <v>760.65001000004122</v>
      </c>
      <c r="BH777" s="353">
        <f>BG777/L777</f>
        <v>2.5333978238726578E-3</v>
      </c>
      <c r="BI777" s="352"/>
      <c r="BJ777" s="353"/>
      <c r="BK777" s="350"/>
      <c r="BL777" s="350"/>
    </row>
    <row r="778" spans="2:72" s="22" customFormat="1" ht="44.25" customHeight="1" x14ac:dyDescent="0.3">
      <c r="B778" s="972" t="s">
        <v>335</v>
      </c>
      <c r="C778" s="973"/>
      <c r="D778" s="241"/>
      <c r="E778" s="241"/>
      <c r="F778" s="241"/>
      <c r="G778" s="241"/>
      <c r="H778" s="241"/>
      <c r="I778" s="241"/>
      <c r="J778" s="241"/>
      <c r="K778" s="242">
        <f t="shared" ref="K778" si="1192">L778+N778+O778</f>
        <v>718261.02009000001</v>
      </c>
      <c r="L778" s="242">
        <f>L774+L777</f>
        <v>718261.02009000001</v>
      </c>
      <c r="M778" s="242"/>
      <c r="N778" s="242">
        <v>0</v>
      </c>
      <c r="O778" s="242">
        <v>0</v>
      </c>
      <c r="P778" s="242">
        <f>R778</f>
        <v>717174.37721999991</v>
      </c>
      <c r="Q778" s="246">
        <f t="shared" ref="Q778" si="1193">P778/K778</f>
        <v>0.99848711980797189</v>
      </c>
      <c r="R778" s="242">
        <f>R774+R777</f>
        <v>717174.37721999991</v>
      </c>
      <c r="S778" s="246">
        <f t="shared" ref="S778" si="1194">R778/L778</f>
        <v>0.99848711980797189</v>
      </c>
      <c r="T778" s="246"/>
      <c r="U778" s="246"/>
      <c r="V778" s="241"/>
      <c r="W778" s="246"/>
      <c r="X778" s="242">
        <v>0</v>
      </c>
      <c r="Y778" s="246">
        <v>0</v>
      </c>
      <c r="Z778" s="242">
        <f>AB778</f>
        <v>717500.37008000002</v>
      </c>
      <c r="AA778" s="246">
        <f t="shared" ref="AA778" si="1195">Z778/K778</f>
        <v>0.99894098386418817</v>
      </c>
      <c r="AB778" s="242">
        <f>AB774+AB777</f>
        <v>717500.37008000002</v>
      </c>
      <c r="AC778" s="246">
        <f t="shared" ref="AC778" si="1196">AB778/L778</f>
        <v>0.99894098386418817</v>
      </c>
      <c r="AD778" s="246"/>
      <c r="AE778" s="246"/>
      <c r="AF778" s="242">
        <v>0</v>
      </c>
      <c r="AG778" s="246">
        <v>0</v>
      </c>
      <c r="AH778" s="242">
        <v>0</v>
      </c>
      <c r="AI778" s="246">
        <v>0</v>
      </c>
      <c r="AJ778" s="242">
        <f t="shared" ref="AJ778" si="1197">AL778+AP778+AR778</f>
        <v>718261.02009000001</v>
      </c>
      <c r="AK778" s="246">
        <f t="shared" ref="AK778" si="1198">AJ778/K778</f>
        <v>1</v>
      </c>
      <c r="AL778" s="242">
        <f>AL774+AL777</f>
        <v>718261.02009000001</v>
      </c>
      <c r="AM778" s="294">
        <f t="shared" ref="AM778" si="1199">AL778/L778</f>
        <v>1</v>
      </c>
      <c r="AN778" s="294"/>
      <c r="AO778" s="294"/>
      <c r="AP778" s="248">
        <v>0</v>
      </c>
      <c r="AQ778" s="246">
        <v>0</v>
      </c>
      <c r="AR778" s="248">
        <v>0</v>
      </c>
      <c r="AS778" s="246">
        <v>0</v>
      </c>
      <c r="AT778" s="244"/>
      <c r="AU778" s="244"/>
      <c r="AV778" s="244"/>
      <c r="AW778" s="244"/>
      <c r="AX778" s="244"/>
      <c r="AY778" s="244"/>
      <c r="AZ778" s="244"/>
      <c r="BA778" s="244"/>
      <c r="BB778" s="244"/>
      <c r="BC778" s="244"/>
      <c r="BD778" s="244"/>
      <c r="BE778" s="249">
        <f t="shared" ref="BE778" si="1200">BG778+BI778+BK778</f>
        <v>0</v>
      </c>
      <c r="BF778" s="247">
        <f t="shared" ref="BF778" si="1201">BE778/K778</f>
        <v>0</v>
      </c>
      <c r="BG778" s="245">
        <f>BG1446</f>
        <v>0</v>
      </c>
      <c r="BH778" s="247">
        <f t="shared" ref="BH778" si="1202">BG778/L778</f>
        <v>0</v>
      </c>
      <c r="BI778" s="249">
        <v>0</v>
      </c>
      <c r="BJ778" s="247">
        <v>0</v>
      </c>
      <c r="BK778" s="249">
        <v>0</v>
      </c>
      <c r="BL778" s="247">
        <v>0</v>
      </c>
      <c r="BM778" s="23"/>
      <c r="BN778" s="23"/>
    </row>
    <row r="779" spans="2:72" s="4" customFormat="1" ht="43.5" customHeight="1" x14ac:dyDescent="0.25">
      <c r="B779" s="952" t="s">
        <v>423</v>
      </c>
      <c r="C779" s="953"/>
      <c r="D779" s="953"/>
      <c r="E779" s="953"/>
      <c r="F779" s="953"/>
      <c r="G779" s="953"/>
      <c r="H779" s="953"/>
      <c r="I779" s="953"/>
      <c r="J779" s="953"/>
      <c r="K779" s="953"/>
      <c r="L779" s="953"/>
      <c r="M779" s="953"/>
      <c r="N779" s="953"/>
      <c r="O779" s="953"/>
      <c r="P779" s="953"/>
      <c r="Q779" s="953"/>
      <c r="R779" s="953"/>
      <c r="S779" s="953"/>
      <c r="T779" s="953"/>
      <c r="U779" s="953"/>
      <c r="V779" s="953"/>
      <c r="W779" s="953"/>
      <c r="X779" s="953"/>
      <c r="Y779" s="953"/>
      <c r="Z779" s="953"/>
      <c r="AA779" s="953"/>
      <c r="AB779" s="953"/>
      <c r="AC779" s="953"/>
      <c r="AD779" s="953"/>
      <c r="AE779" s="953"/>
      <c r="AF779" s="953"/>
      <c r="AG779" s="953"/>
      <c r="AH779" s="953"/>
      <c r="AI779" s="953"/>
      <c r="AJ779" s="953"/>
      <c r="AK779" s="953"/>
      <c r="AL779" s="953"/>
      <c r="AM779" s="953"/>
      <c r="AN779" s="953"/>
      <c r="AO779" s="953"/>
      <c r="AP779" s="953"/>
      <c r="AQ779" s="953"/>
      <c r="AR779" s="953"/>
      <c r="AS779" s="953"/>
      <c r="AT779" s="953"/>
      <c r="AU779" s="953"/>
      <c r="AV779" s="953"/>
      <c r="AW779" s="953"/>
      <c r="AX779" s="953"/>
      <c r="AY779" s="953"/>
      <c r="AZ779" s="953"/>
      <c r="BA779" s="953"/>
      <c r="BB779" s="953"/>
      <c r="BC779" s="953"/>
      <c r="BD779" s="953"/>
      <c r="BE779" s="953"/>
      <c r="BF779" s="953"/>
      <c r="BG779" s="953"/>
      <c r="BH779" s="953"/>
      <c r="BI779" s="953"/>
      <c r="BJ779" s="953"/>
      <c r="BK779" s="953"/>
      <c r="BL779" s="953"/>
      <c r="BT779" s="567" t="s">
        <v>422</v>
      </c>
    </row>
    <row r="780" spans="2:72" s="85" customFormat="1" ht="80.25" customHeight="1" x14ac:dyDescent="0.25">
      <c r="B780" s="482" t="s">
        <v>60</v>
      </c>
      <c r="C780" s="212" t="s">
        <v>424</v>
      </c>
      <c r="D780" s="570"/>
      <c r="E780" s="570" t="e">
        <f>F780+G780</f>
        <v>#REF!</v>
      </c>
      <c r="F780" s="570">
        <f>20000</f>
        <v>20000</v>
      </c>
      <c r="G780" s="570" t="e">
        <f>G783+#REF!</f>
        <v>#REF!</v>
      </c>
      <c r="H780" s="570"/>
      <c r="I780" s="570"/>
      <c r="J780" s="570"/>
      <c r="K780" s="348">
        <f>L780+N780</f>
        <v>32294.9</v>
      </c>
      <c r="L780" s="348">
        <v>32294.9</v>
      </c>
      <c r="M780" s="348"/>
      <c r="N780" s="348"/>
      <c r="O780" s="348"/>
      <c r="P780" s="348">
        <f>R780+V780</f>
        <v>32294.9</v>
      </c>
      <c r="Q780" s="349">
        <f>P780/K780</f>
        <v>1</v>
      </c>
      <c r="R780" s="348">
        <f>L780</f>
        <v>32294.9</v>
      </c>
      <c r="S780" s="349">
        <f>R780/L780</f>
        <v>1</v>
      </c>
      <c r="T780" s="349"/>
      <c r="U780" s="349"/>
      <c r="V780" s="570">
        <f>AF780</f>
        <v>0</v>
      </c>
      <c r="W780" s="570">
        <v>0</v>
      </c>
      <c r="X780" s="570"/>
      <c r="Y780" s="570"/>
      <c r="Z780" s="348">
        <f>AB780+AF780+AH780</f>
        <v>32294.9</v>
      </c>
      <c r="AA780" s="349">
        <f>Z780/K780</f>
        <v>1</v>
      </c>
      <c r="AB780" s="348">
        <f>L780</f>
        <v>32294.9</v>
      </c>
      <c r="AC780" s="349">
        <f>AB780/L780</f>
        <v>1</v>
      </c>
      <c r="AD780" s="349"/>
      <c r="AE780" s="349"/>
      <c r="AF780" s="348">
        <v>0</v>
      </c>
      <c r="AG780" s="349">
        <v>0</v>
      </c>
      <c r="AH780" s="570"/>
      <c r="AI780" s="570"/>
      <c r="AJ780" s="348">
        <f>AL780</f>
        <v>32294.9</v>
      </c>
      <c r="AK780" s="349">
        <f>AJ780/K780</f>
        <v>1</v>
      </c>
      <c r="AL780" s="348">
        <f>AB780</f>
        <v>32294.9</v>
      </c>
      <c r="AM780" s="338">
        <f>AL780/L780</f>
        <v>1</v>
      </c>
      <c r="AN780" s="338"/>
      <c r="AO780" s="338"/>
      <c r="AP780" s="348">
        <f>N780</f>
        <v>0</v>
      </c>
      <c r="AQ780" s="349">
        <v>0</v>
      </c>
      <c r="AR780" s="570"/>
      <c r="AS780" s="570"/>
      <c r="AT780" s="573">
        <f>AP780</f>
        <v>0</v>
      </c>
      <c r="AU780" s="573"/>
      <c r="AV780" s="573"/>
      <c r="AW780" s="573">
        <f>AX780</f>
        <v>0</v>
      </c>
      <c r="AX780" s="573">
        <f>AT780</f>
        <v>0</v>
      </c>
      <c r="AY780" s="573"/>
      <c r="AZ780" s="573"/>
      <c r="BA780" s="573">
        <f>BB780</f>
        <v>0</v>
      </c>
      <c r="BB780" s="573">
        <f>AF780</f>
        <v>0</v>
      </c>
      <c r="BC780" s="573"/>
      <c r="BD780" s="573"/>
      <c r="BE780" s="352">
        <f>BG780+BI780</f>
        <v>0</v>
      </c>
      <c r="BF780" s="353">
        <f>BE780/K780</f>
        <v>0</v>
      </c>
      <c r="BG780" s="352">
        <f>L780-AB780</f>
        <v>0</v>
      </c>
      <c r="BH780" s="353">
        <f>BG780/L780</f>
        <v>0</v>
      </c>
      <c r="BI780" s="352"/>
      <c r="BJ780" s="353"/>
      <c r="BK780" s="573"/>
      <c r="BL780" s="573"/>
    </row>
    <row r="781" spans="2:72" s="4" customFormat="1" ht="15" customHeight="1" x14ac:dyDescent="0.3">
      <c r="B781" s="164"/>
      <c r="C781" s="167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1"/>
      <c r="AC781" s="151"/>
      <c r="AD781" s="151"/>
      <c r="AE781" s="151"/>
      <c r="AF781" s="151"/>
      <c r="AG781" s="151"/>
      <c r="AH781" s="151"/>
      <c r="AI781" s="151"/>
      <c r="AJ781" s="151"/>
      <c r="AK781" s="165"/>
      <c r="AL781" s="151"/>
      <c r="AM781" s="166"/>
      <c r="AN781" s="166"/>
      <c r="AO781" s="166"/>
      <c r="AP781" s="151"/>
      <c r="AQ781" s="151"/>
      <c r="AR781" s="151"/>
      <c r="AS781" s="151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</row>
    <row r="782" spans="2:72" s="4" customFormat="1" ht="15" customHeight="1" x14ac:dyDescent="0.3">
      <c r="B782" s="164"/>
      <c r="C782" s="16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  <c r="AA782" s="151"/>
      <c r="AB782" s="151"/>
      <c r="AC782" s="151"/>
      <c r="AD782" s="151"/>
      <c r="AE782" s="151"/>
      <c r="AF782" s="151"/>
      <c r="AG782" s="151"/>
      <c r="AH782" s="151"/>
      <c r="AI782" s="151"/>
      <c r="AJ782" s="151"/>
      <c r="AK782" s="165"/>
      <c r="AL782" s="151"/>
      <c r="AM782" s="166"/>
      <c r="AN782" s="166"/>
      <c r="AO782" s="166"/>
      <c r="AP782" s="151"/>
      <c r="AQ782" s="151"/>
      <c r="AR782" s="151"/>
      <c r="AS782" s="151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</row>
    <row r="783" spans="2:72" s="4" customFormat="1" ht="15" customHeight="1" x14ac:dyDescent="0.3">
      <c r="B783" s="164"/>
      <c r="C783" s="16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  <c r="AA783" s="151"/>
      <c r="AB783" s="151"/>
      <c r="AC783" s="151"/>
      <c r="AD783" s="151"/>
      <c r="AE783" s="151"/>
      <c r="AF783" s="151"/>
      <c r="AG783" s="151"/>
      <c r="AH783" s="151"/>
      <c r="AI783" s="151"/>
      <c r="AJ783" s="151"/>
      <c r="AK783" s="165"/>
      <c r="AL783" s="151"/>
      <c r="AM783" s="166"/>
      <c r="AN783" s="166"/>
      <c r="AO783" s="166"/>
      <c r="AP783" s="151"/>
      <c r="AQ783" s="151"/>
      <c r="AR783" s="151"/>
      <c r="AS783" s="151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</row>
    <row r="784" spans="2:72" s="4" customFormat="1" ht="15" customHeight="1" x14ac:dyDescent="0.3">
      <c r="B784" s="164"/>
      <c r="C784" s="16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  <c r="AA784" s="151"/>
      <c r="AB784" s="151"/>
      <c r="AC784" s="151"/>
      <c r="AD784" s="151"/>
      <c r="AE784" s="151"/>
      <c r="AF784" s="151"/>
      <c r="AG784" s="151"/>
      <c r="AH784" s="151"/>
      <c r="AI784" s="151"/>
      <c r="AJ784" s="151"/>
      <c r="AK784" s="165"/>
      <c r="AL784" s="151"/>
      <c r="AM784" s="166"/>
      <c r="AN784" s="166"/>
      <c r="AO784" s="166"/>
      <c r="AP784" s="151"/>
      <c r="AQ784" s="151"/>
      <c r="AR784" s="151"/>
      <c r="AS784" s="151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</row>
    <row r="785" spans="1:66" s="108" customFormat="1" ht="46.5" customHeight="1" x14ac:dyDescent="0.2">
      <c r="B785" s="950"/>
      <c r="C785" s="950"/>
      <c r="D785" s="951"/>
      <c r="E785" s="951"/>
      <c r="F785" s="951"/>
      <c r="G785" s="951"/>
      <c r="H785" s="951"/>
      <c r="I785" s="951"/>
      <c r="J785" s="951"/>
      <c r="K785" s="951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  <c r="AA785" s="168"/>
      <c r="AB785" s="168"/>
      <c r="AC785" s="168"/>
      <c r="AD785" s="168"/>
      <c r="AE785" s="168"/>
      <c r="AF785" s="168"/>
      <c r="AG785" s="168"/>
      <c r="AH785" s="168"/>
      <c r="AI785" s="168"/>
      <c r="AJ785" s="168"/>
      <c r="AK785" s="168"/>
      <c r="AL785" s="168"/>
      <c r="AM785" s="169"/>
      <c r="AN785" s="169"/>
      <c r="AO785" s="169"/>
      <c r="AP785" s="168"/>
      <c r="AQ785" s="168"/>
      <c r="AR785" s="168"/>
      <c r="AS785" s="168"/>
    </row>
    <row r="786" spans="1:66" s="107" customFormat="1" ht="18.75" customHeight="1" x14ac:dyDescent="0.3">
      <c r="A786" s="109"/>
      <c r="B786" s="161"/>
      <c r="C786" s="170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71"/>
      <c r="AL786" s="166"/>
      <c r="AM786" s="166"/>
      <c r="AN786" s="166"/>
      <c r="AO786" s="166"/>
      <c r="AP786" s="166"/>
      <c r="AQ786" s="166"/>
      <c r="AR786" s="166"/>
      <c r="AS786" s="166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</row>
    <row r="787" spans="1:66" s="4" customFormat="1" ht="18.75" customHeight="1" x14ac:dyDescent="0.3">
      <c r="A787" s="110"/>
      <c r="B787" s="111"/>
      <c r="C787" s="170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71"/>
      <c r="AL787" s="166"/>
      <c r="AM787" s="166"/>
      <c r="AN787" s="166"/>
      <c r="AO787" s="166"/>
      <c r="AP787" s="166"/>
      <c r="AQ787" s="166"/>
      <c r="AR787" s="166"/>
      <c r="AS787" s="166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</row>
    <row r="788" spans="1:66" s="112" customFormat="1" ht="46.5" customHeight="1" x14ac:dyDescent="0.2">
      <c r="B788" s="944"/>
      <c r="C788" s="944"/>
      <c r="D788" s="172"/>
      <c r="E788" s="173"/>
      <c r="F788" s="173"/>
      <c r="G788" s="173"/>
      <c r="H788" s="173"/>
      <c r="I788" s="173"/>
      <c r="J788" s="173"/>
      <c r="K788" s="173"/>
      <c r="L788" s="173"/>
      <c r="M788" s="173"/>
      <c r="N788" s="173"/>
      <c r="O788" s="173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  <c r="AE788" s="172"/>
      <c r="AF788" s="172"/>
      <c r="AG788" s="172"/>
      <c r="AH788" s="172"/>
      <c r="AI788" s="172"/>
      <c r="AJ788" s="172"/>
      <c r="AK788" s="174"/>
      <c r="AL788" s="172"/>
      <c r="AM788" s="175"/>
      <c r="AN788" s="175"/>
      <c r="AO788" s="175"/>
      <c r="AP788" s="172"/>
      <c r="AQ788" s="172"/>
      <c r="AR788" s="172"/>
      <c r="AS788" s="172"/>
      <c r="AT788" s="114"/>
      <c r="AU788" s="114"/>
      <c r="AV788" s="114"/>
      <c r="AW788" s="114"/>
      <c r="AX788" s="114"/>
      <c r="AY788" s="114"/>
      <c r="AZ788" s="114"/>
      <c r="BA788" s="114"/>
      <c r="BB788" s="114"/>
      <c r="BC788" s="114"/>
      <c r="BD788" s="114"/>
      <c r="BE788" s="113"/>
      <c r="BF788" s="113"/>
      <c r="BG788" s="113"/>
      <c r="BH788" s="113"/>
      <c r="BI788" s="113"/>
      <c r="BJ788" s="113"/>
      <c r="BK788" s="113"/>
      <c r="BL788" s="113"/>
    </row>
    <row r="789" spans="1:66" ht="15" customHeight="1" x14ac:dyDescent="0.3">
      <c r="BM789" s="1"/>
      <c r="BN789" s="1"/>
    </row>
    <row r="790" spans="1:66" ht="15" customHeight="1" x14ac:dyDescent="0.3">
      <c r="BM790" s="1"/>
      <c r="BN790" s="1"/>
    </row>
    <row r="791" spans="1:66" ht="15" customHeight="1" x14ac:dyDescent="0.3">
      <c r="D791" s="177"/>
      <c r="E791" s="177"/>
      <c r="F791" s="177"/>
      <c r="G791" s="177"/>
      <c r="H791" s="177"/>
      <c r="I791" s="177"/>
      <c r="J791" s="177"/>
      <c r="K791" s="16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  <c r="AA791" s="177"/>
      <c r="AB791" s="177"/>
      <c r="AC791" s="177"/>
      <c r="AD791" s="177"/>
      <c r="AE791" s="177"/>
      <c r="AF791" s="177"/>
      <c r="AG791" s="177"/>
      <c r="AH791" s="177"/>
      <c r="AI791" s="177"/>
      <c r="AJ791" s="177"/>
      <c r="AK791" s="178"/>
      <c r="AL791" s="177"/>
      <c r="AM791" s="176"/>
      <c r="AN791" s="176"/>
      <c r="AO791" s="176"/>
      <c r="AP791" s="177"/>
      <c r="AQ791" s="177"/>
      <c r="AR791" s="177"/>
      <c r="AS791" s="177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66" ht="15" customHeight="1" x14ac:dyDescent="0.3">
      <c r="D792" s="177"/>
      <c r="E792" s="177"/>
      <c r="F792" s="177"/>
      <c r="G792" s="177"/>
      <c r="H792" s="177"/>
      <c r="I792" s="177"/>
      <c r="J792" s="177"/>
      <c r="K792" s="16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77"/>
      <c r="AE792" s="177"/>
      <c r="AF792" s="177"/>
      <c r="AG792" s="177"/>
      <c r="AH792" s="177"/>
      <c r="AI792" s="177"/>
      <c r="AJ792" s="177"/>
      <c r="AK792" s="178"/>
      <c r="AL792" s="177"/>
      <c r="AM792" s="176"/>
      <c r="AN792" s="176"/>
      <c r="AO792" s="176"/>
      <c r="AP792" s="177"/>
      <c r="AQ792" s="177"/>
      <c r="AR792" s="177"/>
      <c r="AS792" s="177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66" ht="15" customHeight="1" x14ac:dyDescent="0.3">
      <c r="D793" s="177"/>
      <c r="E793" s="177"/>
      <c r="F793" s="177"/>
      <c r="G793" s="177"/>
      <c r="H793" s="177"/>
      <c r="I793" s="177"/>
      <c r="J793" s="177"/>
      <c r="K793" s="16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  <c r="AA793" s="177"/>
      <c r="AB793" s="177"/>
      <c r="AC793" s="177"/>
      <c r="AD793" s="177"/>
      <c r="AE793" s="177"/>
      <c r="AF793" s="177"/>
      <c r="AG793" s="177"/>
      <c r="AH793" s="177"/>
      <c r="AI793" s="177"/>
      <c r="AJ793" s="177"/>
      <c r="AK793" s="178"/>
      <c r="AL793" s="177"/>
      <c r="AM793" s="176"/>
      <c r="AN793" s="176"/>
      <c r="AO793" s="176"/>
      <c r="AP793" s="177"/>
      <c r="AQ793" s="177"/>
      <c r="AR793" s="177"/>
      <c r="AS793" s="177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66" ht="15" customHeight="1" x14ac:dyDescent="0.3">
      <c r="D794" s="177"/>
      <c r="E794" s="177"/>
      <c r="F794" s="177"/>
      <c r="G794" s="177"/>
      <c r="H794" s="177"/>
      <c r="I794" s="177"/>
      <c r="J794" s="177"/>
      <c r="K794" s="16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  <c r="AA794" s="177"/>
      <c r="AB794" s="177"/>
      <c r="AC794" s="177"/>
      <c r="AD794" s="177"/>
      <c r="AE794" s="177"/>
      <c r="AF794" s="177"/>
      <c r="AG794" s="177"/>
      <c r="AH794" s="177"/>
      <c r="AI794" s="177"/>
      <c r="AJ794" s="177"/>
      <c r="AK794" s="178"/>
      <c r="AL794" s="177"/>
      <c r="AM794" s="176"/>
      <c r="AN794" s="176"/>
      <c r="AO794" s="176"/>
      <c r="AP794" s="177"/>
      <c r="AQ794" s="177"/>
      <c r="AR794" s="177"/>
      <c r="AS794" s="177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66" ht="15" customHeight="1" x14ac:dyDescent="0.3">
      <c r="D795" s="177"/>
      <c r="E795" s="177"/>
      <c r="F795" s="177"/>
      <c r="G795" s="177"/>
      <c r="H795" s="177"/>
      <c r="I795" s="177"/>
      <c r="J795" s="177"/>
      <c r="K795" s="16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  <c r="AA795" s="177"/>
      <c r="AB795" s="177"/>
      <c r="AC795" s="177"/>
      <c r="AD795" s="177"/>
      <c r="AE795" s="177"/>
      <c r="AF795" s="177"/>
      <c r="AG795" s="177"/>
      <c r="AH795" s="177"/>
      <c r="AI795" s="177"/>
      <c r="AJ795" s="177"/>
      <c r="AK795" s="178"/>
      <c r="AL795" s="177"/>
      <c r="AM795" s="176"/>
      <c r="AN795" s="176"/>
      <c r="AO795" s="176"/>
      <c r="AP795" s="177"/>
      <c r="AQ795" s="177"/>
      <c r="AR795" s="177"/>
      <c r="AS795" s="177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66" ht="15" customHeight="1" x14ac:dyDescent="0.3">
      <c r="D796" s="177"/>
      <c r="E796" s="177"/>
      <c r="F796" s="177"/>
      <c r="G796" s="177"/>
      <c r="H796" s="177"/>
      <c r="I796" s="177"/>
      <c r="J796" s="177"/>
      <c r="K796" s="16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  <c r="AA796" s="177"/>
      <c r="AB796" s="177"/>
      <c r="AC796" s="177"/>
      <c r="AD796" s="177"/>
      <c r="AE796" s="177"/>
      <c r="AF796" s="177"/>
      <c r="AG796" s="177"/>
      <c r="AH796" s="177"/>
      <c r="AI796" s="177"/>
      <c r="AJ796" s="177"/>
      <c r="AK796" s="178"/>
      <c r="AL796" s="177"/>
      <c r="AM796" s="176"/>
      <c r="AN796" s="176"/>
      <c r="AO796" s="176"/>
      <c r="AP796" s="177"/>
      <c r="AQ796" s="177"/>
      <c r="AR796" s="177"/>
      <c r="AS796" s="177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:66" x14ac:dyDescent="0.3">
      <c r="B797" s="945"/>
      <c r="C797" s="946"/>
      <c r="D797" s="177"/>
      <c r="E797" s="177"/>
      <c r="F797" s="177"/>
      <c r="G797" s="177"/>
      <c r="H797" s="177"/>
      <c r="I797" s="177"/>
      <c r="J797" s="177"/>
      <c r="K797" s="16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  <c r="AA797" s="177"/>
      <c r="AB797" s="177"/>
      <c r="AC797" s="177"/>
      <c r="AD797" s="177"/>
      <c r="AE797" s="177"/>
      <c r="AF797" s="177"/>
      <c r="AG797" s="177"/>
      <c r="AH797" s="177"/>
      <c r="AI797" s="177"/>
      <c r="AJ797" s="177"/>
      <c r="AK797" s="178"/>
      <c r="AL797" s="177"/>
      <c r="AM797" s="176"/>
      <c r="AN797" s="176"/>
      <c r="AO797" s="176"/>
      <c r="AP797" s="177"/>
      <c r="AQ797" s="177"/>
      <c r="AR797" s="177"/>
      <c r="AS797" s="177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808" spans="1:66" s="115" customFormat="1" x14ac:dyDescent="0.3">
      <c r="A808" s="1"/>
      <c r="B808" s="176"/>
      <c r="C808" s="176"/>
      <c r="D808" s="150"/>
      <c r="E808" s="150"/>
      <c r="F808" s="150"/>
      <c r="G808" s="150"/>
      <c r="H808" s="150"/>
      <c r="I808" s="150"/>
      <c r="J808" s="150"/>
      <c r="K808" s="151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2"/>
      <c r="AL808" s="150"/>
      <c r="AM808" s="153"/>
      <c r="AN808" s="153"/>
      <c r="AO808" s="153"/>
      <c r="AP808" s="150"/>
      <c r="AQ808" s="150"/>
      <c r="AR808" s="150"/>
      <c r="AS808" s="150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106"/>
      <c r="BN808" s="106"/>
    </row>
  </sheetData>
  <mergeCells count="160">
    <mergeCell ref="B742:BL742"/>
    <mergeCell ref="B749:C749"/>
    <mergeCell ref="B752:C752"/>
    <mergeCell ref="B627:C627"/>
    <mergeCell ref="B778:C778"/>
    <mergeCell ref="C52:D52"/>
    <mergeCell ref="B628:C628"/>
    <mergeCell ref="C713:D713"/>
    <mergeCell ref="C714:D714"/>
    <mergeCell ref="C716:D716"/>
    <mergeCell ref="C717:D717"/>
    <mergeCell ref="B725:BL725"/>
    <mergeCell ref="B726:BL726"/>
    <mergeCell ref="B754:BL754"/>
    <mergeCell ref="B538:C538"/>
    <mergeCell ref="B539:C539"/>
    <mergeCell ref="B540:D540"/>
    <mergeCell ref="B197:C197"/>
    <mergeCell ref="B224:BD224"/>
    <mergeCell ref="B481:C481"/>
    <mergeCell ref="B234:BL234"/>
    <mergeCell ref="B693:BD693"/>
    <mergeCell ref="B608:BL608"/>
    <mergeCell ref="B543:BL543"/>
    <mergeCell ref="B55:BL55"/>
    <mergeCell ref="B56:BL56"/>
    <mergeCell ref="B44:BL44"/>
    <mergeCell ref="B484:C484"/>
    <mergeCell ref="B485:BD485"/>
    <mergeCell ref="B537:C537"/>
    <mergeCell ref="B625:C625"/>
    <mergeCell ref="C690:D690"/>
    <mergeCell ref="B630:BL630"/>
    <mergeCell ref="B632:BL632"/>
    <mergeCell ref="B679:BL679"/>
    <mergeCell ref="C51:D51"/>
    <mergeCell ref="B54:C54"/>
    <mergeCell ref="C48:D48"/>
    <mergeCell ref="B541:C541"/>
    <mergeCell ref="B607:C607"/>
    <mergeCell ref="B603:C603"/>
    <mergeCell ref="B605:C605"/>
    <mergeCell ref="B606:C606"/>
    <mergeCell ref="B626:C626"/>
    <mergeCell ref="C704:D704"/>
    <mergeCell ref="C705:D705"/>
    <mergeCell ref="C707:D707"/>
    <mergeCell ref="C708:D708"/>
    <mergeCell ref="C710:D710"/>
    <mergeCell ref="C711:D711"/>
    <mergeCell ref="C687:D687"/>
    <mergeCell ref="C688:D688"/>
    <mergeCell ref="B701:BL701"/>
    <mergeCell ref="B724:BL724"/>
    <mergeCell ref="AB8:AI8"/>
    <mergeCell ref="AJ8:AJ9"/>
    <mergeCell ref="B17:C17"/>
    <mergeCell ref="AW8:AW9"/>
    <mergeCell ref="B11:C11"/>
    <mergeCell ref="B12:C12"/>
    <mergeCell ref="B13:C13"/>
    <mergeCell ref="B14:C14"/>
    <mergeCell ref="B15:C15"/>
    <mergeCell ref="B18:C18"/>
    <mergeCell ref="B20:C20"/>
    <mergeCell ref="AX8:AZ8"/>
    <mergeCell ref="AC9:AC10"/>
    <mergeCell ref="B36:C36"/>
    <mergeCell ref="B37:C37"/>
    <mergeCell ref="B8:B9"/>
    <mergeCell ref="C8:C9"/>
    <mergeCell ref="E8:E9"/>
    <mergeCell ref="B29:C29"/>
    <mergeCell ref="BB8:BD8"/>
    <mergeCell ref="S9:S10"/>
    <mergeCell ref="W9:W10"/>
    <mergeCell ref="Y9:Y10"/>
    <mergeCell ref="BA8:BA9"/>
    <mergeCell ref="AT8:AV8"/>
    <mergeCell ref="B7:BL7"/>
    <mergeCell ref="AQ9:AQ10"/>
    <mergeCell ref="AS9:AS10"/>
    <mergeCell ref="AK8:AK9"/>
    <mergeCell ref="AL8:AS8"/>
    <mergeCell ref="F8:G8"/>
    <mergeCell ref="H8:H9"/>
    <mergeCell ref="I8:J8"/>
    <mergeCell ref="K8:K9"/>
    <mergeCell ref="L8:O8"/>
    <mergeCell ref="P8:P9"/>
    <mergeCell ref="U9:U10"/>
    <mergeCell ref="AE9:AE10"/>
    <mergeCell ref="AO9:AO10"/>
    <mergeCell ref="BE8:BE9"/>
    <mergeCell ref="BF8:BF9"/>
    <mergeCell ref="BG8:BL8"/>
    <mergeCell ref="BH9:BH10"/>
    <mergeCell ref="BJ9:BJ10"/>
    <mergeCell ref="BL9:BL10"/>
    <mergeCell ref="B16:C16"/>
    <mergeCell ref="B22:C22"/>
    <mergeCell ref="B23:C23"/>
    <mergeCell ref="B19:C19"/>
    <mergeCell ref="Q8:Q9"/>
    <mergeCell ref="R8:Y8"/>
    <mergeCell ref="Z8:Z9"/>
    <mergeCell ref="AA8:AA9"/>
    <mergeCell ref="AM9:AM10"/>
    <mergeCell ref="AG9:AG10"/>
    <mergeCell ref="AI9:AI10"/>
    <mergeCell ref="B24:C24"/>
    <mergeCell ref="B30:C30"/>
    <mergeCell ref="B31:C31"/>
    <mergeCell ref="B32:C32"/>
    <mergeCell ref="B33:C33"/>
    <mergeCell ref="B34:C34"/>
    <mergeCell ref="B35:C35"/>
    <mergeCell ref="B21:C21"/>
    <mergeCell ref="B25:C25"/>
    <mergeCell ref="B26:C26"/>
    <mergeCell ref="B27:C27"/>
    <mergeCell ref="B28:C28"/>
    <mergeCell ref="B38:C38"/>
    <mergeCell ref="B41:C41"/>
    <mergeCell ref="B42:C42"/>
    <mergeCell ref="B43:C43"/>
    <mergeCell ref="B600:C600"/>
    <mergeCell ref="B718:C718"/>
    <mergeCell ref="B721:C721"/>
    <mergeCell ref="B621:C621"/>
    <mergeCell ref="B622:C622"/>
    <mergeCell ref="B623:D623"/>
    <mergeCell ref="B629:C629"/>
    <mergeCell ref="B631:BL631"/>
    <mergeCell ref="B602:C602"/>
    <mergeCell ref="B610:BD610"/>
    <mergeCell ref="B619:C619"/>
    <mergeCell ref="B620:C620"/>
    <mergeCell ref="B604:D604"/>
    <mergeCell ref="B624:C624"/>
    <mergeCell ref="B542:C542"/>
    <mergeCell ref="C544:D544"/>
    <mergeCell ref="B599:C599"/>
    <mergeCell ref="B601:C601"/>
    <mergeCell ref="B45:C45"/>
    <mergeCell ref="C691:D691"/>
    <mergeCell ref="B759:C759"/>
    <mergeCell ref="B761:C761"/>
    <mergeCell ref="B788:C788"/>
    <mergeCell ref="B797:C797"/>
    <mergeCell ref="B762:C762"/>
    <mergeCell ref="B763:C763"/>
    <mergeCell ref="B764:C764"/>
    <mergeCell ref="B766:BD766"/>
    <mergeCell ref="B768:BD769"/>
    <mergeCell ref="B785:C785"/>
    <mergeCell ref="D785:K785"/>
    <mergeCell ref="B773:BL773"/>
    <mergeCell ref="B771:BL771"/>
    <mergeCell ref="B779:BL779"/>
  </mergeCells>
  <pageMargins left="0.39370078740157483" right="0.39370078740157483" top="0.19685039370078741" bottom="0.19685039370078741" header="0" footer="0"/>
  <pageSetup paperSize="8" scale="65" fitToHeight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807"/>
  <sheetViews>
    <sheetView tabSelected="1" zoomScale="75" zoomScaleNormal="75" workbookViewId="0">
      <pane xSplit="3" ySplit="10" topLeftCell="D89" activePane="bottomRight" state="frozen"/>
      <selection pane="topRight" activeCell="AT1" sqref="AT1"/>
      <selection pane="bottomLeft" activeCell="A5" sqref="A5"/>
      <selection pane="bottomRight" activeCell="BV717" sqref="BV717"/>
    </sheetView>
  </sheetViews>
  <sheetFormatPr defaultRowHeight="18.75" x14ac:dyDescent="0.3"/>
  <cols>
    <col min="1" max="1" width="0.28515625" style="1" customWidth="1"/>
    <col min="2" max="2" width="9.42578125" style="149" customWidth="1"/>
    <col min="3" max="3" width="102.5703125" style="176" customWidth="1"/>
    <col min="4" max="4" width="20.7109375" style="150" hidden="1" customWidth="1"/>
    <col min="5" max="5" width="24.28515625" style="150" hidden="1" customWidth="1"/>
    <col min="6" max="10" width="23.42578125" style="150" hidden="1" customWidth="1"/>
    <col min="11" max="11" width="34.7109375" style="151" customWidth="1"/>
    <col min="12" max="13" width="31.28515625" style="150" hidden="1" customWidth="1"/>
    <col min="14" max="14" width="30.140625" style="150" hidden="1" customWidth="1"/>
    <col min="15" max="15" width="26.28515625" style="150" hidden="1" customWidth="1"/>
    <col min="16" max="16" width="28.28515625" style="150" hidden="1" customWidth="1"/>
    <col min="17" max="17" width="13.28515625" style="150" hidden="1" customWidth="1"/>
    <col min="18" max="18" width="28.28515625" style="150" hidden="1" customWidth="1"/>
    <col min="19" max="21" width="22" style="150" hidden="1" customWidth="1"/>
    <col min="22" max="22" width="25.140625" style="150" hidden="1" customWidth="1"/>
    <col min="23" max="23" width="21.5703125" style="150" hidden="1" customWidth="1"/>
    <col min="24" max="24" width="27.42578125" style="150" hidden="1" customWidth="1"/>
    <col min="25" max="25" width="19.28515625" style="150" hidden="1" customWidth="1"/>
    <col min="26" max="26" width="35.42578125" style="150" customWidth="1"/>
    <col min="27" max="27" width="24.42578125" style="150" customWidth="1"/>
    <col min="28" max="28" width="28.42578125" style="150" hidden="1" customWidth="1"/>
    <col min="29" max="31" width="20.42578125" style="150" hidden="1" customWidth="1"/>
    <col min="32" max="32" width="24.42578125" style="150" hidden="1" customWidth="1"/>
    <col min="33" max="33" width="16.140625" style="150" hidden="1" customWidth="1"/>
    <col min="34" max="34" width="27.5703125" style="150" hidden="1" customWidth="1"/>
    <col min="35" max="35" width="15.42578125" style="150" hidden="1" customWidth="1"/>
    <col min="36" max="36" width="27.5703125" style="150" hidden="1" customWidth="1"/>
    <col min="37" max="37" width="19.5703125" style="152" hidden="1" customWidth="1"/>
    <col min="38" max="38" width="26.5703125" style="150" hidden="1" customWidth="1"/>
    <col min="39" max="41" width="19.85546875" style="153" hidden="1" customWidth="1"/>
    <col min="42" max="42" width="23.5703125" style="150" hidden="1" customWidth="1"/>
    <col min="43" max="43" width="16.140625" style="150" hidden="1" customWidth="1"/>
    <col min="44" max="44" width="27.85546875" style="150" hidden="1" customWidth="1"/>
    <col min="45" max="45" width="22.140625" style="150" hidden="1" customWidth="1"/>
    <col min="46" max="46" width="24" style="2" hidden="1" customWidth="1"/>
    <col min="47" max="47" width="18.7109375" style="2" hidden="1" customWidth="1"/>
    <col min="48" max="48" width="21.5703125" style="2" hidden="1" customWidth="1"/>
    <col min="49" max="49" width="24.28515625" style="2" hidden="1" customWidth="1"/>
    <col min="50" max="50" width="24.85546875" style="2" hidden="1" customWidth="1"/>
    <col min="51" max="51" width="18.42578125" style="2" hidden="1" customWidth="1"/>
    <col min="52" max="52" width="20.7109375" style="2" hidden="1" customWidth="1"/>
    <col min="53" max="53" width="24.140625" style="2" hidden="1" customWidth="1"/>
    <col min="54" max="54" width="26.5703125" style="2" hidden="1" customWidth="1"/>
    <col min="55" max="55" width="20.28515625" style="2" hidden="1" customWidth="1"/>
    <col min="56" max="56" width="26.7109375" style="2" hidden="1" customWidth="1"/>
    <col min="57" max="57" width="25.28515625" style="2" hidden="1" customWidth="1"/>
    <col min="58" max="58" width="19" style="2" hidden="1" customWidth="1"/>
    <col min="59" max="59" width="26.5703125" style="2" hidden="1" customWidth="1"/>
    <col min="60" max="60" width="19.85546875" style="2" hidden="1" customWidth="1"/>
    <col min="61" max="61" width="23.5703125" style="2" hidden="1" customWidth="1"/>
    <col min="62" max="62" width="16.140625" style="2" hidden="1" customWidth="1"/>
    <col min="63" max="63" width="27.85546875" style="2" hidden="1" customWidth="1"/>
    <col min="64" max="64" width="22.140625" style="2" hidden="1" customWidth="1"/>
    <col min="65" max="66" width="9.140625" style="4" hidden="1" customWidth="1"/>
    <col min="67" max="69" width="9.140625" style="1" hidden="1" customWidth="1"/>
    <col min="70" max="70" width="29.5703125" style="1" hidden="1" customWidth="1"/>
    <col min="71" max="71" width="92.85546875" style="1" customWidth="1"/>
    <col min="72" max="75" width="9.140625" style="1" customWidth="1"/>
    <col min="76" max="76" width="18.28515625" style="1" customWidth="1"/>
    <col min="77" max="84" width="9.140625" style="1" customWidth="1"/>
    <col min="85" max="16384" width="9.140625" style="1"/>
  </cols>
  <sheetData>
    <row r="1" spans="1:71" ht="21" hidden="1" customHeight="1" x14ac:dyDescent="0.3">
      <c r="C1" s="150" t="s">
        <v>0</v>
      </c>
      <c r="K1" s="151">
        <v>12515586.6</v>
      </c>
      <c r="L1" s="150" t="e">
        <f>K19+#REF!</f>
        <v>#REF!</v>
      </c>
      <c r="N1" s="150">
        <f>K2-K1</f>
        <v>-8865118.9198400006</v>
      </c>
    </row>
    <row r="2" spans="1:71" ht="39.75" hidden="1" customHeight="1" x14ac:dyDescent="0.3">
      <c r="C2" s="150" t="s">
        <v>1</v>
      </c>
      <c r="K2" s="151">
        <f>K11-K21</f>
        <v>3650467.6801599991</v>
      </c>
      <c r="L2" s="150">
        <f>12515586.6</f>
        <v>12515586.6</v>
      </c>
      <c r="N2" s="150" t="e">
        <f>L1-L2</f>
        <v>#REF!</v>
      </c>
      <c r="BB2" s="5"/>
    </row>
    <row r="3" spans="1:71" ht="21" hidden="1" customHeight="1" x14ac:dyDescent="0.3">
      <c r="C3" s="150"/>
      <c r="BB3" s="5"/>
    </row>
    <row r="4" spans="1:71" ht="21" hidden="1" customHeight="1" x14ac:dyDescent="0.3">
      <c r="C4" s="150"/>
      <c r="K4" s="151">
        <f>K11-K21</f>
        <v>3650467.6801599991</v>
      </c>
      <c r="L4" s="150">
        <f>12919586.6</f>
        <v>12919586.6</v>
      </c>
      <c r="N4" s="150">
        <f>L4-K4</f>
        <v>9269118.9198400006</v>
      </c>
      <c r="O4" s="154"/>
      <c r="P4" s="179"/>
      <c r="Q4" s="179"/>
      <c r="R4" s="179"/>
      <c r="S4" s="179"/>
      <c r="T4" s="179"/>
      <c r="U4" s="179"/>
      <c r="Z4" s="179"/>
      <c r="AA4" s="179"/>
      <c r="AB4" s="179"/>
      <c r="AC4" s="179"/>
      <c r="AD4" s="179"/>
      <c r="AE4" s="179"/>
      <c r="AJ4" s="179"/>
      <c r="AK4" s="179"/>
      <c r="AL4" s="179"/>
      <c r="AM4" s="180"/>
      <c r="AN4" s="180"/>
      <c r="AO4" s="180"/>
      <c r="BB4" s="5"/>
      <c r="BE4" s="6"/>
      <c r="BF4" s="6"/>
      <c r="BG4" s="6"/>
      <c r="BH4" s="6"/>
    </row>
    <row r="5" spans="1:71" ht="21" hidden="1" customHeight="1" x14ac:dyDescent="0.3">
      <c r="C5" s="150"/>
      <c r="O5" s="154" t="s">
        <v>2</v>
      </c>
      <c r="P5" s="181">
        <f>2197615.85215+362528.28392+1854079.8</f>
        <v>4414223.9360699998</v>
      </c>
      <c r="Q5" s="182"/>
      <c r="R5" s="182"/>
      <c r="S5" s="182"/>
      <c r="T5" s="182"/>
      <c r="U5" s="182"/>
      <c r="V5" s="150" t="e">
        <f>P11-P21</f>
        <v>#REF!</v>
      </c>
      <c r="X5" s="150">
        <v>18602.835999999999</v>
      </c>
      <c r="Z5" s="181">
        <f>2197615.85215+362528.28392+1854079.8</f>
        <v>4414223.9360699998</v>
      </c>
      <c r="AA5" s="182"/>
      <c r="AB5" s="182"/>
      <c r="AC5" s="182"/>
      <c r="AD5" s="182"/>
      <c r="AE5" s="182"/>
      <c r="AF5" s="150">
        <f>Z11-Z21</f>
        <v>3298904.2999499999</v>
      </c>
      <c r="AH5" s="150">
        <v>18602.835999999999</v>
      </c>
      <c r="AJ5" s="181">
        <f>2197615.85215+362528.28392+1854079.8</f>
        <v>4414223.9360699998</v>
      </c>
      <c r="AK5" s="182"/>
      <c r="AL5" s="182" t="e">
        <f>AL19</f>
        <v>#REF!</v>
      </c>
      <c r="AM5" s="183"/>
      <c r="AN5" s="183"/>
      <c r="AO5" s="183"/>
      <c r="AP5" s="150" t="e">
        <f>AJ11-AJ21</f>
        <v>#REF!</v>
      </c>
      <c r="AR5" s="150">
        <v>18602.835999999999</v>
      </c>
      <c r="BB5" s="5"/>
      <c r="BE5" s="7">
        <f>2197615.85215+362528.28392+1854079.8</f>
        <v>4414223.9360699998</v>
      </c>
      <c r="BF5" s="8"/>
      <c r="BG5" s="9" t="e">
        <f>BG19</f>
        <v>#REF!</v>
      </c>
      <c r="BH5" s="9"/>
      <c r="BI5" s="2" t="e">
        <f>BE11-BE21</f>
        <v>#REF!</v>
      </c>
      <c r="BK5" s="2">
        <v>18602.835999999999</v>
      </c>
    </row>
    <row r="6" spans="1:71" s="134" customFormat="1" ht="21" customHeight="1" x14ac:dyDescent="0.3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79"/>
      <c r="Q6" s="184"/>
      <c r="R6" s="182"/>
      <c r="S6" s="182"/>
      <c r="T6" s="182"/>
      <c r="U6" s="182"/>
      <c r="V6" s="156"/>
      <c r="W6" s="156"/>
      <c r="X6" s="156"/>
      <c r="Y6" s="156"/>
      <c r="Z6" s="156"/>
      <c r="AA6" s="596"/>
      <c r="AB6" s="182"/>
      <c r="AC6" s="182"/>
      <c r="AD6" s="182"/>
      <c r="AE6" s="182"/>
      <c r="AF6" s="156"/>
      <c r="AG6" s="156"/>
      <c r="AH6" s="156"/>
      <c r="AI6" s="156"/>
      <c r="AJ6" s="179"/>
      <c r="AK6" s="179"/>
      <c r="AL6" s="182"/>
      <c r="AM6" s="183"/>
      <c r="AN6" s="183"/>
      <c r="AO6" s="183"/>
      <c r="AP6" s="156"/>
      <c r="AQ6" s="156"/>
      <c r="AR6" s="156"/>
      <c r="AS6" s="156"/>
      <c r="AT6" s="104"/>
      <c r="AU6" s="104"/>
      <c r="AV6" s="104"/>
      <c r="AW6" s="104"/>
      <c r="AX6" s="104"/>
      <c r="AY6" s="104"/>
      <c r="AZ6" s="104"/>
      <c r="BA6" s="104"/>
      <c r="BB6" s="135"/>
      <c r="BC6" s="104"/>
      <c r="BD6" s="104"/>
      <c r="BE6" s="11"/>
      <c r="BF6" s="11"/>
      <c r="BG6" s="9"/>
      <c r="BH6" s="9"/>
      <c r="BI6" s="104"/>
      <c r="BJ6" s="104"/>
      <c r="BK6" s="104"/>
      <c r="BL6" s="104"/>
    </row>
    <row r="7" spans="1:71" ht="45" customHeight="1" x14ac:dyDescent="0.25">
      <c r="A7" s="12"/>
      <c r="B7" s="1023" t="s">
        <v>431</v>
      </c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3"/>
      <c r="P7" s="1023"/>
      <c r="Q7" s="1023"/>
      <c r="R7" s="1023"/>
      <c r="S7" s="1023"/>
      <c r="T7" s="1023"/>
      <c r="U7" s="1023"/>
      <c r="V7" s="1023"/>
      <c r="W7" s="1023"/>
      <c r="X7" s="1023"/>
      <c r="Y7" s="1023"/>
      <c r="Z7" s="1023"/>
      <c r="AA7" s="1023"/>
      <c r="AB7" s="1023"/>
      <c r="AC7" s="1023"/>
      <c r="AD7" s="1023"/>
      <c r="AE7" s="1023"/>
      <c r="AF7" s="1023"/>
      <c r="AG7" s="1023"/>
      <c r="AH7" s="1023"/>
      <c r="AI7" s="1023"/>
      <c r="AJ7" s="1023"/>
      <c r="AK7" s="1023"/>
      <c r="AL7" s="1023"/>
      <c r="AM7" s="1023"/>
      <c r="AN7" s="1023"/>
      <c r="AO7" s="1023"/>
      <c r="AP7" s="1023"/>
      <c r="AQ7" s="1023"/>
      <c r="AR7" s="1023"/>
      <c r="AS7" s="1023"/>
      <c r="AT7" s="1023"/>
      <c r="AU7" s="1023"/>
      <c r="AV7" s="1023"/>
      <c r="AW7" s="1023"/>
      <c r="AX7" s="1023"/>
      <c r="AY7" s="1023"/>
      <c r="AZ7" s="1023"/>
      <c r="BA7" s="1023"/>
      <c r="BB7" s="1023"/>
      <c r="BC7" s="1023"/>
      <c r="BD7" s="1023"/>
      <c r="BE7" s="1023"/>
      <c r="BF7" s="1023"/>
      <c r="BG7" s="1023"/>
      <c r="BH7" s="1023"/>
      <c r="BI7" s="1023"/>
      <c r="BJ7" s="1023"/>
      <c r="BK7" s="1023"/>
      <c r="BL7" s="1023"/>
      <c r="BM7" s="1023"/>
      <c r="BN7" s="1023"/>
      <c r="BO7" s="1023"/>
      <c r="BP7" s="1023"/>
      <c r="BQ7" s="1023"/>
      <c r="BR7" s="1023"/>
      <c r="BS7" s="1023"/>
    </row>
    <row r="8" spans="1:71" s="14" customFormat="1" ht="59.25" customHeight="1" x14ac:dyDescent="0.35">
      <c r="A8" s="13" t="s">
        <v>3</v>
      </c>
      <c r="B8" s="978" t="s">
        <v>3</v>
      </c>
      <c r="C8" s="978" t="s">
        <v>4</v>
      </c>
      <c r="D8" s="590"/>
      <c r="E8" s="978" t="s">
        <v>5</v>
      </c>
      <c r="F8" s="978" t="s">
        <v>6</v>
      </c>
      <c r="G8" s="978"/>
      <c r="H8" s="978" t="s">
        <v>7</v>
      </c>
      <c r="I8" s="978" t="s">
        <v>6</v>
      </c>
      <c r="J8" s="978"/>
      <c r="K8" s="978" t="s">
        <v>429</v>
      </c>
      <c r="L8" s="985" t="s">
        <v>6</v>
      </c>
      <c r="M8" s="986"/>
      <c r="N8" s="986"/>
      <c r="O8" s="987"/>
      <c r="P8" s="978" t="s">
        <v>316</v>
      </c>
      <c r="Q8" s="978" t="s">
        <v>8</v>
      </c>
      <c r="R8" s="978" t="s">
        <v>6</v>
      </c>
      <c r="S8" s="978"/>
      <c r="T8" s="978"/>
      <c r="U8" s="978"/>
      <c r="V8" s="978"/>
      <c r="W8" s="978"/>
      <c r="X8" s="978"/>
      <c r="Y8" s="978"/>
      <c r="Z8" s="978" t="s">
        <v>317</v>
      </c>
      <c r="AA8" s="978" t="s">
        <v>8</v>
      </c>
      <c r="AB8" s="978" t="s">
        <v>6</v>
      </c>
      <c r="AC8" s="978"/>
      <c r="AD8" s="978"/>
      <c r="AE8" s="978"/>
      <c r="AF8" s="978"/>
      <c r="AG8" s="978"/>
      <c r="AH8" s="978"/>
      <c r="AI8" s="978"/>
      <c r="AJ8" s="978" t="s">
        <v>318</v>
      </c>
      <c r="AK8" s="978" t="s">
        <v>8</v>
      </c>
      <c r="AL8" s="978" t="s">
        <v>6</v>
      </c>
      <c r="AM8" s="978"/>
      <c r="AN8" s="978"/>
      <c r="AO8" s="978"/>
      <c r="AP8" s="978"/>
      <c r="AQ8" s="978"/>
      <c r="AR8" s="978"/>
      <c r="AS8" s="978"/>
      <c r="AT8" s="981" t="s">
        <v>6</v>
      </c>
      <c r="AU8" s="982"/>
      <c r="AV8" s="983"/>
      <c r="AW8" s="979" t="s">
        <v>9</v>
      </c>
      <c r="AX8" s="981" t="s">
        <v>6</v>
      </c>
      <c r="AY8" s="982"/>
      <c r="AZ8" s="983"/>
      <c r="BA8" s="979" t="s">
        <v>10</v>
      </c>
      <c r="BB8" s="981" t="s">
        <v>6</v>
      </c>
      <c r="BC8" s="982"/>
      <c r="BD8" s="983"/>
      <c r="BE8" s="988" t="s">
        <v>319</v>
      </c>
      <c r="BF8" s="988" t="s">
        <v>8</v>
      </c>
      <c r="BG8" s="988" t="s">
        <v>6</v>
      </c>
      <c r="BH8" s="988"/>
      <c r="BI8" s="988"/>
      <c r="BJ8" s="988"/>
      <c r="BK8" s="988"/>
      <c r="BL8" s="988"/>
      <c r="BS8" s="978" t="s">
        <v>448</v>
      </c>
    </row>
    <row r="9" spans="1:71" s="14" customFormat="1" ht="81.75" hidden="1" customHeight="1" x14ac:dyDescent="0.35">
      <c r="A9" s="15"/>
      <c r="B9" s="978"/>
      <c r="C9" s="978"/>
      <c r="D9" s="590" t="s">
        <v>11</v>
      </c>
      <c r="E9" s="978"/>
      <c r="F9" s="590" t="s">
        <v>12</v>
      </c>
      <c r="G9" s="590" t="s">
        <v>11</v>
      </c>
      <c r="H9" s="978"/>
      <c r="I9" s="590" t="s">
        <v>13</v>
      </c>
      <c r="J9" s="590" t="s">
        <v>11</v>
      </c>
      <c r="K9" s="978"/>
      <c r="L9" s="590" t="s">
        <v>12</v>
      </c>
      <c r="M9" s="590" t="s">
        <v>411</v>
      </c>
      <c r="N9" s="590" t="s">
        <v>14</v>
      </c>
      <c r="O9" s="590" t="s">
        <v>11</v>
      </c>
      <c r="P9" s="978"/>
      <c r="Q9" s="978"/>
      <c r="R9" s="590" t="s">
        <v>12</v>
      </c>
      <c r="S9" s="978" t="s">
        <v>8</v>
      </c>
      <c r="T9" s="590" t="s">
        <v>411</v>
      </c>
      <c r="U9" s="978" t="s">
        <v>8</v>
      </c>
      <c r="V9" s="590" t="s">
        <v>14</v>
      </c>
      <c r="W9" s="978" t="s">
        <v>8</v>
      </c>
      <c r="X9" s="590" t="s">
        <v>11</v>
      </c>
      <c r="Y9" s="978" t="s">
        <v>8</v>
      </c>
      <c r="Z9" s="978"/>
      <c r="AA9" s="978"/>
      <c r="AB9" s="590" t="s">
        <v>12</v>
      </c>
      <c r="AC9" s="978" t="s">
        <v>8</v>
      </c>
      <c r="AD9" s="590" t="s">
        <v>411</v>
      </c>
      <c r="AE9" s="978" t="s">
        <v>8</v>
      </c>
      <c r="AF9" s="590" t="s">
        <v>14</v>
      </c>
      <c r="AG9" s="978" t="s">
        <v>8</v>
      </c>
      <c r="AH9" s="590" t="s">
        <v>11</v>
      </c>
      <c r="AI9" s="978" t="s">
        <v>8</v>
      </c>
      <c r="AJ9" s="978"/>
      <c r="AK9" s="978"/>
      <c r="AL9" s="590" t="s">
        <v>12</v>
      </c>
      <c r="AM9" s="978" t="s">
        <v>8</v>
      </c>
      <c r="AN9" s="590" t="s">
        <v>411</v>
      </c>
      <c r="AO9" s="978" t="s">
        <v>8</v>
      </c>
      <c r="AP9" s="590" t="s">
        <v>14</v>
      </c>
      <c r="AQ9" s="978" t="s">
        <v>8</v>
      </c>
      <c r="AR9" s="590" t="s">
        <v>11</v>
      </c>
      <c r="AS9" s="978" t="s">
        <v>8</v>
      </c>
      <c r="AT9" s="593" t="s">
        <v>12</v>
      </c>
      <c r="AU9" s="593" t="s">
        <v>14</v>
      </c>
      <c r="AV9" s="593" t="s">
        <v>11</v>
      </c>
      <c r="AW9" s="980"/>
      <c r="AX9" s="593" t="s">
        <v>12</v>
      </c>
      <c r="AY9" s="593" t="s">
        <v>14</v>
      </c>
      <c r="AZ9" s="593" t="s">
        <v>11</v>
      </c>
      <c r="BA9" s="980"/>
      <c r="BB9" s="593" t="s">
        <v>12</v>
      </c>
      <c r="BC9" s="593" t="s">
        <v>14</v>
      </c>
      <c r="BD9" s="593" t="s">
        <v>11</v>
      </c>
      <c r="BE9" s="988"/>
      <c r="BF9" s="988"/>
      <c r="BG9" s="593" t="s">
        <v>12</v>
      </c>
      <c r="BH9" s="988" t="s">
        <v>8</v>
      </c>
      <c r="BI9" s="593" t="s">
        <v>14</v>
      </c>
      <c r="BJ9" s="988" t="s">
        <v>8</v>
      </c>
      <c r="BK9" s="593" t="s">
        <v>11</v>
      </c>
      <c r="BL9" s="988" t="s">
        <v>8</v>
      </c>
      <c r="BS9" s="978"/>
    </row>
    <row r="10" spans="1:71" s="16" customFormat="1" ht="15" hidden="1" customHeight="1" x14ac:dyDescent="0.35">
      <c r="B10" s="231">
        <v>1</v>
      </c>
      <c r="C10" s="157">
        <v>2</v>
      </c>
      <c r="D10" s="231" t="s">
        <v>15</v>
      </c>
      <c r="E10" s="231" t="s">
        <v>16</v>
      </c>
      <c r="F10" s="231" t="s">
        <v>17</v>
      </c>
      <c r="G10" s="231" t="s">
        <v>18</v>
      </c>
      <c r="H10" s="231" t="s">
        <v>19</v>
      </c>
      <c r="I10" s="231" t="s">
        <v>20</v>
      </c>
      <c r="J10" s="231" t="s">
        <v>21</v>
      </c>
      <c r="K10" s="232" t="s">
        <v>22</v>
      </c>
      <c r="L10" s="231" t="s">
        <v>23</v>
      </c>
      <c r="M10" s="231"/>
      <c r="N10" s="231" t="s">
        <v>24</v>
      </c>
      <c r="O10" s="231" t="s">
        <v>25</v>
      </c>
      <c r="P10" s="233" t="s">
        <v>26</v>
      </c>
      <c r="Q10" s="233"/>
      <c r="R10" s="231" t="s">
        <v>27</v>
      </c>
      <c r="S10" s="978"/>
      <c r="T10" s="590"/>
      <c r="U10" s="978"/>
      <c r="V10" s="231" t="s">
        <v>28</v>
      </c>
      <c r="W10" s="978"/>
      <c r="X10" s="231" t="s">
        <v>29</v>
      </c>
      <c r="Y10" s="978"/>
      <c r="Z10" s="233" t="s">
        <v>26</v>
      </c>
      <c r="AA10" s="233"/>
      <c r="AB10" s="231" t="s">
        <v>27</v>
      </c>
      <c r="AC10" s="978"/>
      <c r="AD10" s="231" t="s">
        <v>27</v>
      </c>
      <c r="AE10" s="978"/>
      <c r="AF10" s="231" t="s">
        <v>28</v>
      </c>
      <c r="AG10" s="978"/>
      <c r="AH10" s="231" t="s">
        <v>29</v>
      </c>
      <c r="AI10" s="978"/>
      <c r="AJ10" s="233" t="s">
        <v>26</v>
      </c>
      <c r="AK10" s="233"/>
      <c r="AL10" s="231" t="s">
        <v>27</v>
      </c>
      <c r="AM10" s="978"/>
      <c r="AN10" s="231" t="s">
        <v>27</v>
      </c>
      <c r="AO10" s="978"/>
      <c r="AP10" s="231" t="s">
        <v>28</v>
      </c>
      <c r="AQ10" s="978"/>
      <c r="AR10" s="231" t="s">
        <v>29</v>
      </c>
      <c r="AS10" s="978"/>
      <c r="AT10" s="231" t="s">
        <v>20</v>
      </c>
      <c r="AU10" s="231" t="s">
        <v>21</v>
      </c>
      <c r="AV10" s="231" t="s">
        <v>30</v>
      </c>
      <c r="AW10" s="231" t="s">
        <v>26</v>
      </c>
      <c r="AX10" s="231" t="s">
        <v>27</v>
      </c>
      <c r="AY10" s="231" t="s">
        <v>28</v>
      </c>
      <c r="AZ10" s="231" t="s">
        <v>29</v>
      </c>
      <c r="BA10" s="231" t="s">
        <v>31</v>
      </c>
      <c r="BB10" s="231" t="s">
        <v>32</v>
      </c>
      <c r="BC10" s="231" t="s">
        <v>33</v>
      </c>
      <c r="BD10" s="231" t="s">
        <v>15</v>
      </c>
      <c r="BE10" s="233" t="s">
        <v>26</v>
      </c>
      <c r="BF10" s="233"/>
      <c r="BG10" s="231" t="s">
        <v>27</v>
      </c>
      <c r="BH10" s="988"/>
      <c r="BI10" s="231" t="s">
        <v>28</v>
      </c>
      <c r="BJ10" s="988"/>
      <c r="BK10" s="231" t="s">
        <v>29</v>
      </c>
      <c r="BL10" s="988"/>
      <c r="BM10" s="17"/>
      <c r="BN10" s="17"/>
      <c r="BS10" s="622"/>
    </row>
    <row r="11" spans="1:71" s="18" customFormat="1" ht="35.25" customHeight="1" x14ac:dyDescent="0.25">
      <c r="B11" s="954" t="s">
        <v>34</v>
      </c>
      <c r="C11" s="954"/>
      <c r="D11" s="234" t="e">
        <f>D45+#REF!+D754</f>
        <v>#REF!</v>
      </c>
      <c r="E11" s="234" t="e">
        <f t="shared" ref="E11:J11" si="0">E758</f>
        <v>#REF!</v>
      </c>
      <c r="F11" s="234" t="e">
        <f t="shared" si="0"/>
        <v>#REF!</v>
      </c>
      <c r="G11" s="234" t="e">
        <f t="shared" si="0"/>
        <v>#REF!</v>
      </c>
      <c r="H11" s="234" t="e">
        <f t="shared" si="0"/>
        <v>#REF!</v>
      </c>
      <c r="I11" s="234" t="e">
        <f t="shared" si="0"/>
        <v>#REF!</v>
      </c>
      <c r="J11" s="234" t="e">
        <f t="shared" si="0"/>
        <v>#REF!</v>
      </c>
      <c r="K11" s="234">
        <f>L11+M11+N11+O11</f>
        <v>5544378.6801599991</v>
      </c>
      <c r="L11" s="234">
        <f>L45+L717+L754+L726+L771+L777+L779</f>
        <v>4328699.60152</v>
      </c>
      <c r="M11" s="234">
        <f>M45+M717+M754+M726+M771+M777</f>
        <v>275758.88761000003</v>
      </c>
      <c r="N11" s="234">
        <f>N45+N717+N754+N726+N771</f>
        <v>0</v>
      </c>
      <c r="O11" s="234">
        <f>O45+O717+O754+O748+O757</f>
        <v>939920.19102999987</v>
      </c>
      <c r="P11" s="234" t="e">
        <f>R11+V11+X11+T11</f>
        <v>#REF!</v>
      </c>
      <c r="Q11" s="234" t="e">
        <f>P11/K11</f>
        <v>#REF!</v>
      </c>
      <c r="R11" s="234" t="e">
        <f>R45+R717+R754+R726+R771+R777</f>
        <v>#REF!</v>
      </c>
      <c r="S11" s="234" t="e">
        <f>R11/L11</f>
        <v>#REF!</v>
      </c>
      <c r="T11" s="234">
        <f>T45+T717+T754+T726+T771+T777</f>
        <v>2568.18516</v>
      </c>
      <c r="U11" s="234">
        <f>T11/M11</f>
        <v>9.3131546267046523E-3</v>
      </c>
      <c r="V11" s="234">
        <f>V45+V717+V754+V726+V771</f>
        <v>356329.85987000004</v>
      </c>
      <c r="W11" s="234" t="e">
        <f>V11/N11</f>
        <v>#DIV/0!</v>
      </c>
      <c r="X11" s="234">
        <f>X45+X717+X754+X726+X757+X742</f>
        <v>1107596.23333</v>
      </c>
      <c r="Y11" s="234">
        <f>X11/O11</f>
        <v>1.1783939146112548</v>
      </c>
      <c r="Z11" s="234">
        <f>AB11+AF11+AH11+AD11</f>
        <v>5192815.2999499999</v>
      </c>
      <c r="AA11" s="236">
        <f>Z11/K11</f>
        <v>0.93659102299992003</v>
      </c>
      <c r="AB11" s="235">
        <f>AB45+AB717+AB754+AB726+AB771+AB777+AB779</f>
        <v>4198731.1752300002</v>
      </c>
      <c r="AC11" s="236">
        <f>AB11/L11</f>
        <v>0.96997518001841432</v>
      </c>
      <c r="AD11" s="235">
        <f>AD45+AD717+AD754+AD726+AD771+AD777</f>
        <v>214508.01634</v>
      </c>
      <c r="AE11" s="236">
        <f>AD11/M11</f>
        <v>0.7778825125062665</v>
      </c>
      <c r="AF11" s="235">
        <f>AF45+AF717+AF754+AF726+AF771</f>
        <v>0</v>
      </c>
      <c r="AG11" s="236" t="e">
        <f>AF11/N11</f>
        <v>#DIV/0!</v>
      </c>
      <c r="AH11" s="235">
        <f>AH45+AH717+AH754+AH726+AH757+AH742</f>
        <v>779576.10837999999</v>
      </c>
      <c r="AI11" s="236">
        <f>AH11/O11</f>
        <v>0.82940670476044476</v>
      </c>
      <c r="AJ11" s="235" t="e">
        <f>AL11+AP11+AR11+AN11</f>
        <v>#REF!</v>
      </c>
      <c r="AK11" s="236" t="e">
        <f>AJ11/K11</f>
        <v>#REF!</v>
      </c>
      <c r="AL11" s="235" t="e">
        <f>AL45+AL717+AL754+AL726+AL771+AL777</f>
        <v>#REF!</v>
      </c>
      <c r="AM11" s="236" t="e">
        <f t="shared" ref="AM11:AM24" si="1">AL11/L11</f>
        <v>#REF!</v>
      </c>
      <c r="AN11" s="235">
        <f>AN45+AN717+AN754+AN726+AN771+AN777</f>
        <v>7490.6571999999996</v>
      </c>
      <c r="AO11" s="236">
        <f>AN11/M11</f>
        <v>2.7163792488871213E-2</v>
      </c>
      <c r="AP11" s="235">
        <f>AP45+AP717+AP754+AP726+AP766+AP771</f>
        <v>646644.47801999992</v>
      </c>
      <c r="AQ11" s="236" t="e">
        <f>AP11/N11</f>
        <v>#DIV/0!</v>
      </c>
      <c r="AR11" s="235">
        <f>AR45+AR717+AR754+AR726+AR757+AR742</f>
        <v>2454781.06489</v>
      </c>
      <c r="AS11" s="237">
        <f>AR11/O11</f>
        <v>2.6116909587823183</v>
      </c>
      <c r="AT11" s="238" t="e">
        <f t="shared" ref="AT11:BD11" si="2">AT45+AT717+AT754</f>
        <v>#REF!</v>
      </c>
      <c r="AU11" s="238" t="e">
        <f t="shared" si="2"/>
        <v>#DIV/0!</v>
      </c>
      <c r="AV11" s="238" t="e">
        <f t="shared" si="2"/>
        <v>#REF!</v>
      </c>
      <c r="AW11" s="238" t="e">
        <f t="shared" si="2"/>
        <v>#REF!</v>
      </c>
      <c r="AX11" s="238" t="e">
        <f t="shared" si="2"/>
        <v>#REF!</v>
      </c>
      <c r="AY11" s="238" t="e">
        <f t="shared" si="2"/>
        <v>#DIV/0!</v>
      </c>
      <c r="AZ11" s="238" t="e">
        <f t="shared" si="2"/>
        <v>#REF!</v>
      </c>
      <c r="BA11" s="238" t="e">
        <f t="shared" si="2"/>
        <v>#REF!</v>
      </c>
      <c r="BB11" s="238" t="e">
        <f t="shared" si="2"/>
        <v>#REF!</v>
      </c>
      <c r="BC11" s="238" t="e">
        <f t="shared" si="2"/>
        <v>#REF!</v>
      </c>
      <c r="BD11" s="238" t="e">
        <f t="shared" si="2"/>
        <v>#REF!</v>
      </c>
      <c r="BE11" s="239" t="e">
        <f>BG11+BI11+BK11</f>
        <v>#REF!</v>
      </c>
      <c r="BF11" s="240" t="e">
        <f>BE11/K11</f>
        <v>#REF!</v>
      </c>
      <c r="BG11" s="239" t="e">
        <f>BG45+BG717+BG754+BG726+BG771+BG773</f>
        <v>#REF!</v>
      </c>
      <c r="BH11" s="240" t="e">
        <f>BG11/L11</f>
        <v>#REF!</v>
      </c>
      <c r="BI11" s="239">
        <f>BI45+BI717+BI754+BI726+BI766+BI771</f>
        <v>117192.81176999997</v>
      </c>
      <c r="BJ11" s="240" t="e">
        <f>BI11/N11</f>
        <v>#DIV/0!</v>
      </c>
      <c r="BK11" s="239">
        <f>BK45+BK717+BK754+BK726+BK757</f>
        <v>834785.0311599999</v>
      </c>
      <c r="BL11" s="240">
        <f>BK11/O11</f>
        <v>0.88814458836681776</v>
      </c>
      <c r="BM11" s="19"/>
      <c r="BN11" s="19"/>
      <c r="BS11" s="623"/>
    </row>
    <row r="12" spans="1:71" s="20" customFormat="1" ht="35.25" hidden="1" customHeight="1" x14ac:dyDescent="0.25">
      <c r="B12" s="943" t="s">
        <v>35</v>
      </c>
      <c r="C12" s="943"/>
      <c r="D12" s="241" t="e">
        <f>D11/#REF!</f>
        <v>#REF!</v>
      </c>
      <c r="E12" s="241"/>
      <c r="F12" s="241" t="e">
        <f>F11/E11</f>
        <v>#REF!</v>
      </c>
      <c r="G12" s="241" t="e">
        <f>G11/E11</f>
        <v>#REF!</v>
      </c>
      <c r="H12" s="241"/>
      <c r="I12" s="241" t="e">
        <f>I11/H11</f>
        <v>#REF!</v>
      </c>
      <c r="J12" s="241" t="e">
        <f>J11/H11</f>
        <v>#REF!</v>
      </c>
      <c r="K12" s="234" t="e">
        <f t="shared" ref="K12:K16" si="3">L12+M12+N12+O12</f>
        <v>#REF!</v>
      </c>
      <c r="L12" s="241" t="e">
        <f>L11/J11</f>
        <v>#REF!</v>
      </c>
      <c r="M12" s="241"/>
      <c r="N12" s="241"/>
      <c r="O12" s="241">
        <f>O11/K11</f>
        <v>0.16952669455883482</v>
      </c>
      <c r="P12" s="241"/>
      <c r="Q12" s="234" t="e">
        <f t="shared" ref="Q12:Q54" si="4">P12/K12</f>
        <v>#REF!</v>
      </c>
      <c r="R12" s="241" t="e">
        <f>R11/Q11</f>
        <v>#REF!</v>
      </c>
      <c r="S12" s="234" t="e">
        <f t="shared" ref="S12:S42" si="5">R12/L12</f>
        <v>#REF!</v>
      </c>
      <c r="T12" s="241" t="e">
        <f>T11/S11</f>
        <v>#REF!</v>
      </c>
      <c r="U12" s="234" t="e">
        <f t="shared" ref="U12:U40" si="6">T12/M12</f>
        <v>#REF!</v>
      </c>
      <c r="V12" s="241"/>
      <c r="W12" s="234" t="e">
        <f t="shared" ref="W12:W40" si="7">V12/N12</f>
        <v>#DIV/0!</v>
      </c>
      <c r="X12" s="241" t="e">
        <f>X11/S11</f>
        <v>#REF!</v>
      </c>
      <c r="Y12" s="234" t="e">
        <f t="shared" ref="Y12:Y43" si="8">X12/O12</f>
        <v>#REF!</v>
      </c>
      <c r="Z12" s="241"/>
      <c r="AA12" s="236" t="e">
        <f t="shared" ref="AA12:AA54" si="9">Z12/K12</f>
        <v>#REF!</v>
      </c>
      <c r="AB12" s="242">
        <f>AB11/Z11</f>
        <v>0.80856547608585816</v>
      </c>
      <c r="AC12" s="236" t="e">
        <f t="shared" ref="AC12:AC47" si="10">AB12/L12</f>
        <v>#REF!</v>
      </c>
      <c r="AD12" s="242">
        <f>AD11/AB11</f>
        <v>5.1088771199611173E-2</v>
      </c>
      <c r="AE12" s="236" t="e">
        <f t="shared" ref="AE12:AE40" si="11">AD12/M12</f>
        <v>#DIV/0!</v>
      </c>
      <c r="AF12" s="242"/>
      <c r="AG12" s="236" t="e">
        <f t="shared" ref="AG12:AG46" si="12">AF12/N12</f>
        <v>#DIV/0!</v>
      </c>
      <c r="AH12" s="242">
        <f>AH11/AC11</f>
        <v>803707.2746183055</v>
      </c>
      <c r="AI12" s="236">
        <f t="shared" ref="AI12:AI54" si="13">AH12/O12</f>
        <v>4740889.1957093878</v>
      </c>
      <c r="AJ12" s="242" t="e">
        <f>AL12+AP12+AR12</f>
        <v>#REF!</v>
      </c>
      <c r="AK12" s="236" t="e">
        <f t="shared" ref="AK12:AK43" si="14">AJ12/K12</f>
        <v>#REF!</v>
      </c>
      <c r="AL12" s="242" t="e">
        <f>AL11/AJ11</f>
        <v>#REF!</v>
      </c>
      <c r="AM12" s="243" t="e">
        <f t="shared" si="1"/>
        <v>#REF!</v>
      </c>
      <c r="AN12" s="242" t="e">
        <f>AN11/AL11</f>
        <v>#REF!</v>
      </c>
      <c r="AO12" s="236" t="e">
        <f t="shared" ref="AO12:AO40" si="15">AN12/M12</f>
        <v>#REF!</v>
      </c>
      <c r="AP12" s="242"/>
      <c r="AQ12" s="243" t="e">
        <f t="shared" ref="AQ12:AQ40" si="16">AP12/N12</f>
        <v>#DIV/0!</v>
      </c>
      <c r="AR12" s="242" t="e">
        <f>AR11/AJ11</f>
        <v>#REF!</v>
      </c>
      <c r="AS12" s="236" t="e">
        <f t="shared" ref="AS12:AS43" si="17">AR12/O12</f>
        <v>#REF!</v>
      </c>
      <c r="AT12" s="244" t="e">
        <f>AT11/AS11</f>
        <v>#REF!</v>
      </c>
      <c r="AU12" s="244"/>
      <c r="AV12" s="244" t="e">
        <f>AV11/AS11</f>
        <v>#REF!</v>
      </c>
      <c r="AW12" s="244"/>
      <c r="AX12" s="244" t="e">
        <f>AX11/AW11</f>
        <v>#REF!</v>
      </c>
      <c r="AY12" s="244"/>
      <c r="AZ12" s="244" t="e">
        <f>AZ11/AW11</f>
        <v>#REF!</v>
      </c>
      <c r="BA12" s="244"/>
      <c r="BB12" s="244" t="e">
        <f>BB11/BA11</f>
        <v>#REF!</v>
      </c>
      <c r="BC12" s="244"/>
      <c r="BD12" s="244" t="e">
        <f>BD11/BA11</f>
        <v>#REF!</v>
      </c>
      <c r="BE12" s="245" t="e">
        <f t="shared" ref="BE12:BE14" si="18">BG12+BI12+BK12</f>
        <v>#REF!</v>
      </c>
      <c r="BF12" s="240" t="e">
        <f t="shared" ref="BF12:BF54" si="19">BE12/K12</f>
        <v>#REF!</v>
      </c>
      <c r="BG12" s="245" t="e">
        <f>BG11/BE11</f>
        <v>#REF!</v>
      </c>
      <c r="BH12" s="240" t="e">
        <f t="shared" ref="BH12:BH51" si="20">BG12/L12</f>
        <v>#REF!</v>
      </c>
      <c r="BI12" s="245"/>
      <c r="BJ12" s="240" t="e">
        <f t="shared" ref="BJ12:BJ46" si="21">BI12/N12</f>
        <v>#DIV/0!</v>
      </c>
      <c r="BK12" s="245" t="e">
        <f>BK11/BE11</f>
        <v>#REF!</v>
      </c>
      <c r="BL12" s="240" t="e">
        <f t="shared" ref="BL12:BL54" si="22">BK12/O12</f>
        <v>#REF!</v>
      </c>
      <c r="BM12" s="21"/>
      <c r="BN12" s="21"/>
      <c r="BS12" s="624"/>
    </row>
    <row r="13" spans="1:71" s="22" customFormat="1" ht="35.25" hidden="1" customHeight="1" x14ac:dyDescent="0.3">
      <c r="B13" s="993" t="s">
        <v>36</v>
      </c>
      <c r="C13" s="993"/>
      <c r="D13" s="241"/>
      <c r="E13" s="241"/>
      <c r="F13" s="241"/>
      <c r="G13" s="241"/>
      <c r="H13" s="241"/>
      <c r="I13" s="241"/>
      <c r="J13" s="241"/>
      <c r="K13" s="241">
        <f t="shared" si="3"/>
        <v>5544378.6801599991</v>
      </c>
      <c r="L13" s="241">
        <f>L599+L717+L726</f>
        <v>4328699.60152</v>
      </c>
      <c r="M13" s="241">
        <f>M599+M717+M748</f>
        <v>275758.88761000003</v>
      </c>
      <c r="N13" s="241">
        <f>N599+N717+N726</f>
        <v>0</v>
      </c>
      <c r="O13" s="241">
        <f>O599+O717+O748</f>
        <v>939920.19102999987</v>
      </c>
      <c r="P13" s="241" t="e">
        <f>R13+V13+X13+T13</f>
        <v>#REF!</v>
      </c>
      <c r="Q13" s="494" t="e">
        <f t="shared" si="4"/>
        <v>#REF!</v>
      </c>
      <c r="R13" s="241" t="e">
        <f>R599+R717+R748</f>
        <v>#REF!</v>
      </c>
      <c r="S13" s="494" t="e">
        <f t="shared" si="5"/>
        <v>#REF!</v>
      </c>
      <c r="T13" s="241">
        <f>T599+T717+T748</f>
        <v>0</v>
      </c>
      <c r="U13" s="494">
        <v>0</v>
      </c>
      <c r="V13" s="241">
        <f>V599+V717+V726</f>
        <v>317962.68987000006</v>
      </c>
      <c r="W13" s="494" t="e">
        <f t="shared" si="7"/>
        <v>#DIV/0!</v>
      </c>
      <c r="X13" s="241">
        <f>X599+X717+X748</f>
        <v>621191.55932999996</v>
      </c>
      <c r="Y13" s="234">
        <f t="shared" si="8"/>
        <v>0.66089819673867722</v>
      </c>
      <c r="Z13" s="241">
        <f>AB13+AD13+AF13+AH13</f>
        <v>5192815.2999499999</v>
      </c>
      <c r="AA13" s="246">
        <f t="shared" si="9"/>
        <v>0.93659102299992003</v>
      </c>
      <c r="AB13" s="242">
        <f>AB599+AB717+AB726</f>
        <v>4198731.1752300002</v>
      </c>
      <c r="AC13" s="246">
        <f t="shared" si="10"/>
        <v>0.96997518001841432</v>
      </c>
      <c r="AD13" s="242">
        <f>AD599+AD717+AD726</f>
        <v>214508.01634</v>
      </c>
      <c r="AE13" s="246">
        <v>0</v>
      </c>
      <c r="AF13" s="242">
        <f>AF599+AF717+AF726</f>
        <v>0</v>
      </c>
      <c r="AG13" s="246" t="e">
        <f t="shared" si="12"/>
        <v>#DIV/0!</v>
      </c>
      <c r="AH13" s="242">
        <f>AH599+AH717+AH726+AH742</f>
        <v>779576.10837999999</v>
      </c>
      <c r="AI13" s="246">
        <f t="shared" si="13"/>
        <v>0.82940670476044476</v>
      </c>
      <c r="AJ13" s="242" t="e">
        <f>AL13+AP13+AR13+AN13</f>
        <v>#REF!</v>
      </c>
      <c r="AK13" s="246" t="e">
        <f t="shared" si="14"/>
        <v>#REF!</v>
      </c>
      <c r="AL13" s="242" t="e">
        <f>AL599+AL717+AL726</f>
        <v>#REF!</v>
      </c>
      <c r="AM13" s="246" t="e">
        <f t="shared" si="1"/>
        <v>#REF!</v>
      </c>
      <c r="AN13" s="242">
        <f>AN599+AN717+AN726</f>
        <v>0</v>
      </c>
      <c r="AO13" s="246">
        <v>0</v>
      </c>
      <c r="AP13" s="242">
        <f>AP599+AP717</f>
        <v>595256.7622</v>
      </c>
      <c r="AQ13" s="246" t="e">
        <f t="shared" si="16"/>
        <v>#DIV/0!</v>
      </c>
      <c r="AR13" s="242">
        <f>AR599+AR717+AR726+AR742</f>
        <v>1840179.9648899999</v>
      </c>
      <c r="AS13" s="246">
        <f t="shared" si="17"/>
        <v>1.9578044843078235</v>
      </c>
      <c r="AT13" s="244" t="e">
        <f t="shared" ref="AT13:BD13" si="23">AT599+AT717</f>
        <v>#REF!</v>
      </c>
      <c r="AU13" s="244" t="e">
        <f t="shared" si="23"/>
        <v>#DIV/0!</v>
      </c>
      <c r="AV13" s="244" t="e">
        <f t="shared" si="23"/>
        <v>#REF!</v>
      </c>
      <c r="AW13" s="244" t="e">
        <f t="shared" si="23"/>
        <v>#REF!</v>
      </c>
      <c r="AX13" s="244" t="e">
        <f t="shared" si="23"/>
        <v>#REF!</v>
      </c>
      <c r="AY13" s="244" t="e">
        <f t="shared" si="23"/>
        <v>#DIV/0!</v>
      </c>
      <c r="AZ13" s="244" t="e">
        <f t="shared" si="23"/>
        <v>#REF!</v>
      </c>
      <c r="BA13" s="244" t="e">
        <f t="shared" si="23"/>
        <v>#REF!</v>
      </c>
      <c r="BB13" s="244" t="e">
        <f t="shared" si="23"/>
        <v>#REF!</v>
      </c>
      <c r="BC13" s="244" t="e">
        <f t="shared" si="23"/>
        <v>#REF!</v>
      </c>
      <c r="BD13" s="244" t="e">
        <f t="shared" si="23"/>
        <v>#REF!</v>
      </c>
      <c r="BE13" s="245" t="e">
        <f t="shared" si="18"/>
        <v>#REF!</v>
      </c>
      <c r="BF13" s="247" t="e">
        <f t="shared" si="19"/>
        <v>#REF!</v>
      </c>
      <c r="BG13" s="245" t="e">
        <f>BG599+BG717+BG726</f>
        <v>#REF!</v>
      </c>
      <c r="BH13" s="247" t="e">
        <f t="shared" si="20"/>
        <v>#REF!</v>
      </c>
      <c r="BI13" s="245">
        <f>BI599+BI717</f>
        <v>117192.81176999997</v>
      </c>
      <c r="BJ13" s="247" t="e">
        <f t="shared" si="21"/>
        <v>#DIV/0!</v>
      </c>
      <c r="BK13" s="245">
        <f>BK599+BK717+BK726</f>
        <v>834785.0311599999</v>
      </c>
      <c r="BL13" s="247">
        <f t="shared" si="22"/>
        <v>0.88814458836681776</v>
      </c>
      <c r="BM13" s="23"/>
      <c r="BN13" s="23"/>
      <c r="BS13" s="625"/>
    </row>
    <row r="14" spans="1:71" s="22" customFormat="1" ht="35.25" hidden="1" customHeight="1" x14ac:dyDescent="0.3">
      <c r="B14" s="993" t="s">
        <v>37</v>
      </c>
      <c r="C14" s="993"/>
      <c r="D14" s="241"/>
      <c r="E14" s="241"/>
      <c r="F14" s="241"/>
      <c r="G14" s="241"/>
      <c r="H14" s="241"/>
      <c r="I14" s="241"/>
      <c r="J14" s="241"/>
      <c r="K14" s="241">
        <f t="shared" si="3"/>
        <v>0</v>
      </c>
      <c r="L14" s="241">
        <f>L618+L771</f>
        <v>0</v>
      </c>
      <c r="M14" s="241">
        <f>M618+M771</f>
        <v>0</v>
      </c>
      <c r="N14" s="241">
        <f>N618+N771</f>
        <v>0</v>
      </c>
      <c r="O14" s="241">
        <f>O618+O771</f>
        <v>0</v>
      </c>
      <c r="P14" s="241">
        <f>R14+V14+X14+T14</f>
        <v>1006538.2711299999</v>
      </c>
      <c r="Q14" s="494" t="e">
        <f t="shared" si="4"/>
        <v>#DIV/0!</v>
      </c>
      <c r="R14" s="241">
        <f>R618+R771</f>
        <v>479198.24196999997</v>
      </c>
      <c r="S14" s="494" t="e">
        <f t="shared" si="5"/>
        <v>#DIV/0!</v>
      </c>
      <c r="T14" s="241">
        <f>T618+T771</f>
        <v>2568.18516</v>
      </c>
      <c r="U14" s="494" t="e">
        <f t="shared" si="6"/>
        <v>#DIV/0!</v>
      </c>
      <c r="V14" s="241">
        <f>V618+V771</f>
        <v>38367.17</v>
      </c>
      <c r="W14" s="494" t="e">
        <f t="shared" si="7"/>
        <v>#DIV/0!</v>
      </c>
      <c r="X14" s="241">
        <f>X618+X771</f>
        <v>486404.674</v>
      </c>
      <c r="Y14" s="234" t="e">
        <f t="shared" si="8"/>
        <v>#DIV/0!</v>
      </c>
      <c r="Z14" s="241">
        <f t="shared" ref="Z14:Z15" si="24">AB14+AD14+AF14+AH14</f>
        <v>0</v>
      </c>
      <c r="AA14" s="246" t="e">
        <f t="shared" si="9"/>
        <v>#DIV/0!</v>
      </c>
      <c r="AB14" s="242">
        <f>AB618+AB771</f>
        <v>0</v>
      </c>
      <c r="AC14" s="246" t="e">
        <f t="shared" si="10"/>
        <v>#DIV/0!</v>
      </c>
      <c r="AD14" s="242">
        <f>AD618+AD771</f>
        <v>0</v>
      </c>
      <c r="AE14" s="246" t="e">
        <f t="shared" si="11"/>
        <v>#DIV/0!</v>
      </c>
      <c r="AF14" s="242">
        <f>AF618+AF771</f>
        <v>0</v>
      </c>
      <c r="AG14" s="246" t="e">
        <f t="shared" si="12"/>
        <v>#DIV/0!</v>
      </c>
      <c r="AH14" s="242">
        <f>AH618+AH771</f>
        <v>0</v>
      </c>
      <c r="AI14" s="246" t="e">
        <f t="shared" si="13"/>
        <v>#DIV/0!</v>
      </c>
      <c r="AJ14" s="242">
        <f t="shared" ref="AJ14:AJ15" si="25">AL14+AP14+AR14+AN14</f>
        <v>1309104.3030300001</v>
      </c>
      <c r="AK14" s="246" t="e">
        <f t="shared" si="14"/>
        <v>#DIV/0!</v>
      </c>
      <c r="AL14" s="242">
        <f>AL618+AL771</f>
        <v>635624.83001000003</v>
      </c>
      <c r="AM14" s="246" t="e">
        <f t="shared" si="1"/>
        <v>#DIV/0!</v>
      </c>
      <c r="AN14" s="242">
        <f>AN618+AN771</f>
        <v>7490.6571999999996</v>
      </c>
      <c r="AO14" s="246" t="e">
        <f t="shared" si="15"/>
        <v>#DIV/0!</v>
      </c>
      <c r="AP14" s="242">
        <f>AP618+AP771</f>
        <v>51387.715819999998</v>
      </c>
      <c r="AQ14" s="246" t="e">
        <f t="shared" si="16"/>
        <v>#DIV/0!</v>
      </c>
      <c r="AR14" s="242">
        <f t="shared" ref="AR14" si="26">AR618</f>
        <v>614601.1</v>
      </c>
      <c r="AS14" s="246" t="e">
        <f t="shared" si="17"/>
        <v>#DIV/0!</v>
      </c>
      <c r="AT14" s="244">
        <f t="shared" ref="AT14:BD14" si="27">AT618</f>
        <v>0</v>
      </c>
      <c r="AU14" s="244">
        <f t="shared" si="27"/>
        <v>0</v>
      </c>
      <c r="AV14" s="244">
        <f t="shared" si="27"/>
        <v>0</v>
      </c>
      <c r="AW14" s="244">
        <f t="shared" si="27"/>
        <v>-568333.70303000009</v>
      </c>
      <c r="AX14" s="244">
        <f t="shared" si="27"/>
        <v>-694333.70303000009</v>
      </c>
      <c r="AY14" s="244">
        <f t="shared" si="27"/>
        <v>0</v>
      </c>
      <c r="AZ14" s="244">
        <f t="shared" si="27"/>
        <v>126000</v>
      </c>
      <c r="BA14" s="244">
        <f t="shared" si="27"/>
        <v>126000</v>
      </c>
      <c r="BB14" s="244">
        <f t="shared" si="27"/>
        <v>0</v>
      </c>
      <c r="BC14" s="244">
        <f t="shared" si="27"/>
        <v>0</v>
      </c>
      <c r="BD14" s="244">
        <f t="shared" si="27"/>
        <v>126000</v>
      </c>
      <c r="BE14" s="245">
        <f t="shared" si="18"/>
        <v>0</v>
      </c>
      <c r="BF14" s="247" t="e">
        <f t="shared" si="19"/>
        <v>#DIV/0!</v>
      </c>
      <c r="BG14" s="245">
        <f>BG618+BG771</f>
        <v>0</v>
      </c>
      <c r="BH14" s="247" t="e">
        <f t="shared" si="20"/>
        <v>#DIV/0!</v>
      </c>
      <c r="BI14" s="245">
        <f>BI618+BI771</f>
        <v>0</v>
      </c>
      <c r="BJ14" s="247" t="e">
        <f t="shared" si="21"/>
        <v>#DIV/0!</v>
      </c>
      <c r="BK14" s="245">
        <f t="shared" ref="BK14" si="28">BK618</f>
        <v>0</v>
      </c>
      <c r="BL14" s="247" t="e">
        <f t="shared" si="22"/>
        <v>#DIV/0!</v>
      </c>
      <c r="BM14" s="23"/>
      <c r="BN14" s="23"/>
      <c r="BS14" s="625"/>
    </row>
    <row r="15" spans="1:71" s="22" customFormat="1" ht="35.25" hidden="1" customHeight="1" x14ac:dyDescent="0.3">
      <c r="B15" s="993" t="s">
        <v>38</v>
      </c>
      <c r="C15" s="993"/>
      <c r="D15" s="241"/>
      <c r="E15" s="241"/>
      <c r="F15" s="241"/>
      <c r="G15" s="241"/>
      <c r="H15" s="241"/>
      <c r="I15" s="241"/>
      <c r="J15" s="241"/>
      <c r="K15" s="241">
        <f t="shared" si="3"/>
        <v>0</v>
      </c>
      <c r="L15" s="241">
        <f t="shared" ref="L15:BD15" si="29">L754</f>
        <v>0</v>
      </c>
      <c r="M15" s="241">
        <f t="shared" si="29"/>
        <v>0</v>
      </c>
      <c r="N15" s="241">
        <f t="shared" si="29"/>
        <v>0</v>
      </c>
      <c r="O15" s="241">
        <f>O757</f>
        <v>0</v>
      </c>
      <c r="P15" s="241">
        <f>R15+V15+X15+T15</f>
        <v>0</v>
      </c>
      <c r="Q15" s="494" t="e">
        <f t="shared" si="4"/>
        <v>#DIV/0!</v>
      </c>
      <c r="R15" s="241">
        <f t="shared" ref="R15:T15" si="30">R754</f>
        <v>0</v>
      </c>
      <c r="S15" s="494" t="e">
        <f t="shared" si="5"/>
        <v>#DIV/0!</v>
      </c>
      <c r="T15" s="241">
        <f t="shared" si="30"/>
        <v>0</v>
      </c>
      <c r="U15" s="494">
        <v>0</v>
      </c>
      <c r="V15" s="241">
        <f t="shared" ref="V15" si="31">V754</f>
        <v>0</v>
      </c>
      <c r="W15" s="494">
        <v>0</v>
      </c>
      <c r="X15" s="241">
        <f>X757</f>
        <v>0</v>
      </c>
      <c r="Y15" s="494">
        <v>0</v>
      </c>
      <c r="Z15" s="241">
        <f t="shared" si="24"/>
        <v>0</v>
      </c>
      <c r="AA15" s="246" t="e">
        <f t="shared" si="9"/>
        <v>#DIV/0!</v>
      </c>
      <c r="AB15" s="242">
        <f t="shared" ref="AB15:AD15" si="32">AB754</f>
        <v>0</v>
      </c>
      <c r="AC15" s="246" t="e">
        <f t="shared" si="10"/>
        <v>#DIV/0!</v>
      </c>
      <c r="AD15" s="242">
        <f t="shared" si="32"/>
        <v>0</v>
      </c>
      <c r="AE15" s="246">
        <v>0</v>
      </c>
      <c r="AF15" s="242">
        <f t="shared" ref="AF15" si="33">AF754</f>
        <v>0</v>
      </c>
      <c r="AG15" s="246">
        <v>0</v>
      </c>
      <c r="AH15" s="242">
        <f>AH757</f>
        <v>0</v>
      </c>
      <c r="AI15" s="246">
        <v>0</v>
      </c>
      <c r="AJ15" s="242">
        <f t="shared" si="25"/>
        <v>0</v>
      </c>
      <c r="AK15" s="246" t="e">
        <f t="shared" si="14"/>
        <v>#DIV/0!</v>
      </c>
      <c r="AL15" s="242">
        <f>AL754</f>
        <v>0</v>
      </c>
      <c r="AM15" s="246" t="e">
        <f t="shared" si="1"/>
        <v>#DIV/0!</v>
      </c>
      <c r="AN15" s="242">
        <f>AN754</f>
        <v>0</v>
      </c>
      <c r="AO15" s="246">
        <v>0</v>
      </c>
      <c r="AP15" s="248">
        <f t="shared" ref="AP15" si="34">AP754</f>
        <v>0</v>
      </c>
      <c r="AQ15" s="246">
        <v>0</v>
      </c>
      <c r="AR15" s="242">
        <f>AR757</f>
        <v>0</v>
      </c>
      <c r="AS15" s="246">
        <v>0</v>
      </c>
      <c r="AT15" s="244">
        <f t="shared" si="29"/>
        <v>0</v>
      </c>
      <c r="AU15" s="244">
        <f t="shared" si="29"/>
        <v>0</v>
      </c>
      <c r="AV15" s="244">
        <f t="shared" si="29"/>
        <v>0</v>
      </c>
      <c r="AW15" s="244">
        <f t="shared" si="29"/>
        <v>0</v>
      </c>
      <c r="AX15" s="244">
        <f t="shared" si="29"/>
        <v>0</v>
      </c>
      <c r="AY15" s="244">
        <f t="shared" si="29"/>
        <v>0</v>
      </c>
      <c r="AZ15" s="244">
        <f t="shared" si="29"/>
        <v>0</v>
      </c>
      <c r="BA15" s="244">
        <f t="shared" si="29"/>
        <v>0</v>
      </c>
      <c r="BB15" s="244">
        <f t="shared" si="29"/>
        <v>0</v>
      </c>
      <c r="BC15" s="244">
        <f t="shared" si="29"/>
        <v>0</v>
      </c>
      <c r="BD15" s="244">
        <f t="shared" si="29"/>
        <v>0</v>
      </c>
      <c r="BE15" s="249">
        <f>BG15+BI15+BK15</f>
        <v>0</v>
      </c>
      <c r="BF15" s="247" t="e">
        <f t="shared" si="19"/>
        <v>#DIV/0!</v>
      </c>
      <c r="BG15" s="245">
        <f t="shared" ref="BG15" si="35">BG754</f>
        <v>0</v>
      </c>
      <c r="BH15" s="247" t="e">
        <f t="shared" si="20"/>
        <v>#DIV/0!</v>
      </c>
      <c r="BI15" s="249">
        <f t="shared" ref="BI15" si="36">BI754</f>
        <v>0</v>
      </c>
      <c r="BJ15" s="247">
        <v>0</v>
      </c>
      <c r="BK15" s="245">
        <f>BK757</f>
        <v>0</v>
      </c>
      <c r="BL15" s="247" t="e">
        <f t="shared" si="22"/>
        <v>#DIV/0!</v>
      </c>
      <c r="BM15" s="23"/>
      <c r="BN15" s="23"/>
      <c r="BS15" s="625"/>
    </row>
    <row r="16" spans="1:71" s="22" customFormat="1" ht="35.25" hidden="1" customHeight="1" x14ac:dyDescent="0.3">
      <c r="B16" s="972" t="s">
        <v>425</v>
      </c>
      <c r="C16" s="973"/>
      <c r="D16" s="241"/>
      <c r="E16" s="241"/>
      <c r="F16" s="241"/>
      <c r="G16" s="241"/>
      <c r="H16" s="241"/>
      <c r="I16" s="241"/>
      <c r="J16" s="241"/>
      <c r="K16" s="241">
        <f t="shared" si="3"/>
        <v>0</v>
      </c>
      <c r="L16" s="241">
        <f>L779</f>
        <v>0</v>
      </c>
      <c r="M16" s="241">
        <v>0</v>
      </c>
      <c r="N16" s="241">
        <v>0</v>
      </c>
      <c r="O16" s="241">
        <v>0</v>
      </c>
      <c r="P16" s="241"/>
      <c r="Q16" s="494"/>
      <c r="R16" s="241"/>
      <c r="S16" s="494"/>
      <c r="T16" s="241"/>
      <c r="U16" s="494"/>
      <c r="V16" s="241"/>
      <c r="W16" s="494"/>
      <c r="X16" s="241"/>
      <c r="Y16" s="494"/>
      <c r="Z16" s="241">
        <f>AB16</f>
        <v>0</v>
      </c>
      <c r="AA16" s="246" t="e">
        <f t="shared" si="9"/>
        <v>#DIV/0!</v>
      </c>
      <c r="AB16" s="242">
        <f>AB779</f>
        <v>0</v>
      </c>
      <c r="AC16" s="246" t="e">
        <f t="shared" si="10"/>
        <v>#DIV/0!</v>
      </c>
      <c r="AD16" s="242">
        <v>0</v>
      </c>
      <c r="AE16" s="246">
        <v>0</v>
      </c>
      <c r="AF16" s="242">
        <v>0</v>
      </c>
      <c r="AG16" s="246">
        <v>0</v>
      </c>
      <c r="AH16" s="242">
        <v>0</v>
      </c>
      <c r="AI16" s="246">
        <v>0</v>
      </c>
      <c r="AJ16" s="242"/>
      <c r="AK16" s="246"/>
      <c r="AL16" s="242"/>
      <c r="AM16" s="246"/>
      <c r="AN16" s="242"/>
      <c r="AO16" s="246"/>
      <c r="AP16" s="248"/>
      <c r="AQ16" s="246"/>
      <c r="AR16" s="242"/>
      <c r="AS16" s="246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9"/>
      <c r="BF16" s="247"/>
      <c r="BG16" s="245"/>
      <c r="BH16" s="247"/>
      <c r="BI16" s="249"/>
      <c r="BJ16" s="247"/>
      <c r="BK16" s="245"/>
      <c r="BL16" s="247"/>
      <c r="BM16" s="23"/>
      <c r="BN16" s="23"/>
      <c r="BS16" s="625"/>
    </row>
    <row r="17" spans="2:71" s="141" customFormat="1" ht="86.25" hidden="1" customHeight="1" x14ac:dyDescent="0.3">
      <c r="B17" s="991" t="s">
        <v>353</v>
      </c>
      <c r="C17" s="992"/>
      <c r="D17" s="250"/>
      <c r="E17" s="250"/>
      <c r="F17" s="250"/>
      <c r="G17" s="250"/>
      <c r="H17" s="250"/>
      <c r="I17" s="250"/>
      <c r="J17" s="250"/>
      <c r="K17" s="250">
        <f t="shared" ref="K17" si="37">L17+N17+O17</f>
        <v>0</v>
      </c>
      <c r="L17" s="250">
        <f>L777</f>
        <v>0</v>
      </c>
      <c r="M17" s="250">
        <f>M777</f>
        <v>0</v>
      </c>
      <c r="N17" s="250">
        <v>0</v>
      </c>
      <c r="O17" s="250">
        <v>0</v>
      </c>
      <c r="P17" s="250">
        <f>R17</f>
        <v>151436.20000000001</v>
      </c>
      <c r="Q17" s="603" t="e">
        <f t="shared" si="4"/>
        <v>#DIV/0!</v>
      </c>
      <c r="R17" s="250">
        <f>R777</f>
        <v>151436.20000000001</v>
      </c>
      <c r="S17" s="603" t="e">
        <f t="shared" si="5"/>
        <v>#DIV/0!</v>
      </c>
      <c r="T17" s="250">
        <f>T777</f>
        <v>0</v>
      </c>
      <c r="U17" s="603">
        <v>0</v>
      </c>
      <c r="V17" s="250">
        <v>0</v>
      </c>
      <c r="W17" s="603"/>
      <c r="X17" s="250">
        <v>0</v>
      </c>
      <c r="Y17" s="603">
        <v>0</v>
      </c>
      <c r="Z17" s="250">
        <f>AB17</f>
        <v>0</v>
      </c>
      <c r="AA17" s="252" t="e">
        <f t="shared" si="9"/>
        <v>#DIV/0!</v>
      </c>
      <c r="AB17" s="251">
        <f>AB777</f>
        <v>0</v>
      </c>
      <c r="AC17" s="252" t="e">
        <f t="shared" si="10"/>
        <v>#DIV/0!</v>
      </c>
      <c r="AD17" s="251">
        <f>AD777</f>
        <v>0</v>
      </c>
      <c r="AE17" s="252">
        <v>0</v>
      </c>
      <c r="AF17" s="251">
        <v>0</v>
      </c>
      <c r="AG17" s="252">
        <v>0</v>
      </c>
      <c r="AH17" s="251">
        <v>0</v>
      </c>
      <c r="AI17" s="252">
        <v>0</v>
      </c>
      <c r="AJ17" s="251">
        <f>AL17+AP17+AR17</f>
        <v>0</v>
      </c>
      <c r="AK17" s="252" t="e">
        <f t="shared" si="14"/>
        <v>#DIV/0!</v>
      </c>
      <c r="AL17" s="251">
        <f>AL777</f>
        <v>0</v>
      </c>
      <c r="AM17" s="252" t="e">
        <f t="shared" si="1"/>
        <v>#DIV/0!</v>
      </c>
      <c r="AN17" s="251">
        <f>AN777</f>
        <v>0</v>
      </c>
      <c r="AO17" s="252">
        <v>0</v>
      </c>
      <c r="AP17" s="253">
        <v>0</v>
      </c>
      <c r="AQ17" s="252">
        <v>0</v>
      </c>
      <c r="AR17" s="253">
        <v>0</v>
      </c>
      <c r="AS17" s="252">
        <v>0</v>
      </c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5">
        <f t="shared" ref="BE17:BE21" si="38">BG17+BI17+BK17</f>
        <v>0</v>
      </c>
      <c r="BF17" s="256" t="e">
        <f t="shared" si="19"/>
        <v>#DIV/0!</v>
      </c>
      <c r="BG17" s="257">
        <f>BG773</f>
        <v>0</v>
      </c>
      <c r="BH17" s="256" t="e">
        <f t="shared" si="20"/>
        <v>#DIV/0!</v>
      </c>
      <c r="BI17" s="255">
        <v>0</v>
      </c>
      <c r="BJ17" s="256">
        <v>0</v>
      </c>
      <c r="BK17" s="255">
        <v>0</v>
      </c>
      <c r="BL17" s="256">
        <v>0</v>
      </c>
      <c r="BM17" s="142"/>
      <c r="BN17" s="142"/>
      <c r="BS17" s="626"/>
    </row>
    <row r="18" spans="2:71" s="132" customFormat="1" ht="35.25" customHeight="1" x14ac:dyDescent="0.25">
      <c r="B18" s="994" t="s">
        <v>39</v>
      </c>
      <c r="C18" s="994"/>
      <c r="D18" s="258" t="e">
        <f>D19+D21</f>
        <v>#REF!</v>
      </c>
      <c r="E18" s="258" t="e">
        <f>E619+#REF!</f>
        <v>#REF!</v>
      </c>
      <c r="F18" s="258" t="e">
        <f>F619+#REF!</f>
        <v>#REF!</v>
      </c>
      <c r="G18" s="258" t="e">
        <f>G619+#REF!</f>
        <v>#REF!</v>
      </c>
      <c r="H18" s="258" t="e">
        <f>H619+#REF!</f>
        <v>#REF!</v>
      </c>
      <c r="I18" s="258" t="e">
        <f>I619+#REF!</f>
        <v>#REF!</v>
      </c>
      <c r="J18" s="258" t="e">
        <f>J619+#REF!</f>
        <v>#REF!</v>
      </c>
      <c r="K18" s="258">
        <f>L18+N18+O18+M18</f>
        <v>5544378.6801600009</v>
      </c>
      <c r="L18" s="258">
        <f>L19+L20+L21+L22+L23+L24</f>
        <v>4328699.601520001</v>
      </c>
      <c r="M18" s="258">
        <f t="shared" ref="M18:O18" si="39">M19+M20+M21+M22+M23+M24</f>
        <v>275758.88761000003</v>
      </c>
      <c r="N18" s="258">
        <f t="shared" si="39"/>
        <v>0</v>
      </c>
      <c r="O18" s="258">
        <f t="shared" si="39"/>
        <v>939920.19102999987</v>
      </c>
      <c r="P18" s="258" t="e">
        <f>P19+P20+P21+P24</f>
        <v>#REF!</v>
      </c>
      <c r="Q18" s="258" t="e">
        <f t="shared" si="4"/>
        <v>#REF!</v>
      </c>
      <c r="R18" s="258" t="e">
        <f>R19+R20+R21+R24</f>
        <v>#REF!</v>
      </c>
      <c r="S18" s="258" t="e">
        <f>R18/L18</f>
        <v>#REF!</v>
      </c>
      <c r="T18" s="258">
        <f>T19+T20+T21+T24</f>
        <v>2568.18516</v>
      </c>
      <c r="U18" s="258">
        <f t="shared" si="6"/>
        <v>9.3131546267046523E-3</v>
      </c>
      <c r="V18" s="258">
        <f t="shared" ref="V18" si="40">V19+V20+V21+V24</f>
        <v>356160.35987000004</v>
      </c>
      <c r="W18" s="258" t="e">
        <f t="shared" ref="W18:Y18" si="41">W19+W20+W21</f>
        <v>#DIV/0!</v>
      </c>
      <c r="X18" s="258">
        <f t="shared" ref="X18" si="42">X19+X20+X21+X24</f>
        <v>1107596.23333</v>
      </c>
      <c r="Y18" s="258">
        <f t="shared" si="41"/>
        <v>1.586007853302944</v>
      </c>
      <c r="Z18" s="258">
        <f>AB18+AF18+AH18+AD18</f>
        <v>5192815.2999499999</v>
      </c>
      <c r="AA18" s="260">
        <f t="shared" si="9"/>
        <v>0.9365910229999197</v>
      </c>
      <c r="AB18" s="259">
        <f>AB19+AB20+AB21+AB22+AB23+AB24</f>
        <v>4198731.1752300002</v>
      </c>
      <c r="AC18" s="260">
        <f t="shared" si="10"/>
        <v>0.9699751800184141</v>
      </c>
      <c r="AD18" s="259">
        <f t="shared" ref="AD18" si="43">AD19+AD20+AD21+AD22+AD23+AD24</f>
        <v>214508.01634</v>
      </c>
      <c r="AE18" s="260">
        <f t="shared" si="11"/>
        <v>0.7778825125062665</v>
      </c>
      <c r="AF18" s="259">
        <f t="shared" ref="AF18" si="44">AF19+AF20+AF21+AF22+AF23+AF24</f>
        <v>0</v>
      </c>
      <c r="AG18" s="260" t="e">
        <f t="shared" si="12"/>
        <v>#DIV/0!</v>
      </c>
      <c r="AH18" s="259">
        <f t="shared" ref="AH18" si="45">AH19+AH20+AH21+AH24</f>
        <v>779576.10837999999</v>
      </c>
      <c r="AI18" s="260">
        <f t="shared" si="13"/>
        <v>0.82940670476044476</v>
      </c>
      <c r="AJ18" s="259" t="e">
        <f>AL18+AP18+AR18+AN18</f>
        <v>#REF!</v>
      </c>
      <c r="AK18" s="260" t="e">
        <f t="shared" si="14"/>
        <v>#REF!</v>
      </c>
      <c r="AL18" s="259" t="e">
        <f>AL19+AL20+AL21+AL24</f>
        <v>#REF!</v>
      </c>
      <c r="AM18" s="260" t="e">
        <f t="shared" si="1"/>
        <v>#REF!</v>
      </c>
      <c r="AN18" s="259">
        <f>AN19+AN20+AN21+AN24</f>
        <v>7490.6571999999996</v>
      </c>
      <c r="AO18" s="260">
        <f t="shared" si="15"/>
        <v>2.7163792488871213E-2</v>
      </c>
      <c r="AP18" s="259">
        <f>AP19+AP20+AP21</f>
        <v>646474.97802000004</v>
      </c>
      <c r="AQ18" s="260" t="e">
        <f t="shared" si="16"/>
        <v>#DIV/0!</v>
      </c>
      <c r="AR18" s="259">
        <f t="shared" ref="AR18" si="46">AR19+AR20+AR21+AR24</f>
        <v>2454781.06489</v>
      </c>
      <c r="AS18" s="260">
        <f>AR18/O18</f>
        <v>2.6116909587823183</v>
      </c>
      <c r="AT18" s="261" t="e">
        <f>AT19+AT21</f>
        <v>#REF!</v>
      </c>
      <c r="AU18" s="261" t="e">
        <f>AU19+AU21</f>
        <v>#DIV/0!</v>
      </c>
      <c r="AV18" s="261" t="e">
        <f>AV19+AV21</f>
        <v>#REF!</v>
      </c>
      <c r="AW18" s="261" t="e">
        <f>AW619+#REF!</f>
        <v>#REF!</v>
      </c>
      <c r="AX18" s="261" t="e">
        <f>AX19+AX21</f>
        <v>#REF!</v>
      </c>
      <c r="AY18" s="261" t="e">
        <f>AY19+AY21</f>
        <v>#DIV/0!</v>
      </c>
      <c r="AZ18" s="261" t="e">
        <f>AZ19+AZ21</f>
        <v>#REF!</v>
      </c>
      <c r="BA18" s="261" t="e">
        <f>BB18+BC18+BD18</f>
        <v>#REF!</v>
      </c>
      <c r="BB18" s="261" t="e">
        <f>BB19+BB21</f>
        <v>#REF!</v>
      </c>
      <c r="BC18" s="261" t="e">
        <f>BC19+BC21</f>
        <v>#REF!</v>
      </c>
      <c r="BD18" s="261" t="e">
        <f>BD19+BD21</f>
        <v>#REF!</v>
      </c>
      <c r="BE18" s="262" t="e">
        <f t="shared" si="38"/>
        <v>#REF!</v>
      </c>
      <c r="BF18" s="263" t="e">
        <f t="shared" si="19"/>
        <v>#REF!</v>
      </c>
      <c r="BG18" s="262" t="e">
        <f>BG19+BG20+BG21</f>
        <v>#REF!</v>
      </c>
      <c r="BH18" s="263" t="e">
        <f t="shared" si="20"/>
        <v>#REF!</v>
      </c>
      <c r="BI18" s="262">
        <f>BI19+BI20+BI21</f>
        <v>117192.81176999997</v>
      </c>
      <c r="BJ18" s="263" t="e">
        <f t="shared" si="21"/>
        <v>#DIV/0!</v>
      </c>
      <c r="BK18" s="262">
        <f>BK19+BK20+BK21</f>
        <v>834785.0311599999</v>
      </c>
      <c r="BL18" s="263">
        <f t="shared" si="22"/>
        <v>0.88814458836681776</v>
      </c>
      <c r="BM18" s="117"/>
      <c r="BN18" s="117"/>
      <c r="BR18" s="143"/>
      <c r="BS18" s="627"/>
    </row>
    <row r="19" spans="2:71" s="18" customFormat="1" ht="42.75" customHeight="1" x14ac:dyDescent="0.25">
      <c r="B19" s="954" t="s">
        <v>40</v>
      </c>
      <c r="C19" s="954"/>
      <c r="D19" s="234" t="e">
        <f>D46+#REF!</f>
        <v>#REF!</v>
      </c>
      <c r="E19" s="234" t="e">
        <f>F19+G19</f>
        <v>#REF!</v>
      </c>
      <c r="F19" s="234" t="e">
        <f>F621+#REF!</f>
        <v>#REF!</v>
      </c>
      <c r="G19" s="234" t="e">
        <f>G621+#REF!</f>
        <v>#REF!</v>
      </c>
      <c r="H19" s="234" t="e">
        <f>I19+J19</f>
        <v>#REF!</v>
      </c>
      <c r="I19" s="234" t="e">
        <f>I621+#REF!</f>
        <v>#REF!</v>
      </c>
      <c r="J19" s="234" t="e">
        <f>J621+#REF!</f>
        <v>#REF!</v>
      </c>
      <c r="K19" s="234">
        <f>L19+N19+O19+M19</f>
        <v>2610986.5726199998</v>
      </c>
      <c r="L19" s="234">
        <f>L46+L718+L728+L742</f>
        <v>1697007.7305699999</v>
      </c>
      <c r="M19" s="234">
        <f>M46+M718+M728+M742</f>
        <v>266026.45102000004</v>
      </c>
      <c r="N19" s="234">
        <f>N46+N718+N728+N742</f>
        <v>0</v>
      </c>
      <c r="O19" s="234">
        <f>O46+O718+O728+O742</f>
        <v>647952.39102999994</v>
      </c>
      <c r="P19" s="234" t="e">
        <f>R19+V19+X19+T19</f>
        <v>#REF!</v>
      </c>
      <c r="Q19" s="234" t="e">
        <f t="shared" si="4"/>
        <v>#REF!</v>
      </c>
      <c r="R19" s="234" t="e">
        <f>R46+R718+R728+R742</f>
        <v>#REF!</v>
      </c>
      <c r="S19" s="234" t="e">
        <f t="shared" si="5"/>
        <v>#REF!</v>
      </c>
      <c r="T19" s="234">
        <f>T46+T718+T728+T742</f>
        <v>2568.18516</v>
      </c>
      <c r="U19" s="234">
        <f t="shared" si="6"/>
        <v>9.653871448320462E-3</v>
      </c>
      <c r="V19" s="234">
        <f>V46+V718+V728+V742</f>
        <v>356160.35987000004</v>
      </c>
      <c r="W19" s="234" t="e">
        <f t="shared" si="7"/>
        <v>#DIV/0!</v>
      </c>
      <c r="X19" s="234">
        <f>X46+X718+X728+X742</f>
        <v>1027657.58074</v>
      </c>
      <c r="Y19" s="234">
        <f t="shared" si="8"/>
        <v>1.586007853302944</v>
      </c>
      <c r="Z19" s="234">
        <f>AB19+AF19+AH19+AD19</f>
        <v>2259423.1924100001</v>
      </c>
      <c r="AA19" s="236">
        <f t="shared" si="9"/>
        <v>0.86535228334888659</v>
      </c>
      <c r="AB19" s="235">
        <f>AB46+AB718+AB728+AB742</f>
        <v>1567039.30428</v>
      </c>
      <c r="AC19" s="236">
        <f t="shared" si="10"/>
        <v>0.9234131795932683</v>
      </c>
      <c r="AD19" s="235">
        <f>AD46+AD718+AD728+AD742</f>
        <v>204775.57975</v>
      </c>
      <c r="AE19" s="236">
        <f t="shared" si="11"/>
        <v>0.76975646205423698</v>
      </c>
      <c r="AF19" s="235">
        <f>AF46+AF718+AF728+AF742</f>
        <v>0</v>
      </c>
      <c r="AG19" s="236" t="e">
        <f t="shared" si="12"/>
        <v>#DIV/0!</v>
      </c>
      <c r="AH19" s="235">
        <f>AH46+AH718+AH728+AH742</f>
        <v>487608.30838</v>
      </c>
      <c r="AI19" s="236">
        <f t="shared" si="13"/>
        <v>0.75253724676420541</v>
      </c>
      <c r="AJ19" s="235" t="e">
        <f>AL19+AP19+AR19+AN19</f>
        <v>#REF!</v>
      </c>
      <c r="AK19" s="236" t="e">
        <f t="shared" si="14"/>
        <v>#REF!</v>
      </c>
      <c r="AL19" s="235" t="e">
        <f>AL46+AL718+AL728+AL742</f>
        <v>#REF!</v>
      </c>
      <c r="AM19" s="236" t="e">
        <f t="shared" si="1"/>
        <v>#REF!</v>
      </c>
      <c r="AN19" s="235">
        <f>AN46+AN718+AN728+AN742</f>
        <v>7490.6571999999996</v>
      </c>
      <c r="AO19" s="236">
        <f t="shared" si="15"/>
        <v>2.8157565427344846E-2</v>
      </c>
      <c r="AP19" s="235">
        <f>AP46+AP718+AP728+AP742</f>
        <v>646474.97802000004</v>
      </c>
      <c r="AQ19" s="236" t="e">
        <f t="shared" si="16"/>
        <v>#DIV/0!</v>
      </c>
      <c r="AR19" s="235">
        <f>AR46+AR718+AR728+AR742</f>
        <v>2042513.3058799999</v>
      </c>
      <c r="AS19" s="236">
        <f t="shared" si="17"/>
        <v>3.1522583050170923</v>
      </c>
      <c r="AT19" s="238" t="e">
        <f t="shared" ref="AT19:BD19" si="47">AT46+AT718</f>
        <v>#REF!</v>
      </c>
      <c r="AU19" s="238" t="e">
        <f t="shared" si="47"/>
        <v>#DIV/0!</v>
      </c>
      <c r="AV19" s="238" t="e">
        <f t="shared" si="47"/>
        <v>#REF!</v>
      </c>
      <c r="AW19" s="238" t="e">
        <f t="shared" si="47"/>
        <v>#REF!</v>
      </c>
      <c r="AX19" s="238" t="e">
        <f t="shared" si="47"/>
        <v>#REF!</v>
      </c>
      <c r="AY19" s="238" t="e">
        <f t="shared" si="47"/>
        <v>#DIV/0!</v>
      </c>
      <c r="AZ19" s="238" t="e">
        <f t="shared" si="47"/>
        <v>#REF!</v>
      </c>
      <c r="BA19" s="238" t="e">
        <f t="shared" si="47"/>
        <v>#REF!</v>
      </c>
      <c r="BB19" s="238" t="e">
        <f t="shared" si="47"/>
        <v>#REF!</v>
      </c>
      <c r="BC19" s="238" t="e">
        <f t="shared" si="47"/>
        <v>#REF!</v>
      </c>
      <c r="BD19" s="238" t="e">
        <f t="shared" si="47"/>
        <v>#REF!</v>
      </c>
      <c r="BE19" s="239" t="e">
        <f t="shared" si="38"/>
        <v>#REF!</v>
      </c>
      <c r="BF19" s="240" t="e">
        <f t="shared" si="19"/>
        <v>#REF!</v>
      </c>
      <c r="BG19" s="239" t="e">
        <f>BG46+BG718+BG728</f>
        <v>#REF!</v>
      </c>
      <c r="BH19" s="240" t="e">
        <f t="shared" si="20"/>
        <v>#REF!</v>
      </c>
      <c r="BI19" s="239">
        <f>BI46+BI718+BI728</f>
        <v>117192.81176999997</v>
      </c>
      <c r="BJ19" s="240" t="e">
        <f t="shared" si="21"/>
        <v>#DIV/0!</v>
      </c>
      <c r="BK19" s="239">
        <f>BK46+BK718+BK728</f>
        <v>834785.0311599999</v>
      </c>
      <c r="BL19" s="240">
        <f t="shared" si="22"/>
        <v>1.2883431602636832</v>
      </c>
      <c r="BM19" s="19"/>
      <c r="BN19" s="19"/>
      <c r="BR19" s="143"/>
      <c r="BS19" s="623"/>
    </row>
    <row r="20" spans="2:71" s="25" customFormat="1" ht="40.5" customHeight="1" x14ac:dyDescent="0.25">
      <c r="B20" s="995" t="s">
        <v>295</v>
      </c>
      <c r="C20" s="995"/>
      <c r="D20" s="264"/>
      <c r="E20" s="264"/>
      <c r="F20" s="264"/>
      <c r="G20" s="264"/>
      <c r="H20" s="264"/>
      <c r="I20" s="264"/>
      <c r="J20" s="264"/>
      <c r="K20" s="264">
        <f>L20+M20+N20+O20</f>
        <v>906012.60000000009</v>
      </c>
      <c r="L20" s="264">
        <f>L51</f>
        <v>896280.16341000004</v>
      </c>
      <c r="M20" s="264">
        <f>M51</f>
        <v>9732.4365899999993</v>
      </c>
      <c r="N20" s="264">
        <f t="shared" ref="N20:O20" si="48">N51</f>
        <v>0</v>
      </c>
      <c r="O20" s="264">
        <f t="shared" si="48"/>
        <v>0</v>
      </c>
      <c r="P20" s="264">
        <f t="shared" ref="P20:P40" si="49">R20+V20+X20</f>
        <v>598879.90870000003</v>
      </c>
      <c r="Q20" s="264">
        <f t="shared" si="4"/>
        <v>0.66100615896511816</v>
      </c>
      <c r="R20" s="264">
        <f>R51</f>
        <v>598879.90870000003</v>
      </c>
      <c r="S20" s="264">
        <f t="shared" si="5"/>
        <v>0.66818382593841319</v>
      </c>
      <c r="T20" s="264">
        <f>T51</f>
        <v>0</v>
      </c>
      <c r="U20" s="264">
        <v>0</v>
      </c>
      <c r="V20" s="264">
        <f t="shared" ref="V20" si="50">V51</f>
        <v>0</v>
      </c>
      <c r="W20" s="264">
        <v>0</v>
      </c>
      <c r="X20" s="264">
        <f t="shared" ref="X20" si="51">X51</f>
        <v>0</v>
      </c>
      <c r="Y20" s="264">
        <v>0</v>
      </c>
      <c r="Z20" s="264">
        <f>AB20+AD20+AF20+AH20</f>
        <v>906012.60000000009</v>
      </c>
      <c r="AA20" s="266">
        <f t="shared" si="9"/>
        <v>1</v>
      </c>
      <c r="AB20" s="265">
        <f>AB51</f>
        <v>896280.16341000004</v>
      </c>
      <c r="AC20" s="266">
        <f t="shared" si="10"/>
        <v>1</v>
      </c>
      <c r="AD20" s="265">
        <f>AD51</f>
        <v>9732.4365899999993</v>
      </c>
      <c r="AE20" s="266">
        <v>0</v>
      </c>
      <c r="AF20" s="265">
        <v>0</v>
      </c>
      <c r="AG20" s="266">
        <v>0</v>
      </c>
      <c r="AH20" s="265">
        <v>0</v>
      </c>
      <c r="AI20" s="266">
        <v>0</v>
      </c>
      <c r="AJ20" s="265">
        <f>AL20+AP20+AR20</f>
        <v>3464689.1041499996</v>
      </c>
      <c r="AK20" s="266">
        <f t="shared" si="14"/>
        <v>3.8241069761612576</v>
      </c>
      <c r="AL20" s="265">
        <f>AL51</f>
        <v>3464689.1041499996</v>
      </c>
      <c r="AM20" s="266">
        <f t="shared" si="1"/>
        <v>3.8656318030828607</v>
      </c>
      <c r="AN20" s="265">
        <f>AN51</f>
        <v>0</v>
      </c>
      <c r="AO20" s="266">
        <v>0</v>
      </c>
      <c r="AP20" s="265">
        <v>0</v>
      </c>
      <c r="AQ20" s="266">
        <v>0</v>
      </c>
      <c r="AR20" s="265">
        <v>0</v>
      </c>
      <c r="AS20" s="266">
        <v>0</v>
      </c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8" t="e">
        <f t="shared" si="38"/>
        <v>#REF!</v>
      </c>
      <c r="BF20" s="269" t="e">
        <f t="shared" si="19"/>
        <v>#REF!</v>
      </c>
      <c r="BG20" s="268" t="e">
        <f>BG51</f>
        <v>#REF!</v>
      </c>
      <c r="BH20" s="269" t="e">
        <f t="shared" si="20"/>
        <v>#REF!</v>
      </c>
      <c r="BI20" s="268">
        <v>0</v>
      </c>
      <c r="BJ20" s="269">
        <v>0</v>
      </c>
      <c r="BK20" s="268">
        <v>0</v>
      </c>
      <c r="BL20" s="269">
        <v>0</v>
      </c>
      <c r="BM20" s="24"/>
      <c r="BN20" s="24"/>
      <c r="BR20" s="143"/>
      <c r="BS20" s="628"/>
    </row>
    <row r="21" spans="2:71" s="20" customFormat="1" ht="35.25" customHeight="1" x14ac:dyDescent="0.25">
      <c r="B21" s="969" t="s">
        <v>41</v>
      </c>
      <c r="C21" s="969"/>
      <c r="D21" s="270" t="e">
        <f>D47+#REF!</f>
        <v>#REF!</v>
      </c>
      <c r="E21" s="270" t="e">
        <f>#REF!</f>
        <v>#REF!</v>
      </c>
      <c r="F21" s="270" t="e">
        <f>#REF!</f>
        <v>#REF!</v>
      </c>
      <c r="G21" s="270" t="e">
        <f>#REF!</f>
        <v>#REF!</v>
      </c>
      <c r="H21" s="270" t="e">
        <f>#REF!</f>
        <v>#REF!</v>
      </c>
      <c r="I21" s="270" t="e">
        <f>#REF!</f>
        <v>#REF!</v>
      </c>
      <c r="J21" s="270" t="e">
        <f>#REF!</f>
        <v>#REF!</v>
      </c>
      <c r="K21" s="270">
        <f>L21+N21+O21</f>
        <v>1893911</v>
      </c>
      <c r="L21" s="270">
        <f>L47+L719+L729</f>
        <v>1601943.2</v>
      </c>
      <c r="M21" s="270">
        <f>M47+M719+M729</f>
        <v>0</v>
      </c>
      <c r="N21" s="270">
        <f>N47+N719+N729</f>
        <v>0</v>
      </c>
      <c r="O21" s="270">
        <f>O47+O719+O729</f>
        <v>291967.8</v>
      </c>
      <c r="P21" s="270">
        <f t="shared" si="49"/>
        <v>1990637.2919699999</v>
      </c>
      <c r="Q21" s="270">
        <f t="shared" si="4"/>
        <v>1.0510722478352994</v>
      </c>
      <c r="R21" s="270">
        <f>R47+R719+R729</f>
        <v>1910698.6393799998</v>
      </c>
      <c r="S21" s="270">
        <f t="shared" si="5"/>
        <v>1.1927380692274232</v>
      </c>
      <c r="T21" s="270">
        <f>T47+T719+T729</f>
        <v>0</v>
      </c>
      <c r="U21" s="270">
        <v>0</v>
      </c>
      <c r="V21" s="270">
        <f>V47+V719+V729</f>
        <v>0</v>
      </c>
      <c r="W21" s="270">
        <v>0</v>
      </c>
      <c r="X21" s="270">
        <f>X47+X719+X729</f>
        <v>79938.652589999983</v>
      </c>
      <c r="Y21" s="270">
        <v>0</v>
      </c>
      <c r="Z21" s="270">
        <f>AB21+AF21+AH21</f>
        <v>1893911</v>
      </c>
      <c r="AA21" s="272">
        <f t="shared" si="9"/>
        <v>1</v>
      </c>
      <c r="AB21" s="271">
        <f>AB47+AB719+AB729</f>
        <v>1601943.2</v>
      </c>
      <c r="AC21" s="272">
        <f t="shared" si="10"/>
        <v>1</v>
      </c>
      <c r="AD21" s="271">
        <f>AD47+AD719+AD729</f>
        <v>0</v>
      </c>
      <c r="AE21" s="272">
        <v>0</v>
      </c>
      <c r="AF21" s="271">
        <f>AF47+AF719+AF729</f>
        <v>0</v>
      </c>
      <c r="AG21" s="272">
        <v>0</v>
      </c>
      <c r="AH21" s="271">
        <f>AH47+AH719+AH729</f>
        <v>291967.8</v>
      </c>
      <c r="AI21" s="272">
        <f t="shared" si="13"/>
        <v>1</v>
      </c>
      <c r="AJ21" s="271">
        <f>AL21+AP21+AR21</f>
        <v>2991772.2664800002</v>
      </c>
      <c r="AK21" s="272">
        <f t="shared" si="14"/>
        <v>1.5796794392555935</v>
      </c>
      <c r="AL21" s="271">
        <f>AL47+AL719+AL729</f>
        <v>2687313.7855400001</v>
      </c>
      <c r="AM21" s="272">
        <f t="shared" si="1"/>
        <v>1.6775337512216415</v>
      </c>
      <c r="AN21" s="271">
        <f>AN47+AN719+AN729</f>
        <v>0</v>
      </c>
      <c r="AO21" s="272">
        <v>0</v>
      </c>
      <c r="AP21" s="271">
        <f>AP47+AP719+AP729</f>
        <v>0</v>
      </c>
      <c r="AQ21" s="272">
        <v>0</v>
      </c>
      <c r="AR21" s="271">
        <f>AR47+AR719+AR729</f>
        <v>304458.48093999998</v>
      </c>
      <c r="AS21" s="272">
        <f t="shared" si="17"/>
        <v>1.0427810222223135</v>
      </c>
      <c r="AT21" s="273">
        <f t="shared" ref="AT21:BD21" si="52">AT47+AT719</f>
        <v>654000</v>
      </c>
      <c r="AU21" s="273">
        <f t="shared" si="52"/>
        <v>0</v>
      </c>
      <c r="AV21" s="273">
        <f t="shared" si="52"/>
        <v>53152.800000000003</v>
      </c>
      <c r="AW21" s="273">
        <f t="shared" si="52"/>
        <v>0</v>
      </c>
      <c r="AX21" s="273">
        <f t="shared" si="52"/>
        <v>0</v>
      </c>
      <c r="AY21" s="273">
        <f t="shared" si="52"/>
        <v>0</v>
      </c>
      <c r="AZ21" s="273">
        <f t="shared" si="52"/>
        <v>0</v>
      </c>
      <c r="BA21" s="273">
        <f t="shared" si="52"/>
        <v>2563652.7999999998</v>
      </c>
      <c r="BB21" s="273">
        <f t="shared" si="52"/>
        <v>2510500</v>
      </c>
      <c r="BC21" s="273">
        <f t="shared" si="52"/>
        <v>0</v>
      </c>
      <c r="BD21" s="273">
        <f t="shared" si="52"/>
        <v>53152.800000000003</v>
      </c>
      <c r="BE21" s="274">
        <f t="shared" si="38"/>
        <v>0</v>
      </c>
      <c r="BF21" s="275">
        <f t="shared" si="19"/>
        <v>0</v>
      </c>
      <c r="BG21" s="274">
        <f>BG47+BG719+BG729</f>
        <v>0</v>
      </c>
      <c r="BH21" s="275">
        <f t="shared" si="20"/>
        <v>0</v>
      </c>
      <c r="BI21" s="274">
        <f>BI47+BI719+BI729</f>
        <v>0</v>
      </c>
      <c r="BJ21" s="275">
        <v>0</v>
      </c>
      <c r="BK21" s="274">
        <f>BK47+BK719+BK729</f>
        <v>0</v>
      </c>
      <c r="BL21" s="275">
        <f t="shared" si="22"/>
        <v>0</v>
      </c>
      <c r="BM21" s="21"/>
      <c r="BN21" s="21"/>
      <c r="BR21" s="147"/>
      <c r="BS21" s="624"/>
    </row>
    <row r="22" spans="2:71" s="20" customFormat="1" ht="35.25" customHeight="1" x14ac:dyDescent="0.25">
      <c r="B22" s="974" t="s">
        <v>417</v>
      </c>
      <c r="C22" s="975"/>
      <c r="D22" s="270"/>
      <c r="E22" s="270"/>
      <c r="F22" s="270"/>
      <c r="G22" s="270"/>
      <c r="H22" s="270"/>
      <c r="I22" s="270"/>
      <c r="J22" s="270"/>
      <c r="K22" s="288">
        <f>L22</f>
        <v>89423.900000000009</v>
      </c>
      <c r="L22" s="288">
        <f>L49</f>
        <v>89423.900000000009</v>
      </c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>
        <f>AB22</f>
        <v>89423.900000000009</v>
      </c>
      <c r="AA22" s="290">
        <f>Z22/K22</f>
        <v>1</v>
      </c>
      <c r="AB22" s="289">
        <f>AB49</f>
        <v>89423.900000000009</v>
      </c>
      <c r="AC22" s="290">
        <f t="shared" si="10"/>
        <v>1</v>
      </c>
      <c r="AD22" s="271"/>
      <c r="AE22" s="272"/>
      <c r="AF22" s="271"/>
      <c r="AG22" s="272"/>
      <c r="AH22" s="271"/>
      <c r="AI22" s="272"/>
      <c r="AJ22" s="271"/>
      <c r="AK22" s="272"/>
      <c r="AL22" s="271"/>
      <c r="AM22" s="272"/>
      <c r="AN22" s="271"/>
      <c r="AO22" s="272"/>
      <c r="AP22" s="271"/>
      <c r="AQ22" s="272"/>
      <c r="AR22" s="271"/>
      <c r="AS22" s="272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4"/>
      <c r="BF22" s="275"/>
      <c r="BG22" s="274"/>
      <c r="BH22" s="275"/>
      <c r="BI22" s="274"/>
      <c r="BJ22" s="275"/>
      <c r="BK22" s="274"/>
      <c r="BL22" s="275"/>
      <c r="BM22" s="21"/>
      <c r="BN22" s="21"/>
      <c r="BR22" s="147"/>
      <c r="BS22" s="624"/>
    </row>
    <row r="23" spans="2:71" s="120" customFormat="1" ht="35.25" customHeight="1" x14ac:dyDescent="0.25">
      <c r="B23" s="976" t="s">
        <v>416</v>
      </c>
      <c r="C23" s="977"/>
      <c r="D23" s="282"/>
      <c r="E23" s="282"/>
      <c r="F23" s="282"/>
      <c r="G23" s="282"/>
      <c r="H23" s="282"/>
      <c r="I23" s="282"/>
      <c r="J23" s="282"/>
      <c r="K23" s="282">
        <f>L23</f>
        <v>44044.607539999997</v>
      </c>
      <c r="L23" s="282">
        <f>L50</f>
        <v>44044.607539999997</v>
      </c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>
        <f>AB23</f>
        <v>44044.607539999997</v>
      </c>
      <c r="AA23" s="284">
        <f t="shared" si="9"/>
        <v>1</v>
      </c>
      <c r="AB23" s="283">
        <f>AB50</f>
        <v>44044.607539999997</v>
      </c>
      <c r="AC23" s="284">
        <f t="shared" si="10"/>
        <v>1</v>
      </c>
      <c r="AD23" s="283"/>
      <c r="AE23" s="284"/>
      <c r="AF23" s="283"/>
      <c r="AG23" s="284"/>
      <c r="AH23" s="283"/>
      <c r="AI23" s="284"/>
      <c r="AJ23" s="283"/>
      <c r="AK23" s="284"/>
      <c r="AL23" s="283"/>
      <c r="AM23" s="284"/>
      <c r="AN23" s="283"/>
      <c r="AO23" s="284"/>
      <c r="AP23" s="283"/>
      <c r="AQ23" s="284"/>
      <c r="AR23" s="283"/>
      <c r="AS23" s="284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6"/>
      <c r="BF23" s="287"/>
      <c r="BG23" s="286"/>
      <c r="BH23" s="287"/>
      <c r="BI23" s="286"/>
      <c r="BJ23" s="287"/>
      <c r="BK23" s="286"/>
      <c r="BL23" s="287"/>
      <c r="BM23" s="119"/>
      <c r="BN23" s="119"/>
      <c r="BR23" s="575"/>
      <c r="BS23" s="629"/>
    </row>
    <row r="24" spans="2:71" s="137" customFormat="1" ht="35.25" hidden="1" customHeight="1" x14ac:dyDescent="0.25">
      <c r="B24" s="966" t="s">
        <v>330</v>
      </c>
      <c r="C24" s="967"/>
      <c r="D24" s="276"/>
      <c r="E24" s="276"/>
      <c r="F24" s="276"/>
      <c r="G24" s="276"/>
      <c r="H24" s="276"/>
      <c r="I24" s="276"/>
      <c r="J24" s="276"/>
      <c r="K24" s="276">
        <f>L24+N24+O24</f>
        <v>0</v>
      </c>
      <c r="L24" s="276">
        <f>L626</f>
        <v>0</v>
      </c>
      <c r="M24" s="276">
        <f>M626</f>
        <v>0</v>
      </c>
      <c r="N24" s="276">
        <f t="shared" ref="N24:Y24" si="53">N626</f>
        <v>0</v>
      </c>
      <c r="O24" s="276">
        <f t="shared" si="53"/>
        <v>0</v>
      </c>
      <c r="P24" s="276">
        <f>R24</f>
        <v>144240.87015999999</v>
      </c>
      <c r="Q24" s="276" t="e">
        <f>P24/K24</f>
        <v>#DIV/0!</v>
      </c>
      <c r="R24" s="276">
        <f>R626</f>
        <v>144240.87015999999</v>
      </c>
      <c r="S24" s="276" t="e">
        <f>R24/K24</f>
        <v>#DIV/0!</v>
      </c>
      <c r="T24" s="276">
        <f>T626</f>
        <v>0</v>
      </c>
      <c r="U24" s="276">
        <v>0</v>
      </c>
      <c r="V24" s="276">
        <f t="shared" ref="V24" si="54">V626</f>
        <v>0</v>
      </c>
      <c r="W24" s="276">
        <f t="shared" si="53"/>
        <v>0</v>
      </c>
      <c r="X24" s="276">
        <f t="shared" si="53"/>
        <v>0</v>
      </c>
      <c r="Y24" s="276">
        <f t="shared" si="53"/>
        <v>0</v>
      </c>
      <c r="Z24" s="276">
        <f>AB24+AH24</f>
        <v>0</v>
      </c>
      <c r="AA24" s="278" t="e">
        <f>Z24/K24</f>
        <v>#DIV/0!</v>
      </c>
      <c r="AB24" s="277">
        <f>AB626</f>
        <v>0</v>
      </c>
      <c r="AC24" s="278">
        <v>0</v>
      </c>
      <c r="AD24" s="277">
        <f>AD626</f>
        <v>0</v>
      </c>
      <c r="AE24" s="278">
        <v>0</v>
      </c>
      <c r="AF24" s="277">
        <v>0</v>
      </c>
      <c r="AG24" s="278">
        <v>0</v>
      </c>
      <c r="AH24" s="277">
        <f t="shared" ref="AH24" si="55">AH626</f>
        <v>0</v>
      </c>
      <c r="AI24" s="278">
        <v>0</v>
      </c>
      <c r="AJ24" s="277">
        <f>AL24+AR24</f>
        <v>400000</v>
      </c>
      <c r="AK24" s="278" t="e">
        <f t="shared" si="14"/>
        <v>#DIV/0!</v>
      </c>
      <c r="AL24" s="277">
        <f>AL626</f>
        <v>292190.72193</v>
      </c>
      <c r="AM24" s="278" t="e">
        <f t="shared" si="1"/>
        <v>#DIV/0!</v>
      </c>
      <c r="AN24" s="277">
        <f>AN626</f>
        <v>0</v>
      </c>
      <c r="AO24" s="278">
        <v>0</v>
      </c>
      <c r="AP24" s="277">
        <v>0</v>
      </c>
      <c r="AQ24" s="278">
        <v>0</v>
      </c>
      <c r="AR24" s="277">
        <f t="shared" ref="AR24" si="56">AR626</f>
        <v>107809.27807</v>
      </c>
      <c r="AS24" s="278" t="e">
        <f t="shared" si="17"/>
        <v>#DIV/0!</v>
      </c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80"/>
      <c r="BF24" s="281"/>
      <c r="BG24" s="280"/>
      <c r="BH24" s="281"/>
      <c r="BI24" s="280"/>
      <c r="BJ24" s="281"/>
      <c r="BK24" s="280"/>
      <c r="BL24" s="281"/>
      <c r="BM24" s="136"/>
      <c r="BN24" s="136"/>
      <c r="BS24" s="630"/>
    </row>
    <row r="25" spans="2:71" s="120" customFormat="1" ht="65.25" hidden="1" customHeight="1" x14ac:dyDescent="0.25">
      <c r="B25" s="965" t="s">
        <v>403</v>
      </c>
      <c r="C25" s="965"/>
      <c r="D25" s="282"/>
      <c r="E25" s="282"/>
      <c r="F25" s="282"/>
      <c r="G25" s="282"/>
      <c r="H25" s="282"/>
      <c r="I25" s="282"/>
      <c r="J25" s="282"/>
      <c r="K25" s="282">
        <v>0</v>
      </c>
      <c r="L25" s="282">
        <v>0</v>
      </c>
      <c r="M25" s="282">
        <f>M152</f>
        <v>0</v>
      </c>
      <c r="N25" s="282">
        <f t="shared" ref="N25:BD25" si="57">N51</f>
        <v>0</v>
      </c>
      <c r="O25" s="282">
        <f t="shared" si="57"/>
        <v>0</v>
      </c>
      <c r="P25" s="282">
        <f t="shared" si="49"/>
        <v>24465.020120000001</v>
      </c>
      <c r="Q25" s="282">
        <v>0</v>
      </c>
      <c r="R25" s="282">
        <f>R152</f>
        <v>24465.020120000001</v>
      </c>
      <c r="S25" s="282">
        <v>0</v>
      </c>
      <c r="T25" s="282">
        <f>T152</f>
        <v>0</v>
      </c>
      <c r="U25" s="282">
        <v>0</v>
      </c>
      <c r="V25" s="282">
        <f t="shared" ref="V25" si="58">V51</f>
        <v>0</v>
      </c>
      <c r="W25" s="282">
        <v>0</v>
      </c>
      <c r="X25" s="282">
        <f t="shared" ref="X25" si="59">X51</f>
        <v>0</v>
      </c>
      <c r="Y25" s="282">
        <v>0</v>
      </c>
      <c r="Z25" s="282">
        <v>0</v>
      </c>
      <c r="AA25" s="284">
        <v>0</v>
      </c>
      <c r="AB25" s="283">
        <v>0</v>
      </c>
      <c r="AC25" s="284">
        <v>0</v>
      </c>
      <c r="AD25" s="283">
        <v>0</v>
      </c>
      <c r="AE25" s="284">
        <v>0</v>
      </c>
      <c r="AF25" s="283">
        <f t="shared" ref="AF25" si="60">AF51</f>
        <v>0</v>
      </c>
      <c r="AG25" s="284">
        <v>0</v>
      </c>
      <c r="AH25" s="283">
        <f t="shared" ref="AH25" si="61">AH51</f>
        <v>0</v>
      </c>
      <c r="AI25" s="284">
        <v>0</v>
      </c>
      <c r="AJ25" s="283">
        <v>0</v>
      </c>
      <c r="AK25" s="284">
        <v>0</v>
      </c>
      <c r="AL25" s="283">
        <v>0</v>
      </c>
      <c r="AM25" s="284">
        <v>0</v>
      </c>
      <c r="AN25" s="283">
        <v>0</v>
      </c>
      <c r="AO25" s="284">
        <v>0</v>
      </c>
      <c r="AP25" s="283">
        <f t="shared" ref="AP25" si="62">AP51</f>
        <v>0</v>
      </c>
      <c r="AQ25" s="284">
        <v>0</v>
      </c>
      <c r="AR25" s="283">
        <f t="shared" ref="AR25" si="63">AR51</f>
        <v>0</v>
      </c>
      <c r="AS25" s="284">
        <v>0</v>
      </c>
      <c r="AT25" s="285">
        <f t="shared" si="57"/>
        <v>0</v>
      </c>
      <c r="AU25" s="285">
        <f t="shared" si="57"/>
        <v>0</v>
      </c>
      <c r="AV25" s="285">
        <f t="shared" si="57"/>
        <v>0</v>
      </c>
      <c r="AW25" s="285">
        <f t="shared" si="57"/>
        <v>0</v>
      </c>
      <c r="AX25" s="285">
        <f t="shared" si="57"/>
        <v>0</v>
      </c>
      <c r="AY25" s="285">
        <f t="shared" si="57"/>
        <v>0</v>
      </c>
      <c r="AZ25" s="285">
        <f t="shared" si="57"/>
        <v>0</v>
      </c>
      <c r="BA25" s="285">
        <f t="shared" si="57"/>
        <v>0</v>
      </c>
      <c r="BB25" s="285">
        <f t="shared" si="57"/>
        <v>0</v>
      </c>
      <c r="BC25" s="285">
        <f t="shared" si="57"/>
        <v>0</v>
      </c>
      <c r="BD25" s="285">
        <f t="shared" si="57"/>
        <v>0</v>
      </c>
      <c r="BE25" s="286">
        <v>0</v>
      </c>
      <c r="BF25" s="287">
        <v>0</v>
      </c>
      <c r="BG25" s="286">
        <v>0</v>
      </c>
      <c r="BH25" s="287">
        <v>0</v>
      </c>
      <c r="BI25" s="286">
        <f t="shared" ref="BI25" si="64">BI51</f>
        <v>0</v>
      </c>
      <c r="BJ25" s="287">
        <v>0</v>
      </c>
      <c r="BK25" s="286">
        <f t="shared" ref="BK25" si="65">BK51</f>
        <v>0</v>
      </c>
      <c r="BL25" s="287">
        <v>0</v>
      </c>
      <c r="BM25" s="119"/>
      <c r="BN25" s="119"/>
      <c r="BS25" s="629"/>
    </row>
    <row r="26" spans="2:71" s="27" customFormat="1" ht="46.5" customHeight="1" x14ac:dyDescent="0.25">
      <c r="B26" s="970" t="s">
        <v>43</v>
      </c>
      <c r="C26" s="970"/>
      <c r="D26" s="288" t="e">
        <f>D54+#REF!</f>
        <v>#REF!</v>
      </c>
      <c r="E26" s="288" t="e">
        <f t="shared" ref="E26:J26" si="66">E763</f>
        <v>#REF!</v>
      </c>
      <c r="F26" s="288" t="e">
        <f t="shared" si="66"/>
        <v>#REF!</v>
      </c>
      <c r="G26" s="288" t="e">
        <f t="shared" si="66"/>
        <v>#REF!</v>
      </c>
      <c r="H26" s="288" t="e">
        <f t="shared" si="66"/>
        <v>#REF!</v>
      </c>
      <c r="I26" s="288" t="e">
        <f t="shared" si="66"/>
        <v>#REF!</v>
      </c>
      <c r="J26" s="288" t="e">
        <f t="shared" si="66"/>
        <v>#REF!</v>
      </c>
      <c r="K26" s="288">
        <f>O26</f>
        <v>939920.19102999999</v>
      </c>
      <c r="L26" s="288">
        <f>L54+L720</f>
        <v>0</v>
      </c>
      <c r="M26" s="288">
        <f>M54+M720</f>
        <v>0</v>
      </c>
      <c r="N26" s="288">
        <f>N54+N720</f>
        <v>0</v>
      </c>
      <c r="O26" s="288">
        <f>O54+O720+O727+O742</f>
        <v>939920.19102999999</v>
      </c>
      <c r="P26" s="288">
        <f>X26</f>
        <v>621191.55932999996</v>
      </c>
      <c r="Q26" s="288">
        <f t="shared" si="4"/>
        <v>0.66089819673867722</v>
      </c>
      <c r="R26" s="288">
        <f>R54+R720</f>
        <v>0</v>
      </c>
      <c r="S26" s="288">
        <v>0</v>
      </c>
      <c r="T26" s="288">
        <f>T54+T720</f>
        <v>0</v>
      </c>
      <c r="U26" s="288">
        <v>0</v>
      </c>
      <c r="V26" s="288">
        <f>V54+V720</f>
        <v>0</v>
      </c>
      <c r="W26" s="288">
        <v>0</v>
      </c>
      <c r="X26" s="288">
        <f>X54+X720+X727+X742</f>
        <v>621191.55932999996</v>
      </c>
      <c r="Y26" s="288">
        <f t="shared" si="8"/>
        <v>0.66089819673867722</v>
      </c>
      <c r="Z26" s="288">
        <f>AH26</f>
        <v>779576.10837999999</v>
      </c>
      <c r="AA26" s="290">
        <f t="shared" si="9"/>
        <v>0.82940670476044476</v>
      </c>
      <c r="AB26" s="289">
        <f>AB54+AB720</f>
        <v>0</v>
      </c>
      <c r="AC26" s="290">
        <v>0</v>
      </c>
      <c r="AD26" s="289">
        <f>AD54+AD720</f>
        <v>0</v>
      </c>
      <c r="AE26" s="290">
        <v>0</v>
      </c>
      <c r="AF26" s="289">
        <f>AF54+AF720</f>
        <v>0</v>
      </c>
      <c r="AG26" s="290">
        <v>0</v>
      </c>
      <c r="AH26" s="289">
        <f>AH54+AH720+AH727+AH742</f>
        <v>779576.10837999999</v>
      </c>
      <c r="AI26" s="290">
        <f t="shared" si="13"/>
        <v>0.82940670476044476</v>
      </c>
      <c r="AJ26" s="289">
        <f>AL26+AP26+AR26</f>
        <v>1840179.9648899999</v>
      </c>
      <c r="AK26" s="290">
        <f t="shared" si="14"/>
        <v>1.9578044843078233</v>
      </c>
      <c r="AL26" s="289">
        <f>AL54+AL720</f>
        <v>0</v>
      </c>
      <c r="AM26" s="290">
        <v>0</v>
      </c>
      <c r="AN26" s="289">
        <f>AN54+AN720</f>
        <v>0</v>
      </c>
      <c r="AO26" s="290">
        <v>0</v>
      </c>
      <c r="AP26" s="289">
        <f>AP54+AP720</f>
        <v>0</v>
      </c>
      <c r="AQ26" s="290">
        <v>0</v>
      </c>
      <c r="AR26" s="289">
        <f>AR54+AR720+AR727+AR742</f>
        <v>1840179.9648899999</v>
      </c>
      <c r="AS26" s="290">
        <f t="shared" si="17"/>
        <v>1.9578044843078233</v>
      </c>
      <c r="AT26" s="291" t="e">
        <f t="shared" ref="AT26:BD26" si="67">AT54+AT720</f>
        <v>#REF!</v>
      </c>
      <c r="AU26" s="291" t="e">
        <f t="shared" si="67"/>
        <v>#REF!</v>
      </c>
      <c r="AV26" s="291" t="e">
        <f t="shared" si="67"/>
        <v>#REF!</v>
      </c>
      <c r="AW26" s="291" t="e">
        <f t="shared" si="67"/>
        <v>#DIV/0!</v>
      </c>
      <c r="AX26" s="291" t="e">
        <f t="shared" si="67"/>
        <v>#REF!</v>
      </c>
      <c r="AY26" s="291" t="e">
        <f t="shared" si="67"/>
        <v>#REF!</v>
      </c>
      <c r="AZ26" s="291" t="e">
        <f t="shared" si="67"/>
        <v>#DIV/0!</v>
      </c>
      <c r="BA26" s="291" t="e">
        <f t="shared" si="67"/>
        <v>#REF!</v>
      </c>
      <c r="BB26" s="291" t="e">
        <f t="shared" si="67"/>
        <v>#REF!</v>
      </c>
      <c r="BC26" s="291" t="e">
        <f t="shared" si="67"/>
        <v>#REF!</v>
      </c>
      <c r="BD26" s="291" t="e">
        <f t="shared" si="67"/>
        <v>#REF!</v>
      </c>
      <c r="BE26" s="292">
        <f t="shared" ref="BE26:BE43" si="68">BG26+BI26+BK26</f>
        <v>834785.0311599999</v>
      </c>
      <c r="BF26" s="293">
        <f t="shared" si="19"/>
        <v>0.88814458836681764</v>
      </c>
      <c r="BG26" s="292">
        <f>BG54+BG720</f>
        <v>0</v>
      </c>
      <c r="BH26" s="293">
        <v>0</v>
      </c>
      <c r="BI26" s="292">
        <f>BI54+BI720</f>
        <v>0</v>
      </c>
      <c r="BJ26" s="293">
        <v>0</v>
      </c>
      <c r="BK26" s="292">
        <f>BK54+BK720+BK727</f>
        <v>834785.0311599999</v>
      </c>
      <c r="BL26" s="293">
        <f t="shared" si="22"/>
        <v>0.88814458836681764</v>
      </c>
      <c r="BM26" s="26"/>
      <c r="BN26" s="26"/>
      <c r="BS26" s="631"/>
    </row>
    <row r="27" spans="2:71" s="117" customFormat="1" ht="84" hidden="1" customHeight="1" x14ac:dyDescent="0.25">
      <c r="B27" s="971" t="s">
        <v>44</v>
      </c>
      <c r="C27" s="971"/>
      <c r="D27" s="258"/>
      <c r="E27" s="258">
        <v>0</v>
      </c>
      <c r="F27" s="258"/>
      <c r="G27" s="258"/>
      <c r="H27" s="258">
        <v>0</v>
      </c>
      <c r="I27" s="258"/>
      <c r="J27" s="258"/>
      <c r="K27" s="258">
        <f>L27+M27+N27</f>
        <v>0</v>
      </c>
      <c r="L27" s="258">
        <f>L771</f>
        <v>0</v>
      </c>
      <c r="M27" s="258">
        <f>M771</f>
        <v>0</v>
      </c>
      <c r="N27" s="258">
        <f t="shared" ref="N27:O27" si="69">N771</f>
        <v>0</v>
      </c>
      <c r="O27" s="258">
        <f t="shared" si="69"/>
        <v>0</v>
      </c>
      <c r="P27" s="258">
        <f t="shared" si="49"/>
        <v>791</v>
      </c>
      <c r="Q27" s="258" t="e">
        <f t="shared" si="4"/>
        <v>#DIV/0!</v>
      </c>
      <c r="R27" s="258">
        <f>R771</f>
        <v>621.5</v>
      </c>
      <c r="S27" s="258" t="e">
        <f t="shared" si="5"/>
        <v>#DIV/0!</v>
      </c>
      <c r="T27" s="258">
        <f>T771</f>
        <v>0</v>
      </c>
      <c r="U27" s="258">
        <v>0</v>
      </c>
      <c r="V27" s="258">
        <f>V771</f>
        <v>169.5</v>
      </c>
      <c r="W27" s="258" t="e">
        <f t="shared" si="7"/>
        <v>#DIV/0!</v>
      </c>
      <c r="X27" s="258">
        <f>X701</f>
        <v>0</v>
      </c>
      <c r="Y27" s="258">
        <v>0</v>
      </c>
      <c r="Z27" s="258">
        <f>AB27+AD27+AF27</f>
        <v>0</v>
      </c>
      <c r="AA27" s="260" t="e">
        <f t="shared" si="9"/>
        <v>#DIV/0!</v>
      </c>
      <c r="AB27" s="259">
        <f>AB771</f>
        <v>0</v>
      </c>
      <c r="AC27" s="260" t="e">
        <f t="shared" si="10"/>
        <v>#DIV/0!</v>
      </c>
      <c r="AD27" s="259">
        <f>AD771</f>
        <v>0</v>
      </c>
      <c r="AE27" s="260">
        <v>0</v>
      </c>
      <c r="AF27" s="259">
        <f t="shared" ref="AF27" si="70">AF771</f>
        <v>0</v>
      </c>
      <c r="AG27" s="260" t="e">
        <f t="shared" si="12"/>
        <v>#DIV/0!</v>
      </c>
      <c r="AH27" s="259">
        <f>AH701</f>
        <v>0</v>
      </c>
      <c r="AI27" s="260">
        <v>0</v>
      </c>
      <c r="AJ27" s="259">
        <f>AL27+AP27+AR27</f>
        <v>169.5</v>
      </c>
      <c r="AK27" s="260" t="e">
        <f t="shared" si="14"/>
        <v>#DIV/0!</v>
      </c>
      <c r="AL27" s="259">
        <f>AL771</f>
        <v>0</v>
      </c>
      <c r="AM27" s="260" t="e">
        <f>AL27/L27</f>
        <v>#DIV/0!</v>
      </c>
      <c r="AN27" s="259">
        <f>AN771</f>
        <v>0</v>
      </c>
      <c r="AO27" s="260">
        <v>0</v>
      </c>
      <c r="AP27" s="259">
        <f t="shared" ref="AP27" si="71">AP771</f>
        <v>169.5</v>
      </c>
      <c r="AQ27" s="260" t="e">
        <f t="shared" si="16"/>
        <v>#DIV/0!</v>
      </c>
      <c r="AR27" s="259">
        <v>0</v>
      </c>
      <c r="AS27" s="260">
        <v>0</v>
      </c>
      <c r="AT27" s="261">
        <f>AT757</f>
        <v>0</v>
      </c>
      <c r="AU27" s="261"/>
      <c r="AV27" s="261"/>
      <c r="AW27" s="261">
        <f>AX27+AY27+AZ27</f>
        <v>0</v>
      </c>
      <c r="AX27" s="261">
        <f>AX757</f>
        <v>0</v>
      </c>
      <c r="AY27" s="261"/>
      <c r="AZ27" s="261"/>
      <c r="BA27" s="261">
        <f>BB27+BC27+BD27</f>
        <v>0</v>
      </c>
      <c r="BB27" s="261">
        <f>BB757</f>
        <v>0</v>
      </c>
      <c r="BC27" s="261"/>
      <c r="BD27" s="261"/>
      <c r="BE27" s="262">
        <f t="shared" si="68"/>
        <v>0</v>
      </c>
      <c r="BF27" s="263" t="e">
        <f t="shared" si="19"/>
        <v>#DIV/0!</v>
      </c>
      <c r="BG27" s="262">
        <f>BG771</f>
        <v>0</v>
      </c>
      <c r="BH27" s="263" t="e">
        <f t="shared" si="20"/>
        <v>#DIV/0!</v>
      </c>
      <c r="BI27" s="262">
        <f t="shared" ref="BI27" si="72">BI771</f>
        <v>0</v>
      </c>
      <c r="BJ27" s="263" t="e">
        <f t="shared" si="21"/>
        <v>#DIV/0!</v>
      </c>
      <c r="BK27" s="262">
        <v>0</v>
      </c>
      <c r="BL27" s="263">
        <v>0</v>
      </c>
      <c r="BS27" s="632"/>
    </row>
    <row r="28" spans="2:71" s="19" customFormat="1" ht="84" hidden="1" customHeight="1" x14ac:dyDescent="0.25">
      <c r="B28" s="971" t="s">
        <v>45</v>
      </c>
      <c r="C28" s="971"/>
      <c r="D28" s="258" t="e">
        <f>D584+#REF!+#REF!</f>
        <v>#REF!</v>
      </c>
      <c r="E28" s="258" t="e">
        <f>E584+#REF!+#REF!</f>
        <v>#REF!</v>
      </c>
      <c r="F28" s="258" t="e">
        <f>F584+#REF!+#REF!</f>
        <v>#REF!</v>
      </c>
      <c r="G28" s="258" t="e">
        <f>G584+#REF!+#REF!</f>
        <v>#REF!</v>
      </c>
      <c r="H28" s="258" t="e">
        <f>H584+#REF!+#REF!</f>
        <v>#REF!</v>
      </c>
      <c r="I28" s="258" t="e">
        <f>I584+#REF!+#REF!</f>
        <v>#REF!</v>
      </c>
      <c r="J28" s="258" t="e">
        <f>J584+#REF!+#REF!</f>
        <v>#REF!</v>
      </c>
      <c r="K28" s="258">
        <v>0</v>
      </c>
      <c r="L28" s="258">
        <f t="shared" ref="L28" si="73">L769</f>
        <v>0</v>
      </c>
      <c r="M28" s="258"/>
      <c r="N28" s="258">
        <v>0</v>
      </c>
      <c r="O28" s="258">
        <v>0</v>
      </c>
      <c r="P28" s="258">
        <f t="shared" si="49"/>
        <v>0</v>
      </c>
      <c r="Q28" s="258" t="e">
        <f t="shared" si="4"/>
        <v>#DIV/0!</v>
      </c>
      <c r="R28" s="258">
        <v>0</v>
      </c>
      <c r="S28" s="234" t="e">
        <f t="shared" si="5"/>
        <v>#DIV/0!</v>
      </c>
      <c r="T28" s="258">
        <v>0</v>
      </c>
      <c r="U28" s="234" t="e">
        <f t="shared" si="6"/>
        <v>#DIV/0!</v>
      </c>
      <c r="V28" s="258">
        <v>0</v>
      </c>
      <c r="W28" s="234" t="e">
        <f t="shared" si="7"/>
        <v>#DIV/0!</v>
      </c>
      <c r="X28" s="258">
        <v>0</v>
      </c>
      <c r="Y28" s="234" t="e">
        <f t="shared" si="8"/>
        <v>#DIV/0!</v>
      </c>
      <c r="Z28" s="258">
        <f t="shared" ref="Z28" si="74">Z769</f>
        <v>0</v>
      </c>
      <c r="AA28" s="236" t="e">
        <f t="shared" si="9"/>
        <v>#DIV/0!</v>
      </c>
      <c r="AB28" s="259">
        <f t="shared" ref="AB28:AD28" si="75">AB769</f>
        <v>0</v>
      </c>
      <c r="AC28" s="236" t="e">
        <f t="shared" si="10"/>
        <v>#DIV/0!</v>
      </c>
      <c r="AD28" s="259">
        <f t="shared" si="75"/>
        <v>0</v>
      </c>
      <c r="AE28" s="236" t="e">
        <f t="shared" si="11"/>
        <v>#DIV/0!</v>
      </c>
      <c r="AF28" s="259">
        <v>0</v>
      </c>
      <c r="AG28" s="236" t="e">
        <f t="shared" si="12"/>
        <v>#DIV/0!</v>
      </c>
      <c r="AH28" s="259">
        <v>0</v>
      </c>
      <c r="AI28" s="236" t="e">
        <f t="shared" si="13"/>
        <v>#DIV/0!</v>
      </c>
      <c r="AJ28" s="259">
        <f ca="1">AL28+AP28+AR28</f>
        <v>0</v>
      </c>
      <c r="AK28" s="260">
        <f t="shared" ca="1" si="14"/>
        <v>0</v>
      </c>
      <c r="AL28" s="259">
        <f>AL769</f>
        <v>0</v>
      </c>
      <c r="AM28" s="294" t="e">
        <f>AL28/L28</f>
        <v>#DIV/0!</v>
      </c>
      <c r="AN28" s="259">
        <f>AN769</f>
        <v>0</v>
      </c>
      <c r="AO28" s="260" t="e">
        <f t="shared" si="15"/>
        <v>#DIV/0!</v>
      </c>
      <c r="AP28" s="259">
        <f t="shared" ref="AP28" si="76">AP769</f>
        <v>0</v>
      </c>
      <c r="AQ28" s="236" t="e">
        <f t="shared" si="16"/>
        <v>#DIV/0!</v>
      </c>
      <c r="AR28" s="259">
        <f t="shared" ref="AR28" ca="1" si="77">AR769</f>
        <v>0</v>
      </c>
      <c r="AS28" s="260">
        <v>0</v>
      </c>
      <c r="AT28" s="261">
        <v>0</v>
      </c>
      <c r="AU28" s="261">
        <v>0</v>
      </c>
      <c r="AV28" s="261">
        <v>0</v>
      </c>
      <c r="AW28" s="261">
        <v>0</v>
      </c>
      <c r="AX28" s="261">
        <v>0</v>
      </c>
      <c r="AY28" s="261">
        <v>0</v>
      </c>
      <c r="AZ28" s="261">
        <v>0</v>
      </c>
      <c r="BA28" s="261">
        <v>0</v>
      </c>
      <c r="BB28" s="261">
        <v>0</v>
      </c>
      <c r="BC28" s="261">
        <v>0</v>
      </c>
      <c r="BD28" s="261">
        <v>0</v>
      </c>
      <c r="BE28" s="262">
        <f t="shared" si="68"/>
        <v>0</v>
      </c>
      <c r="BF28" s="240" t="e">
        <f t="shared" si="19"/>
        <v>#DIV/0!</v>
      </c>
      <c r="BG28" s="262">
        <f t="shared" ref="BG28" si="78">BG769</f>
        <v>0</v>
      </c>
      <c r="BH28" s="240" t="e">
        <f t="shared" si="20"/>
        <v>#DIV/0!</v>
      </c>
      <c r="BI28" s="262">
        <f t="shared" ref="BI28" si="79">BI769</f>
        <v>0</v>
      </c>
      <c r="BJ28" s="240" t="e">
        <f t="shared" si="21"/>
        <v>#DIV/0!</v>
      </c>
      <c r="BK28" s="262">
        <f t="shared" ref="BK28" si="80">BK769</f>
        <v>0</v>
      </c>
      <c r="BL28" s="240" t="e">
        <f t="shared" si="22"/>
        <v>#DIV/0!</v>
      </c>
      <c r="BS28" s="633"/>
    </row>
    <row r="29" spans="2:71" s="119" customFormat="1" ht="110.25" hidden="1" customHeight="1" x14ac:dyDescent="0.25">
      <c r="B29" s="996" t="s">
        <v>412</v>
      </c>
      <c r="C29" s="996"/>
      <c r="D29" s="282"/>
      <c r="E29" s="282"/>
      <c r="F29" s="282"/>
      <c r="G29" s="282"/>
      <c r="H29" s="282"/>
      <c r="I29" s="282"/>
      <c r="J29" s="282"/>
      <c r="K29" s="282">
        <f>L29+M29+N29+O29</f>
        <v>0</v>
      </c>
      <c r="L29" s="282">
        <f>L53</f>
        <v>0</v>
      </c>
      <c r="M29" s="282">
        <f t="shared" ref="M29:O29" si="81">M53</f>
        <v>0</v>
      </c>
      <c r="N29" s="282">
        <f t="shared" si="81"/>
        <v>0</v>
      </c>
      <c r="O29" s="282">
        <f t="shared" si="81"/>
        <v>0</v>
      </c>
      <c r="P29" s="282">
        <f>X29</f>
        <v>0</v>
      </c>
      <c r="Q29" s="282" t="e">
        <f t="shared" si="4"/>
        <v>#DIV/0!</v>
      </c>
      <c r="R29" s="282"/>
      <c r="S29" s="282"/>
      <c r="T29" s="282"/>
      <c r="U29" s="282">
        <v>0</v>
      </c>
      <c r="V29" s="282"/>
      <c r="W29" s="282"/>
      <c r="X29" s="282"/>
      <c r="Y29" s="282"/>
      <c r="Z29" s="282">
        <f>AH29</f>
        <v>0</v>
      </c>
      <c r="AA29" s="284">
        <v>0</v>
      </c>
      <c r="AB29" s="283"/>
      <c r="AC29" s="284"/>
      <c r="AD29" s="283"/>
      <c r="AE29" s="284">
        <v>0</v>
      </c>
      <c r="AF29" s="283"/>
      <c r="AG29" s="284"/>
      <c r="AH29" s="283"/>
      <c r="AI29" s="284"/>
      <c r="AJ29" s="283">
        <f>AR29</f>
        <v>0</v>
      </c>
      <c r="AK29" s="284" t="e">
        <f t="shared" si="14"/>
        <v>#DIV/0!</v>
      </c>
      <c r="AL29" s="283"/>
      <c r="AM29" s="294"/>
      <c r="AN29" s="283"/>
      <c r="AO29" s="284">
        <v>0</v>
      </c>
      <c r="AP29" s="283"/>
      <c r="AQ29" s="284"/>
      <c r="AR29" s="283"/>
      <c r="AS29" s="284">
        <v>0</v>
      </c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6"/>
      <c r="BF29" s="287"/>
      <c r="BG29" s="286"/>
      <c r="BH29" s="287"/>
      <c r="BI29" s="286"/>
      <c r="BJ29" s="287"/>
      <c r="BK29" s="286"/>
      <c r="BL29" s="287"/>
      <c r="BS29" s="634"/>
    </row>
    <row r="30" spans="2:71" s="28" customFormat="1" ht="56.25" hidden="1" customHeight="1" x14ac:dyDescent="0.25">
      <c r="B30" s="954" t="s">
        <v>46</v>
      </c>
      <c r="C30" s="954"/>
      <c r="D30" s="234" t="e">
        <f>D462+#REF!+#REF!</f>
        <v>#REF!</v>
      </c>
      <c r="E30" s="234" t="e">
        <f>F30</f>
        <v>#REF!</v>
      </c>
      <c r="F30" s="234" t="e">
        <f>F462+#REF!+#REF!</f>
        <v>#REF!</v>
      </c>
      <c r="G30" s="234"/>
      <c r="H30" s="234" t="e">
        <f>I30</f>
        <v>#REF!</v>
      </c>
      <c r="I30" s="234" t="e">
        <f>I462+#REF!+#REF!</f>
        <v>#REF!</v>
      </c>
      <c r="J30" s="234"/>
      <c r="K30" s="234">
        <f>K57</f>
        <v>1878595.6125399999</v>
      </c>
      <c r="L30" s="234">
        <f t="shared" ref="L30:P30" si="82">L57</f>
        <v>1878595.6125399999</v>
      </c>
      <c r="M30" s="234">
        <f t="shared" si="82"/>
        <v>0</v>
      </c>
      <c r="N30" s="234">
        <f t="shared" si="82"/>
        <v>0</v>
      </c>
      <c r="O30" s="234">
        <f t="shared" si="82"/>
        <v>0</v>
      </c>
      <c r="P30" s="234" t="e">
        <f t="shared" si="82"/>
        <v>#REF!</v>
      </c>
      <c r="Q30" s="234" t="e">
        <f t="shared" si="4"/>
        <v>#REF!</v>
      </c>
      <c r="R30" s="234" t="e">
        <f>R57</f>
        <v>#REF!</v>
      </c>
      <c r="S30" s="234" t="e">
        <f t="shared" si="5"/>
        <v>#REF!</v>
      </c>
      <c r="T30" s="234">
        <f>T57</f>
        <v>0</v>
      </c>
      <c r="U30" s="234">
        <v>0</v>
      </c>
      <c r="V30" s="234">
        <f t="shared" ref="V30" si="83">V57</f>
        <v>0</v>
      </c>
      <c r="W30" s="234">
        <v>0</v>
      </c>
      <c r="X30" s="234">
        <f t="shared" ref="X30" si="84">X57</f>
        <v>0</v>
      </c>
      <c r="Y30" s="234">
        <v>0</v>
      </c>
      <c r="Z30" s="234">
        <f t="shared" ref="Z30" si="85">Z57</f>
        <v>1872619.8340899998</v>
      </c>
      <c r="AA30" s="236">
        <f t="shared" si="9"/>
        <v>0.99681901820162333</v>
      </c>
      <c r="AB30" s="235">
        <f t="shared" ref="AB30:AD30" si="86">AB57</f>
        <v>1872619.8340899998</v>
      </c>
      <c r="AC30" s="236">
        <f t="shared" si="10"/>
        <v>0.99681901820162333</v>
      </c>
      <c r="AD30" s="235">
        <f t="shared" si="86"/>
        <v>0</v>
      </c>
      <c r="AE30" s="236">
        <v>0</v>
      </c>
      <c r="AF30" s="235">
        <f t="shared" ref="AF30" si="87">AF57</f>
        <v>0</v>
      </c>
      <c r="AG30" s="236">
        <v>0</v>
      </c>
      <c r="AH30" s="235">
        <f t="shared" ref="AH30" si="88">AH57</f>
        <v>0</v>
      </c>
      <c r="AI30" s="236">
        <v>0</v>
      </c>
      <c r="AJ30" s="235">
        <f t="shared" ref="AJ30" si="89">AJ57</f>
        <v>3716519.2697299998</v>
      </c>
      <c r="AK30" s="236">
        <f t="shared" si="14"/>
        <v>1.9783498081872934</v>
      </c>
      <c r="AL30" s="235">
        <f>AL57</f>
        <v>3716519.2697299998</v>
      </c>
      <c r="AM30" s="236">
        <f>AL30/L30</f>
        <v>1.9783498081872934</v>
      </c>
      <c r="AN30" s="235">
        <f>AN57</f>
        <v>0</v>
      </c>
      <c r="AO30" s="236">
        <v>0</v>
      </c>
      <c r="AP30" s="235">
        <f t="shared" ref="AP30" si="90">AP57</f>
        <v>0</v>
      </c>
      <c r="AQ30" s="236">
        <v>0</v>
      </c>
      <c r="AR30" s="235">
        <f t="shared" ref="AR30" si="91">AR57</f>
        <v>0</v>
      </c>
      <c r="AS30" s="236">
        <v>0</v>
      </c>
      <c r="AT30" s="238">
        <f t="shared" ref="AT30:BD30" si="92">AT57</f>
        <v>1020000</v>
      </c>
      <c r="AU30" s="238">
        <f t="shared" si="92"/>
        <v>0</v>
      </c>
      <c r="AV30" s="238">
        <f t="shared" si="92"/>
        <v>0</v>
      </c>
      <c r="AW30" s="238" t="e">
        <f t="shared" si="92"/>
        <v>#REF!</v>
      </c>
      <c r="AX30" s="238" t="e">
        <f t="shared" si="92"/>
        <v>#REF!</v>
      </c>
      <c r="AY30" s="238">
        <f t="shared" si="92"/>
        <v>0</v>
      </c>
      <c r="AZ30" s="238">
        <f t="shared" si="92"/>
        <v>0</v>
      </c>
      <c r="BA30" s="238">
        <f t="shared" si="92"/>
        <v>6635763.4516799999</v>
      </c>
      <c r="BB30" s="238">
        <f t="shared" si="92"/>
        <v>6635763.4516799999</v>
      </c>
      <c r="BC30" s="238">
        <f t="shared" si="92"/>
        <v>0</v>
      </c>
      <c r="BD30" s="238">
        <f t="shared" si="92"/>
        <v>0</v>
      </c>
      <c r="BE30" s="239">
        <f t="shared" si="68"/>
        <v>5975.7784500000416</v>
      </c>
      <c r="BF30" s="240">
        <f t="shared" si="19"/>
        <v>3.1809817983766862E-3</v>
      </c>
      <c r="BG30" s="239">
        <f t="shared" ref="BG30" si="93">BG57</f>
        <v>5975.7784500000416</v>
      </c>
      <c r="BH30" s="240">
        <f t="shared" si="20"/>
        <v>3.1809817983766862E-3</v>
      </c>
      <c r="BI30" s="239">
        <f t="shared" ref="BI30" si="94">BI57</f>
        <v>0</v>
      </c>
      <c r="BJ30" s="240">
        <v>0</v>
      </c>
      <c r="BK30" s="239">
        <f t="shared" ref="BK30" si="95">BK57</f>
        <v>0</v>
      </c>
      <c r="BL30" s="240">
        <v>0</v>
      </c>
      <c r="BS30" s="635"/>
    </row>
    <row r="31" spans="2:71" s="29" customFormat="1" ht="35.25" hidden="1" customHeight="1" x14ac:dyDescent="0.25">
      <c r="B31" s="954" t="s">
        <v>40</v>
      </c>
      <c r="C31" s="95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>
        <f t="shared" si="49"/>
        <v>0</v>
      </c>
      <c r="Q31" s="234" t="e">
        <f t="shared" si="4"/>
        <v>#DIV/0!</v>
      </c>
      <c r="R31" s="234"/>
      <c r="S31" s="234" t="e">
        <f t="shared" si="5"/>
        <v>#DIV/0!</v>
      </c>
      <c r="T31" s="234"/>
      <c r="U31" s="234" t="e">
        <f t="shared" si="6"/>
        <v>#DIV/0!</v>
      </c>
      <c r="V31" s="234"/>
      <c r="W31" s="234" t="e">
        <f t="shared" si="7"/>
        <v>#DIV/0!</v>
      </c>
      <c r="X31" s="234"/>
      <c r="Y31" s="234" t="e">
        <f t="shared" si="8"/>
        <v>#DIV/0!</v>
      </c>
      <c r="Z31" s="234"/>
      <c r="AA31" s="236" t="e">
        <f t="shared" si="9"/>
        <v>#DIV/0!</v>
      </c>
      <c r="AB31" s="235"/>
      <c r="AC31" s="236" t="e">
        <f t="shared" si="10"/>
        <v>#DIV/0!</v>
      </c>
      <c r="AD31" s="235"/>
      <c r="AE31" s="236" t="e">
        <f t="shared" si="11"/>
        <v>#DIV/0!</v>
      </c>
      <c r="AF31" s="235"/>
      <c r="AG31" s="236" t="e">
        <f t="shared" si="12"/>
        <v>#DIV/0!</v>
      </c>
      <c r="AH31" s="235"/>
      <c r="AI31" s="236" t="e">
        <f t="shared" si="13"/>
        <v>#DIV/0!</v>
      </c>
      <c r="AJ31" s="235">
        <f>AL31+AP31+AR31</f>
        <v>0</v>
      </c>
      <c r="AK31" s="236" t="e">
        <f t="shared" si="14"/>
        <v>#DIV/0!</v>
      </c>
      <c r="AL31" s="235"/>
      <c r="AM31" s="236" t="e">
        <f>AL31/L31</f>
        <v>#DIV/0!</v>
      </c>
      <c r="AN31" s="235"/>
      <c r="AO31" s="236" t="e">
        <f t="shared" si="15"/>
        <v>#DIV/0!</v>
      </c>
      <c r="AP31" s="235"/>
      <c r="AQ31" s="236" t="e">
        <f t="shared" si="16"/>
        <v>#DIV/0!</v>
      </c>
      <c r="AR31" s="235"/>
      <c r="AS31" s="236" t="e">
        <f t="shared" si="17"/>
        <v>#DIV/0!</v>
      </c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9">
        <f t="shared" si="68"/>
        <v>0</v>
      </c>
      <c r="BF31" s="240" t="e">
        <f t="shared" si="19"/>
        <v>#DIV/0!</v>
      </c>
      <c r="BG31" s="239"/>
      <c r="BH31" s="240" t="e">
        <f t="shared" si="20"/>
        <v>#DIV/0!</v>
      </c>
      <c r="BI31" s="239"/>
      <c r="BJ31" s="240" t="e">
        <f t="shared" si="21"/>
        <v>#DIV/0!</v>
      </c>
      <c r="BK31" s="239"/>
      <c r="BL31" s="240" t="e">
        <f t="shared" si="22"/>
        <v>#DIV/0!</v>
      </c>
      <c r="BM31" s="28"/>
      <c r="BN31" s="28"/>
      <c r="BS31" s="636"/>
    </row>
    <row r="32" spans="2:71" s="29" customFormat="1" ht="35.25" hidden="1" customHeight="1" x14ac:dyDescent="0.25">
      <c r="B32" s="954" t="s">
        <v>41</v>
      </c>
      <c r="C32" s="95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>
        <f t="shared" si="49"/>
        <v>0</v>
      </c>
      <c r="Q32" s="234" t="e">
        <f t="shared" si="4"/>
        <v>#DIV/0!</v>
      </c>
      <c r="R32" s="234"/>
      <c r="S32" s="234" t="e">
        <f t="shared" si="5"/>
        <v>#DIV/0!</v>
      </c>
      <c r="T32" s="234"/>
      <c r="U32" s="234" t="e">
        <f t="shared" si="6"/>
        <v>#DIV/0!</v>
      </c>
      <c r="V32" s="234"/>
      <c r="W32" s="234" t="e">
        <f t="shared" si="7"/>
        <v>#DIV/0!</v>
      </c>
      <c r="X32" s="234"/>
      <c r="Y32" s="234" t="e">
        <f t="shared" si="8"/>
        <v>#DIV/0!</v>
      </c>
      <c r="Z32" s="234"/>
      <c r="AA32" s="236" t="e">
        <f t="shared" si="9"/>
        <v>#DIV/0!</v>
      </c>
      <c r="AB32" s="235"/>
      <c r="AC32" s="236" t="e">
        <f t="shared" si="10"/>
        <v>#DIV/0!</v>
      </c>
      <c r="AD32" s="235"/>
      <c r="AE32" s="236" t="e">
        <f t="shared" si="11"/>
        <v>#DIV/0!</v>
      </c>
      <c r="AF32" s="235"/>
      <c r="AG32" s="236" t="e">
        <f t="shared" si="12"/>
        <v>#DIV/0!</v>
      </c>
      <c r="AH32" s="235"/>
      <c r="AI32" s="236" t="e">
        <f t="shared" si="13"/>
        <v>#DIV/0!</v>
      </c>
      <c r="AJ32" s="235">
        <f>AL32+AP32+AR32</f>
        <v>0</v>
      </c>
      <c r="AK32" s="236" t="e">
        <f t="shared" si="14"/>
        <v>#DIV/0!</v>
      </c>
      <c r="AL32" s="235"/>
      <c r="AM32" s="236" t="e">
        <f>AL32/L32</f>
        <v>#DIV/0!</v>
      </c>
      <c r="AN32" s="235"/>
      <c r="AO32" s="236" t="e">
        <f t="shared" si="15"/>
        <v>#DIV/0!</v>
      </c>
      <c r="AP32" s="235"/>
      <c r="AQ32" s="236" t="e">
        <f t="shared" si="16"/>
        <v>#DIV/0!</v>
      </c>
      <c r="AR32" s="235"/>
      <c r="AS32" s="236" t="e">
        <f t="shared" si="17"/>
        <v>#DIV/0!</v>
      </c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9">
        <f t="shared" si="68"/>
        <v>0</v>
      </c>
      <c r="BF32" s="240" t="e">
        <f t="shared" si="19"/>
        <v>#DIV/0!</v>
      </c>
      <c r="BG32" s="239"/>
      <c r="BH32" s="240" t="e">
        <f t="shared" si="20"/>
        <v>#DIV/0!</v>
      </c>
      <c r="BI32" s="239"/>
      <c r="BJ32" s="240" t="e">
        <f t="shared" si="21"/>
        <v>#DIV/0!</v>
      </c>
      <c r="BK32" s="239"/>
      <c r="BL32" s="240" t="e">
        <f t="shared" si="22"/>
        <v>#DIV/0!</v>
      </c>
      <c r="BM32" s="28"/>
      <c r="BN32" s="28"/>
      <c r="BS32" s="636"/>
    </row>
    <row r="33" spans="2:71" s="30" customFormat="1" ht="35.25" hidden="1" customHeight="1" x14ac:dyDescent="0.25">
      <c r="B33" s="968"/>
      <c r="C33" s="968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>
        <f t="shared" si="49"/>
        <v>0</v>
      </c>
      <c r="Q33" s="234" t="e">
        <f t="shared" si="4"/>
        <v>#DIV/0!</v>
      </c>
      <c r="R33" s="295"/>
      <c r="S33" s="234" t="e">
        <f t="shared" si="5"/>
        <v>#DIV/0!</v>
      </c>
      <c r="T33" s="295"/>
      <c r="U33" s="234" t="e">
        <f t="shared" si="6"/>
        <v>#DIV/0!</v>
      </c>
      <c r="V33" s="295"/>
      <c r="W33" s="234" t="e">
        <f t="shared" si="7"/>
        <v>#DIV/0!</v>
      </c>
      <c r="X33" s="295"/>
      <c r="Y33" s="234" t="e">
        <f t="shared" si="8"/>
        <v>#DIV/0!</v>
      </c>
      <c r="Z33" s="295"/>
      <c r="AA33" s="236" t="e">
        <f t="shared" si="9"/>
        <v>#DIV/0!</v>
      </c>
      <c r="AB33" s="296"/>
      <c r="AC33" s="236" t="e">
        <f t="shared" si="10"/>
        <v>#DIV/0!</v>
      </c>
      <c r="AD33" s="296"/>
      <c r="AE33" s="236" t="e">
        <f t="shared" si="11"/>
        <v>#DIV/0!</v>
      </c>
      <c r="AF33" s="296"/>
      <c r="AG33" s="236" t="e">
        <f t="shared" si="12"/>
        <v>#DIV/0!</v>
      </c>
      <c r="AH33" s="296"/>
      <c r="AI33" s="236" t="e">
        <f t="shared" si="13"/>
        <v>#DIV/0!</v>
      </c>
      <c r="AJ33" s="296">
        <f>AL33+AP33+AR33</f>
        <v>0</v>
      </c>
      <c r="AK33" s="236" t="e">
        <f t="shared" si="14"/>
        <v>#DIV/0!</v>
      </c>
      <c r="AL33" s="296"/>
      <c r="AM33" s="236" t="e">
        <f>AL33/L33</f>
        <v>#DIV/0!</v>
      </c>
      <c r="AN33" s="296"/>
      <c r="AO33" s="236" t="e">
        <f t="shared" si="15"/>
        <v>#DIV/0!</v>
      </c>
      <c r="AP33" s="296"/>
      <c r="AQ33" s="236" t="e">
        <f t="shared" si="16"/>
        <v>#DIV/0!</v>
      </c>
      <c r="AR33" s="296"/>
      <c r="AS33" s="236" t="e">
        <f t="shared" si="17"/>
        <v>#DIV/0!</v>
      </c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8">
        <f t="shared" si="68"/>
        <v>0</v>
      </c>
      <c r="BF33" s="240" t="e">
        <f t="shared" si="19"/>
        <v>#DIV/0!</v>
      </c>
      <c r="BG33" s="298"/>
      <c r="BH33" s="240" t="e">
        <f t="shared" si="20"/>
        <v>#DIV/0!</v>
      </c>
      <c r="BI33" s="298"/>
      <c r="BJ33" s="240" t="e">
        <f t="shared" si="21"/>
        <v>#DIV/0!</v>
      </c>
      <c r="BK33" s="298"/>
      <c r="BL33" s="240" t="e">
        <f t="shared" si="22"/>
        <v>#DIV/0!</v>
      </c>
      <c r="BS33" s="637"/>
    </row>
    <row r="34" spans="2:71" s="30" customFormat="1" ht="35.25" hidden="1" customHeight="1" x14ac:dyDescent="0.25">
      <c r="B34" s="968"/>
      <c r="C34" s="968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>
        <f t="shared" si="49"/>
        <v>0</v>
      </c>
      <c r="Q34" s="234" t="e">
        <f t="shared" si="4"/>
        <v>#DIV/0!</v>
      </c>
      <c r="R34" s="295"/>
      <c r="S34" s="234" t="e">
        <f t="shared" si="5"/>
        <v>#DIV/0!</v>
      </c>
      <c r="T34" s="295"/>
      <c r="U34" s="234" t="e">
        <f t="shared" si="6"/>
        <v>#DIV/0!</v>
      </c>
      <c r="V34" s="295"/>
      <c r="W34" s="234" t="e">
        <f t="shared" si="7"/>
        <v>#DIV/0!</v>
      </c>
      <c r="X34" s="295"/>
      <c r="Y34" s="234" t="e">
        <f t="shared" si="8"/>
        <v>#DIV/0!</v>
      </c>
      <c r="Z34" s="295"/>
      <c r="AA34" s="236" t="e">
        <f t="shared" si="9"/>
        <v>#DIV/0!</v>
      </c>
      <c r="AB34" s="296"/>
      <c r="AC34" s="236" t="e">
        <f t="shared" si="10"/>
        <v>#DIV/0!</v>
      </c>
      <c r="AD34" s="296"/>
      <c r="AE34" s="236" t="e">
        <f t="shared" si="11"/>
        <v>#DIV/0!</v>
      </c>
      <c r="AF34" s="296"/>
      <c r="AG34" s="236" t="e">
        <f t="shared" si="12"/>
        <v>#DIV/0!</v>
      </c>
      <c r="AH34" s="296"/>
      <c r="AI34" s="236" t="e">
        <f t="shared" si="13"/>
        <v>#DIV/0!</v>
      </c>
      <c r="AJ34" s="296">
        <f>AL34+AP34+AR34</f>
        <v>0</v>
      </c>
      <c r="AK34" s="236" t="e">
        <f t="shared" si="14"/>
        <v>#DIV/0!</v>
      </c>
      <c r="AL34" s="296"/>
      <c r="AM34" s="236" t="e">
        <f>AL34/L34</f>
        <v>#DIV/0!</v>
      </c>
      <c r="AN34" s="296"/>
      <c r="AO34" s="236" t="e">
        <f t="shared" si="15"/>
        <v>#DIV/0!</v>
      </c>
      <c r="AP34" s="296"/>
      <c r="AQ34" s="236" t="e">
        <f t="shared" si="16"/>
        <v>#DIV/0!</v>
      </c>
      <c r="AR34" s="296"/>
      <c r="AS34" s="236" t="e">
        <f t="shared" si="17"/>
        <v>#DIV/0!</v>
      </c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8">
        <f t="shared" si="68"/>
        <v>0</v>
      </c>
      <c r="BF34" s="240" t="e">
        <f t="shared" si="19"/>
        <v>#DIV/0!</v>
      </c>
      <c r="BG34" s="298"/>
      <c r="BH34" s="240" t="e">
        <f t="shared" si="20"/>
        <v>#DIV/0!</v>
      </c>
      <c r="BI34" s="298"/>
      <c r="BJ34" s="240" t="e">
        <f t="shared" si="21"/>
        <v>#DIV/0!</v>
      </c>
      <c r="BK34" s="298"/>
      <c r="BL34" s="240" t="e">
        <f t="shared" si="22"/>
        <v>#DIV/0!</v>
      </c>
      <c r="BS34" s="637"/>
    </row>
    <row r="35" spans="2:71" s="29" customFormat="1" ht="56.25" hidden="1" customHeight="1" x14ac:dyDescent="0.25">
      <c r="B35" s="954" t="s">
        <v>47</v>
      </c>
      <c r="C35" s="954"/>
      <c r="D35" s="234" t="e">
        <f>#REF!+#REF!</f>
        <v>#REF!</v>
      </c>
      <c r="E35" s="234" t="e">
        <f>#REF!+#REF!</f>
        <v>#REF!</v>
      </c>
      <c r="F35" s="234" t="e">
        <f>#REF!+#REF!</f>
        <v>#REF!</v>
      </c>
      <c r="G35" s="234" t="e">
        <f>#REF!+#REF!</f>
        <v>#REF!</v>
      </c>
      <c r="H35" s="234" t="e">
        <f>#REF!+#REF!</f>
        <v>#REF!</v>
      </c>
      <c r="I35" s="234" t="e">
        <f>#REF!+#REF!</f>
        <v>#REF!</v>
      </c>
      <c r="J35" s="234" t="e">
        <f>#REF!+#REF!</f>
        <v>#REF!</v>
      </c>
      <c r="K35" s="234">
        <f t="shared" ref="K35:P35" si="96">K190</f>
        <v>0</v>
      </c>
      <c r="L35" s="234">
        <f t="shared" si="96"/>
        <v>0</v>
      </c>
      <c r="M35" s="234">
        <f t="shared" si="96"/>
        <v>0</v>
      </c>
      <c r="N35" s="234">
        <f t="shared" si="96"/>
        <v>0</v>
      </c>
      <c r="O35" s="234">
        <f t="shared" si="96"/>
        <v>0</v>
      </c>
      <c r="P35" s="234">
        <f t="shared" si="96"/>
        <v>85502.3</v>
      </c>
      <c r="Q35" s="234" t="e">
        <f t="shared" si="4"/>
        <v>#DIV/0!</v>
      </c>
      <c r="R35" s="234">
        <f>R190</f>
        <v>0</v>
      </c>
      <c r="S35" s="234">
        <v>0</v>
      </c>
      <c r="T35" s="234">
        <f>T190</f>
        <v>0</v>
      </c>
      <c r="U35" s="234">
        <v>0</v>
      </c>
      <c r="V35" s="234">
        <f>V190</f>
        <v>85502.3</v>
      </c>
      <c r="W35" s="234" t="e">
        <f t="shared" si="7"/>
        <v>#DIV/0!</v>
      </c>
      <c r="X35" s="234">
        <f>X190</f>
        <v>0</v>
      </c>
      <c r="Y35" s="234">
        <v>0</v>
      </c>
      <c r="Z35" s="234">
        <f>Z190</f>
        <v>0</v>
      </c>
      <c r="AA35" s="236" t="e">
        <f t="shared" si="9"/>
        <v>#DIV/0!</v>
      </c>
      <c r="AB35" s="235">
        <f>AB190</f>
        <v>0</v>
      </c>
      <c r="AC35" s="236">
        <v>0</v>
      </c>
      <c r="AD35" s="235">
        <f>AD190</f>
        <v>0</v>
      </c>
      <c r="AE35" s="236">
        <v>0</v>
      </c>
      <c r="AF35" s="235">
        <f>AF190</f>
        <v>0</v>
      </c>
      <c r="AG35" s="236" t="e">
        <f t="shared" si="12"/>
        <v>#DIV/0!</v>
      </c>
      <c r="AH35" s="235">
        <f>AH190</f>
        <v>0</v>
      </c>
      <c r="AI35" s="236">
        <v>0</v>
      </c>
      <c r="AJ35" s="235">
        <f>AJ190</f>
        <v>93853</v>
      </c>
      <c r="AK35" s="236" t="e">
        <f t="shared" si="14"/>
        <v>#DIV/0!</v>
      </c>
      <c r="AL35" s="235">
        <f>AL190</f>
        <v>0</v>
      </c>
      <c r="AM35" s="236">
        <v>0</v>
      </c>
      <c r="AN35" s="235">
        <f>AN190</f>
        <v>0</v>
      </c>
      <c r="AO35" s="236">
        <v>0</v>
      </c>
      <c r="AP35" s="235">
        <f>AP190</f>
        <v>93853</v>
      </c>
      <c r="AQ35" s="236" t="e">
        <f t="shared" si="16"/>
        <v>#DIV/0!</v>
      </c>
      <c r="AR35" s="235">
        <f>AR190</f>
        <v>0</v>
      </c>
      <c r="AS35" s="236">
        <v>0</v>
      </c>
      <c r="AT35" s="238">
        <f t="shared" ref="AT35:BD35" si="97">AT190</f>
        <v>0</v>
      </c>
      <c r="AU35" s="238" t="e">
        <f t="shared" si="97"/>
        <v>#DIV/0!</v>
      </c>
      <c r="AV35" s="238">
        <f t="shared" si="97"/>
        <v>0</v>
      </c>
      <c r="AW35" s="238" t="e">
        <f t="shared" si="97"/>
        <v>#DIV/0!</v>
      </c>
      <c r="AX35" s="238">
        <f t="shared" si="97"/>
        <v>0</v>
      </c>
      <c r="AY35" s="238" t="e">
        <f t="shared" si="97"/>
        <v>#DIV/0!</v>
      </c>
      <c r="AZ35" s="238">
        <f t="shared" si="97"/>
        <v>0</v>
      </c>
      <c r="BA35" s="238">
        <f t="shared" si="97"/>
        <v>0</v>
      </c>
      <c r="BB35" s="238">
        <f t="shared" si="97"/>
        <v>0</v>
      </c>
      <c r="BC35" s="238">
        <f t="shared" si="97"/>
        <v>0</v>
      </c>
      <c r="BD35" s="238">
        <f t="shared" si="97"/>
        <v>0</v>
      </c>
      <c r="BE35" s="239">
        <f t="shared" si="68"/>
        <v>0</v>
      </c>
      <c r="BF35" s="240" t="e">
        <f t="shared" si="19"/>
        <v>#DIV/0!</v>
      </c>
      <c r="BG35" s="239">
        <f>BG190</f>
        <v>0</v>
      </c>
      <c r="BH35" s="240">
        <v>0</v>
      </c>
      <c r="BI35" s="239">
        <f>BI190</f>
        <v>0</v>
      </c>
      <c r="BJ35" s="240" t="e">
        <f t="shared" si="21"/>
        <v>#DIV/0!</v>
      </c>
      <c r="BK35" s="239">
        <f>BK190</f>
        <v>0</v>
      </c>
      <c r="BL35" s="240">
        <v>0</v>
      </c>
      <c r="BM35" s="28"/>
      <c r="BN35" s="28"/>
      <c r="BS35" s="636"/>
    </row>
    <row r="36" spans="2:71" s="29" customFormat="1" ht="54" hidden="1" customHeight="1" x14ac:dyDescent="0.25">
      <c r="B36" s="954" t="s">
        <v>48</v>
      </c>
      <c r="C36" s="954"/>
      <c r="D36" s="234" t="e">
        <f>#REF!</f>
        <v>#REF!</v>
      </c>
      <c r="E36" s="234" t="e">
        <f>#REF!</f>
        <v>#REF!</v>
      </c>
      <c r="F36" s="234" t="e">
        <f>#REF!</f>
        <v>#REF!</v>
      </c>
      <c r="G36" s="234" t="e">
        <f>#REF!</f>
        <v>#REF!</v>
      </c>
      <c r="H36" s="234" t="e">
        <f>#REF!</f>
        <v>#REF!</v>
      </c>
      <c r="I36" s="234" t="e">
        <f>#REF!</f>
        <v>#REF!</v>
      </c>
      <c r="J36" s="234" t="e">
        <f>#REF!</f>
        <v>#REF!</v>
      </c>
      <c r="K36" s="234">
        <f t="shared" ref="K36:P36" si="98">K192</f>
        <v>0</v>
      </c>
      <c r="L36" s="234">
        <f t="shared" si="98"/>
        <v>0</v>
      </c>
      <c r="M36" s="234">
        <f t="shared" si="98"/>
        <v>0</v>
      </c>
      <c r="N36" s="234">
        <f t="shared" si="98"/>
        <v>0</v>
      </c>
      <c r="O36" s="234">
        <f t="shared" si="98"/>
        <v>0</v>
      </c>
      <c r="P36" s="234">
        <f t="shared" si="98"/>
        <v>0</v>
      </c>
      <c r="Q36" s="234" t="e">
        <f t="shared" si="4"/>
        <v>#DIV/0!</v>
      </c>
      <c r="R36" s="234">
        <f>R192</f>
        <v>0</v>
      </c>
      <c r="S36" s="234" t="e">
        <f t="shared" si="5"/>
        <v>#DIV/0!</v>
      </c>
      <c r="T36" s="234">
        <f>T192</f>
        <v>0</v>
      </c>
      <c r="U36" s="234">
        <v>0</v>
      </c>
      <c r="V36" s="234">
        <f>V192</f>
        <v>0</v>
      </c>
      <c r="W36" s="234">
        <v>0</v>
      </c>
      <c r="X36" s="234">
        <f>X192</f>
        <v>0</v>
      </c>
      <c r="Y36" s="234">
        <v>0</v>
      </c>
      <c r="Z36" s="234">
        <f>Z192</f>
        <v>0</v>
      </c>
      <c r="AA36" s="236" t="e">
        <f t="shared" si="9"/>
        <v>#DIV/0!</v>
      </c>
      <c r="AB36" s="235">
        <f>AB192</f>
        <v>0</v>
      </c>
      <c r="AC36" s="236" t="e">
        <f t="shared" si="10"/>
        <v>#DIV/0!</v>
      </c>
      <c r="AD36" s="235">
        <f>AD192</f>
        <v>0</v>
      </c>
      <c r="AE36" s="236">
        <v>0</v>
      </c>
      <c r="AF36" s="235">
        <f>AF192</f>
        <v>0</v>
      </c>
      <c r="AG36" s="236">
        <v>0</v>
      </c>
      <c r="AH36" s="235">
        <f>AH192</f>
        <v>0</v>
      </c>
      <c r="AI36" s="236">
        <v>0</v>
      </c>
      <c r="AJ36" s="235">
        <f>AJ192</f>
        <v>12402.209159999999</v>
      </c>
      <c r="AK36" s="236" t="e">
        <f t="shared" si="14"/>
        <v>#DIV/0!</v>
      </c>
      <c r="AL36" s="235">
        <f>AL192</f>
        <v>12402.209159999999</v>
      </c>
      <c r="AM36" s="236" t="e">
        <f>AL36/L36</f>
        <v>#DIV/0!</v>
      </c>
      <c r="AN36" s="235">
        <f>AN192</f>
        <v>0</v>
      </c>
      <c r="AO36" s="236">
        <v>0</v>
      </c>
      <c r="AP36" s="235">
        <f>AP192</f>
        <v>0</v>
      </c>
      <c r="AQ36" s="236">
        <v>0</v>
      </c>
      <c r="AR36" s="235">
        <f>AR192</f>
        <v>0</v>
      </c>
      <c r="AS36" s="236">
        <v>0</v>
      </c>
      <c r="AT36" s="238">
        <f t="shared" ref="AT36:BD36" si="99">AT192</f>
        <v>130000</v>
      </c>
      <c r="AU36" s="238">
        <f t="shared" si="99"/>
        <v>0</v>
      </c>
      <c r="AV36" s="238">
        <f t="shared" si="99"/>
        <v>0</v>
      </c>
      <c r="AW36" s="238">
        <f t="shared" si="99"/>
        <v>-12402.209159999999</v>
      </c>
      <c r="AX36" s="238">
        <f t="shared" si="99"/>
        <v>-12402.209159999999</v>
      </c>
      <c r="AY36" s="238">
        <f t="shared" si="99"/>
        <v>0</v>
      </c>
      <c r="AZ36" s="238">
        <f t="shared" si="99"/>
        <v>0</v>
      </c>
      <c r="BA36" s="238">
        <f t="shared" si="99"/>
        <v>130000</v>
      </c>
      <c r="BB36" s="238">
        <f t="shared" si="99"/>
        <v>130000</v>
      </c>
      <c r="BC36" s="238">
        <f t="shared" si="99"/>
        <v>0</v>
      </c>
      <c r="BD36" s="238">
        <f t="shared" si="99"/>
        <v>0</v>
      </c>
      <c r="BE36" s="239">
        <f t="shared" si="68"/>
        <v>0</v>
      </c>
      <c r="BF36" s="240" t="e">
        <f t="shared" si="19"/>
        <v>#DIV/0!</v>
      </c>
      <c r="BG36" s="239">
        <f>BG192</f>
        <v>0</v>
      </c>
      <c r="BH36" s="240" t="e">
        <f t="shared" si="20"/>
        <v>#DIV/0!</v>
      </c>
      <c r="BI36" s="239">
        <f>BI192</f>
        <v>0</v>
      </c>
      <c r="BJ36" s="240">
        <v>0</v>
      </c>
      <c r="BK36" s="239">
        <f>BK192</f>
        <v>0</v>
      </c>
      <c r="BL36" s="240">
        <v>0</v>
      </c>
      <c r="BM36" s="28"/>
      <c r="BN36" s="28"/>
      <c r="BS36" s="636"/>
    </row>
    <row r="37" spans="2:71" s="29" customFormat="1" ht="58.5" hidden="1" customHeight="1" x14ac:dyDescent="0.25">
      <c r="B37" s="954" t="s">
        <v>49</v>
      </c>
      <c r="C37" s="954"/>
      <c r="D37" s="234"/>
      <c r="E37" s="234"/>
      <c r="F37" s="234"/>
      <c r="G37" s="234"/>
      <c r="H37" s="234"/>
      <c r="I37" s="234"/>
      <c r="J37" s="234"/>
      <c r="K37" s="234">
        <f>K537</f>
        <v>2882894.2355399998</v>
      </c>
      <c r="L37" s="234">
        <f t="shared" ref="L37" si="100">L537</f>
        <v>2207361.3455699999</v>
      </c>
      <c r="M37" s="234">
        <f>M537</f>
        <v>264846.38761000003</v>
      </c>
      <c r="N37" s="234">
        <f t="shared" ref="N37:BD37" si="101">N537</f>
        <v>0</v>
      </c>
      <c r="O37" s="234">
        <f t="shared" si="101"/>
        <v>410686.50235999993</v>
      </c>
      <c r="P37" s="234">
        <f>P537</f>
        <v>4402028.0563099999</v>
      </c>
      <c r="Q37" s="234">
        <f t="shared" si="4"/>
        <v>1.5269474689852605</v>
      </c>
      <c r="R37" s="234">
        <f>R537</f>
        <v>3934229.1980100004</v>
      </c>
      <c r="S37" s="234">
        <f t="shared" si="5"/>
        <v>1.7823222309775824</v>
      </c>
      <c r="T37" s="234">
        <f>T537</f>
        <v>0</v>
      </c>
      <c r="U37" s="234">
        <v>0</v>
      </c>
      <c r="V37" s="234">
        <f t="shared" ref="V37" si="102">V537</f>
        <v>0</v>
      </c>
      <c r="W37" s="234">
        <v>0</v>
      </c>
      <c r="X37" s="234">
        <f t="shared" si="101"/>
        <v>467798.85829999996</v>
      </c>
      <c r="Y37" s="234">
        <f t="shared" si="8"/>
        <v>1.1390655782739518</v>
      </c>
      <c r="Z37" s="234">
        <f>Z537</f>
        <v>2562211.2358200001</v>
      </c>
      <c r="AA37" s="236">
        <f t="shared" si="9"/>
        <v>0.88876352251613833</v>
      </c>
      <c r="AB37" s="235">
        <f t="shared" ref="AB37:AD37" si="103">AB537</f>
        <v>2083368.6977300001</v>
      </c>
      <c r="AC37" s="236">
        <f t="shared" si="10"/>
        <v>0.94382766188741907</v>
      </c>
      <c r="AD37" s="235">
        <f t="shared" si="103"/>
        <v>214508.01634</v>
      </c>
      <c r="AE37" s="236">
        <v>0</v>
      </c>
      <c r="AF37" s="235">
        <f t="shared" ref="AF37" si="104">AF537</f>
        <v>0</v>
      </c>
      <c r="AG37" s="236">
        <v>0</v>
      </c>
      <c r="AH37" s="235">
        <f t="shared" si="101"/>
        <v>264334.52175000001</v>
      </c>
      <c r="AI37" s="236">
        <f t="shared" si="13"/>
        <v>0.64364063642464064</v>
      </c>
      <c r="AJ37" s="235" t="e">
        <f>AJ537</f>
        <v>#REF!</v>
      </c>
      <c r="AK37" s="236" t="e">
        <f t="shared" si="14"/>
        <v>#REF!</v>
      </c>
      <c r="AL37" s="235" t="e">
        <f>AL537</f>
        <v>#REF!</v>
      </c>
      <c r="AM37" s="236" t="e">
        <f>AL37/L37</f>
        <v>#REF!</v>
      </c>
      <c r="AN37" s="235">
        <f>AN537</f>
        <v>0</v>
      </c>
      <c r="AO37" s="236">
        <v>0</v>
      </c>
      <c r="AP37" s="235">
        <f t="shared" ref="AP37" si="105">AP537</f>
        <v>0</v>
      </c>
      <c r="AQ37" s="236">
        <v>0</v>
      </c>
      <c r="AR37" s="235">
        <f t="shared" si="101"/>
        <v>1292302.8042199998</v>
      </c>
      <c r="AS37" s="236">
        <f t="shared" si="17"/>
        <v>3.1466892551710695</v>
      </c>
      <c r="AT37" s="238" t="e">
        <f t="shared" si="101"/>
        <v>#REF!</v>
      </c>
      <c r="AU37" s="238">
        <f t="shared" si="101"/>
        <v>0</v>
      </c>
      <c r="AV37" s="238" t="e">
        <f t="shared" si="101"/>
        <v>#REF!</v>
      </c>
      <c r="AW37" s="238" t="e">
        <f t="shared" si="101"/>
        <v>#REF!</v>
      </c>
      <c r="AX37" s="238" t="e">
        <f t="shared" si="101"/>
        <v>#REF!</v>
      </c>
      <c r="AY37" s="238">
        <f t="shared" si="101"/>
        <v>0</v>
      </c>
      <c r="AZ37" s="238" t="e">
        <f t="shared" si="101"/>
        <v>#REF!</v>
      </c>
      <c r="BA37" s="238" t="e">
        <f t="shared" si="101"/>
        <v>#REF!</v>
      </c>
      <c r="BB37" s="238" t="e">
        <f t="shared" si="101"/>
        <v>#REF!</v>
      </c>
      <c r="BC37" s="238">
        <f t="shared" si="101"/>
        <v>0</v>
      </c>
      <c r="BD37" s="238" t="e">
        <f t="shared" si="101"/>
        <v>#REF!</v>
      </c>
      <c r="BE37" s="239" t="e">
        <f t="shared" si="68"/>
        <v>#REF!</v>
      </c>
      <c r="BF37" s="240" t="e">
        <f t="shared" si="19"/>
        <v>#REF!</v>
      </c>
      <c r="BG37" s="239" t="e">
        <f t="shared" ref="BG37" si="106">BG537</f>
        <v>#REF!</v>
      </c>
      <c r="BH37" s="240" t="e">
        <f t="shared" si="20"/>
        <v>#REF!</v>
      </c>
      <c r="BI37" s="239">
        <f t="shared" ref="BI37" si="107">BI537</f>
        <v>0</v>
      </c>
      <c r="BJ37" s="240">
        <v>0</v>
      </c>
      <c r="BK37" s="239">
        <f t="shared" ref="BK37" si="108">BK537</f>
        <v>834785.0311599999</v>
      </c>
      <c r="BL37" s="240">
        <f t="shared" si="22"/>
        <v>2.0326575778919644</v>
      </c>
      <c r="BM37" s="28"/>
      <c r="BN37" s="28"/>
      <c r="BS37" s="636"/>
    </row>
    <row r="38" spans="2:71" s="29" customFormat="1" ht="78.75" hidden="1" customHeight="1" x14ac:dyDescent="0.25">
      <c r="B38" s="954" t="s">
        <v>50</v>
      </c>
      <c r="C38" s="954"/>
      <c r="D38" s="234"/>
      <c r="E38" s="234"/>
      <c r="F38" s="234"/>
      <c r="G38" s="234"/>
      <c r="H38" s="234"/>
      <c r="I38" s="234"/>
      <c r="J38" s="234"/>
      <c r="K38" s="234">
        <f>K598</f>
        <v>0</v>
      </c>
      <c r="L38" s="234">
        <f t="shared" ref="L38" si="109">L598</f>
        <v>0</v>
      </c>
      <c r="M38" s="234">
        <f>M598</f>
        <v>0</v>
      </c>
      <c r="N38" s="234">
        <f t="shared" ref="N38:BD38" si="110">N598</f>
        <v>0</v>
      </c>
      <c r="O38" s="234">
        <f t="shared" si="110"/>
        <v>0</v>
      </c>
      <c r="P38" s="234">
        <f>P598</f>
        <v>1150508.09858</v>
      </c>
      <c r="Q38" s="234" t="e">
        <f t="shared" si="4"/>
        <v>#DIV/0!</v>
      </c>
      <c r="R38" s="234">
        <f>R598</f>
        <v>918047.70870999992</v>
      </c>
      <c r="S38" s="234" t="e">
        <f t="shared" si="5"/>
        <v>#DIV/0!</v>
      </c>
      <c r="T38" s="234">
        <f>T598</f>
        <v>0</v>
      </c>
      <c r="U38" s="234">
        <v>0</v>
      </c>
      <c r="V38" s="234">
        <f t="shared" ref="V38" si="111">V598</f>
        <v>232460.38987000004</v>
      </c>
      <c r="W38" s="234" t="e">
        <f t="shared" si="7"/>
        <v>#DIV/0!</v>
      </c>
      <c r="X38" s="234">
        <f t="shared" ref="X38" si="112">X598</f>
        <v>0</v>
      </c>
      <c r="Y38" s="234">
        <v>0</v>
      </c>
      <c r="Z38" s="234">
        <f>Z598</f>
        <v>0</v>
      </c>
      <c r="AA38" s="236" t="e">
        <f t="shared" si="9"/>
        <v>#DIV/0!</v>
      </c>
      <c r="AB38" s="235">
        <f t="shared" ref="AB38:AD38" si="113">AB598</f>
        <v>0</v>
      </c>
      <c r="AC38" s="236" t="e">
        <f t="shared" si="10"/>
        <v>#DIV/0!</v>
      </c>
      <c r="AD38" s="235">
        <f t="shared" si="113"/>
        <v>0</v>
      </c>
      <c r="AE38" s="236">
        <v>0</v>
      </c>
      <c r="AF38" s="235">
        <f t="shared" ref="AF38" si="114">AF598</f>
        <v>0</v>
      </c>
      <c r="AG38" s="236" t="e">
        <f t="shared" si="12"/>
        <v>#DIV/0!</v>
      </c>
      <c r="AH38" s="235">
        <f t="shared" ref="AH38" si="115">AH598</f>
        <v>0</v>
      </c>
      <c r="AI38" s="236">
        <v>0</v>
      </c>
      <c r="AJ38" s="235">
        <f>AJ598</f>
        <v>1898722.3455800002</v>
      </c>
      <c r="AK38" s="236" t="e">
        <f t="shared" si="14"/>
        <v>#DIV/0!</v>
      </c>
      <c r="AL38" s="235">
        <f>AL598</f>
        <v>1397318.5833800002</v>
      </c>
      <c r="AM38" s="236" t="e">
        <f>AL38/L38</f>
        <v>#DIV/0!</v>
      </c>
      <c r="AN38" s="235">
        <f>AN598</f>
        <v>0</v>
      </c>
      <c r="AO38" s="236">
        <v>0</v>
      </c>
      <c r="AP38" s="235">
        <f t="shared" ref="AP38" si="116">AP598</f>
        <v>501403.76219999994</v>
      </c>
      <c r="AQ38" s="236" t="e">
        <f t="shared" si="16"/>
        <v>#DIV/0!</v>
      </c>
      <c r="AR38" s="235">
        <f t="shared" ref="AR38" si="117">AR598</f>
        <v>0</v>
      </c>
      <c r="AS38" s="236">
        <v>0</v>
      </c>
      <c r="AT38" s="238" t="e">
        <f t="shared" si="110"/>
        <v>#REF!</v>
      </c>
      <c r="AU38" s="238">
        <f t="shared" si="110"/>
        <v>0</v>
      </c>
      <c r="AV38" s="238" t="e">
        <f t="shared" si="110"/>
        <v>#REF!</v>
      </c>
      <c r="AW38" s="238" t="e">
        <f t="shared" si="110"/>
        <v>#REF!</v>
      </c>
      <c r="AX38" s="238" t="e">
        <f t="shared" si="110"/>
        <v>#REF!</v>
      </c>
      <c r="AY38" s="238" t="e">
        <f t="shared" si="110"/>
        <v>#DIV/0!</v>
      </c>
      <c r="AZ38" s="238" t="e">
        <f t="shared" si="110"/>
        <v>#REF!</v>
      </c>
      <c r="BA38" s="238" t="e">
        <f t="shared" si="110"/>
        <v>#REF!</v>
      </c>
      <c r="BB38" s="238" t="e">
        <f t="shared" si="110"/>
        <v>#REF!</v>
      </c>
      <c r="BC38" s="238">
        <f t="shared" si="110"/>
        <v>0</v>
      </c>
      <c r="BD38" s="238">
        <f t="shared" si="110"/>
        <v>0</v>
      </c>
      <c r="BE38" s="239" t="e">
        <f t="shared" si="68"/>
        <v>#REF!</v>
      </c>
      <c r="BF38" s="240" t="e">
        <f t="shared" si="19"/>
        <v>#REF!</v>
      </c>
      <c r="BG38" s="239" t="e">
        <f t="shared" ref="BG38" si="118">BG598</f>
        <v>#REF!</v>
      </c>
      <c r="BH38" s="240" t="e">
        <f t="shared" si="20"/>
        <v>#REF!</v>
      </c>
      <c r="BI38" s="239">
        <f t="shared" ref="BI38" si="119">BI598</f>
        <v>117192.81176999997</v>
      </c>
      <c r="BJ38" s="240" t="e">
        <f t="shared" si="21"/>
        <v>#DIV/0!</v>
      </c>
      <c r="BK38" s="239">
        <f t="shared" ref="BK38" si="120">BK598</f>
        <v>0</v>
      </c>
      <c r="BL38" s="240">
        <v>0</v>
      </c>
      <c r="BM38" s="28"/>
      <c r="BN38" s="28"/>
      <c r="BS38" s="636"/>
    </row>
    <row r="39" spans="2:71" s="29" customFormat="1" ht="84" hidden="1" customHeight="1" x14ac:dyDescent="0.25">
      <c r="B39" s="591"/>
      <c r="C39" s="185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>
        <f t="shared" si="49"/>
        <v>0</v>
      </c>
      <c r="Q39" s="234" t="e">
        <f t="shared" si="4"/>
        <v>#DIV/0!</v>
      </c>
      <c r="R39" s="234"/>
      <c r="S39" s="234" t="e">
        <f t="shared" si="5"/>
        <v>#DIV/0!</v>
      </c>
      <c r="T39" s="234"/>
      <c r="U39" s="234" t="e">
        <f t="shared" si="6"/>
        <v>#DIV/0!</v>
      </c>
      <c r="V39" s="234"/>
      <c r="W39" s="234" t="e">
        <f t="shared" si="7"/>
        <v>#DIV/0!</v>
      </c>
      <c r="X39" s="234"/>
      <c r="Y39" s="234" t="e">
        <f t="shared" si="8"/>
        <v>#DIV/0!</v>
      </c>
      <c r="Z39" s="234"/>
      <c r="AA39" s="236" t="e">
        <f t="shared" si="9"/>
        <v>#DIV/0!</v>
      </c>
      <c r="AB39" s="235"/>
      <c r="AC39" s="236" t="e">
        <f t="shared" si="10"/>
        <v>#DIV/0!</v>
      </c>
      <c r="AD39" s="235"/>
      <c r="AE39" s="236" t="e">
        <f t="shared" si="11"/>
        <v>#DIV/0!</v>
      </c>
      <c r="AF39" s="235"/>
      <c r="AG39" s="236" t="e">
        <f t="shared" si="12"/>
        <v>#DIV/0!</v>
      </c>
      <c r="AH39" s="235"/>
      <c r="AI39" s="236" t="e">
        <f t="shared" si="13"/>
        <v>#DIV/0!</v>
      </c>
      <c r="AJ39" s="235">
        <f>AL39+AP39+AR39</f>
        <v>0</v>
      </c>
      <c r="AK39" s="236" t="e">
        <f t="shared" si="14"/>
        <v>#DIV/0!</v>
      </c>
      <c r="AL39" s="235"/>
      <c r="AM39" s="236" t="e">
        <f>AL39/L39</f>
        <v>#DIV/0!</v>
      </c>
      <c r="AN39" s="235"/>
      <c r="AO39" s="236" t="e">
        <f t="shared" si="15"/>
        <v>#DIV/0!</v>
      </c>
      <c r="AP39" s="235"/>
      <c r="AQ39" s="236" t="e">
        <f t="shared" si="16"/>
        <v>#DIV/0!</v>
      </c>
      <c r="AR39" s="235"/>
      <c r="AS39" s="236" t="e">
        <f t="shared" si="17"/>
        <v>#DIV/0!</v>
      </c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9">
        <f t="shared" si="68"/>
        <v>0</v>
      </c>
      <c r="BF39" s="240" t="e">
        <f t="shared" si="19"/>
        <v>#DIV/0!</v>
      </c>
      <c r="BG39" s="239"/>
      <c r="BH39" s="240" t="e">
        <f t="shared" si="20"/>
        <v>#DIV/0!</v>
      </c>
      <c r="BI39" s="239"/>
      <c r="BJ39" s="240" t="e">
        <f t="shared" si="21"/>
        <v>#DIV/0!</v>
      </c>
      <c r="BK39" s="239"/>
      <c r="BL39" s="240" t="e">
        <f t="shared" si="22"/>
        <v>#DIV/0!</v>
      </c>
      <c r="BM39" s="28"/>
      <c r="BN39" s="28"/>
      <c r="BS39" s="636"/>
    </row>
    <row r="40" spans="2:71" s="29" customFormat="1" ht="84" hidden="1" customHeight="1" x14ac:dyDescent="0.25">
      <c r="B40" s="591"/>
      <c r="C40" s="185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>
        <f t="shared" si="49"/>
        <v>0</v>
      </c>
      <c r="Q40" s="234" t="e">
        <f t="shared" si="4"/>
        <v>#DIV/0!</v>
      </c>
      <c r="R40" s="234"/>
      <c r="S40" s="234" t="e">
        <f t="shared" si="5"/>
        <v>#DIV/0!</v>
      </c>
      <c r="T40" s="234"/>
      <c r="U40" s="234" t="e">
        <f t="shared" si="6"/>
        <v>#DIV/0!</v>
      </c>
      <c r="V40" s="234"/>
      <c r="W40" s="234" t="e">
        <f t="shared" si="7"/>
        <v>#DIV/0!</v>
      </c>
      <c r="X40" s="234"/>
      <c r="Y40" s="234" t="e">
        <f t="shared" si="8"/>
        <v>#DIV/0!</v>
      </c>
      <c r="Z40" s="234"/>
      <c r="AA40" s="236" t="e">
        <f t="shared" si="9"/>
        <v>#DIV/0!</v>
      </c>
      <c r="AB40" s="235"/>
      <c r="AC40" s="236" t="e">
        <f t="shared" si="10"/>
        <v>#DIV/0!</v>
      </c>
      <c r="AD40" s="235"/>
      <c r="AE40" s="236" t="e">
        <f t="shared" si="11"/>
        <v>#DIV/0!</v>
      </c>
      <c r="AF40" s="235"/>
      <c r="AG40" s="236" t="e">
        <f t="shared" si="12"/>
        <v>#DIV/0!</v>
      </c>
      <c r="AH40" s="235"/>
      <c r="AI40" s="236" t="e">
        <f t="shared" si="13"/>
        <v>#DIV/0!</v>
      </c>
      <c r="AJ40" s="235">
        <f>AL40+AP40+AR40</f>
        <v>0</v>
      </c>
      <c r="AK40" s="236" t="e">
        <f t="shared" si="14"/>
        <v>#DIV/0!</v>
      </c>
      <c r="AL40" s="235"/>
      <c r="AM40" s="236" t="e">
        <f>AL40/L40</f>
        <v>#DIV/0!</v>
      </c>
      <c r="AN40" s="235"/>
      <c r="AO40" s="236" t="e">
        <f t="shared" si="15"/>
        <v>#DIV/0!</v>
      </c>
      <c r="AP40" s="235"/>
      <c r="AQ40" s="236" t="e">
        <f t="shared" si="16"/>
        <v>#DIV/0!</v>
      </c>
      <c r="AR40" s="235"/>
      <c r="AS40" s="236" t="e">
        <f t="shared" si="17"/>
        <v>#DIV/0!</v>
      </c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9">
        <f t="shared" si="68"/>
        <v>0</v>
      </c>
      <c r="BF40" s="240" t="e">
        <f t="shared" si="19"/>
        <v>#DIV/0!</v>
      </c>
      <c r="BG40" s="239"/>
      <c r="BH40" s="240" t="e">
        <f t="shared" si="20"/>
        <v>#DIV/0!</v>
      </c>
      <c r="BI40" s="239"/>
      <c r="BJ40" s="240" t="e">
        <f t="shared" si="21"/>
        <v>#DIV/0!</v>
      </c>
      <c r="BK40" s="239"/>
      <c r="BL40" s="240" t="e">
        <f t="shared" si="22"/>
        <v>#DIV/0!</v>
      </c>
      <c r="BM40" s="28"/>
      <c r="BN40" s="28"/>
      <c r="BS40" s="636"/>
    </row>
    <row r="41" spans="2:71" s="29" customFormat="1" ht="49.5" hidden="1" customHeight="1" x14ac:dyDescent="0.25">
      <c r="B41" s="954" t="s">
        <v>51</v>
      </c>
      <c r="C41" s="954"/>
      <c r="D41" s="234"/>
      <c r="E41" s="234"/>
      <c r="F41" s="234"/>
      <c r="G41" s="234"/>
      <c r="H41" s="234"/>
      <c r="I41" s="234"/>
      <c r="J41" s="234"/>
      <c r="K41" s="234">
        <f>K682</f>
        <v>25680.987000000001</v>
      </c>
      <c r="L41" s="234">
        <f t="shared" ref="L41:BD41" si="121">L682</f>
        <v>0</v>
      </c>
      <c r="M41" s="234">
        <f t="shared" si="121"/>
        <v>0</v>
      </c>
      <c r="N41" s="234">
        <f t="shared" si="121"/>
        <v>0</v>
      </c>
      <c r="O41" s="234">
        <f t="shared" si="121"/>
        <v>25680.987000000001</v>
      </c>
      <c r="P41" s="234">
        <f>P682</f>
        <v>52999.913719999997</v>
      </c>
      <c r="Q41" s="234">
        <f t="shared" si="4"/>
        <v>2.0637802480099379</v>
      </c>
      <c r="R41" s="234">
        <f t="shared" ref="R41:T41" si="122">R682</f>
        <v>0</v>
      </c>
      <c r="S41" s="234">
        <v>0</v>
      </c>
      <c r="T41" s="234">
        <f t="shared" si="122"/>
        <v>0</v>
      </c>
      <c r="U41" s="234">
        <v>0</v>
      </c>
      <c r="V41" s="234">
        <f t="shared" ref="V41" si="123">V682</f>
        <v>0</v>
      </c>
      <c r="W41" s="234">
        <v>0</v>
      </c>
      <c r="X41" s="234">
        <f t="shared" ref="X41" si="124">X682</f>
        <v>52999.913719999997</v>
      </c>
      <c r="Y41" s="234">
        <f t="shared" si="8"/>
        <v>2.0637802480099379</v>
      </c>
      <c r="Z41" s="234">
        <f>Z682</f>
        <v>25680.987000000001</v>
      </c>
      <c r="AA41" s="236">
        <f t="shared" si="9"/>
        <v>1</v>
      </c>
      <c r="AB41" s="235">
        <f t="shared" ref="AB41:AD41" si="125">AB682</f>
        <v>0</v>
      </c>
      <c r="AC41" s="236">
        <v>0</v>
      </c>
      <c r="AD41" s="235">
        <f t="shared" si="125"/>
        <v>0</v>
      </c>
      <c r="AE41" s="236">
        <v>0</v>
      </c>
      <c r="AF41" s="235">
        <f t="shared" ref="AF41" si="126">AF682</f>
        <v>0</v>
      </c>
      <c r="AG41" s="236">
        <v>0</v>
      </c>
      <c r="AH41" s="235">
        <f t="shared" ref="AH41" si="127">AH682</f>
        <v>25680.987000000001</v>
      </c>
      <c r="AI41" s="236">
        <f t="shared" si="13"/>
        <v>1</v>
      </c>
      <c r="AJ41" s="235">
        <f>AJ682</f>
        <v>44324.459000000003</v>
      </c>
      <c r="AK41" s="236">
        <f t="shared" si="14"/>
        <v>1.7259639981905681</v>
      </c>
      <c r="AL41" s="235">
        <f>AL682</f>
        <v>0</v>
      </c>
      <c r="AM41" s="236">
        <v>0</v>
      </c>
      <c r="AN41" s="235">
        <f>AN682</f>
        <v>0</v>
      </c>
      <c r="AO41" s="236">
        <v>0</v>
      </c>
      <c r="AP41" s="235">
        <f t="shared" ref="AP41" si="128">AP682</f>
        <v>0</v>
      </c>
      <c r="AQ41" s="236">
        <v>0</v>
      </c>
      <c r="AR41" s="235">
        <f t="shared" ref="AR41" si="129">AR682</f>
        <v>44324.459000000003</v>
      </c>
      <c r="AS41" s="236">
        <f t="shared" si="17"/>
        <v>1.7259639981905681</v>
      </c>
      <c r="AT41" s="238">
        <f t="shared" si="121"/>
        <v>0</v>
      </c>
      <c r="AU41" s="238">
        <f t="shared" si="121"/>
        <v>0</v>
      </c>
      <c r="AV41" s="238">
        <f t="shared" si="121"/>
        <v>79332.537429999997</v>
      </c>
      <c r="AW41" s="238">
        <f t="shared" si="121"/>
        <v>0</v>
      </c>
      <c r="AX41" s="238">
        <f t="shared" si="121"/>
        <v>0</v>
      </c>
      <c r="AY41" s="238">
        <f t="shared" si="121"/>
        <v>0</v>
      </c>
      <c r="AZ41" s="238">
        <f t="shared" si="121"/>
        <v>0</v>
      </c>
      <c r="BA41" s="238">
        <f t="shared" si="121"/>
        <v>79332.537429999997</v>
      </c>
      <c r="BB41" s="238">
        <f t="shared" si="121"/>
        <v>0</v>
      </c>
      <c r="BC41" s="238">
        <f t="shared" si="121"/>
        <v>0</v>
      </c>
      <c r="BD41" s="238">
        <f t="shared" si="121"/>
        <v>79332.537429999997</v>
      </c>
      <c r="BE41" s="239">
        <f t="shared" si="68"/>
        <v>0</v>
      </c>
      <c r="BF41" s="240">
        <f t="shared" si="19"/>
        <v>0</v>
      </c>
      <c r="BG41" s="239">
        <f t="shared" ref="BG41" si="130">BG682</f>
        <v>0</v>
      </c>
      <c r="BH41" s="240">
        <v>0</v>
      </c>
      <c r="BI41" s="239">
        <f t="shared" ref="BI41" si="131">BI682</f>
        <v>0</v>
      </c>
      <c r="BJ41" s="240">
        <v>0</v>
      </c>
      <c r="BK41" s="239">
        <f t="shared" ref="BK41" si="132">BK682</f>
        <v>0</v>
      </c>
      <c r="BL41" s="240">
        <f t="shared" si="22"/>
        <v>0</v>
      </c>
      <c r="BM41" s="28"/>
      <c r="BN41" s="28"/>
      <c r="BS41" s="636"/>
    </row>
    <row r="42" spans="2:71" s="29" customFormat="1" ht="52.5" hidden="1" customHeight="1" x14ac:dyDescent="0.25">
      <c r="B42" s="954" t="s">
        <v>52</v>
      </c>
      <c r="C42" s="954"/>
      <c r="D42" s="234"/>
      <c r="E42" s="234"/>
      <c r="F42" s="234"/>
      <c r="G42" s="234"/>
      <c r="H42" s="234"/>
      <c r="I42" s="234"/>
      <c r="J42" s="234"/>
      <c r="K42" s="234">
        <f>K225</f>
        <v>232914</v>
      </c>
      <c r="L42" s="234">
        <f t="shared" ref="L42:BD42" si="133">L225</f>
        <v>232914</v>
      </c>
      <c r="M42" s="234">
        <f t="shared" si="133"/>
        <v>0</v>
      </c>
      <c r="N42" s="234">
        <f t="shared" si="133"/>
        <v>0</v>
      </c>
      <c r="O42" s="234">
        <f t="shared" si="133"/>
        <v>0</v>
      </c>
      <c r="P42" s="234">
        <f>P225</f>
        <v>0</v>
      </c>
      <c r="Q42" s="234">
        <f t="shared" si="4"/>
        <v>0</v>
      </c>
      <c r="R42" s="234">
        <f t="shared" ref="R42:T42" si="134">R225</f>
        <v>0</v>
      </c>
      <c r="S42" s="234">
        <f t="shared" si="5"/>
        <v>0</v>
      </c>
      <c r="T42" s="234">
        <f t="shared" si="134"/>
        <v>0</v>
      </c>
      <c r="U42" s="234">
        <v>0</v>
      </c>
      <c r="V42" s="234">
        <f t="shared" ref="V42" si="135">V225</f>
        <v>0</v>
      </c>
      <c r="W42" s="234">
        <v>0</v>
      </c>
      <c r="X42" s="234">
        <f t="shared" ref="X42" si="136">X225</f>
        <v>0</v>
      </c>
      <c r="Y42" s="234">
        <v>0</v>
      </c>
      <c r="Z42" s="234">
        <f>Z225</f>
        <v>232914</v>
      </c>
      <c r="AA42" s="236">
        <f t="shared" si="9"/>
        <v>1</v>
      </c>
      <c r="AB42" s="235">
        <f t="shared" ref="AB42:AD42" si="137">AB225</f>
        <v>232914</v>
      </c>
      <c r="AC42" s="236">
        <f t="shared" si="10"/>
        <v>1</v>
      </c>
      <c r="AD42" s="235">
        <f t="shared" si="137"/>
        <v>0</v>
      </c>
      <c r="AE42" s="236">
        <v>0</v>
      </c>
      <c r="AF42" s="235">
        <f t="shared" ref="AF42" si="138">AF225</f>
        <v>0</v>
      </c>
      <c r="AG42" s="236">
        <v>0</v>
      </c>
      <c r="AH42" s="235">
        <f t="shared" ref="AH42" si="139">AH225</f>
        <v>0</v>
      </c>
      <c r="AI42" s="236">
        <v>0</v>
      </c>
      <c r="AJ42" s="235">
        <f>AJ225</f>
        <v>232914</v>
      </c>
      <c r="AK42" s="236">
        <f t="shared" si="14"/>
        <v>1</v>
      </c>
      <c r="AL42" s="235">
        <f>AL225</f>
        <v>232914</v>
      </c>
      <c r="AM42" s="236">
        <f>AL42/L42</f>
        <v>1</v>
      </c>
      <c r="AN42" s="235">
        <f>AN225</f>
        <v>0</v>
      </c>
      <c r="AO42" s="236">
        <v>0</v>
      </c>
      <c r="AP42" s="235">
        <f t="shared" ref="AP42" si="140">AP225</f>
        <v>0</v>
      </c>
      <c r="AQ42" s="243">
        <v>0</v>
      </c>
      <c r="AR42" s="235">
        <f t="shared" ref="AR42" si="141">AR225</f>
        <v>0</v>
      </c>
      <c r="AS42" s="236">
        <v>0</v>
      </c>
      <c r="AT42" s="238">
        <f t="shared" si="133"/>
        <v>130000</v>
      </c>
      <c r="AU42" s="238">
        <f t="shared" si="133"/>
        <v>0</v>
      </c>
      <c r="AV42" s="238">
        <f t="shared" si="133"/>
        <v>0</v>
      </c>
      <c r="AW42" s="238">
        <f t="shared" si="133"/>
        <v>-232914</v>
      </c>
      <c r="AX42" s="238">
        <f t="shared" si="133"/>
        <v>-232914</v>
      </c>
      <c r="AY42" s="238">
        <f t="shared" si="133"/>
        <v>0</v>
      </c>
      <c r="AZ42" s="238">
        <f t="shared" si="133"/>
        <v>0</v>
      </c>
      <c r="BA42" s="238">
        <f t="shared" si="133"/>
        <v>130000</v>
      </c>
      <c r="BB42" s="238">
        <f t="shared" si="133"/>
        <v>130000</v>
      </c>
      <c r="BC42" s="238">
        <f t="shared" si="133"/>
        <v>0</v>
      </c>
      <c r="BD42" s="238">
        <f t="shared" si="133"/>
        <v>0</v>
      </c>
      <c r="BE42" s="239">
        <f t="shared" si="68"/>
        <v>0</v>
      </c>
      <c r="BF42" s="240">
        <f t="shared" si="19"/>
        <v>0</v>
      </c>
      <c r="BG42" s="239">
        <f t="shared" ref="BG42" si="142">BG225</f>
        <v>0</v>
      </c>
      <c r="BH42" s="240">
        <f t="shared" si="20"/>
        <v>0</v>
      </c>
      <c r="BI42" s="239">
        <f t="shared" ref="BI42" si="143">BI225</f>
        <v>0</v>
      </c>
      <c r="BJ42" s="240">
        <v>0</v>
      </c>
      <c r="BK42" s="239">
        <f t="shared" ref="BK42" si="144">BK225</f>
        <v>0</v>
      </c>
      <c r="BL42" s="240">
        <v>0</v>
      </c>
      <c r="BM42" s="28"/>
      <c r="BN42" s="28"/>
      <c r="BS42" s="636"/>
    </row>
    <row r="43" spans="2:71" s="29" customFormat="1" ht="38.25" hidden="1" customHeight="1" x14ac:dyDescent="0.25">
      <c r="B43" s="954" t="s">
        <v>53</v>
      </c>
      <c r="C43" s="954"/>
      <c r="D43" s="234"/>
      <c r="E43" s="234"/>
      <c r="F43" s="234"/>
      <c r="G43" s="234"/>
      <c r="H43" s="234"/>
      <c r="I43" s="234"/>
      <c r="J43" s="234"/>
      <c r="K43" s="234">
        <f>K726</f>
        <v>378882.72833999997</v>
      </c>
      <c r="L43" s="234">
        <f t="shared" ref="L43:BD43" si="145">L726</f>
        <v>0</v>
      </c>
      <c r="M43" s="234">
        <f t="shared" si="145"/>
        <v>0</v>
      </c>
      <c r="N43" s="234">
        <f t="shared" si="145"/>
        <v>0</v>
      </c>
      <c r="O43" s="234">
        <f t="shared" si="145"/>
        <v>378882.72833999997</v>
      </c>
      <c r="P43" s="234">
        <f>P726</f>
        <v>59793.343769999999</v>
      </c>
      <c r="Q43" s="234">
        <f t="shared" si="4"/>
        <v>0.15781491025461297</v>
      </c>
      <c r="R43" s="234">
        <f t="shared" ref="R43:T43" si="146">R726</f>
        <v>0</v>
      </c>
      <c r="S43" s="234">
        <v>0</v>
      </c>
      <c r="T43" s="234">
        <f t="shared" si="146"/>
        <v>0</v>
      </c>
      <c r="U43" s="234">
        <v>0</v>
      </c>
      <c r="V43" s="234">
        <f t="shared" ref="V43" si="147">V726</f>
        <v>0</v>
      </c>
      <c r="W43" s="234">
        <v>0</v>
      </c>
      <c r="X43" s="234">
        <f t="shared" ref="X43" si="148">X726</f>
        <v>59793.343769999999</v>
      </c>
      <c r="Y43" s="234">
        <f t="shared" si="8"/>
        <v>0.15781491025461297</v>
      </c>
      <c r="Z43" s="234">
        <f>Z726</f>
        <v>378882.72833999997</v>
      </c>
      <c r="AA43" s="236">
        <f t="shared" si="9"/>
        <v>1</v>
      </c>
      <c r="AB43" s="235">
        <f t="shared" ref="AB43:AD43" si="149">AB726</f>
        <v>0</v>
      </c>
      <c r="AC43" s="236">
        <v>0</v>
      </c>
      <c r="AD43" s="235">
        <f t="shared" si="149"/>
        <v>0</v>
      </c>
      <c r="AE43" s="236">
        <v>0</v>
      </c>
      <c r="AF43" s="235">
        <f t="shared" ref="AF43" si="150">AF726</f>
        <v>0</v>
      </c>
      <c r="AG43" s="236">
        <v>0</v>
      </c>
      <c r="AH43" s="235">
        <f t="shared" ref="AH43" si="151">AH726</f>
        <v>378882.72833999997</v>
      </c>
      <c r="AI43" s="236">
        <f t="shared" si="13"/>
        <v>1</v>
      </c>
      <c r="AJ43" s="235">
        <f>AJ726</f>
        <v>378882.72833999997</v>
      </c>
      <c r="AK43" s="236">
        <f t="shared" si="14"/>
        <v>1</v>
      </c>
      <c r="AL43" s="235">
        <f>AL726</f>
        <v>0</v>
      </c>
      <c r="AM43" s="243">
        <v>0</v>
      </c>
      <c r="AN43" s="235">
        <f>AN726</f>
        <v>0</v>
      </c>
      <c r="AO43" s="236">
        <v>0</v>
      </c>
      <c r="AP43" s="235">
        <f t="shared" ref="AP43" si="152">AP726</f>
        <v>0</v>
      </c>
      <c r="AQ43" s="243">
        <v>0</v>
      </c>
      <c r="AR43" s="235">
        <f t="shared" ref="AR43" si="153">AR726</f>
        <v>378882.72833999997</v>
      </c>
      <c r="AS43" s="236">
        <f t="shared" si="17"/>
        <v>1</v>
      </c>
      <c r="AT43" s="238" t="e">
        <f t="shared" si="145"/>
        <v>#REF!</v>
      </c>
      <c r="AU43" s="238" t="e">
        <f t="shared" si="145"/>
        <v>#REF!</v>
      </c>
      <c r="AV43" s="238" t="e">
        <f t="shared" si="145"/>
        <v>#REF!</v>
      </c>
      <c r="AW43" s="238" t="e">
        <f t="shared" si="145"/>
        <v>#REF!</v>
      </c>
      <c r="AX43" s="238" t="e">
        <f t="shared" si="145"/>
        <v>#REF!</v>
      </c>
      <c r="AY43" s="238" t="e">
        <f t="shared" si="145"/>
        <v>#REF!</v>
      </c>
      <c r="AZ43" s="238" t="e">
        <f t="shared" si="145"/>
        <v>#REF!</v>
      </c>
      <c r="BA43" s="238" t="e">
        <f t="shared" si="145"/>
        <v>#REF!</v>
      </c>
      <c r="BB43" s="238" t="e">
        <f t="shared" si="145"/>
        <v>#REF!</v>
      </c>
      <c r="BC43" s="238" t="e">
        <f t="shared" si="145"/>
        <v>#REF!</v>
      </c>
      <c r="BD43" s="238" t="e">
        <f t="shared" si="145"/>
        <v>#REF!</v>
      </c>
      <c r="BE43" s="239">
        <f t="shared" si="68"/>
        <v>0</v>
      </c>
      <c r="BF43" s="240">
        <f t="shared" si="19"/>
        <v>0</v>
      </c>
      <c r="BG43" s="239">
        <f t="shared" ref="BG43" si="154">BG726</f>
        <v>0</v>
      </c>
      <c r="BH43" s="240">
        <v>0</v>
      </c>
      <c r="BI43" s="239">
        <f t="shared" ref="BI43" si="155">BI726</f>
        <v>0</v>
      </c>
      <c r="BJ43" s="240">
        <v>0</v>
      </c>
      <c r="BK43" s="239">
        <f t="shared" ref="BK43" si="156">BK726</f>
        <v>0</v>
      </c>
      <c r="BL43" s="240">
        <f t="shared" si="22"/>
        <v>0</v>
      </c>
      <c r="BM43" s="28"/>
      <c r="BN43" s="28"/>
      <c r="BS43" s="636"/>
    </row>
    <row r="44" spans="2:71" s="32" customFormat="1" ht="32.25" customHeight="1" x14ac:dyDescent="0.25">
      <c r="B44" s="1024" t="s">
        <v>54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1025"/>
      <c r="AB44" s="1025"/>
      <c r="AC44" s="1025"/>
      <c r="AD44" s="1025"/>
      <c r="AE44" s="1025"/>
      <c r="AF44" s="1025"/>
      <c r="AG44" s="1025"/>
      <c r="AH44" s="1025"/>
      <c r="AI44" s="1025"/>
      <c r="AJ44" s="1025"/>
      <c r="AK44" s="1025"/>
      <c r="AL44" s="1025"/>
      <c r="AM44" s="1025"/>
      <c r="AN44" s="1025"/>
      <c r="AO44" s="1025"/>
      <c r="AP44" s="1025"/>
      <c r="AQ44" s="1025"/>
      <c r="AR44" s="1025"/>
      <c r="AS44" s="1025"/>
      <c r="AT44" s="1025"/>
      <c r="AU44" s="1025"/>
      <c r="AV44" s="1025"/>
      <c r="AW44" s="1025"/>
      <c r="AX44" s="1025"/>
      <c r="AY44" s="1025"/>
      <c r="AZ44" s="1025"/>
      <c r="BA44" s="1025"/>
      <c r="BB44" s="1025"/>
      <c r="BC44" s="1025"/>
      <c r="BD44" s="1025"/>
      <c r="BE44" s="1025"/>
      <c r="BF44" s="1025"/>
      <c r="BG44" s="1025"/>
      <c r="BH44" s="1025"/>
      <c r="BI44" s="1025"/>
      <c r="BJ44" s="1025"/>
      <c r="BK44" s="1025"/>
      <c r="BL44" s="1025"/>
      <c r="BM44" s="1025"/>
      <c r="BN44" s="1025"/>
      <c r="BO44" s="1025"/>
      <c r="BP44" s="1025"/>
      <c r="BQ44" s="1025"/>
      <c r="BR44" s="1025"/>
      <c r="BS44" s="1026"/>
    </row>
    <row r="45" spans="2:71" s="34" customFormat="1" ht="36.75" customHeight="1" x14ac:dyDescent="0.25">
      <c r="B45" s="1043" t="s">
        <v>55</v>
      </c>
      <c r="C45" s="1043"/>
      <c r="D45" s="805" t="e">
        <f t="shared" ref="D45:J47" si="157">D619</f>
        <v>#REF!</v>
      </c>
      <c r="E45" s="805" t="e">
        <f t="shared" si="157"/>
        <v>#REF!</v>
      </c>
      <c r="F45" s="805" t="e">
        <f t="shared" si="157"/>
        <v>#REF!</v>
      </c>
      <c r="G45" s="805" t="e">
        <f t="shared" si="157"/>
        <v>#REF!</v>
      </c>
      <c r="H45" s="805" t="e">
        <f t="shared" si="157"/>
        <v>#REF!</v>
      </c>
      <c r="I45" s="805" t="e">
        <f t="shared" si="157"/>
        <v>#REF!</v>
      </c>
      <c r="J45" s="805" t="e">
        <f t="shared" si="157"/>
        <v>#REF!</v>
      </c>
      <c r="K45" s="805">
        <f>K619</f>
        <v>4994403.8480799999</v>
      </c>
      <c r="L45" s="805">
        <f t="shared" ref="L45:BD47" si="158">L619</f>
        <v>4318870.95811</v>
      </c>
      <c r="M45" s="805">
        <f t="shared" si="158"/>
        <v>264846.38761000003</v>
      </c>
      <c r="N45" s="805">
        <f t="shared" si="158"/>
        <v>0</v>
      </c>
      <c r="O45" s="805">
        <f t="shared" si="158"/>
        <v>410686.50235999993</v>
      </c>
      <c r="P45" s="805" t="e">
        <f>R45+V45+X45+T45</f>
        <v>#REF!</v>
      </c>
      <c r="Q45" s="805" t="e">
        <f t="shared" si="4"/>
        <v>#REF!</v>
      </c>
      <c r="R45" s="805" t="e">
        <f t="shared" ref="R45:R47" si="159">R619</f>
        <v>#REF!</v>
      </c>
      <c r="S45" s="805" t="e">
        <f>R45/L45</f>
        <v>#REF!</v>
      </c>
      <c r="T45" s="805">
        <f t="shared" ref="T45:T47" si="160">T619</f>
        <v>2568.18516</v>
      </c>
      <c r="U45" s="805">
        <f>T45/M45</f>
        <v>9.6968857426206808E-3</v>
      </c>
      <c r="V45" s="805">
        <f t="shared" ref="V45:V47" si="161">V619</f>
        <v>356160.35987000004</v>
      </c>
      <c r="W45" s="805" t="e">
        <f>V45/N45</f>
        <v>#DIV/0!</v>
      </c>
      <c r="X45" s="805">
        <f t="shared" si="158"/>
        <v>954203.53229999996</v>
      </c>
      <c r="Y45" s="805">
        <f>X45/O45</f>
        <v>2.3234353377008805</v>
      </c>
      <c r="Z45" s="805">
        <f t="shared" ref="Z45:Z47" si="162">Z619</f>
        <v>4667745.0699100001</v>
      </c>
      <c r="AA45" s="806">
        <f t="shared" si="9"/>
        <v>0.93459504114878944</v>
      </c>
      <c r="AB45" s="807">
        <f t="shared" ref="AB45:AB47" si="163">AB619</f>
        <v>4188902.5318200001</v>
      </c>
      <c r="AC45" s="806">
        <f t="shared" si="10"/>
        <v>0.96990685122324749</v>
      </c>
      <c r="AD45" s="807">
        <f t="shared" ref="AD45:AD47" si="164">AD619</f>
        <v>214508.01634</v>
      </c>
      <c r="AE45" s="806">
        <f>AD45/M45</f>
        <v>0.80993370638633788</v>
      </c>
      <c r="AF45" s="807">
        <f t="shared" ref="AF45:AF47" si="165">AF619</f>
        <v>0</v>
      </c>
      <c r="AG45" s="806" t="e">
        <f t="shared" si="12"/>
        <v>#DIV/0!</v>
      </c>
      <c r="AH45" s="807">
        <f t="shared" ref="AH45" si="166">AH619</f>
        <v>264334.52175000001</v>
      </c>
      <c r="AI45" s="806">
        <f t="shared" si="13"/>
        <v>0.64364063642464064</v>
      </c>
      <c r="AJ45" s="807" t="e">
        <f>AL45+AP45+AR45+AN45</f>
        <v>#REF!</v>
      </c>
      <c r="AK45" s="806" t="e">
        <f t="shared" ref="AK45:AK47" si="167">AJ45/K45</f>
        <v>#REF!</v>
      </c>
      <c r="AL45" s="807" t="e">
        <f t="shared" ref="AL45" si="168">AL619</f>
        <v>#REF!</v>
      </c>
      <c r="AM45" s="806" t="e">
        <f t="shared" ref="AM45:AM47" si="169">AL45/L45</f>
        <v>#REF!</v>
      </c>
      <c r="AN45" s="807">
        <f t="shared" ref="AN45:AN47" si="170">AN619</f>
        <v>7490.6571999999996</v>
      </c>
      <c r="AO45" s="806">
        <f>AN45/M45</f>
        <v>2.8283025747854938E-2</v>
      </c>
      <c r="AP45" s="807">
        <f t="shared" ref="AP45:AP47" si="171">AP619</f>
        <v>646474.97801999992</v>
      </c>
      <c r="AQ45" s="806" t="e">
        <f t="shared" ref="AQ45:AQ46" si="172">AP45/N45</f>
        <v>#DIV/0!</v>
      </c>
      <c r="AR45" s="807">
        <f t="shared" ref="AR45" si="173">AR619</f>
        <v>1906903.9042199999</v>
      </c>
      <c r="AS45" s="806">
        <f t="shared" ref="AS45:AS46" si="174">AR45/O45</f>
        <v>4.6432105590566612</v>
      </c>
      <c r="AT45" s="808" t="e">
        <f t="shared" si="158"/>
        <v>#REF!</v>
      </c>
      <c r="AU45" s="808" t="e">
        <f t="shared" si="158"/>
        <v>#DIV/0!</v>
      </c>
      <c r="AV45" s="808" t="e">
        <f t="shared" si="158"/>
        <v>#REF!</v>
      </c>
      <c r="AW45" s="808" t="e">
        <f t="shared" si="158"/>
        <v>#REF!</v>
      </c>
      <c r="AX45" s="808" t="e">
        <f t="shared" si="158"/>
        <v>#REF!</v>
      </c>
      <c r="AY45" s="808" t="e">
        <f t="shared" si="158"/>
        <v>#DIV/0!</v>
      </c>
      <c r="AZ45" s="808" t="e">
        <f t="shared" si="158"/>
        <v>#REF!</v>
      </c>
      <c r="BA45" s="808" t="e">
        <f t="shared" si="158"/>
        <v>#REF!</v>
      </c>
      <c r="BB45" s="808" t="e">
        <f t="shared" si="158"/>
        <v>#REF!</v>
      </c>
      <c r="BC45" s="808">
        <f t="shared" si="158"/>
        <v>0</v>
      </c>
      <c r="BD45" s="808" t="e">
        <f t="shared" si="158"/>
        <v>#REF!</v>
      </c>
      <c r="BE45" s="809" t="e">
        <f t="shared" ref="BE45:BE47" si="175">BG45+BI45+BK45</f>
        <v>#REF!</v>
      </c>
      <c r="BF45" s="810" t="e">
        <f t="shared" si="19"/>
        <v>#REF!</v>
      </c>
      <c r="BG45" s="809" t="e">
        <f t="shared" ref="BG45" si="176">BG619</f>
        <v>#REF!</v>
      </c>
      <c r="BH45" s="810" t="e">
        <f t="shared" si="20"/>
        <v>#REF!</v>
      </c>
      <c r="BI45" s="809">
        <f t="shared" ref="BI45:BI47" si="177">BI619</f>
        <v>117192.81176999997</v>
      </c>
      <c r="BJ45" s="810" t="e">
        <f t="shared" si="21"/>
        <v>#DIV/0!</v>
      </c>
      <c r="BK45" s="809">
        <f>BK619</f>
        <v>834785.0311599999</v>
      </c>
      <c r="BL45" s="811">
        <f t="shared" si="22"/>
        <v>2.0326575778919644</v>
      </c>
      <c r="BM45" s="812"/>
      <c r="BN45" s="812"/>
      <c r="BO45" s="812"/>
      <c r="BP45" s="812"/>
      <c r="BQ45" s="812"/>
      <c r="BR45" s="813"/>
      <c r="BS45" s="814"/>
    </row>
    <row r="46" spans="2:71" s="35" customFormat="1" ht="47.25" hidden="1" customHeight="1" x14ac:dyDescent="0.25">
      <c r="B46" s="815"/>
      <c r="C46" s="816" t="s">
        <v>337</v>
      </c>
      <c r="D46" s="817" t="e">
        <f t="shared" si="157"/>
        <v>#REF!</v>
      </c>
      <c r="E46" s="818"/>
      <c r="F46" s="817"/>
      <c r="G46" s="817"/>
      <c r="H46" s="818"/>
      <c r="I46" s="817"/>
      <c r="J46" s="817"/>
      <c r="K46" s="817">
        <f>K620</f>
        <v>2352979.54054</v>
      </c>
      <c r="L46" s="817">
        <f t="shared" si="158"/>
        <v>1687179.0871599999</v>
      </c>
      <c r="M46" s="817">
        <f t="shared" si="158"/>
        <v>255113.95102000001</v>
      </c>
      <c r="N46" s="817">
        <f t="shared" si="158"/>
        <v>0</v>
      </c>
      <c r="O46" s="817">
        <f>O620</f>
        <v>410686.50235999993</v>
      </c>
      <c r="P46" s="817" t="e">
        <f>R46+V46+X46+T46</f>
        <v>#REF!</v>
      </c>
      <c r="Q46" s="805" t="e">
        <f t="shared" si="4"/>
        <v>#REF!</v>
      </c>
      <c r="R46" s="817" t="e">
        <f t="shared" si="159"/>
        <v>#REF!</v>
      </c>
      <c r="S46" s="805" t="e">
        <f t="shared" ref="S46:S47" si="178">R46/L46</f>
        <v>#REF!</v>
      </c>
      <c r="T46" s="817">
        <f t="shared" si="160"/>
        <v>2568.18516</v>
      </c>
      <c r="U46" s="805">
        <f t="shared" ref="U46" si="179">T46/M46</f>
        <v>1.0066815827718742E-2</v>
      </c>
      <c r="V46" s="817">
        <f t="shared" si="161"/>
        <v>356160.35987000004</v>
      </c>
      <c r="W46" s="805" t="e">
        <f t="shared" ref="W46" si="180">V46/N46</f>
        <v>#DIV/0!</v>
      </c>
      <c r="X46" s="817">
        <f t="shared" si="158"/>
        <v>954203.53229999996</v>
      </c>
      <c r="Y46" s="805">
        <f t="shared" ref="Y46:Y54" si="181">X46/O46</f>
        <v>2.3234353377008805</v>
      </c>
      <c r="Z46" s="817">
        <f t="shared" si="162"/>
        <v>2026320.7623700001</v>
      </c>
      <c r="AA46" s="806">
        <f t="shared" si="9"/>
        <v>0.86117228282612568</v>
      </c>
      <c r="AB46" s="819">
        <f t="shared" si="163"/>
        <v>1557210.66087</v>
      </c>
      <c r="AC46" s="806">
        <f t="shared" si="10"/>
        <v>0.92296702390451413</v>
      </c>
      <c r="AD46" s="819">
        <f t="shared" si="164"/>
        <v>204775.57975</v>
      </c>
      <c r="AE46" s="806">
        <f t="shared" ref="AE46" si="182">AD46/M46</f>
        <v>0.80268279696685951</v>
      </c>
      <c r="AF46" s="819">
        <f t="shared" si="165"/>
        <v>0</v>
      </c>
      <c r="AG46" s="806" t="e">
        <f t="shared" si="12"/>
        <v>#DIV/0!</v>
      </c>
      <c r="AH46" s="819">
        <f>AH620</f>
        <v>264334.52175000001</v>
      </c>
      <c r="AI46" s="806">
        <f t="shared" si="13"/>
        <v>0.64364063642464064</v>
      </c>
      <c r="AJ46" s="819" t="e">
        <f>AL46+AP46+AR46+AN46</f>
        <v>#REF!</v>
      </c>
      <c r="AK46" s="806" t="e">
        <f t="shared" si="167"/>
        <v>#REF!</v>
      </c>
      <c r="AL46" s="819" t="e">
        <f>AL620</f>
        <v>#REF!</v>
      </c>
      <c r="AM46" s="806" t="e">
        <f t="shared" si="169"/>
        <v>#REF!</v>
      </c>
      <c r="AN46" s="819">
        <f t="shared" si="170"/>
        <v>7490.6571999999996</v>
      </c>
      <c r="AO46" s="806">
        <f t="shared" ref="AO46" si="183">AN46/M46</f>
        <v>2.9362005370740227E-2</v>
      </c>
      <c r="AP46" s="819">
        <f t="shared" si="171"/>
        <v>646474.97802000004</v>
      </c>
      <c r="AQ46" s="806" t="e">
        <f t="shared" si="172"/>
        <v>#DIV/0!</v>
      </c>
      <c r="AR46" s="819">
        <f>AR620</f>
        <v>1799094.6261499999</v>
      </c>
      <c r="AS46" s="806">
        <f t="shared" si="174"/>
        <v>4.380700645897897</v>
      </c>
      <c r="AT46" s="820" t="e">
        <f t="shared" si="158"/>
        <v>#REF!</v>
      </c>
      <c r="AU46" s="820" t="e">
        <f t="shared" si="158"/>
        <v>#DIV/0!</v>
      </c>
      <c r="AV46" s="820" t="e">
        <f t="shared" si="158"/>
        <v>#REF!</v>
      </c>
      <c r="AW46" s="820" t="e">
        <f t="shared" si="158"/>
        <v>#REF!</v>
      </c>
      <c r="AX46" s="820" t="e">
        <f t="shared" si="158"/>
        <v>#REF!</v>
      </c>
      <c r="AY46" s="820" t="e">
        <f t="shared" si="158"/>
        <v>#DIV/0!</v>
      </c>
      <c r="AZ46" s="820" t="e">
        <f t="shared" si="158"/>
        <v>#REF!</v>
      </c>
      <c r="BA46" s="820" t="e">
        <f t="shared" si="158"/>
        <v>#REF!</v>
      </c>
      <c r="BB46" s="820" t="e">
        <f t="shared" si="158"/>
        <v>#REF!</v>
      </c>
      <c r="BC46" s="820">
        <f t="shared" si="158"/>
        <v>0</v>
      </c>
      <c r="BD46" s="820">
        <f t="shared" si="158"/>
        <v>285370.20366</v>
      </c>
      <c r="BE46" s="821" t="e">
        <f t="shared" si="175"/>
        <v>#REF!</v>
      </c>
      <c r="BF46" s="810" t="e">
        <f t="shared" si="19"/>
        <v>#REF!</v>
      </c>
      <c r="BG46" s="821" t="e">
        <f>BG620</f>
        <v>#REF!</v>
      </c>
      <c r="BH46" s="810" t="e">
        <f t="shared" si="20"/>
        <v>#REF!</v>
      </c>
      <c r="BI46" s="821">
        <f t="shared" si="177"/>
        <v>117192.81176999997</v>
      </c>
      <c r="BJ46" s="810" t="e">
        <f t="shared" si="21"/>
        <v>#DIV/0!</v>
      </c>
      <c r="BK46" s="821">
        <f t="shared" ref="BK46:BK47" si="184">BK620</f>
        <v>834785.0311599999</v>
      </c>
      <c r="BL46" s="811">
        <f t="shared" si="22"/>
        <v>2.0326575778919644</v>
      </c>
      <c r="BM46" s="822"/>
      <c r="BN46" s="822"/>
      <c r="BO46" s="822"/>
      <c r="BP46" s="822"/>
      <c r="BQ46" s="822"/>
      <c r="BR46" s="813"/>
      <c r="BS46" s="823"/>
    </row>
    <row r="47" spans="2:71" s="36" customFormat="1" ht="46.5" hidden="1" customHeight="1" x14ac:dyDescent="0.25">
      <c r="B47" s="824"/>
      <c r="C47" s="825" t="s">
        <v>338</v>
      </c>
      <c r="D47" s="826" t="e">
        <f t="shared" si="157"/>
        <v>#REF!</v>
      </c>
      <c r="E47" s="826"/>
      <c r="F47" s="826"/>
      <c r="G47" s="826"/>
      <c r="H47" s="826"/>
      <c r="I47" s="826"/>
      <c r="J47" s="826"/>
      <c r="K47" s="826">
        <f>K621</f>
        <v>1601943.2</v>
      </c>
      <c r="L47" s="826">
        <f t="shared" si="158"/>
        <v>1601943.2</v>
      </c>
      <c r="M47" s="826">
        <f t="shared" si="158"/>
        <v>0</v>
      </c>
      <c r="N47" s="826">
        <f t="shared" si="158"/>
        <v>0</v>
      </c>
      <c r="O47" s="826">
        <f t="shared" si="158"/>
        <v>0</v>
      </c>
      <c r="P47" s="826">
        <f t="shared" ref="P47:P54" si="185">R47+V47+X47</f>
        <v>1910698.6393799998</v>
      </c>
      <c r="Q47" s="827">
        <f t="shared" si="4"/>
        <v>1.1927380692274232</v>
      </c>
      <c r="R47" s="826">
        <f t="shared" si="159"/>
        <v>1910698.6393799998</v>
      </c>
      <c r="S47" s="827">
        <f t="shared" si="178"/>
        <v>1.1927380692274232</v>
      </c>
      <c r="T47" s="826">
        <f t="shared" si="160"/>
        <v>0</v>
      </c>
      <c r="U47" s="827">
        <v>0</v>
      </c>
      <c r="V47" s="826">
        <f t="shared" si="161"/>
        <v>0</v>
      </c>
      <c r="W47" s="827">
        <v>0</v>
      </c>
      <c r="X47" s="826">
        <f t="shared" si="158"/>
        <v>0</v>
      </c>
      <c r="Y47" s="827">
        <v>0</v>
      </c>
      <c r="Z47" s="826">
        <f t="shared" si="162"/>
        <v>1601943.2</v>
      </c>
      <c r="AA47" s="828">
        <f t="shared" si="9"/>
        <v>1</v>
      </c>
      <c r="AB47" s="829">
        <f t="shared" si="163"/>
        <v>1601943.2</v>
      </c>
      <c r="AC47" s="828">
        <f t="shared" si="10"/>
        <v>1</v>
      </c>
      <c r="AD47" s="829">
        <f t="shared" si="164"/>
        <v>0</v>
      </c>
      <c r="AE47" s="828">
        <v>0</v>
      </c>
      <c r="AF47" s="829">
        <f t="shared" si="165"/>
        <v>0</v>
      </c>
      <c r="AG47" s="828">
        <v>0</v>
      </c>
      <c r="AH47" s="829">
        <f t="shared" ref="AH47" si="186">AH621</f>
        <v>0</v>
      </c>
      <c r="AI47" s="828">
        <v>0</v>
      </c>
      <c r="AJ47" s="829">
        <f t="shared" ref="AJ47" si="187">AL47+AP47+AR47</f>
        <v>2687313.7855400001</v>
      </c>
      <c r="AK47" s="828">
        <f t="shared" si="167"/>
        <v>1.6775337512216415</v>
      </c>
      <c r="AL47" s="829">
        <f t="shared" ref="AL47" si="188">AL621</f>
        <v>2687313.7855400001</v>
      </c>
      <c r="AM47" s="828">
        <f t="shared" si="169"/>
        <v>1.6775337512216415</v>
      </c>
      <c r="AN47" s="829">
        <f t="shared" si="170"/>
        <v>0</v>
      </c>
      <c r="AO47" s="828">
        <v>0</v>
      </c>
      <c r="AP47" s="829">
        <f t="shared" si="171"/>
        <v>0</v>
      </c>
      <c r="AQ47" s="828">
        <v>0</v>
      </c>
      <c r="AR47" s="829">
        <f t="shared" ref="AR47" si="189">AR621</f>
        <v>0</v>
      </c>
      <c r="AS47" s="828">
        <v>0</v>
      </c>
      <c r="AT47" s="830">
        <f t="shared" si="158"/>
        <v>654000</v>
      </c>
      <c r="AU47" s="830">
        <f t="shared" si="158"/>
        <v>0</v>
      </c>
      <c r="AV47" s="830">
        <f t="shared" si="158"/>
        <v>0</v>
      </c>
      <c r="AW47" s="830">
        <f t="shared" si="158"/>
        <v>0</v>
      </c>
      <c r="AX47" s="830">
        <f t="shared" si="158"/>
        <v>0</v>
      </c>
      <c r="AY47" s="830">
        <f t="shared" si="158"/>
        <v>0</v>
      </c>
      <c r="AZ47" s="830">
        <f t="shared" si="158"/>
        <v>0</v>
      </c>
      <c r="BA47" s="830">
        <f t="shared" si="158"/>
        <v>2510500</v>
      </c>
      <c r="BB47" s="830">
        <f t="shared" si="158"/>
        <v>2510500</v>
      </c>
      <c r="BC47" s="830">
        <f t="shared" si="158"/>
        <v>0</v>
      </c>
      <c r="BD47" s="830">
        <f t="shared" si="158"/>
        <v>0</v>
      </c>
      <c r="BE47" s="831">
        <f t="shared" si="175"/>
        <v>0</v>
      </c>
      <c r="BF47" s="832">
        <f t="shared" si="19"/>
        <v>0</v>
      </c>
      <c r="BG47" s="831">
        <f t="shared" ref="BG47" si="190">BG621</f>
        <v>0</v>
      </c>
      <c r="BH47" s="832">
        <f t="shared" si="20"/>
        <v>0</v>
      </c>
      <c r="BI47" s="831">
        <f t="shared" si="177"/>
        <v>0</v>
      </c>
      <c r="BJ47" s="832">
        <v>0</v>
      </c>
      <c r="BK47" s="831">
        <f t="shared" si="184"/>
        <v>0</v>
      </c>
      <c r="BL47" s="833">
        <v>0</v>
      </c>
      <c r="BM47" s="834"/>
      <c r="BN47" s="834"/>
      <c r="BO47" s="834"/>
      <c r="BP47" s="834"/>
      <c r="BQ47" s="834"/>
      <c r="BR47" s="834"/>
      <c r="BS47" s="835"/>
    </row>
    <row r="48" spans="2:71" s="118" customFormat="1" ht="78" hidden="1" customHeight="1" x14ac:dyDescent="0.25">
      <c r="B48" s="836"/>
      <c r="C48" s="1046" t="s">
        <v>404</v>
      </c>
      <c r="D48" s="1046"/>
      <c r="E48" s="837"/>
      <c r="F48" s="837"/>
      <c r="G48" s="837"/>
      <c r="H48" s="837"/>
      <c r="I48" s="837"/>
      <c r="J48" s="837"/>
      <c r="K48" s="837">
        <v>0</v>
      </c>
      <c r="L48" s="837">
        <v>0</v>
      </c>
      <c r="M48" s="837">
        <v>0</v>
      </c>
      <c r="N48" s="837">
        <f>N606</f>
        <v>0</v>
      </c>
      <c r="O48" s="837">
        <f>O606</f>
        <v>0</v>
      </c>
      <c r="P48" s="837">
        <f>P152</f>
        <v>24465.020120000001</v>
      </c>
      <c r="Q48" s="838">
        <v>0</v>
      </c>
      <c r="R48" s="837">
        <f>R86</f>
        <v>24465.020120000001</v>
      </c>
      <c r="S48" s="838">
        <v>0</v>
      </c>
      <c r="T48" s="837">
        <v>0</v>
      </c>
      <c r="U48" s="838">
        <v>0</v>
      </c>
      <c r="V48" s="837">
        <v>0</v>
      </c>
      <c r="W48" s="838">
        <v>0</v>
      </c>
      <c r="X48" s="837">
        <v>0</v>
      </c>
      <c r="Y48" s="838">
        <v>0</v>
      </c>
      <c r="Z48" s="837">
        <v>0</v>
      </c>
      <c r="AA48" s="828" t="e">
        <f t="shared" si="9"/>
        <v>#DIV/0!</v>
      </c>
      <c r="AB48" s="839">
        <f t="shared" ref="AB48" si="191">AB606</f>
        <v>0</v>
      </c>
      <c r="AC48" s="840">
        <v>0</v>
      </c>
      <c r="AD48" s="839">
        <v>0</v>
      </c>
      <c r="AE48" s="840">
        <v>0</v>
      </c>
      <c r="AF48" s="839">
        <v>0</v>
      </c>
      <c r="AG48" s="840">
        <v>0</v>
      </c>
      <c r="AH48" s="839">
        <f t="shared" ref="AH48" si="192">AH606</f>
        <v>0</v>
      </c>
      <c r="AI48" s="840">
        <v>0</v>
      </c>
      <c r="AJ48" s="839">
        <v>0</v>
      </c>
      <c r="AK48" s="840">
        <v>0</v>
      </c>
      <c r="AL48" s="839">
        <v>0</v>
      </c>
      <c r="AM48" s="840">
        <v>0</v>
      </c>
      <c r="AN48" s="839">
        <v>0</v>
      </c>
      <c r="AO48" s="840">
        <v>0</v>
      </c>
      <c r="AP48" s="839">
        <v>0</v>
      </c>
      <c r="AQ48" s="840">
        <v>0</v>
      </c>
      <c r="AR48" s="839">
        <f t="shared" ref="AR48" si="193">AR606</f>
        <v>107809.27807</v>
      </c>
      <c r="AS48" s="840">
        <v>0</v>
      </c>
      <c r="AT48" s="841"/>
      <c r="AU48" s="841"/>
      <c r="AV48" s="841"/>
      <c r="AW48" s="841"/>
      <c r="AX48" s="841"/>
      <c r="AY48" s="841"/>
      <c r="AZ48" s="841"/>
      <c r="BA48" s="841"/>
      <c r="BB48" s="841"/>
      <c r="BC48" s="841"/>
      <c r="BD48" s="841"/>
      <c r="BE48" s="842">
        <v>0</v>
      </c>
      <c r="BF48" s="810">
        <v>0</v>
      </c>
      <c r="BG48" s="842">
        <f t="shared" ref="BG48" si="194">BG606</f>
        <v>0</v>
      </c>
      <c r="BH48" s="810">
        <v>0</v>
      </c>
      <c r="BI48" s="842">
        <v>0</v>
      </c>
      <c r="BJ48" s="810">
        <v>0</v>
      </c>
      <c r="BK48" s="842">
        <v>0</v>
      </c>
      <c r="BL48" s="811">
        <v>0</v>
      </c>
      <c r="BM48" s="843"/>
      <c r="BN48" s="843"/>
      <c r="BO48" s="843"/>
      <c r="BP48" s="843"/>
      <c r="BQ48" s="843"/>
      <c r="BR48" s="843"/>
      <c r="BS48" s="844"/>
    </row>
    <row r="49" spans="2:71" s="118" customFormat="1" ht="41.25" hidden="1" customHeight="1" x14ac:dyDescent="0.25">
      <c r="B49" s="836"/>
      <c r="C49" s="845" t="s">
        <v>417</v>
      </c>
      <c r="D49" s="846"/>
      <c r="E49" s="837"/>
      <c r="F49" s="837"/>
      <c r="G49" s="837"/>
      <c r="H49" s="837"/>
      <c r="I49" s="837"/>
      <c r="J49" s="837"/>
      <c r="K49" s="847">
        <f>L49</f>
        <v>89423.900000000009</v>
      </c>
      <c r="L49" s="847">
        <f>L624</f>
        <v>89423.900000000009</v>
      </c>
      <c r="M49" s="837"/>
      <c r="N49" s="837"/>
      <c r="O49" s="837"/>
      <c r="P49" s="837"/>
      <c r="Q49" s="838"/>
      <c r="R49" s="837"/>
      <c r="S49" s="838"/>
      <c r="T49" s="837"/>
      <c r="U49" s="838"/>
      <c r="V49" s="837"/>
      <c r="W49" s="838"/>
      <c r="X49" s="837"/>
      <c r="Y49" s="838"/>
      <c r="Z49" s="847">
        <f>AB49</f>
        <v>89423.900000000009</v>
      </c>
      <c r="AA49" s="848">
        <f t="shared" si="9"/>
        <v>1</v>
      </c>
      <c r="AB49" s="849">
        <f>AB624</f>
        <v>89423.900000000009</v>
      </c>
      <c r="AC49" s="848">
        <f>AB49/L49</f>
        <v>1</v>
      </c>
      <c r="AD49" s="839"/>
      <c r="AE49" s="840"/>
      <c r="AF49" s="839"/>
      <c r="AG49" s="840"/>
      <c r="AH49" s="839"/>
      <c r="AI49" s="840"/>
      <c r="AJ49" s="839"/>
      <c r="AK49" s="840"/>
      <c r="AL49" s="839"/>
      <c r="AM49" s="840"/>
      <c r="AN49" s="839"/>
      <c r="AO49" s="840"/>
      <c r="AP49" s="839"/>
      <c r="AQ49" s="840"/>
      <c r="AR49" s="839"/>
      <c r="AS49" s="840"/>
      <c r="AT49" s="841"/>
      <c r="AU49" s="841"/>
      <c r="AV49" s="841"/>
      <c r="AW49" s="841"/>
      <c r="AX49" s="841"/>
      <c r="AY49" s="841"/>
      <c r="AZ49" s="841"/>
      <c r="BA49" s="841"/>
      <c r="BB49" s="841"/>
      <c r="BC49" s="841"/>
      <c r="BD49" s="841"/>
      <c r="BE49" s="842"/>
      <c r="BF49" s="810"/>
      <c r="BG49" s="842"/>
      <c r="BH49" s="810"/>
      <c r="BI49" s="842"/>
      <c r="BJ49" s="810"/>
      <c r="BK49" s="842"/>
      <c r="BL49" s="811"/>
      <c r="BM49" s="843"/>
      <c r="BN49" s="843"/>
      <c r="BO49" s="843"/>
      <c r="BP49" s="843"/>
      <c r="BQ49" s="843"/>
      <c r="BR49" s="843"/>
      <c r="BS49" s="844"/>
    </row>
    <row r="50" spans="2:71" s="118" customFormat="1" ht="36.75" hidden="1" customHeight="1" x14ac:dyDescent="0.25">
      <c r="B50" s="836"/>
      <c r="C50" s="850" t="s">
        <v>416</v>
      </c>
      <c r="D50" s="846"/>
      <c r="E50" s="837"/>
      <c r="F50" s="837"/>
      <c r="G50" s="837"/>
      <c r="H50" s="837"/>
      <c r="I50" s="837"/>
      <c r="J50" s="837"/>
      <c r="K50" s="837">
        <f>L50</f>
        <v>44044.607539999997</v>
      </c>
      <c r="L50" s="837">
        <f>L625</f>
        <v>44044.607539999997</v>
      </c>
      <c r="M50" s="837"/>
      <c r="N50" s="837"/>
      <c r="O50" s="837"/>
      <c r="P50" s="837"/>
      <c r="Q50" s="838"/>
      <c r="R50" s="837"/>
      <c r="S50" s="838"/>
      <c r="T50" s="837"/>
      <c r="U50" s="838"/>
      <c r="V50" s="837"/>
      <c r="W50" s="838"/>
      <c r="X50" s="837"/>
      <c r="Y50" s="838"/>
      <c r="Z50" s="837">
        <f>AB50</f>
        <v>44044.607539999997</v>
      </c>
      <c r="AA50" s="840">
        <f t="shared" si="9"/>
        <v>1</v>
      </c>
      <c r="AB50" s="839">
        <f>AB625</f>
        <v>44044.607539999997</v>
      </c>
      <c r="AC50" s="840">
        <f>AB50/L50</f>
        <v>1</v>
      </c>
      <c r="AD50" s="839"/>
      <c r="AE50" s="840"/>
      <c r="AF50" s="839"/>
      <c r="AG50" s="840"/>
      <c r="AH50" s="839"/>
      <c r="AI50" s="840"/>
      <c r="AJ50" s="839"/>
      <c r="AK50" s="840"/>
      <c r="AL50" s="839"/>
      <c r="AM50" s="840"/>
      <c r="AN50" s="839"/>
      <c r="AO50" s="840"/>
      <c r="AP50" s="839"/>
      <c r="AQ50" s="840"/>
      <c r="AR50" s="839"/>
      <c r="AS50" s="840"/>
      <c r="AT50" s="841"/>
      <c r="AU50" s="841"/>
      <c r="AV50" s="841"/>
      <c r="AW50" s="841"/>
      <c r="AX50" s="841"/>
      <c r="AY50" s="841"/>
      <c r="AZ50" s="841"/>
      <c r="BA50" s="841"/>
      <c r="BB50" s="841"/>
      <c r="BC50" s="841"/>
      <c r="BD50" s="841"/>
      <c r="BE50" s="842"/>
      <c r="BF50" s="810"/>
      <c r="BG50" s="842"/>
      <c r="BH50" s="810"/>
      <c r="BI50" s="842"/>
      <c r="BJ50" s="810"/>
      <c r="BK50" s="842"/>
      <c r="BL50" s="811"/>
      <c r="BM50" s="843"/>
      <c r="BN50" s="843"/>
      <c r="BO50" s="843"/>
      <c r="BP50" s="843"/>
      <c r="BQ50" s="843"/>
      <c r="BR50" s="843"/>
      <c r="BS50" s="844"/>
    </row>
    <row r="51" spans="2:71" s="37" customFormat="1" ht="37.5" hidden="1" customHeight="1" x14ac:dyDescent="0.25">
      <c r="B51" s="851"/>
      <c r="C51" s="1047" t="s">
        <v>342</v>
      </c>
      <c r="D51" s="1048"/>
      <c r="E51" s="852"/>
      <c r="F51" s="852"/>
      <c r="G51" s="852"/>
      <c r="H51" s="852"/>
      <c r="I51" s="852"/>
      <c r="J51" s="852"/>
      <c r="K51" s="852">
        <f>K361</f>
        <v>906012.60000000009</v>
      </c>
      <c r="L51" s="852">
        <f t="shared" ref="L51:BE51" si="195">L361</f>
        <v>896280.16341000004</v>
      </c>
      <c r="M51" s="852">
        <f t="shared" si="195"/>
        <v>9732.4365899999993</v>
      </c>
      <c r="N51" s="852">
        <f t="shared" si="195"/>
        <v>0</v>
      </c>
      <c r="O51" s="852">
        <f t="shared" si="195"/>
        <v>0</v>
      </c>
      <c r="P51" s="852">
        <f t="shared" si="185"/>
        <v>598879.90870000003</v>
      </c>
      <c r="Q51" s="853">
        <f>P51/K51</f>
        <v>0.66100615896511816</v>
      </c>
      <c r="R51" s="852">
        <f t="shared" si="195"/>
        <v>598879.90870000003</v>
      </c>
      <c r="S51" s="853">
        <v>0</v>
      </c>
      <c r="T51" s="852">
        <f t="shared" ref="T51" si="196">T361</f>
        <v>0</v>
      </c>
      <c r="U51" s="853">
        <v>0</v>
      </c>
      <c r="V51" s="852">
        <f t="shared" ref="V51" si="197">V361</f>
        <v>0</v>
      </c>
      <c r="W51" s="853">
        <v>0</v>
      </c>
      <c r="X51" s="852">
        <f t="shared" si="195"/>
        <v>0</v>
      </c>
      <c r="Y51" s="853">
        <v>0</v>
      </c>
      <c r="Z51" s="852">
        <f>AB51+AD51</f>
        <v>906012.60000000009</v>
      </c>
      <c r="AA51" s="854">
        <f>Z51/K51</f>
        <v>1</v>
      </c>
      <c r="AB51" s="855">
        <f t="shared" ref="AB51" si="198">AB361</f>
        <v>896280.16341000004</v>
      </c>
      <c r="AC51" s="854">
        <v>0</v>
      </c>
      <c r="AD51" s="855">
        <f t="shared" ref="AD51" si="199">AD361</f>
        <v>9732.4365899999993</v>
      </c>
      <c r="AE51" s="854">
        <v>0</v>
      </c>
      <c r="AF51" s="855">
        <f t="shared" ref="AF51" si="200">AF361</f>
        <v>0</v>
      </c>
      <c r="AG51" s="854">
        <v>0</v>
      </c>
      <c r="AH51" s="855">
        <f t="shared" ref="AH51" si="201">AH361</f>
        <v>0</v>
      </c>
      <c r="AI51" s="854">
        <v>0</v>
      </c>
      <c r="AJ51" s="855">
        <f t="shared" ref="AJ51" si="202">AJ361</f>
        <v>3464689.1041499996</v>
      </c>
      <c r="AK51" s="854">
        <f>AJ51/K51</f>
        <v>3.8241069761612576</v>
      </c>
      <c r="AL51" s="855">
        <f t="shared" ref="AL51" si="203">AL361</f>
        <v>3464689.1041499996</v>
      </c>
      <c r="AM51" s="854">
        <v>0</v>
      </c>
      <c r="AN51" s="855">
        <f t="shared" ref="AN51" si="204">AN361</f>
        <v>0</v>
      </c>
      <c r="AO51" s="854">
        <v>0</v>
      </c>
      <c r="AP51" s="855">
        <f t="shared" ref="AP51" si="205">AP361</f>
        <v>0</v>
      </c>
      <c r="AQ51" s="854"/>
      <c r="AR51" s="855">
        <f t="shared" ref="AR51" si="206">AR361</f>
        <v>0</v>
      </c>
      <c r="AS51" s="840">
        <v>0</v>
      </c>
      <c r="AT51" s="856">
        <f t="shared" si="195"/>
        <v>0</v>
      </c>
      <c r="AU51" s="856">
        <f t="shared" si="195"/>
        <v>0</v>
      </c>
      <c r="AV51" s="856">
        <f t="shared" si="195"/>
        <v>0</v>
      </c>
      <c r="AW51" s="856">
        <f t="shared" si="195"/>
        <v>0</v>
      </c>
      <c r="AX51" s="856">
        <f t="shared" si="195"/>
        <v>0</v>
      </c>
      <c r="AY51" s="856">
        <f t="shared" si="195"/>
        <v>0</v>
      </c>
      <c r="AZ51" s="856">
        <f t="shared" si="195"/>
        <v>0</v>
      </c>
      <c r="BA51" s="856">
        <f t="shared" si="195"/>
        <v>0</v>
      </c>
      <c r="BB51" s="856">
        <f t="shared" si="195"/>
        <v>0</v>
      </c>
      <c r="BC51" s="856">
        <f t="shared" si="195"/>
        <v>0</v>
      </c>
      <c r="BD51" s="856">
        <f t="shared" si="195"/>
        <v>0</v>
      </c>
      <c r="BE51" s="857" t="e">
        <f t="shared" si="195"/>
        <v>#REF!</v>
      </c>
      <c r="BF51" s="858" t="e">
        <f t="shared" si="19"/>
        <v>#REF!</v>
      </c>
      <c r="BG51" s="857" t="e">
        <f t="shared" ref="BG51" si="207">BG361</f>
        <v>#REF!</v>
      </c>
      <c r="BH51" s="858" t="e">
        <f t="shared" si="20"/>
        <v>#REF!</v>
      </c>
      <c r="BI51" s="857">
        <f t="shared" ref="BI51" si="208">BI361</f>
        <v>0</v>
      </c>
      <c r="BJ51" s="858">
        <v>0</v>
      </c>
      <c r="BK51" s="857">
        <f t="shared" ref="BK51" si="209">BK361</f>
        <v>0</v>
      </c>
      <c r="BL51" s="859">
        <v>0</v>
      </c>
      <c r="BM51" s="860"/>
      <c r="BN51" s="860"/>
      <c r="BO51" s="860"/>
      <c r="BP51" s="860"/>
      <c r="BQ51" s="860"/>
      <c r="BR51" s="860"/>
      <c r="BS51" s="861"/>
    </row>
    <row r="52" spans="2:71" s="138" customFormat="1" ht="48" hidden="1" customHeight="1" x14ac:dyDescent="0.25">
      <c r="B52" s="862"/>
      <c r="C52" s="1049" t="s">
        <v>340</v>
      </c>
      <c r="D52" s="1050"/>
      <c r="E52" s="863"/>
      <c r="F52" s="863"/>
      <c r="G52" s="863"/>
      <c r="H52" s="863"/>
      <c r="I52" s="863"/>
      <c r="J52" s="863"/>
      <c r="K52" s="863">
        <f>L52+N52+O52</f>
        <v>0</v>
      </c>
      <c r="L52" s="863">
        <f>L626</f>
        <v>0</v>
      </c>
      <c r="M52" s="863">
        <f>M626</f>
        <v>0</v>
      </c>
      <c r="N52" s="863">
        <v>0</v>
      </c>
      <c r="O52" s="863">
        <f>O626</f>
        <v>0</v>
      </c>
      <c r="P52" s="863">
        <f>R52</f>
        <v>144240.87015999999</v>
      </c>
      <c r="Q52" s="864">
        <v>0</v>
      </c>
      <c r="R52" s="863">
        <f>R626</f>
        <v>144240.87015999999</v>
      </c>
      <c r="S52" s="864">
        <v>0</v>
      </c>
      <c r="T52" s="863">
        <f>T626</f>
        <v>0</v>
      </c>
      <c r="U52" s="864">
        <v>0</v>
      </c>
      <c r="V52" s="863"/>
      <c r="W52" s="864"/>
      <c r="X52" s="863">
        <f>X626</f>
        <v>0</v>
      </c>
      <c r="Y52" s="864"/>
      <c r="Z52" s="863">
        <f>AB52+AH52</f>
        <v>0</v>
      </c>
      <c r="AA52" s="865" t="e">
        <f>Z52/K52</f>
        <v>#DIV/0!</v>
      </c>
      <c r="AB52" s="866">
        <f>AB626</f>
        <v>0</v>
      </c>
      <c r="AC52" s="865" t="e">
        <f>AB52/L52</f>
        <v>#DIV/0!</v>
      </c>
      <c r="AD52" s="866">
        <f>AD626</f>
        <v>0</v>
      </c>
      <c r="AE52" s="865">
        <v>0</v>
      </c>
      <c r="AF52" s="866"/>
      <c r="AG52" s="865"/>
      <c r="AH52" s="866">
        <f>AH626</f>
        <v>0</v>
      </c>
      <c r="AI52" s="865" t="e">
        <f>AH52/O52</f>
        <v>#DIV/0!</v>
      </c>
      <c r="AJ52" s="866">
        <f>AL52+AR52</f>
        <v>400000</v>
      </c>
      <c r="AK52" s="865" t="e">
        <f>AJ52/K52</f>
        <v>#DIV/0!</v>
      </c>
      <c r="AL52" s="866">
        <f>AL626</f>
        <v>292190.72193</v>
      </c>
      <c r="AM52" s="865">
        <v>0</v>
      </c>
      <c r="AN52" s="866">
        <f>AN626</f>
        <v>0</v>
      </c>
      <c r="AO52" s="865">
        <v>0</v>
      </c>
      <c r="AP52" s="866"/>
      <c r="AQ52" s="865"/>
      <c r="AR52" s="866">
        <f>AR626</f>
        <v>107809.27807</v>
      </c>
      <c r="AS52" s="865">
        <v>0</v>
      </c>
      <c r="AT52" s="867"/>
      <c r="AU52" s="867"/>
      <c r="AV52" s="867"/>
      <c r="AW52" s="867"/>
      <c r="AX52" s="867"/>
      <c r="AY52" s="867"/>
      <c r="AZ52" s="867"/>
      <c r="BA52" s="867"/>
      <c r="BB52" s="867"/>
      <c r="BC52" s="867"/>
      <c r="BD52" s="867"/>
      <c r="BE52" s="868"/>
      <c r="BF52" s="869"/>
      <c r="BG52" s="868"/>
      <c r="BH52" s="869"/>
      <c r="BI52" s="868"/>
      <c r="BJ52" s="869"/>
      <c r="BK52" s="868"/>
      <c r="BL52" s="870"/>
      <c r="BM52" s="871"/>
      <c r="BN52" s="871"/>
      <c r="BO52" s="871"/>
      <c r="BP52" s="871"/>
      <c r="BQ52" s="871"/>
      <c r="BR52" s="871"/>
      <c r="BS52" s="872"/>
    </row>
    <row r="53" spans="2:71" s="45" customFormat="1" ht="81" hidden="1" customHeight="1" x14ac:dyDescent="0.25">
      <c r="B53" s="815"/>
      <c r="C53" s="816" t="s">
        <v>341</v>
      </c>
      <c r="D53" s="873"/>
      <c r="E53" s="818"/>
      <c r="F53" s="818"/>
      <c r="G53" s="818"/>
      <c r="H53" s="818"/>
      <c r="I53" s="818"/>
      <c r="J53" s="818"/>
      <c r="K53" s="818">
        <f>L53+M53+N53+O53</f>
        <v>0</v>
      </c>
      <c r="L53" s="818">
        <f>L616+L617</f>
        <v>0</v>
      </c>
      <c r="M53" s="818">
        <f t="shared" ref="M53:O53" si="210">M616+M617</f>
        <v>0</v>
      </c>
      <c r="N53" s="818">
        <f t="shared" si="210"/>
        <v>0</v>
      </c>
      <c r="O53" s="818">
        <f t="shared" si="210"/>
        <v>0</v>
      </c>
      <c r="P53" s="818">
        <v>0</v>
      </c>
      <c r="Q53" s="874">
        <v>0</v>
      </c>
      <c r="R53" s="818"/>
      <c r="S53" s="874"/>
      <c r="T53" s="818">
        <v>0</v>
      </c>
      <c r="U53" s="874">
        <v>0</v>
      </c>
      <c r="V53" s="818"/>
      <c r="W53" s="874"/>
      <c r="X53" s="818"/>
      <c r="Y53" s="874"/>
      <c r="Z53" s="818">
        <v>0</v>
      </c>
      <c r="AA53" s="875">
        <v>0</v>
      </c>
      <c r="AB53" s="876"/>
      <c r="AC53" s="875"/>
      <c r="AD53" s="876">
        <v>0</v>
      </c>
      <c r="AE53" s="875">
        <v>0</v>
      </c>
      <c r="AF53" s="876"/>
      <c r="AG53" s="875"/>
      <c r="AH53" s="876">
        <f>AH627</f>
        <v>0</v>
      </c>
      <c r="AI53" s="875"/>
      <c r="AJ53" s="876">
        <v>0</v>
      </c>
      <c r="AK53" s="875">
        <v>0</v>
      </c>
      <c r="AL53" s="876"/>
      <c r="AM53" s="875"/>
      <c r="AN53" s="876">
        <v>0</v>
      </c>
      <c r="AO53" s="875">
        <v>0</v>
      </c>
      <c r="AP53" s="876"/>
      <c r="AQ53" s="875"/>
      <c r="AR53" s="876">
        <f>AR627</f>
        <v>0</v>
      </c>
      <c r="AS53" s="875"/>
      <c r="AT53" s="877"/>
      <c r="AU53" s="877"/>
      <c r="AV53" s="877"/>
      <c r="AW53" s="877"/>
      <c r="AX53" s="877"/>
      <c r="AY53" s="877"/>
      <c r="AZ53" s="877"/>
      <c r="BA53" s="877"/>
      <c r="BB53" s="877"/>
      <c r="BC53" s="877"/>
      <c r="BD53" s="877"/>
      <c r="BE53" s="878"/>
      <c r="BF53" s="879"/>
      <c r="BG53" s="878"/>
      <c r="BH53" s="879"/>
      <c r="BI53" s="878"/>
      <c r="BJ53" s="879"/>
      <c r="BK53" s="878"/>
      <c r="BL53" s="880"/>
      <c r="BM53" s="881"/>
      <c r="BN53" s="881"/>
      <c r="BO53" s="881"/>
      <c r="BP53" s="881"/>
      <c r="BQ53" s="881"/>
      <c r="BR53" s="881"/>
      <c r="BS53" s="882"/>
    </row>
    <row r="54" spans="2:71" s="123" customFormat="1" ht="46.5" customHeight="1" x14ac:dyDescent="0.25">
      <c r="B54" s="1051" t="s">
        <v>58</v>
      </c>
      <c r="C54" s="1051"/>
      <c r="D54" s="883" t="e">
        <f>D484+D542</f>
        <v>#REF!</v>
      </c>
      <c r="E54" s="883" t="e">
        <f t="shared" ref="E54:J54" si="211">E628</f>
        <v>#REF!</v>
      </c>
      <c r="F54" s="883" t="e">
        <f t="shared" si="211"/>
        <v>#REF!</v>
      </c>
      <c r="G54" s="883" t="e">
        <f t="shared" si="211"/>
        <v>#REF!</v>
      </c>
      <c r="H54" s="883" t="e">
        <f t="shared" si="211"/>
        <v>#REF!</v>
      </c>
      <c r="I54" s="883" t="e">
        <f t="shared" si="211"/>
        <v>#REF!</v>
      </c>
      <c r="J54" s="883" t="e">
        <f t="shared" si="211"/>
        <v>#REF!</v>
      </c>
      <c r="K54" s="883">
        <f>K542</f>
        <v>410686.50235999993</v>
      </c>
      <c r="L54" s="883">
        <f t="shared" ref="L54:BD54" si="212">L542</f>
        <v>0</v>
      </c>
      <c r="M54" s="883">
        <f t="shared" si="212"/>
        <v>0</v>
      </c>
      <c r="N54" s="883">
        <f t="shared" si="212"/>
        <v>0</v>
      </c>
      <c r="O54" s="883">
        <f t="shared" si="212"/>
        <v>410686.50235999993</v>
      </c>
      <c r="P54" s="883">
        <f t="shared" si="185"/>
        <v>467798.85829999996</v>
      </c>
      <c r="Q54" s="883">
        <f t="shared" si="4"/>
        <v>1.1390655782739518</v>
      </c>
      <c r="R54" s="883">
        <f t="shared" ref="R54" si="213">R542</f>
        <v>0</v>
      </c>
      <c r="S54" s="883">
        <v>0</v>
      </c>
      <c r="T54" s="883">
        <f t="shared" ref="T54" si="214">T542</f>
        <v>0</v>
      </c>
      <c r="U54" s="883">
        <v>0</v>
      </c>
      <c r="V54" s="883">
        <f t="shared" ref="V54" si="215">V542</f>
        <v>0</v>
      </c>
      <c r="W54" s="883">
        <v>0</v>
      </c>
      <c r="X54" s="883">
        <f t="shared" si="212"/>
        <v>467798.85829999996</v>
      </c>
      <c r="Y54" s="883">
        <f t="shared" si="181"/>
        <v>1.1390655782739518</v>
      </c>
      <c r="Z54" s="883">
        <f t="shared" ref="Z54" si="216">Z542</f>
        <v>264334.52175000001</v>
      </c>
      <c r="AA54" s="848">
        <f t="shared" si="9"/>
        <v>0.64364063642464064</v>
      </c>
      <c r="AB54" s="884">
        <f t="shared" ref="AB54" si="217">AB542</f>
        <v>0</v>
      </c>
      <c r="AC54" s="848">
        <v>0</v>
      </c>
      <c r="AD54" s="884">
        <f t="shared" ref="AD54" si="218">AD542</f>
        <v>0</v>
      </c>
      <c r="AE54" s="848">
        <v>0</v>
      </c>
      <c r="AF54" s="884">
        <f t="shared" ref="AF54" si="219">AF542</f>
        <v>0</v>
      </c>
      <c r="AG54" s="848">
        <v>0</v>
      </c>
      <c r="AH54" s="884">
        <f t="shared" ref="AH54" si="220">AH542</f>
        <v>264334.52175000001</v>
      </c>
      <c r="AI54" s="848">
        <f t="shared" si="13"/>
        <v>0.64364063642464064</v>
      </c>
      <c r="AJ54" s="884">
        <f t="shared" ref="AJ54" si="221">AL54+AP54+AR54</f>
        <v>1292302.8042199998</v>
      </c>
      <c r="AK54" s="848">
        <f t="shared" ref="AK54" si="222">AJ54/K54</f>
        <v>3.1466892551710695</v>
      </c>
      <c r="AL54" s="884">
        <f t="shared" ref="AL54" si="223">AL733</f>
        <v>0</v>
      </c>
      <c r="AM54" s="848">
        <v>0</v>
      </c>
      <c r="AN54" s="884">
        <f t="shared" ref="AN54" si="224">AN542</f>
        <v>0</v>
      </c>
      <c r="AO54" s="848">
        <v>0</v>
      </c>
      <c r="AP54" s="884">
        <f t="shared" ref="AP54" si="225">AP542</f>
        <v>0</v>
      </c>
      <c r="AQ54" s="848">
        <v>0</v>
      </c>
      <c r="AR54" s="884">
        <f t="shared" ref="AR54" si="226">AR542</f>
        <v>1292302.8042199998</v>
      </c>
      <c r="AS54" s="848">
        <f t="shared" ref="AS54" si="227">AR54/O54</f>
        <v>3.1466892551710695</v>
      </c>
      <c r="AT54" s="885">
        <f t="shared" si="212"/>
        <v>0</v>
      </c>
      <c r="AU54" s="885">
        <f t="shared" si="212"/>
        <v>0</v>
      </c>
      <c r="AV54" s="885">
        <f t="shared" si="212"/>
        <v>91229.873319999999</v>
      </c>
      <c r="AW54" s="885" t="e">
        <f t="shared" si="212"/>
        <v>#DIV/0!</v>
      </c>
      <c r="AX54" s="885">
        <f t="shared" si="212"/>
        <v>0</v>
      </c>
      <c r="AY54" s="885">
        <f t="shared" si="212"/>
        <v>0</v>
      </c>
      <c r="AZ54" s="885" t="e">
        <f t="shared" si="212"/>
        <v>#DIV/0!</v>
      </c>
      <c r="BA54" s="885">
        <f t="shared" si="212"/>
        <v>159370.20366</v>
      </c>
      <c r="BB54" s="885">
        <f t="shared" si="212"/>
        <v>0</v>
      </c>
      <c r="BC54" s="885">
        <f t="shared" si="212"/>
        <v>0</v>
      </c>
      <c r="BD54" s="885">
        <f t="shared" si="212"/>
        <v>159370.20366</v>
      </c>
      <c r="BE54" s="886">
        <f t="shared" ref="BE54" si="228">BG54+BI54+BK54</f>
        <v>834785.0311599999</v>
      </c>
      <c r="BF54" s="887">
        <f t="shared" si="19"/>
        <v>2.0326575778919644</v>
      </c>
      <c r="BG54" s="886">
        <f t="shared" ref="BG54" si="229">BG733</f>
        <v>0</v>
      </c>
      <c r="BH54" s="887">
        <v>0</v>
      </c>
      <c r="BI54" s="886">
        <f t="shared" ref="BI54" si="230">BI542</f>
        <v>0</v>
      </c>
      <c r="BJ54" s="887">
        <v>0</v>
      </c>
      <c r="BK54" s="886">
        <f>BK628</f>
        <v>834785.0311599999</v>
      </c>
      <c r="BL54" s="888">
        <f t="shared" si="22"/>
        <v>2.0326575778919644</v>
      </c>
      <c r="BM54" s="889"/>
      <c r="BN54" s="889"/>
      <c r="BO54" s="889"/>
      <c r="BP54" s="889"/>
      <c r="BQ54" s="889"/>
      <c r="BR54" s="889"/>
      <c r="BS54" s="890"/>
    </row>
    <row r="55" spans="2:71" s="33" customFormat="1" ht="32.25" customHeight="1" x14ac:dyDescent="0.25">
      <c r="B55" s="1027" t="s">
        <v>36</v>
      </c>
      <c r="C55" s="1028"/>
      <c r="D55" s="1028"/>
      <c r="E55" s="1028"/>
      <c r="F55" s="1028"/>
      <c r="G55" s="1028"/>
      <c r="H55" s="1028"/>
      <c r="I55" s="1028"/>
      <c r="J55" s="1028"/>
      <c r="K55" s="1028"/>
      <c r="L55" s="1028"/>
      <c r="M55" s="1028"/>
      <c r="N55" s="1028"/>
      <c r="O55" s="1028"/>
      <c r="P55" s="1028"/>
      <c r="Q55" s="1028"/>
      <c r="R55" s="1028"/>
      <c r="S55" s="1028"/>
      <c r="T55" s="1028"/>
      <c r="U55" s="1028"/>
      <c r="V55" s="1028"/>
      <c r="W55" s="1028"/>
      <c r="X55" s="1028"/>
      <c r="Y55" s="1028"/>
      <c r="Z55" s="1028"/>
      <c r="AA55" s="1028"/>
      <c r="AB55" s="1028"/>
      <c r="AC55" s="1028"/>
      <c r="AD55" s="1028"/>
      <c r="AE55" s="1028"/>
      <c r="AF55" s="1028"/>
      <c r="AG55" s="1028"/>
      <c r="AH55" s="1028"/>
      <c r="AI55" s="1028"/>
      <c r="AJ55" s="1028"/>
      <c r="AK55" s="1028"/>
      <c r="AL55" s="1028"/>
      <c r="AM55" s="1028"/>
      <c r="AN55" s="1028"/>
      <c r="AO55" s="1028"/>
      <c r="AP55" s="1028"/>
      <c r="AQ55" s="1028"/>
      <c r="AR55" s="1028"/>
      <c r="AS55" s="1028"/>
      <c r="AT55" s="1028"/>
      <c r="AU55" s="1028"/>
      <c r="AV55" s="1028"/>
      <c r="AW55" s="1028"/>
      <c r="AX55" s="1028"/>
      <c r="AY55" s="1028"/>
      <c r="AZ55" s="1028"/>
      <c r="BA55" s="1028"/>
      <c r="BB55" s="1028"/>
      <c r="BC55" s="1028"/>
      <c r="BD55" s="1028"/>
      <c r="BE55" s="1028"/>
      <c r="BF55" s="1028"/>
      <c r="BG55" s="1028"/>
      <c r="BH55" s="1028"/>
      <c r="BI55" s="1028"/>
      <c r="BJ55" s="1028"/>
      <c r="BK55" s="1028"/>
      <c r="BL55" s="1028"/>
      <c r="BM55" s="1028"/>
      <c r="BN55" s="1028"/>
      <c r="BO55" s="1028"/>
      <c r="BP55" s="1028"/>
      <c r="BQ55" s="1028"/>
      <c r="BR55" s="1028"/>
      <c r="BS55" s="1029"/>
    </row>
    <row r="56" spans="2:71" s="38" customFormat="1" ht="37.5" customHeight="1" x14ac:dyDescent="0.25">
      <c r="B56" s="1030" t="s">
        <v>59</v>
      </c>
      <c r="C56" s="1031"/>
      <c r="D56" s="1031"/>
      <c r="E56" s="1031"/>
      <c r="F56" s="1031"/>
      <c r="G56" s="1031"/>
      <c r="H56" s="1031"/>
      <c r="I56" s="1031"/>
      <c r="J56" s="1031"/>
      <c r="K56" s="1031"/>
      <c r="L56" s="1031"/>
      <c r="M56" s="1031"/>
      <c r="N56" s="1031"/>
      <c r="O56" s="1031"/>
      <c r="P56" s="1031"/>
      <c r="Q56" s="1031"/>
      <c r="R56" s="1031"/>
      <c r="S56" s="1031"/>
      <c r="T56" s="1031"/>
      <c r="U56" s="1031"/>
      <c r="V56" s="1031"/>
      <c r="W56" s="1031"/>
      <c r="X56" s="1031"/>
      <c r="Y56" s="1031"/>
      <c r="Z56" s="1031"/>
      <c r="AA56" s="1031"/>
      <c r="AB56" s="1031"/>
      <c r="AC56" s="1031"/>
      <c r="AD56" s="1031"/>
      <c r="AE56" s="1031"/>
      <c r="AF56" s="1031"/>
      <c r="AG56" s="1031"/>
      <c r="AH56" s="1031"/>
      <c r="AI56" s="1031"/>
      <c r="AJ56" s="1031"/>
      <c r="AK56" s="1031"/>
      <c r="AL56" s="1031"/>
      <c r="AM56" s="1031"/>
      <c r="AN56" s="1031"/>
      <c r="AO56" s="1031"/>
      <c r="AP56" s="1031"/>
      <c r="AQ56" s="1031"/>
      <c r="AR56" s="1031"/>
      <c r="AS56" s="1031"/>
      <c r="AT56" s="1031"/>
      <c r="AU56" s="1031"/>
      <c r="AV56" s="1031"/>
      <c r="AW56" s="1031"/>
      <c r="AX56" s="1031"/>
      <c r="AY56" s="1031"/>
      <c r="AZ56" s="1031"/>
      <c r="BA56" s="1031"/>
      <c r="BB56" s="1031"/>
      <c r="BC56" s="1031"/>
      <c r="BD56" s="1031"/>
      <c r="BE56" s="1031"/>
      <c r="BF56" s="1031"/>
      <c r="BG56" s="1031"/>
      <c r="BH56" s="1031"/>
      <c r="BI56" s="1031"/>
      <c r="BJ56" s="1031"/>
      <c r="BK56" s="1031"/>
      <c r="BL56" s="1031"/>
      <c r="BM56" s="1031"/>
      <c r="BN56" s="1031"/>
      <c r="BO56" s="1031"/>
      <c r="BP56" s="1031"/>
      <c r="BQ56" s="1031"/>
      <c r="BR56" s="1031"/>
      <c r="BS56" s="1032"/>
    </row>
    <row r="57" spans="2:71" s="39" customFormat="1" ht="44.25" customHeight="1" x14ac:dyDescent="0.25">
      <c r="B57" s="334" t="s">
        <v>60</v>
      </c>
      <c r="C57" s="188" t="s">
        <v>61</v>
      </c>
      <c r="D57" s="585"/>
      <c r="E57" s="585"/>
      <c r="F57" s="585"/>
      <c r="G57" s="585"/>
      <c r="H57" s="585"/>
      <c r="I57" s="585"/>
      <c r="J57" s="585"/>
      <c r="K57" s="585">
        <f>L57+M57</f>
        <v>1878595.6125399999</v>
      </c>
      <c r="L57" s="585">
        <f>L58+L59+L87+L88</f>
        <v>1878595.6125399999</v>
      </c>
      <c r="M57" s="585">
        <f>M58+M59</f>
        <v>0</v>
      </c>
      <c r="N57" s="585">
        <f t="shared" ref="N57:O57" si="231">N58+N59</f>
        <v>0</v>
      </c>
      <c r="O57" s="585">
        <f t="shared" si="231"/>
        <v>0</v>
      </c>
      <c r="P57" s="585" t="e">
        <f t="shared" ref="P57" si="232">R57</f>
        <v>#REF!</v>
      </c>
      <c r="Q57" s="585" t="e">
        <f>P57/K57</f>
        <v>#REF!</v>
      </c>
      <c r="R57" s="585" t="e">
        <f>R58+R59</f>
        <v>#REF!</v>
      </c>
      <c r="S57" s="585" t="e">
        <f>R57/L57</f>
        <v>#REF!</v>
      </c>
      <c r="T57" s="585"/>
      <c r="U57" s="585"/>
      <c r="V57" s="585">
        <f>V60+V153+V158+V174</f>
        <v>0</v>
      </c>
      <c r="W57" s="585"/>
      <c r="X57" s="585">
        <f>X60+X153+X158+X174</f>
        <v>0</v>
      </c>
      <c r="Y57" s="585"/>
      <c r="Z57" s="585">
        <f>AB57+AD57</f>
        <v>1872619.8340899998</v>
      </c>
      <c r="AA57" s="337">
        <f>Z57/K57</f>
        <v>0.99681901820162333</v>
      </c>
      <c r="AB57" s="336">
        <f>AB58+AB59+AB87+AB88</f>
        <v>1872619.8340899998</v>
      </c>
      <c r="AC57" s="337">
        <f>AB57/L57</f>
        <v>0.99681901820162333</v>
      </c>
      <c r="AD57" s="336">
        <f>AD58+AD59+AD87+AD88</f>
        <v>0</v>
      </c>
      <c r="AE57" s="337" t="e">
        <f>AD57/M57</f>
        <v>#DIV/0!</v>
      </c>
      <c r="AF57" s="585">
        <f>AF60+AF153+AF158+AF174</f>
        <v>0</v>
      </c>
      <c r="AG57" s="585"/>
      <c r="AH57" s="585">
        <f>AH60+AH153+AH158+AH174</f>
        <v>0</v>
      </c>
      <c r="AI57" s="585"/>
      <c r="AJ57" s="336">
        <f>AL57</f>
        <v>3716519.2697299998</v>
      </c>
      <c r="AK57" s="337">
        <f t="shared" ref="AK57:AK60" si="233">AJ57/K57</f>
        <v>1.9783498081872934</v>
      </c>
      <c r="AL57" s="336">
        <f>AL58+AL59</f>
        <v>3716519.2697299998</v>
      </c>
      <c r="AM57" s="338">
        <f>AL57/L57</f>
        <v>1.9783498081872934</v>
      </c>
      <c r="AN57" s="338"/>
      <c r="AO57" s="338"/>
      <c r="AP57" s="585">
        <f>AP60+AP153+AP158+AP174</f>
        <v>0</v>
      </c>
      <c r="AQ57" s="585"/>
      <c r="AR57" s="585">
        <f>AR60+AR153+AR158+AR174</f>
        <v>0</v>
      </c>
      <c r="AS57" s="585"/>
      <c r="AT57" s="339">
        <f t="shared" ref="AT57:BD57" si="234">AT60+AT153+AT158+AT174</f>
        <v>1020000</v>
      </c>
      <c r="AU57" s="339">
        <f t="shared" si="234"/>
        <v>0</v>
      </c>
      <c r="AV57" s="339">
        <f t="shared" si="234"/>
        <v>0</v>
      </c>
      <c r="AW57" s="339" t="e">
        <f t="shared" si="234"/>
        <v>#REF!</v>
      </c>
      <c r="AX57" s="339" t="e">
        <f t="shared" si="234"/>
        <v>#REF!</v>
      </c>
      <c r="AY57" s="339">
        <f t="shared" si="234"/>
        <v>0</v>
      </c>
      <c r="AZ57" s="339">
        <f t="shared" si="234"/>
        <v>0</v>
      </c>
      <c r="BA57" s="339">
        <f t="shared" si="234"/>
        <v>6635763.4516799999</v>
      </c>
      <c r="BB57" s="339">
        <f t="shared" si="234"/>
        <v>6635763.4516799999</v>
      </c>
      <c r="BC57" s="339">
        <f t="shared" si="234"/>
        <v>0</v>
      </c>
      <c r="BD57" s="339">
        <f t="shared" si="234"/>
        <v>0</v>
      </c>
      <c r="BE57" s="340">
        <f>BG57</f>
        <v>5975.7784500000416</v>
      </c>
      <c r="BF57" s="341">
        <f>BE57/K57</f>
        <v>3.1809817983766862E-3</v>
      </c>
      <c r="BG57" s="340">
        <f>BG58+BG59</f>
        <v>5975.7784500000416</v>
      </c>
      <c r="BH57" s="341">
        <f>BG57/AJ57</f>
        <v>1.6078965333695618E-3</v>
      </c>
      <c r="BI57" s="339">
        <f>BI60+BI153+BI158+BI174</f>
        <v>0</v>
      </c>
      <c r="BJ57" s="339"/>
      <c r="BK57" s="339">
        <f>BK60+BK153+BK158+BK174</f>
        <v>0</v>
      </c>
      <c r="BL57" s="339"/>
      <c r="BS57" s="645"/>
    </row>
    <row r="58" spans="2:71" s="35" customFormat="1" ht="41.25" hidden="1" customHeight="1" x14ac:dyDescent="0.25">
      <c r="B58" s="301"/>
      <c r="C58" s="186" t="s">
        <v>56</v>
      </c>
      <c r="D58" s="302" t="e">
        <f t="shared" ref="D58:D59" si="235">D633</f>
        <v>#REF!</v>
      </c>
      <c r="E58" s="582"/>
      <c r="F58" s="302"/>
      <c r="G58" s="302"/>
      <c r="H58" s="582"/>
      <c r="I58" s="302"/>
      <c r="J58" s="302"/>
      <c r="K58" s="302">
        <f>L58+M58</f>
        <v>376097.90500000003</v>
      </c>
      <c r="L58" s="302">
        <f>L62+L89+L153+L160+L184+L189</f>
        <v>376097.90500000003</v>
      </c>
      <c r="M58" s="302">
        <f>M62+M89+M153+M160+M184+M189</f>
        <v>0</v>
      </c>
      <c r="N58" s="302">
        <f>N62+N89+N153+N160+N184</f>
        <v>0</v>
      </c>
      <c r="O58" s="302">
        <f>O62+O89+O153+O160+O184</f>
        <v>0</v>
      </c>
      <c r="P58" s="302" t="e">
        <f>R58+V58+X58</f>
        <v>#REF!</v>
      </c>
      <c r="Q58" s="582" t="e">
        <f t="shared" ref="Q58:Q125" si="236">P58/K58</f>
        <v>#REF!</v>
      </c>
      <c r="R58" s="302" t="e">
        <f>R60+R111+R153+R160+R180+R184+R189+R90</f>
        <v>#REF!</v>
      </c>
      <c r="S58" s="582" t="e">
        <f t="shared" ref="S58:S125" si="237">R58/L58</f>
        <v>#REF!</v>
      </c>
      <c r="T58" s="582"/>
      <c r="U58" s="582"/>
      <c r="V58" s="302">
        <f t="shared" ref="V58:X59" si="238">V633</f>
        <v>0</v>
      </c>
      <c r="W58" s="302"/>
      <c r="X58" s="302">
        <f t="shared" si="238"/>
        <v>0</v>
      </c>
      <c r="Y58" s="302"/>
      <c r="Z58" s="302">
        <f>AB58+AD58</f>
        <v>370122.12654999999</v>
      </c>
      <c r="AA58" s="342">
        <f t="shared" ref="AA58:AA126" si="239">Z58/K58</f>
        <v>0.98411110944635538</v>
      </c>
      <c r="AB58" s="304">
        <f>AB62+AB89+AB153+AB160+AB184+AB189</f>
        <v>370122.12654999999</v>
      </c>
      <c r="AC58" s="342">
        <f t="shared" ref="AC58:AC125" si="240">AB58/L58</f>
        <v>0.98411110944635538</v>
      </c>
      <c r="AD58" s="304">
        <f>AD62+AD89+AD153+AD160+AD184+AD189</f>
        <v>0</v>
      </c>
      <c r="AE58" s="342" t="e">
        <f t="shared" ref="AE58:AE86" si="241">AD58/M58</f>
        <v>#DIV/0!</v>
      </c>
      <c r="AF58" s="302">
        <f t="shared" ref="AF58:AF59" si="242">AF633</f>
        <v>0</v>
      </c>
      <c r="AG58" s="302"/>
      <c r="AH58" s="302">
        <f t="shared" ref="AH58:AH59" si="243">AH633</f>
        <v>0</v>
      </c>
      <c r="AI58" s="302"/>
      <c r="AJ58" s="304">
        <f>AL58</f>
        <v>1262119.48419</v>
      </c>
      <c r="AK58" s="342">
        <f t="shared" si="233"/>
        <v>3.3558269466829387</v>
      </c>
      <c r="AL58" s="304">
        <f>AL62+AL153+AL158+AL184+AL189+AL89</f>
        <v>1262119.48419</v>
      </c>
      <c r="AM58" s="338">
        <f t="shared" ref="AM58:AM125" si="244">AL58/L58</f>
        <v>3.3558269466829387</v>
      </c>
      <c r="AN58" s="338"/>
      <c r="AO58" s="338"/>
      <c r="AP58" s="302">
        <f t="shared" ref="AP58:AP59" si="245">AP633</f>
        <v>0</v>
      </c>
      <c r="AQ58" s="302"/>
      <c r="AR58" s="302">
        <f t="shared" ref="AR58:AR59" si="246">AR633</f>
        <v>0</v>
      </c>
      <c r="AS58" s="302"/>
      <c r="AT58" s="305">
        <f t="shared" ref="AT58:BD58" si="247">AT633</f>
        <v>0</v>
      </c>
      <c r="AU58" s="305">
        <f t="shared" si="247"/>
        <v>0</v>
      </c>
      <c r="AV58" s="305">
        <f t="shared" si="247"/>
        <v>0</v>
      </c>
      <c r="AW58" s="305">
        <f t="shared" si="247"/>
        <v>0</v>
      </c>
      <c r="AX58" s="305">
        <f t="shared" si="247"/>
        <v>0</v>
      </c>
      <c r="AY58" s="305">
        <f t="shared" si="247"/>
        <v>0</v>
      </c>
      <c r="AZ58" s="305">
        <f t="shared" si="247"/>
        <v>0</v>
      </c>
      <c r="BA58" s="305">
        <f t="shared" si="247"/>
        <v>0</v>
      </c>
      <c r="BB58" s="305">
        <f t="shared" si="247"/>
        <v>0</v>
      </c>
      <c r="BC58" s="305">
        <f t="shared" si="247"/>
        <v>0</v>
      </c>
      <c r="BD58" s="305">
        <f t="shared" si="247"/>
        <v>0</v>
      </c>
      <c r="BE58" s="306">
        <f>BG58</f>
        <v>5975.7784500000416</v>
      </c>
      <c r="BF58" s="343">
        <f>BE58/K58</f>
        <v>1.5888890553644647E-2</v>
      </c>
      <c r="BG58" s="306">
        <f>BG62+BG89+BG153+BG160+BG184+BG189</f>
        <v>5975.7784500000416</v>
      </c>
      <c r="BH58" s="343">
        <f t="shared" ref="BH58:BH113" si="248">BG58/AJ58</f>
        <v>4.7347168987214886E-3</v>
      </c>
      <c r="BI58" s="305">
        <f t="shared" ref="BI58:BI59" si="249">BI633</f>
        <v>0</v>
      </c>
      <c r="BJ58" s="305"/>
      <c r="BK58" s="305">
        <f t="shared" ref="BK58:BK59" si="250">BK633</f>
        <v>0</v>
      </c>
      <c r="BL58" s="305"/>
      <c r="BS58" s="638"/>
    </row>
    <row r="59" spans="2:71" s="36" customFormat="1" ht="46.5" hidden="1" customHeight="1" x14ac:dyDescent="0.25">
      <c r="B59" s="307"/>
      <c r="C59" s="187" t="s">
        <v>57</v>
      </c>
      <c r="D59" s="583" t="e">
        <f t="shared" si="235"/>
        <v>#REF!</v>
      </c>
      <c r="E59" s="583"/>
      <c r="F59" s="583"/>
      <c r="G59" s="583"/>
      <c r="H59" s="583"/>
      <c r="I59" s="583"/>
      <c r="J59" s="583"/>
      <c r="K59" s="583">
        <f>L59</f>
        <v>1369029.2</v>
      </c>
      <c r="L59" s="583">
        <f>L112+L142+L178+L183+L188</f>
        <v>1369029.2</v>
      </c>
      <c r="M59" s="583">
        <f>M112+M142+M178+M183+M188</f>
        <v>0</v>
      </c>
      <c r="N59" s="583">
        <f t="shared" ref="N59:BD59" si="251">N634</f>
        <v>0</v>
      </c>
      <c r="O59" s="583">
        <f t="shared" si="251"/>
        <v>0</v>
      </c>
      <c r="P59" s="583">
        <f>R59+V59+X59</f>
        <v>1910698.6393799998</v>
      </c>
      <c r="Q59" s="583">
        <f t="shared" si="236"/>
        <v>1.395659522368113</v>
      </c>
      <c r="R59" s="583">
        <f>R112+R159+R178+R183+R188+R142</f>
        <v>1910698.6393799998</v>
      </c>
      <c r="S59" s="583">
        <f t="shared" si="237"/>
        <v>1.395659522368113</v>
      </c>
      <c r="T59" s="583"/>
      <c r="U59" s="583"/>
      <c r="V59" s="583">
        <f t="shared" si="238"/>
        <v>0</v>
      </c>
      <c r="W59" s="583"/>
      <c r="X59" s="583">
        <f t="shared" si="238"/>
        <v>0</v>
      </c>
      <c r="Y59" s="583"/>
      <c r="Z59" s="583">
        <f>AB59+AF59+AH59</f>
        <v>1369029.2</v>
      </c>
      <c r="AA59" s="344">
        <f t="shared" si="239"/>
        <v>1</v>
      </c>
      <c r="AB59" s="309">
        <f>AB112+AB142+AB178+AB183+AB188</f>
        <v>1369029.2</v>
      </c>
      <c r="AC59" s="344">
        <f t="shared" si="240"/>
        <v>1</v>
      </c>
      <c r="AD59" s="309">
        <f>AD112+AD142+AD178+AD183+AD188</f>
        <v>0</v>
      </c>
      <c r="AE59" s="344">
        <v>0</v>
      </c>
      <c r="AF59" s="583">
        <f t="shared" si="242"/>
        <v>0</v>
      </c>
      <c r="AG59" s="583"/>
      <c r="AH59" s="583">
        <f t="shared" si="243"/>
        <v>0</v>
      </c>
      <c r="AI59" s="583"/>
      <c r="AJ59" s="309">
        <f>AL59</f>
        <v>2454399.7855400001</v>
      </c>
      <c r="AK59" s="344">
        <f t="shared" si="233"/>
        <v>1.79280309400267</v>
      </c>
      <c r="AL59" s="309">
        <f>AL112+AL159+AL178+AL183+AL188+AL142</f>
        <v>2454399.7855400001</v>
      </c>
      <c r="AM59" s="338">
        <f t="shared" si="244"/>
        <v>1.79280309400267</v>
      </c>
      <c r="AN59" s="338"/>
      <c r="AO59" s="338"/>
      <c r="AP59" s="583">
        <f t="shared" si="245"/>
        <v>0</v>
      </c>
      <c r="AQ59" s="583"/>
      <c r="AR59" s="583">
        <f t="shared" si="246"/>
        <v>0</v>
      </c>
      <c r="AS59" s="583"/>
      <c r="AT59" s="310">
        <f t="shared" si="251"/>
        <v>0</v>
      </c>
      <c r="AU59" s="310">
        <f t="shared" si="251"/>
        <v>0</v>
      </c>
      <c r="AV59" s="310">
        <f t="shared" si="251"/>
        <v>0</v>
      </c>
      <c r="AW59" s="310">
        <f t="shared" si="251"/>
        <v>0</v>
      </c>
      <c r="AX59" s="310">
        <f t="shared" si="251"/>
        <v>0</v>
      </c>
      <c r="AY59" s="310">
        <f t="shared" si="251"/>
        <v>0</v>
      </c>
      <c r="AZ59" s="310">
        <f t="shared" si="251"/>
        <v>0</v>
      </c>
      <c r="BA59" s="310">
        <f t="shared" si="251"/>
        <v>0</v>
      </c>
      <c r="BB59" s="310">
        <f t="shared" si="251"/>
        <v>0</v>
      </c>
      <c r="BC59" s="310">
        <f t="shared" si="251"/>
        <v>0</v>
      </c>
      <c r="BD59" s="310">
        <f t="shared" si="251"/>
        <v>0</v>
      </c>
      <c r="BE59" s="311">
        <f>BG59</f>
        <v>0</v>
      </c>
      <c r="BF59" s="345">
        <f>BE59/K59</f>
        <v>0</v>
      </c>
      <c r="BG59" s="311">
        <f>BG112+BG142+BG178+BG183+BG188</f>
        <v>0</v>
      </c>
      <c r="BH59" s="345">
        <f t="shared" si="248"/>
        <v>0</v>
      </c>
      <c r="BI59" s="310">
        <f t="shared" si="249"/>
        <v>0</v>
      </c>
      <c r="BJ59" s="310"/>
      <c r="BK59" s="310">
        <f t="shared" si="250"/>
        <v>0</v>
      </c>
      <c r="BL59" s="310"/>
      <c r="BS59" s="639"/>
    </row>
    <row r="60" spans="2:71" s="42" customFormat="1" ht="100.5" hidden="1" customHeight="1" x14ac:dyDescent="0.25">
      <c r="B60" s="587" t="s">
        <v>62</v>
      </c>
      <c r="C60" s="189" t="s">
        <v>63</v>
      </c>
      <c r="D60" s="594" t="e">
        <f t="shared" ref="D60:J60" si="252">D61+D123+D156</f>
        <v>#REF!</v>
      </c>
      <c r="E60" s="594">
        <f t="shared" si="252"/>
        <v>0</v>
      </c>
      <c r="F60" s="594">
        <f t="shared" si="252"/>
        <v>0</v>
      </c>
      <c r="G60" s="594" t="e">
        <f t="shared" si="252"/>
        <v>#REF!</v>
      </c>
      <c r="H60" s="594" t="e">
        <f t="shared" si="252"/>
        <v>#REF!</v>
      </c>
      <c r="I60" s="594" t="e">
        <f t="shared" si="252"/>
        <v>#REF!</v>
      </c>
      <c r="J60" s="594" t="e">
        <f t="shared" si="252"/>
        <v>#REF!</v>
      </c>
      <c r="K60" s="594">
        <f>L60</f>
        <v>0</v>
      </c>
      <c r="L60" s="594">
        <f>L61+L65+L71+L77+L80</f>
        <v>0</v>
      </c>
      <c r="M60" s="594"/>
      <c r="N60" s="594">
        <f>N61+N123+N156</f>
        <v>0</v>
      </c>
      <c r="O60" s="594">
        <f>O61+O123+O156</f>
        <v>0</v>
      </c>
      <c r="P60" s="594">
        <f t="shared" ref="P60:P127" si="253">R60+V60+X60</f>
        <v>0</v>
      </c>
      <c r="Q60" s="594" t="e">
        <f t="shared" si="236"/>
        <v>#DIV/0!</v>
      </c>
      <c r="R60" s="594">
        <f>R61+R65+R71+R77+R80</f>
        <v>0</v>
      </c>
      <c r="S60" s="594" t="e">
        <f t="shared" si="237"/>
        <v>#DIV/0!</v>
      </c>
      <c r="T60" s="594"/>
      <c r="U60" s="594"/>
      <c r="V60" s="594"/>
      <c r="W60" s="594"/>
      <c r="X60" s="594"/>
      <c r="Y60" s="594"/>
      <c r="Z60" s="594">
        <f>AB60</f>
        <v>0</v>
      </c>
      <c r="AA60" s="344" t="e">
        <f t="shared" si="239"/>
        <v>#DIV/0!</v>
      </c>
      <c r="AB60" s="348">
        <f>AB61+AB65+AB71+AB77+AB80</f>
        <v>0</v>
      </c>
      <c r="AC60" s="344" t="e">
        <f t="shared" si="240"/>
        <v>#DIV/0!</v>
      </c>
      <c r="AD60" s="348">
        <f>AD61+AD65+AD71+AD77+AD80</f>
        <v>0</v>
      </c>
      <c r="AE60" s="344" t="e">
        <f t="shared" si="241"/>
        <v>#DIV/0!</v>
      </c>
      <c r="AF60" s="594"/>
      <c r="AG60" s="594"/>
      <c r="AH60" s="594"/>
      <c r="AI60" s="594"/>
      <c r="AJ60" s="348">
        <f t="shared" ref="AJ60:AJ127" si="254">AL60+AP60+AR60</f>
        <v>0</v>
      </c>
      <c r="AK60" s="349" t="e">
        <f t="shared" si="233"/>
        <v>#DIV/0!</v>
      </c>
      <c r="AL60" s="348">
        <f>AL61</f>
        <v>0</v>
      </c>
      <c r="AM60" s="338" t="e">
        <f t="shared" si="244"/>
        <v>#DIV/0!</v>
      </c>
      <c r="AN60" s="338"/>
      <c r="AO60" s="338"/>
      <c r="AP60" s="594"/>
      <c r="AQ60" s="594"/>
      <c r="AR60" s="594"/>
      <c r="AS60" s="594"/>
      <c r="AT60" s="595">
        <f>AT61+AT123</f>
        <v>1000000</v>
      </c>
      <c r="AU60" s="595"/>
      <c r="AV60" s="351"/>
      <c r="AW60" s="595">
        <f>AW61+AW123+AW156</f>
        <v>0</v>
      </c>
      <c r="AX60" s="595">
        <f>AX61+AX123</f>
        <v>0</v>
      </c>
      <c r="AY60" s="595"/>
      <c r="AZ60" s="351"/>
      <c r="BA60" s="595">
        <f>BA61+BA123+BA156</f>
        <v>6291375.2911</v>
      </c>
      <c r="BB60" s="595">
        <f>BB61+BB123</f>
        <v>6291375.2911</v>
      </c>
      <c r="BC60" s="595"/>
      <c r="BD60" s="351"/>
      <c r="BE60" s="352">
        <f t="shared" ref="BE60:BE127" si="255">BG60+BI60+BK60</f>
        <v>0</v>
      </c>
      <c r="BF60" s="353" t="e">
        <f>BE60/K60</f>
        <v>#DIV/0!</v>
      </c>
      <c r="BG60" s="352">
        <f>BG61</f>
        <v>0</v>
      </c>
      <c r="BH60" s="353" t="e">
        <f t="shared" si="248"/>
        <v>#DIV/0!</v>
      </c>
      <c r="BI60" s="595"/>
      <c r="BJ60" s="595"/>
      <c r="BK60" s="595"/>
      <c r="BL60" s="595"/>
      <c r="BM60" s="41"/>
      <c r="BN60" s="41"/>
      <c r="BS60" s="646"/>
    </row>
    <row r="61" spans="2:71" s="42" customFormat="1" ht="145.5" hidden="1" customHeight="1" x14ac:dyDescent="0.25">
      <c r="B61" s="301" t="s">
        <v>60</v>
      </c>
      <c r="C61" s="190" t="s">
        <v>64</v>
      </c>
      <c r="D61" s="582" t="e">
        <f>#REF!</f>
        <v>#REF!</v>
      </c>
      <c r="E61" s="582">
        <f>F61</f>
        <v>0</v>
      </c>
      <c r="F61" s="582">
        <f>F63+F64</f>
        <v>0</v>
      </c>
      <c r="G61" s="582" t="e">
        <f>#REF!</f>
        <v>#REF!</v>
      </c>
      <c r="H61" s="582" t="e">
        <f>I61</f>
        <v>#REF!</v>
      </c>
      <c r="I61" s="582" t="e">
        <f>I63+I64</f>
        <v>#REF!</v>
      </c>
      <c r="J61" s="582" t="e">
        <f>#REF!</f>
        <v>#REF!</v>
      </c>
      <c r="K61" s="582">
        <f t="shared" ref="K61:K121" si="256">L61</f>
        <v>0</v>
      </c>
      <c r="L61" s="582">
        <f>L62+L122</f>
        <v>0</v>
      </c>
      <c r="M61" s="582"/>
      <c r="N61" s="355"/>
      <c r="O61" s="355"/>
      <c r="P61" s="582">
        <f t="shared" si="253"/>
        <v>0</v>
      </c>
      <c r="Q61" s="582" t="e">
        <f t="shared" si="236"/>
        <v>#DIV/0!</v>
      </c>
      <c r="R61" s="582">
        <f>R62+R122</f>
        <v>0</v>
      </c>
      <c r="S61" s="582" t="e">
        <f t="shared" si="237"/>
        <v>#DIV/0!</v>
      </c>
      <c r="T61" s="582"/>
      <c r="U61" s="582"/>
      <c r="V61" s="582"/>
      <c r="W61" s="582"/>
      <c r="X61" s="582"/>
      <c r="Y61" s="582"/>
      <c r="Z61" s="582">
        <f t="shared" ref="Z61:Z64" si="257">AB61</f>
        <v>0</v>
      </c>
      <c r="AA61" s="344" t="e">
        <f t="shared" si="239"/>
        <v>#DIV/0!</v>
      </c>
      <c r="AB61" s="590">
        <f>AB62+AB122</f>
        <v>0</v>
      </c>
      <c r="AC61" s="344" t="e">
        <f t="shared" si="240"/>
        <v>#DIV/0!</v>
      </c>
      <c r="AD61" s="590">
        <f>AD62+AD122</f>
        <v>0</v>
      </c>
      <c r="AE61" s="344" t="e">
        <f t="shared" si="241"/>
        <v>#DIV/0!</v>
      </c>
      <c r="AF61" s="582"/>
      <c r="AG61" s="582"/>
      <c r="AH61" s="582"/>
      <c r="AI61" s="582"/>
      <c r="AJ61" s="590">
        <f t="shared" si="254"/>
        <v>0</v>
      </c>
      <c r="AK61" s="342" t="e">
        <f>AJ61/K61</f>
        <v>#DIV/0!</v>
      </c>
      <c r="AL61" s="590">
        <f>AL62+AL122</f>
        <v>0</v>
      </c>
      <c r="AM61" s="338" t="e">
        <f t="shared" si="244"/>
        <v>#DIV/0!</v>
      </c>
      <c r="AN61" s="338"/>
      <c r="AO61" s="338"/>
      <c r="AP61" s="582"/>
      <c r="AQ61" s="582"/>
      <c r="AR61" s="582"/>
      <c r="AS61" s="582"/>
      <c r="AT61" s="331">
        <f>AT62+AT122</f>
        <v>1000000</v>
      </c>
      <c r="AU61" s="351"/>
      <c r="AV61" s="351"/>
      <c r="AW61" s="331">
        <f>AX61</f>
        <v>0</v>
      </c>
      <c r="AX61" s="331">
        <f>AX63+AX64</f>
        <v>0</v>
      </c>
      <c r="AY61" s="351"/>
      <c r="AZ61" s="351"/>
      <c r="BA61" s="331">
        <f>BB61</f>
        <v>6291375.2911</v>
      </c>
      <c r="BB61" s="331">
        <f>BB62+BB122</f>
        <v>6291375.2911</v>
      </c>
      <c r="BC61" s="351"/>
      <c r="BD61" s="351"/>
      <c r="BE61" s="593">
        <f t="shared" si="255"/>
        <v>0</v>
      </c>
      <c r="BF61" s="343" t="e">
        <f>BE61/K61</f>
        <v>#DIV/0!</v>
      </c>
      <c r="BG61" s="593">
        <f>BG62+BG122</f>
        <v>0</v>
      </c>
      <c r="BH61" s="343" t="e">
        <f t="shared" si="248"/>
        <v>#DIV/0!</v>
      </c>
      <c r="BI61" s="331"/>
      <c r="BJ61" s="331"/>
      <c r="BK61" s="331"/>
      <c r="BL61" s="331"/>
      <c r="BM61" s="41"/>
      <c r="BN61" s="41"/>
      <c r="BS61" s="646"/>
    </row>
    <row r="62" spans="2:71" s="42" customFormat="1" ht="45.75" hidden="1" customHeight="1" x14ac:dyDescent="0.25">
      <c r="B62" s="301"/>
      <c r="C62" s="186" t="s">
        <v>56</v>
      </c>
      <c r="D62" s="582"/>
      <c r="E62" s="582"/>
      <c r="F62" s="582"/>
      <c r="G62" s="582"/>
      <c r="H62" s="582"/>
      <c r="I62" s="582"/>
      <c r="J62" s="582"/>
      <c r="K62" s="582">
        <f t="shared" si="256"/>
        <v>0</v>
      </c>
      <c r="L62" s="582">
        <f>L64</f>
        <v>0</v>
      </c>
      <c r="M62" s="582"/>
      <c r="N62" s="355"/>
      <c r="O62" s="355"/>
      <c r="P62" s="582">
        <f t="shared" si="253"/>
        <v>0</v>
      </c>
      <c r="Q62" s="582" t="e">
        <f t="shared" si="236"/>
        <v>#DIV/0!</v>
      </c>
      <c r="R62" s="582">
        <f>R64</f>
        <v>0</v>
      </c>
      <c r="S62" s="582" t="e">
        <f t="shared" si="237"/>
        <v>#DIV/0!</v>
      </c>
      <c r="T62" s="582"/>
      <c r="U62" s="582"/>
      <c r="V62" s="582"/>
      <c r="W62" s="582"/>
      <c r="X62" s="582"/>
      <c r="Y62" s="582"/>
      <c r="Z62" s="582">
        <f t="shared" si="257"/>
        <v>0</v>
      </c>
      <c r="AA62" s="344" t="e">
        <f t="shared" si="239"/>
        <v>#DIV/0!</v>
      </c>
      <c r="AB62" s="590">
        <f>AB64</f>
        <v>0</v>
      </c>
      <c r="AC62" s="344" t="e">
        <f t="shared" si="240"/>
        <v>#DIV/0!</v>
      </c>
      <c r="AD62" s="590">
        <f>AD64</f>
        <v>0</v>
      </c>
      <c r="AE62" s="344" t="e">
        <f t="shared" si="241"/>
        <v>#DIV/0!</v>
      </c>
      <c r="AF62" s="582"/>
      <c r="AG62" s="582"/>
      <c r="AH62" s="582"/>
      <c r="AI62" s="582"/>
      <c r="AJ62" s="590">
        <f>AL62+AP62+AR62</f>
        <v>0</v>
      </c>
      <c r="AK62" s="342" t="e">
        <f t="shared" ref="AK62:AK130" si="258">AJ62/K62</f>
        <v>#DIV/0!</v>
      </c>
      <c r="AL62" s="590">
        <f>AL64</f>
        <v>0</v>
      </c>
      <c r="AM62" s="338" t="e">
        <f t="shared" si="244"/>
        <v>#DIV/0!</v>
      </c>
      <c r="AN62" s="338"/>
      <c r="AO62" s="338"/>
      <c r="AP62" s="582"/>
      <c r="AQ62" s="582"/>
      <c r="AR62" s="582"/>
      <c r="AS62" s="582"/>
      <c r="AT62" s="331">
        <f>SUM(AT63:AT121)</f>
        <v>1000000</v>
      </c>
      <c r="AU62" s="351"/>
      <c r="AV62" s="351"/>
      <c r="AW62" s="331"/>
      <c r="AX62" s="331"/>
      <c r="AY62" s="351"/>
      <c r="AZ62" s="351"/>
      <c r="BA62" s="331">
        <f>BB62</f>
        <v>6291375.2911</v>
      </c>
      <c r="BB62" s="331">
        <f>SUM(BB63:BB121)</f>
        <v>6291375.2911</v>
      </c>
      <c r="BC62" s="351"/>
      <c r="BD62" s="351"/>
      <c r="BE62" s="593">
        <f t="shared" si="255"/>
        <v>0</v>
      </c>
      <c r="BF62" s="343" t="e">
        <f t="shared" ref="BF62:BF130" si="259">BE62/K62</f>
        <v>#DIV/0!</v>
      </c>
      <c r="BG62" s="593">
        <f>BG64</f>
        <v>0</v>
      </c>
      <c r="BH62" s="343" t="e">
        <f t="shared" si="248"/>
        <v>#DIV/0!</v>
      </c>
      <c r="BI62" s="331"/>
      <c r="BJ62" s="331"/>
      <c r="BK62" s="331"/>
      <c r="BL62" s="331"/>
      <c r="BM62" s="41"/>
      <c r="BN62" s="41"/>
      <c r="BS62" s="646"/>
    </row>
    <row r="63" spans="2:71" s="42" customFormat="1" ht="36" hidden="1" customHeight="1" x14ac:dyDescent="0.25">
      <c r="B63" s="301"/>
      <c r="C63" s="191" t="s">
        <v>65</v>
      </c>
      <c r="D63" s="582"/>
      <c r="E63" s="355">
        <f>F63</f>
        <v>0</v>
      </c>
      <c r="F63" s="355">
        <v>0</v>
      </c>
      <c r="G63" s="582"/>
      <c r="H63" s="355" t="e">
        <f>I63+J63</f>
        <v>#REF!</v>
      </c>
      <c r="I63" s="355" t="e">
        <f>L63-#REF!</f>
        <v>#REF!</v>
      </c>
      <c r="J63" s="582"/>
      <c r="K63" s="355">
        <f t="shared" si="256"/>
        <v>0</v>
      </c>
      <c r="L63" s="355">
        <v>0</v>
      </c>
      <c r="M63" s="355"/>
      <c r="N63" s="355"/>
      <c r="O63" s="355"/>
      <c r="P63" s="355">
        <f t="shared" si="253"/>
        <v>0</v>
      </c>
      <c r="Q63" s="582" t="e">
        <f t="shared" si="236"/>
        <v>#DIV/0!</v>
      </c>
      <c r="R63" s="355">
        <f>AF63</f>
        <v>0</v>
      </c>
      <c r="S63" s="582" t="e">
        <f t="shared" si="237"/>
        <v>#DIV/0!</v>
      </c>
      <c r="T63" s="582"/>
      <c r="U63" s="582"/>
      <c r="V63" s="582"/>
      <c r="W63" s="582"/>
      <c r="X63" s="582"/>
      <c r="Y63" s="582"/>
      <c r="Z63" s="355">
        <f t="shared" si="257"/>
        <v>0</v>
      </c>
      <c r="AA63" s="344" t="e">
        <f t="shared" si="239"/>
        <v>#DIV/0!</v>
      </c>
      <c r="AB63" s="354">
        <f>AQ63</f>
        <v>0</v>
      </c>
      <c r="AC63" s="344" t="e">
        <f t="shared" si="240"/>
        <v>#DIV/0!</v>
      </c>
      <c r="AD63" s="354">
        <f>AS63</f>
        <v>0</v>
      </c>
      <c r="AE63" s="344" t="e">
        <f t="shared" si="241"/>
        <v>#DIV/0!</v>
      </c>
      <c r="AF63" s="582"/>
      <c r="AG63" s="582"/>
      <c r="AH63" s="582"/>
      <c r="AI63" s="582"/>
      <c r="AJ63" s="354">
        <f t="shared" si="254"/>
        <v>0</v>
      </c>
      <c r="AK63" s="342" t="e">
        <f t="shared" si="258"/>
        <v>#DIV/0!</v>
      </c>
      <c r="AL63" s="354">
        <v>0</v>
      </c>
      <c r="AM63" s="338" t="e">
        <f t="shared" si="244"/>
        <v>#DIV/0!</v>
      </c>
      <c r="AN63" s="338"/>
      <c r="AO63" s="338"/>
      <c r="AP63" s="582"/>
      <c r="AQ63" s="582"/>
      <c r="AR63" s="582"/>
      <c r="AS63" s="582"/>
      <c r="AT63" s="351">
        <f>BB63-AF63</f>
        <v>0</v>
      </c>
      <c r="AU63" s="351"/>
      <c r="AV63" s="351"/>
      <c r="AW63" s="351">
        <f>AX63</f>
        <v>0</v>
      </c>
      <c r="AX63" s="351">
        <f>BE63-AJ63</f>
        <v>0</v>
      </c>
      <c r="AY63" s="351"/>
      <c r="AZ63" s="351"/>
      <c r="BA63" s="351">
        <f>BB63</f>
        <v>0</v>
      </c>
      <c r="BB63" s="351">
        <v>0</v>
      </c>
      <c r="BC63" s="351"/>
      <c r="BD63" s="351"/>
      <c r="BE63" s="356">
        <f t="shared" si="255"/>
        <v>0</v>
      </c>
      <c r="BF63" s="343">
        <v>0</v>
      </c>
      <c r="BG63" s="356">
        <f>L63-AB63</f>
        <v>0</v>
      </c>
      <c r="BH63" s="343" t="e">
        <f t="shared" si="248"/>
        <v>#DIV/0!</v>
      </c>
      <c r="BI63" s="331"/>
      <c r="BJ63" s="331"/>
      <c r="BK63" s="331"/>
      <c r="BL63" s="331"/>
      <c r="BM63" s="41"/>
      <c r="BN63" s="41"/>
      <c r="BS63" s="646"/>
    </row>
    <row r="64" spans="2:71" s="42" customFormat="1" ht="30" hidden="1" customHeight="1" x14ac:dyDescent="0.25">
      <c r="B64" s="301"/>
      <c r="C64" s="191" t="s">
        <v>66</v>
      </c>
      <c r="D64" s="582"/>
      <c r="E64" s="355">
        <f>F64</f>
        <v>0</v>
      </c>
      <c r="F64" s="355">
        <v>0</v>
      </c>
      <c r="G64" s="582"/>
      <c r="H64" s="355" t="e">
        <f>I64+J64</f>
        <v>#REF!</v>
      </c>
      <c r="I64" s="355" t="e">
        <f>L64-#REF!</f>
        <v>#REF!</v>
      </c>
      <c r="J64" s="582"/>
      <c r="K64" s="355">
        <f t="shared" si="256"/>
        <v>0</v>
      </c>
      <c r="L64" s="355">
        <v>0</v>
      </c>
      <c r="M64" s="355"/>
      <c r="N64" s="355"/>
      <c r="O64" s="355"/>
      <c r="P64" s="355">
        <f t="shared" si="253"/>
        <v>0</v>
      </c>
      <c r="Q64" s="355" t="e">
        <f t="shared" si="236"/>
        <v>#DIV/0!</v>
      </c>
      <c r="R64" s="355"/>
      <c r="S64" s="355" t="e">
        <f t="shared" si="237"/>
        <v>#DIV/0!</v>
      </c>
      <c r="T64" s="355"/>
      <c r="U64" s="355"/>
      <c r="V64" s="582"/>
      <c r="W64" s="582"/>
      <c r="X64" s="582"/>
      <c r="Y64" s="582"/>
      <c r="Z64" s="355">
        <f t="shared" si="257"/>
        <v>0</v>
      </c>
      <c r="AA64" s="344" t="e">
        <f t="shared" si="239"/>
        <v>#DIV/0!</v>
      </c>
      <c r="AB64" s="354">
        <f>L64</f>
        <v>0</v>
      </c>
      <c r="AC64" s="344" t="e">
        <f t="shared" si="240"/>
        <v>#DIV/0!</v>
      </c>
      <c r="AD64" s="354">
        <f>N64</f>
        <v>0</v>
      </c>
      <c r="AE64" s="344" t="e">
        <f t="shared" si="241"/>
        <v>#DIV/0!</v>
      </c>
      <c r="AF64" s="582"/>
      <c r="AG64" s="582"/>
      <c r="AH64" s="582"/>
      <c r="AI64" s="582"/>
      <c r="AJ64" s="354">
        <v>0</v>
      </c>
      <c r="AK64" s="342" t="e">
        <f t="shared" si="258"/>
        <v>#DIV/0!</v>
      </c>
      <c r="AL64" s="354">
        <v>0</v>
      </c>
      <c r="AM64" s="338" t="e">
        <f t="shared" si="244"/>
        <v>#DIV/0!</v>
      </c>
      <c r="AN64" s="338"/>
      <c r="AO64" s="338"/>
      <c r="AP64" s="582"/>
      <c r="AQ64" s="582"/>
      <c r="AR64" s="582"/>
      <c r="AS64" s="582"/>
      <c r="AT64" s="351">
        <f>BB64-AF64</f>
        <v>0</v>
      </c>
      <c r="AU64" s="351"/>
      <c r="AV64" s="351"/>
      <c r="AW64" s="351">
        <f>AX64</f>
        <v>0</v>
      </c>
      <c r="AX64" s="351">
        <f>BE64-AJ64</f>
        <v>0</v>
      </c>
      <c r="AY64" s="351"/>
      <c r="AZ64" s="351"/>
      <c r="BA64" s="351">
        <f>BB64</f>
        <v>0</v>
      </c>
      <c r="BB64" s="351">
        <f>L64</f>
        <v>0</v>
      </c>
      <c r="BC64" s="351"/>
      <c r="BD64" s="351"/>
      <c r="BE64" s="356">
        <f t="shared" si="255"/>
        <v>0</v>
      </c>
      <c r="BF64" s="343" t="e">
        <f t="shared" si="259"/>
        <v>#DIV/0!</v>
      </c>
      <c r="BG64" s="356">
        <f>L64-AB64</f>
        <v>0</v>
      </c>
      <c r="BH64" s="357" t="e">
        <f t="shared" si="248"/>
        <v>#DIV/0!</v>
      </c>
      <c r="BI64" s="331"/>
      <c r="BJ64" s="331"/>
      <c r="BK64" s="331"/>
      <c r="BL64" s="331"/>
      <c r="BM64" s="41"/>
      <c r="BN64" s="41"/>
      <c r="BS64" s="646"/>
    </row>
    <row r="65" spans="2:71" s="35" customFormat="1" ht="92.25" hidden="1" customHeight="1" x14ac:dyDescent="0.25">
      <c r="B65" s="301" t="s">
        <v>67</v>
      </c>
      <c r="C65" s="186" t="s">
        <v>68</v>
      </c>
      <c r="D65" s="302"/>
      <c r="E65" s="582">
        <f t="shared" ref="E65" si="260">F65+G65</f>
        <v>743937</v>
      </c>
      <c r="F65" s="302">
        <f>SUM(F67:F69)</f>
        <v>743937</v>
      </c>
      <c r="G65" s="302">
        <f>SUM(G67:G69)</f>
        <v>0</v>
      </c>
      <c r="H65" s="582">
        <f t="shared" ref="H65" si="261">I65+J65</f>
        <v>-743937</v>
      </c>
      <c r="I65" s="302">
        <f>SUM(I67:I69)</f>
        <v>-743937</v>
      </c>
      <c r="J65" s="302"/>
      <c r="K65" s="302">
        <f t="shared" si="256"/>
        <v>0</v>
      </c>
      <c r="L65" s="302">
        <f>L66+L70</f>
        <v>0</v>
      </c>
      <c r="M65" s="302"/>
      <c r="N65" s="302"/>
      <c r="O65" s="302"/>
      <c r="P65" s="302">
        <f t="shared" si="253"/>
        <v>0</v>
      </c>
      <c r="Q65" s="585" t="e">
        <f t="shared" si="236"/>
        <v>#DIV/0!</v>
      </c>
      <c r="R65" s="302">
        <f>R66+R70</f>
        <v>0</v>
      </c>
      <c r="S65" s="585" t="e">
        <f t="shared" si="237"/>
        <v>#DIV/0!</v>
      </c>
      <c r="T65" s="585"/>
      <c r="U65" s="585"/>
      <c r="V65" s="302"/>
      <c r="W65" s="302"/>
      <c r="X65" s="302"/>
      <c r="Y65" s="302"/>
      <c r="Z65" s="302">
        <f t="shared" ref="Z65" si="262">AB65+AH65</f>
        <v>0</v>
      </c>
      <c r="AA65" s="344" t="e">
        <f t="shared" si="239"/>
        <v>#DIV/0!</v>
      </c>
      <c r="AB65" s="304">
        <f>AB66+AB70</f>
        <v>0</v>
      </c>
      <c r="AC65" s="344" t="e">
        <f t="shared" si="240"/>
        <v>#DIV/0!</v>
      </c>
      <c r="AD65" s="304">
        <f>AD66+AD70</f>
        <v>0</v>
      </c>
      <c r="AE65" s="344" t="e">
        <f t="shared" si="241"/>
        <v>#DIV/0!</v>
      </c>
      <c r="AF65" s="304"/>
      <c r="AG65" s="304"/>
      <c r="AH65" s="304"/>
      <c r="AI65" s="304"/>
      <c r="AJ65" s="304">
        <f t="shared" ca="1" si="254"/>
        <v>0</v>
      </c>
      <c r="AK65" s="337">
        <f t="shared" ca="1" si="258"/>
        <v>0</v>
      </c>
      <c r="AL65" s="304">
        <f ca="1">AL66+AL70</f>
        <v>0</v>
      </c>
      <c r="AM65" s="338">
        <f t="shared" ca="1" si="244"/>
        <v>0</v>
      </c>
      <c r="AN65" s="338"/>
      <c r="AO65" s="338"/>
      <c r="AP65" s="304"/>
      <c r="AQ65" s="304"/>
      <c r="AR65" s="304"/>
      <c r="AS65" s="304"/>
      <c r="AT65" s="306">
        <f>AT66+AT70</f>
        <v>0</v>
      </c>
      <c r="AU65" s="306"/>
      <c r="AV65" s="306"/>
      <c r="AW65" s="306">
        <f ca="1">AX65</f>
        <v>0</v>
      </c>
      <c r="AX65" s="306">
        <f ca="1">AX67</f>
        <v>0</v>
      </c>
      <c r="AY65" s="306"/>
      <c r="AZ65" s="306"/>
      <c r="BA65" s="306">
        <f t="shared" ref="BA65:BA79" si="263">BB65</f>
        <v>955255.25491999998</v>
      </c>
      <c r="BB65" s="306">
        <f>BB66+BB70</f>
        <v>955255.25491999998</v>
      </c>
      <c r="BC65" s="306"/>
      <c r="BD65" s="306"/>
      <c r="BE65" s="306">
        <f t="shared" si="255"/>
        <v>-955255.25491999998</v>
      </c>
      <c r="BF65" s="343" t="e">
        <f t="shared" si="259"/>
        <v>#DIV/0!</v>
      </c>
      <c r="BG65" s="306">
        <f>BG66+BG70</f>
        <v>-955255.25491999998</v>
      </c>
      <c r="BH65" s="341">
        <f t="shared" ca="1" si="248"/>
        <v>0</v>
      </c>
      <c r="BI65" s="306"/>
      <c r="BJ65" s="306"/>
      <c r="BK65" s="306"/>
      <c r="BL65" s="306"/>
      <c r="BS65" s="638"/>
    </row>
    <row r="66" spans="2:71" s="35" customFormat="1" ht="41.25" hidden="1" customHeight="1" x14ac:dyDescent="0.25">
      <c r="B66" s="301"/>
      <c r="C66" s="186" t="s">
        <v>56</v>
      </c>
      <c r="D66" s="302"/>
      <c r="E66" s="582"/>
      <c r="F66" s="302"/>
      <c r="G66" s="302"/>
      <c r="H66" s="582"/>
      <c r="I66" s="302"/>
      <c r="J66" s="302"/>
      <c r="K66" s="302">
        <f t="shared" si="256"/>
        <v>0</v>
      </c>
      <c r="L66" s="302">
        <f>L67+L69</f>
        <v>0</v>
      </c>
      <c r="M66" s="302"/>
      <c r="N66" s="302"/>
      <c r="O66" s="302"/>
      <c r="P66" s="302">
        <f t="shared" si="253"/>
        <v>0</v>
      </c>
      <c r="Q66" s="585" t="e">
        <f t="shared" si="236"/>
        <v>#DIV/0!</v>
      </c>
      <c r="R66" s="302">
        <f>R67+R69</f>
        <v>0</v>
      </c>
      <c r="S66" s="585" t="e">
        <f t="shared" si="237"/>
        <v>#DIV/0!</v>
      </c>
      <c r="T66" s="585"/>
      <c r="U66" s="585"/>
      <c r="V66" s="302"/>
      <c r="W66" s="302"/>
      <c r="X66" s="302"/>
      <c r="Y66" s="302"/>
      <c r="Z66" s="302">
        <f>AB66</f>
        <v>0</v>
      </c>
      <c r="AA66" s="344" t="e">
        <f t="shared" si="239"/>
        <v>#DIV/0!</v>
      </c>
      <c r="AB66" s="304">
        <f>AB67+AB69</f>
        <v>0</v>
      </c>
      <c r="AC66" s="344" t="e">
        <f t="shared" si="240"/>
        <v>#DIV/0!</v>
      </c>
      <c r="AD66" s="304">
        <f>AD67+AD69</f>
        <v>0</v>
      </c>
      <c r="AE66" s="344" t="e">
        <f t="shared" si="241"/>
        <v>#DIV/0!</v>
      </c>
      <c r="AF66" s="304"/>
      <c r="AG66" s="304"/>
      <c r="AH66" s="304"/>
      <c r="AI66" s="304"/>
      <c r="AJ66" s="304">
        <f t="shared" ca="1" si="254"/>
        <v>0</v>
      </c>
      <c r="AK66" s="337">
        <f t="shared" ca="1" si="258"/>
        <v>0</v>
      </c>
      <c r="AL66" s="304">
        <f ca="1">AL67+AL69</f>
        <v>0</v>
      </c>
      <c r="AM66" s="338">
        <f t="shared" ca="1" si="244"/>
        <v>0</v>
      </c>
      <c r="AN66" s="338"/>
      <c r="AO66" s="338"/>
      <c r="AP66" s="304"/>
      <c r="AQ66" s="304"/>
      <c r="AR66" s="304"/>
      <c r="AS66" s="304"/>
      <c r="AT66" s="306">
        <f>AT67+AT69</f>
        <v>0</v>
      </c>
      <c r="AU66" s="306"/>
      <c r="AV66" s="306"/>
      <c r="AW66" s="306"/>
      <c r="AX66" s="306"/>
      <c r="AY66" s="306"/>
      <c r="AZ66" s="306"/>
      <c r="BA66" s="306">
        <f t="shared" si="263"/>
        <v>0</v>
      </c>
      <c r="BB66" s="306">
        <f>BB67+BB69</f>
        <v>0</v>
      </c>
      <c r="BC66" s="306"/>
      <c r="BD66" s="306"/>
      <c r="BE66" s="306">
        <f t="shared" si="255"/>
        <v>0</v>
      </c>
      <c r="BF66" s="343" t="e">
        <f t="shared" si="259"/>
        <v>#DIV/0!</v>
      </c>
      <c r="BG66" s="306">
        <f>BG67+BG69</f>
        <v>0</v>
      </c>
      <c r="BH66" s="341">
        <f t="shared" ca="1" si="248"/>
        <v>0</v>
      </c>
      <c r="BI66" s="306"/>
      <c r="BJ66" s="306"/>
      <c r="BK66" s="306"/>
      <c r="BL66" s="306"/>
      <c r="BS66" s="638"/>
    </row>
    <row r="67" spans="2:71" s="43" customFormat="1" ht="33" hidden="1" customHeight="1" x14ac:dyDescent="0.25">
      <c r="B67" s="358"/>
      <c r="C67" s="192" t="s">
        <v>69</v>
      </c>
      <c r="D67" s="355"/>
      <c r="E67" s="355">
        <f t="shared" ref="E67" si="264">F67+G67</f>
        <v>743937</v>
      </c>
      <c r="F67" s="355">
        <v>743937</v>
      </c>
      <c r="G67" s="355"/>
      <c r="H67" s="355">
        <f t="shared" ref="H67" si="265">I67+J67</f>
        <v>-743937</v>
      </c>
      <c r="I67" s="355">
        <f>L67-F67</f>
        <v>-743937</v>
      </c>
      <c r="J67" s="355"/>
      <c r="K67" s="355">
        <f t="shared" si="256"/>
        <v>0</v>
      </c>
      <c r="L67" s="355">
        <v>0</v>
      </c>
      <c r="M67" s="355"/>
      <c r="N67" s="355"/>
      <c r="O67" s="355"/>
      <c r="P67" s="355">
        <f t="shared" si="253"/>
        <v>0</v>
      </c>
      <c r="Q67" s="585" t="e">
        <f t="shared" si="236"/>
        <v>#DIV/0!</v>
      </c>
      <c r="R67" s="355">
        <f>AF67-L67</f>
        <v>0</v>
      </c>
      <c r="S67" s="585" t="e">
        <f t="shared" si="237"/>
        <v>#DIV/0!</v>
      </c>
      <c r="T67" s="585"/>
      <c r="U67" s="585"/>
      <c r="V67" s="355"/>
      <c r="W67" s="355"/>
      <c r="X67" s="355"/>
      <c r="Y67" s="355"/>
      <c r="Z67" s="355">
        <f t="shared" ref="Z67" si="266">AB67+AH67</f>
        <v>0</v>
      </c>
      <c r="AA67" s="344" t="e">
        <f t="shared" si="239"/>
        <v>#DIV/0!</v>
      </c>
      <c r="AB67" s="354">
        <f>AQ67-X67</f>
        <v>0</v>
      </c>
      <c r="AC67" s="344" t="e">
        <f t="shared" si="240"/>
        <v>#DIV/0!</v>
      </c>
      <c r="AD67" s="354">
        <f>AS67-Z67</f>
        <v>0</v>
      </c>
      <c r="AE67" s="344" t="e">
        <f t="shared" si="241"/>
        <v>#DIV/0!</v>
      </c>
      <c r="AF67" s="354"/>
      <c r="AG67" s="354"/>
      <c r="AH67" s="354"/>
      <c r="AI67" s="354"/>
      <c r="AJ67" s="354">
        <f t="shared" ca="1" si="254"/>
        <v>0</v>
      </c>
      <c r="AK67" s="337">
        <f t="shared" ca="1" si="258"/>
        <v>0</v>
      </c>
      <c r="AL67" s="354">
        <f ca="1">AX67-AG67</f>
        <v>0</v>
      </c>
      <c r="AM67" s="338">
        <f t="shared" ca="1" si="244"/>
        <v>0</v>
      </c>
      <c r="AN67" s="338"/>
      <c r="AO67" s="338"/>
      <c r="AP67" s="354"/>
      <c r="AQ67" s="354"/>
      <c r="AR67" s="354"/>
      <c r="AS67" s="354"/>
      <c r="AT67" s="356">
        <f>BB67-AF67</f>
        <v>0</v>
      </c>
      <c r="AU67" s="356"/>
      <c r="AV67" s="356"/>
      <c r="AW67" s="356">
        <f ca="1">AX67</f>
        <v>0</v>
      </c>
      <c r="AX67" s="356">
        <f ca="1">BE67-AJ67</f>
        <v>0</v>
      </c>
      <c r="AY67" s="356"/>
      <c r="AZ67" s="356"/>
      <c r="BA67" s="356">
        <f t="shared" si="263"/>
        <v>0</v>
      </c>
      <c r="BB67" s="356">
        <v>0</v>
      </c>
      <c r="BC67" s="356"/>
      <c r="BD67" s="356"/>
      <c r="BE67" s="356">
        <f t="shared" si="255"/>
        <v>0</v>
      </c>
      <c r="BF67" s="343" t="e">
        <f t="shared" si="259"/>
        <v>#DIV/0!</v>
      </c>
      <c r="BG67" s="356">
        <f>BQ67-BB67</f>
        <v>0</v>
      </c>
      <c r="BH67" s="341">
        <f t="shared" ca="1" si="248"/>
        <v>0</v>
      </c>
      <c r="BI67" s="356"/>
      <c r="BJ67" s="356"/>
      <c r="BK67" s="356"/>
      <c r="BL67" s="356"/>
      <c r="BS67" s="647"/>
    </row>
    <row r="68" spans="2:71" s="43" customFormat="1" ht="64.5" hidden="1" customHeight="1" x14ac:dyDescent="0.25">
      <c r="B68" s="358"/>
      <c r="C68" s="192" t="s">
        <v>70</v>
      </c>
      <c r="D68" s="355"/>
      <c r="E68" s="355"/>
      <c r="F68" s="355"/>
      <c r="G68" s="355"/>
      <c r="H68" s="355"/>
      <c r="I68" s="355"/>
      <c r="J68" s="355"/>
      <c r="K68" s="355">
        <f t="shared" si="256"/>
        <v>0</v>
      </c>
      <c r="L68" s="355">
        <v>0</v>
      </c>
      <c r="M68" s="355"/>
      <c r="N68" s="355"/>
      <c r="O68" s="355"/>
      <c r="P68" s="355">
        <f t="shared" si="253"/>
        <v>0</v>
      </c>
      <c r="Q68" s="585" t="e">
        <f t="shared" si="236"/>
        <v>#DIV/0!</v>
      </c>
      <c r="R68" s="355">
        <f>AF68-L68</f>
        <v>0</v>
      </c>
      <c r="S68" s="585" t="e">
        <f t="shared" si="237"/>
        <v>#DIV/0!</v>
      </c>
      <c r="T68" s="585"/>
      <c r="U68" s="585"/>
      <c r="V68" s="355"/>
      <c r="W68" s="355"/>
      <c r="X68" s="355"/>
      <c r="Y68" s="355"/>
      <c r="Z68" s="355"/>
      <c r="AA68" s="344" t="e">
        <f t="shared" si="239"/>
        <v>#DIV/0!</v>
      </c>
      <c r="AB68" s="354">
        <f>AQ68-X68</f>
        <v>0</v>
      </c>
      <c r="AC68" s="344" t="e">
        <f t="shared" si="240"/>
        <v>#DIV/0!</v>
      </c>
      <c r="AD68" s="354">
        <f>AS68-Z68</f>
        <v>0</v>
      </c>
      <c r="AE68" s="344" t="e">
        <f t="shared" si="241"/>
        <v>#DIV/0!</v>
      </c>
      <c r="AF68" s="354"/>
      <c r="AG68" s="354"/>
      <c r="AH68" s="354"/>
      <c r="AI68" s="354"/>
      <c r="AJ68" s="354">
        <f t="shared" si="254"/>
        <v>0</v>
      </c>
      <c r="AK68" s="337" t="e">
        <f t="shared" si="258"/>
        <v>#DIV/0!</v>
      </c>
      <c r="AL68" s="354">
        <f>AX68-AG68</f>
        <v>0</v>
      </c>
      <c r="AM68" s="338" t="e">
        <f t="shared" si="244"/>
        <v>#DIV/0!</v>
      </c>
      <c r="AN68" s="338"/>
      <c r="AO68" s="338"/>
      <c r="AP68" s="354"/>
      <c r="AQ68" s="354"/>
      <c r="AR68" s="354"/>
      <c r="AS68" s="354"/>
      <c r="AT68" s="356"/>
      <c r="AU68" s="356"/>
      <c r="AV68" s="356"/>
      <c r="AW68" s="356"/>
      <c r="AX68" s="356"/>
      <c r="AY68" s="356"/>
      <c r="AZ68" s="356"/>
      <c r="BA68" s="356">
        <f t="shared" si="263"/>
        <v>0</v>
      </c>
      <c r="BB68" s="356">
        <v>0</v>
      </c>
      <c r="BC68" s="356"/>
      <c r="BD68" s="356"/>
      <c r="BE68" s="356">
        <f t="shared" si="255"/>
        <v>0</v>
      </c>
      <c r="BF68" s="343" t="e">
        <f t="shared" si="259"/>
        <v>#DIV/0!</v>
      </c>
      <c r="BG68" s="356">
        <f>BQ68-BB68</f>
        <v>0</v>
      </c>
      <c r="BH68" s="341" t="e">
        <f t="shared" si="248"/>
        <v>#DIV/0!</v>
      </c>
      <c r="BI68" s="356"/>
      <c r="BJ68" s="356"/>
      <c r="BK68" s="356"/>
      <c r="BL68" s="356"/>
      <c r="BS68" s="647"/>
    </row>
    <row r="69" spans="2:71" s="43" customFormat="1" ht="31.5" hidden="1" customHeight="1" x14ac:dyDescent="0.25">
      <c r="B69" s="358"/>
      <c r="C69" s="191" t="s">
        <v>66</v>
      </c>
      <c r="D69" s="355"/>
      <c r="E69" s="355">
        <f t="shared" ref="E69" si="267">F69+G69</f>
        <v>0</v>
      </c>
      <c r="F69" s="355">
        <v>0</v>
      </c>
      <c r="G69" s="355"/>
      <c r="H69" s="355">
        <f t="shared" ref="H69" si="268">I69+J69</f>
        <v>0</v>
      </c>
      <c r="I69" s="355">
        <v>0</v>
      </c>
      <c r="J69" s="355"/>
      <c r="K69" s="355">
        <f t="shared" si="256"/>
        <v>0</v>
      </c>
      <c r="L69" s="355">
        <v>0</v>
      </c>
      <c r="M69" s="355"/>
      <c r="N69" s="355"/>
      <c r="O69" s="355"/>
      <c r="P69" s="355">
        <f t="shared" si="253"/>
        <v>0</v>
      </c>
      <c r="Q69" s="585" t="e">
        <f t="shared" si="236"/>
        <v>#DIV/0!</v>
      </c>
      <c r="R69" s="355">
        <f>AF69-L69</f>
        <v>0</v>
      </c>
      <c r="S69" s="585" t="e">
        <f t="shared" si="237"/>
        <v>#DIV/0!</v>
      </c>
      <c r="T69" s="585"/>
      <c r="U69" s="585"/>
      <c r="V69" s="355"/>
      <c r="W69" s="355"/>
      <c r="X69" s="355"/>
      <c r="Y69" s="355"/>
      <c r="Z69" s="355">
        <f t="shared" ref="Z69:Z70" si="269">AB69+AH69</f>
        <v>0</v>
      </c>
      <c r="AA69" s="344" t="e">
        <f t="shared" si="239"/>
        <v>#DIV/0!</v>
      </c>
      <c r="AB69" s="354">
        <f>AQ69-X69</f>
        <v>0</v>
      </c>
      <c r="AC69" s="344" t="e">
        <f t="shared" si="240"/>
        <v>#DIV/0!</v>
      </c>
      <c r="AD69" s="354">
        <f>AS69-Z69</f>
        <v>0</v>
      </c>
      <c r="AE69" s="344" t="e">
        <f t="shared" si="241"/>
        <v>#DIV/0!</v>
      </c>
      <c r="AF69" s="354"/>
      <c r="AG69" s="354"/>
      <c r="AH69" s="354"/>
      <c r="AI69" s="354"/>
      <c r="AJ69" s="354">
        <f t="shared" si="254"/>
        <v>0</v>
      </c>
      <c r="AK69" s="337" t="e">
        <f t="shared" si="258"/>
        <v>#DIV/0!</v>
      </c>
      <c r="AL69" s="354">
        <f>AX69-AG69</f>
        <v>0</v>
      </c>
      <c r="AM69" s="338" t="e">
        <f t="shared" si="244"/>
        <v>#DIV/0!</v>
      </c>
      <c r="AN69" s="338"/>
      <c r="AO69" s="338"/>
      <c r="AP69" s="354"/>
      <c r="AQ69" s="354"/>
      <c r="AR69" s="354"/>
      <c r="AS69" s="354"/>
      <c r="AT69" s="356">
        <v>0</v>
      </c>
      <c r="AU69" s="356"/>
      <c r="AV69" s="356"/>
      <c r="AW69" s="356"/>
      <c r="AX69" s="356"/>
      <c r="AY69" s="356"/>
      <c r="AZ69" s="356"/>
      <c r="BA69" s="356">
        <f t="shared" si="263"/>
        <v>0</v>
      </c>
      <c r="BB69" s="356">
        <f>L69</f>
        <v>0</v>
      </c>
      <c r="BC69" s="356"/>
      <c r="BD69" s="356"/>
      <c r="BE69" s="356">
        <f t="shared" si="255"/>
        <v>0</v>
      </c>
      <c r="BF69" s="343" t="e">
        <f t="shared" si="259"/>
        <v>#DIV/0!</v>
      </c>
      <c r="BG69" s="356">
        <f>BQ69-BB69</f>
        <v>0</v>
      </c>
      <c r="BH69" s="341" t="e">
        <f t="shared" si="248"/>
        <v>#DIV/0!</v>
      </c>
      <c r="BI69" s="356"/>
      <c r="BJ69" s="356"/>
      <c r="BK69" s="356"/>
      <c r="BL69" s="356"/>
      <c r="BS69" s="647"/>
    </row>
    <row r="70" spans="2:71" s="36" customFormat="1" ht="46.5" hidden="1" customHeight="1" x14ac:dyDescent="0.25">
      <c r="B70" s="307"/>
      <c r="C70" s="187" t="s">
        <v>57</v>
      </c>
      <c r="D70" s="583"/>
      <c r="E70" s="583"/>
      <c r="F70" s="583"/>
      <c r="G70" s="583"/>
      <c r="H70" s="583"/>
      <c r="I70" s="583"/>
      <c r="J70" s="583"/>
      <c r="K70" s="583">
        <f t="shared" si="256"/>
        <v>0</v>
      </c>
      <c r="L70" s="583">
        <v>0</v>
      </c>
      <c r="M70" s="583"/>
      <c r="N70" s="583"/>
      <c r="O70" s="583"/>
      <c r="P70" s="583">
        <f t="shared" si="253"/>
        <v>0</v>
      </c>
      <c r="Q70" s="585" t="e">
        <f t="shared" si="236"/>
        <v>#DIV/0!</v>
      </c>
      <c r="R70" s="583">
        <f>AF70-L70</f>
        <v>0</v>
      </c>
      <c r="S70" s="585" t="e">
        <f t="shared" si="237"/>
        <v>#DIV/0!</v>
      </c>
      <c r="T70" s="585"/>
      <c r="U70" s="585"/>
      <c r="V70" s="583"/>
      <c r="W70" s="583"/>
      <c r="X70" s="583"/>
      <c r="Y70" s="583"/>
      <c r="Z70" s="583">
        <f t="shared" si="269"/>
        <v>0</v>
      </c>
      <c r="AA70" s="344" t="e">
        <f t="shared" si="239"/>
        <v>#DIV/0!</v>
      </c>
      <c r="AB70" s="309">
        <f>AQ70-X70</f>
        <v>0</v>
      </c>
      <c r="AC70" s="344" t="e">
        <f t="shared" si="240"/>
        <v>#DIV/0!</v>
      </c>
      <c r="AD70" s="309">
        <f>AS70-Z70</f>
        <v>0</v>
      </c>
      <c r="AE70" s="344" t="e">
        <f t="shared" si="241"/>
        <v>#DIV/0!</v>
      </c>
      <c r="AF70" s="309"/>
      <c r="AG70" s="309"/>
      <c r="AH70" s="309"/>
      <c r="AI70" s="309"/>
      <c r="AJ70" s="309">
        <f t="shared" si="254"/>
        <v>0</v>
      </c>
      <c r="AK70" s="337" t="e">
        <f t="shared" si="258"/>
        <v>#DIV/0!</v>
      </c>
      <c r="AL70" s="309">
        <f>AX70-AG70</f>
        <v>0</v>
      </c>
      <c r="AM70" s="338" t="e">
        <f t="shared" si="244"/>
        <v>#DIV/0!</v>
      </c>
      <c r="AN70" s="338"/>
      <c r="AO70" s="338"/>
      <c r="AP70" s="309"/>
      <c r="AQ70" s="309"/>
      <c r="AR70" s="309"/>
      <c r="AS70" s="309"/>
      <c r="AT70" s="311">
        <v>0</v>
      </c>
      <c r="AU70" s="311"/>
      <c r="AV70" s="311"/>
      <c r="AW70" s="311"/>
      <c r="AX70" s="311"/>
      <c r="AY70" s="311"/>
      <c r="AZ70" s="311"/>
      <c r="BA70" s="311">
        <f t="shared" si="263"/>
        <v>955255.25491999998</v>
      </c>
      <c r="BB70" s="311">
        <v>955255.25491999998</v>
      </c>
      <c r="BC70" s="311"/>
      <c r="BD70" s="311"/>
      <c r="BE70" s="311">
        <f t="shared" si="255"/>
        <v>-955255.25491999998</v>
      </c>
      <c r="BF70" s="343" t="e">
        <f t="shared" si="259"/>
        <v>#DIV/0!</v>
      </c>
      <c r="BG70" s="311">
        <f>BQ70-BB70</f>
        <v>-955255.25491999998</v>
      </c>
      <c r="BH70" s="341" t="e">
        <f t="shared" si="248"/>
        <v>#DIV/0!</v>
      </c>
      <c r="BI70" s="311"/>
      <c r="BJ70" s="311"/>
      <c r="BK70" s="311"/>
      <c r="BL70" s="311"/>
      <c r="BS70" s="639"/>
    </row>
    <row r="71" spans="2:71" s="44" customFormat="1" ht="150.75" hidden="1" customHeight="1" x14ac:dyDescent="0.25">
      <c r="B71" s="301" t="s">
        <v>71</v>
      </c>
      <c r="C71" s="190" t="s">
        <v>72</v>
      </c>
      <c r="D71" s="302"/>
      <c r="E71" s="582">
        <f t="shared" ref="E71" si="270">F71+G71</f>
        <v>0</v>
      </c>
      <c r="F71" s="302">
        <f>SUM(F72:F76)</f>
        <v>0</v>
      </c>
      <c r="G71" s="302">
        <f>SUM(G72:G76)</f>
        <v>0</v>
      </c>
      <c r="H71" s="302">
        <f>I71</f>
        <v>0</v>
      </c>
      <c r="I71" s="302">
        <f>I72</f>
        <v>0</v>
      </c>
      <c r="J71" s="302"/>
      <c r="K71" s="302">
        <f t="shared" si="256"/>
        <v>0</v>
      </c>
      <c r="L71" s="302">
        <f>L72+L73</f>
        <v>0</v>
      </c>
      <c r="M71" s="302"/>
      <c r="N71" s="302"/>
      <c r="O71" s="302"/>
      <c r="P71" s="302">
        <f t="shared" si="253"/>
        <v>0</v>
      </c>
      <c r="Q71" s="585" t="e">
        <f t="shared" si="236"/>
        <v>#DIV/0!</v>
      </c>
      <c r="R71" s="302">
        <f>R72+R73</f>
        <v>0</v>
      </c>
      <c r="S71" s="585" t="e">
        <f t="shared" si="237"/>
        <v>#DIV/0!</v>
      </c>
      <c r="T71" s="585"/>
      <c r="U71" s="585"/>
      <c r="V71" s="302"/>
      <c r="W71" s="302"/>
      <c r="X71" s="302">
        <f>SUM(X72:X76)</f>
        <v>0</v>
      </c>
      <c r="Y71" s="302"/>
      <c r="Z71" s="302">
        <f>AB71</f>
        <v>0</v>
      </c>
      <c r="AA71" s="344" t="e">
        <f t="shared" si="239"/>
        <v>#DIV/0!</v>
      </c>
      <c r="AB71" s="304">
        <f>AB72+AB73</f>
        <v>0</v>
      </c>
      <c r="AC71" s="344" t="e">
        <f t="shared" si="240"/>
        <v>#DIV/0!</v>
      </c>
      <c r="AD71" s="304">
        <f>AD72+AD73</f>
        <v>0</v>
      </c>
      <c r="AE71" s="344" t="e">
        <f t="shared" si="241"/>
        <v>#DIV/0!</v>
      </c>
      <c r="AF71" s="304"/>
      <c r="AG71" s="304"/>
      <c r="AH71" s="304">
        <f>SUM(AH72:AH76)</f>
        <v>0</v>
      </c>
      <c r="AI71" s="304"/>
      <c r="AJ71" s="304">
        <f t="shared" si="254"/>
        <v>0</v>
      </c>
      <c r="AK71" s="337" t="e">
        <f t="shared" si="258"/>
        <v>#DIV/0!</v>
      </c>
      <c r="AL71" s="304">
        <f>AL72+AL73</f>
        <v>0</v>
      </c>
      <c r="AM71" s="338" t="e">
        <f t="shared" si="244"/>
        <v>#DIV/0!</v>
      </c>
      <c r="AN71" s="338"/>
      <c r="AO71" s="338"/>
      <c r="AP71" s="304"/>
      <c r="AQ71" s="304"/>
      <c r="AR71" s="304">
        <f>SUM(AR72:AR76)</f>
        <v>0</v>
      </c>
      <c r="AS71" s="304"/>
      <c r="AT71" s="306">
        <f>AT72+AT73</f>
        <v>0</v>
      </c>
      <c r="AU71" s="306"/>
      <c r="AV71" s="306"/>
      <c r="AW71" s="306">
        <f>AX71</f>
        <v>0</v>
      </c>
      <c r="AX71" s="306">
        <f>AX72</f>
        <v>0</v>
      </c>
      <c r="AY71" s="306"/>
      <c r="AZ71" s="306"/>
      <c r="BA71" s="306">
        <f t="shared" si="263"/>
        <v>217000</v>
      </c>
      <c r="BB71" s="306">
        <f>BB72+BB73</f>
        <v>217000</v>
      </c>
      <c r="BC71" s="306"/>
      <c r="BD71" s="306"/>
      <c r="BE71" s="306">
        <f t="shared" si="255"/>
        <v>-217000</v>
      </c>
      <c r="BF71" s="343" t="e">
        <f t="shared" si="259"/>
        <v>#DIV/0!</v>
      </c>
      <c r="BG71" s="306">
        <f>BG72+BG73</f>
        <v>-217000</v>
      </c>
      <c r="BH71" s="341" t="e">
        <f t="shared" si="248"/>
        <v>#DIV/0!</v>
      </c>
      <c r="BI71" s="306"/>
      <c r="BJ71" s="306"/>
      <c r="BK71" s="306">
        <f>SUM(BK72:BK76)</f>
        <v>0</v>
      </c>
      <c r="BL71" s="306"/>
      <c r="BS71" s="648"/>
    </row>
    <row r="72" spans="2:71" s="36" customFormat="1" ht="46.5" hidden="1" customHeight="1" x14ac:dyDescent="0.25">
      <c r="B72" s="307"/>
      <c r="C72" s="187" t="s">
        <v>57</v>
      </c>
      <c r="D72" s="583"/>
      <c r="E72" s="583"/>
      <c r="F72" s="583"/>
      <c r="G72" s="583"/>
      <c r="H72" s="583"/>
      <c r="I72" s="583"/>
      <c r="J72" s="583"/>
      <c r="K72" s="583">
        <f t="shared" si="256"/>
        <v>0</v>
      </c>
      <c r="L72" s="583">
        <v>0</v>
      </c>
      <c r="M72" s="583"/>
      <c r="N72" s="583"/>
      <c r="O72" s="583"/>
      <c r="P72" s="583">
        <f t="shared" si="253"/>
        <v>0</v>
      </c>
      <c r="Q72" s="585" t="e">
        <f t="shared" si="236"/>
        <v>#DIV/0!</v>
      </c>
      <c r="R72" s="583">
        <f>AF72-L72</f>
        <v>0</v>
      </c>
      <c r="S72" s="585" t="e">
        <f t="shared" si="237"/>
        <v>#DIV/0!</v>
      </c>
      <c r="T72" s="585"/>
      <c r="U72" s="585"/>
      <c r="V72" s="583"/>
      <c r="W72" s="583"/>
      <c r="X72" s="583"/>
      <c r="Y72" s="583"/>
      <c r="Z72" s="583">
        <f t="shared" ref="Z72" si="271">AB72+AH72</f>
        <v>0</v>
      </c>
      <c r="AA72" s="344" t="e">
        <f t="shared" si="239"/>
        <v>#DIV/0!</v>
      </c>
      <c r="AB72" s="309">
        <f>AQ72-X72</f>
        <v>0</v>
      </c>
      <c r="AC72" s="344" t="e">
        <f t="shared" si="240"/>
        <v>#DIV/0!</v>
      </c>
      <c r="AD72" s="309">
        <f>AS72-Z72</f>
        <v>0</v>
      </c>
      <c r="AE72" s="344" t="e">
        <f t="shared" si="241"/>
        <v>#DIV/0!</v>
      </c>
      <c r="AF72" s="309"/>
      <c r="AG72" s="309"/>
      <c r="AH72" s="309"/>
      <c r="AI72" s="309"/>
      <c r="AJ72" s="309">
        <f t="shared" si="254"/>
        <v>0</v>
      </c>
      <c r="AK72" s="337" t="e">
        <f t="shared" si="258"/>
        <v>#DIV/0!</v>
      </c>
      <c r="AL72" s="309">
        <f>AX72-AG72</f>
        <v>0</v>
      </c>
      <c r="AM72" s="338" t="e">
        <f t="shared" si="244"/>
        <v>#DIV/0!</v>
      </c>
      <c r="AN72" s="338"/>
      <c r="AO72" s="338"/>
      <c r="AP72" s="309"/>
      <c r="AQ72" s="309"/>
      <c r="AR72" s="309"/>
      <c r="AS72" s="309"/>
      <c r="AT72" s="311">
        <v>0</v>
      </c>
      <c r="AU72" s="311"/>
      <c r="AV72" s="311"/>
      <c r="AW72" s="311"/>
      <c r="AX72" s="311"/>
      <c r="AY72" s="311"/>
      <c r="AZ72" s="311"/>
      <c r="BA72" s="311">
        <f t="shared" si="263"/>
        <v>217000</v>
      </c>
      <c r="BB72" s="311">
        <v>217000</v>
      </c>
      <c r="BC72" s="311"/>
      <c r="BD72" s="311"/>
      <c r="BE72" s="311">
        <f t="shared" si="255"/>
        <v>-217000</v>
      </c>
      <c r="BF72" s="343" t="e">
        <f t="shared" si="259"/>
        <v>#DIV/0!</v>
      </c>
      <c r="BG72" s="311">
        <f>BQ72-BB72</f>
        <v>-217000</v>
      </c>
      <c r="BH72" s="341" t="e">
        <f t="shared" si="248"/>
        <v>#DIV/0!</v>
      </c>
      <c r="BI72" s="311"/>
      <c r="BJ72" s="311"/>
      <c r="BK72" s="311"/>
      <c r="BL72" s="311"/>
      <c r="BS72" s="639"/>
    </row>
    <row r="73" spans="2:71" s="45" customFormat="1" ht="46.5" hidden="1" customHeight="1" x14ac:dyDescent="0.25">
      <c r="B73" s="301"/>
      <c r="C73" s="186" t="s">
        <v>56</v>
      </c>
      <c r="D73" s="582"/>
      <c r="E73" s="582"/>
      <c r="F73" s="582"/>
      <c r="G73" s="582"/>
      <c r="H73" s="582"/>
      <c r="I73" s="582"/>
      <c r="J73" s="582"/>
      <c r="K73" s="582">
        <f t="shared" si="256"/>
        <v>0</v>
      </c>
      <c r="L73" s="582">
        <f>SUM(L74:L76)</f>
        <v>0</v>
      </c>
      <c r="M73" s="582"/>
      <c r="N73" s="582"/>
      <c r="O73" s="582"/>
      <c r="P73" s="582">
        <f t="shared" si="253"/>
        <v>0</v>
      </c>
      <c r="Q73" s="585" t="e">
        <f t="shared" si="236"/>
        <v>#DIV/0!</v>
      </c>
      <c r="R73" s="582">
        <f>SUM(R74:R76)</f>
        <v>0</v>
      </c>
      <c r="S73" s="585" t="e">
        <f t="shared" si="237"/>
        <v>#DIV/0!</v>
      </c>
      <c r="T73" s="585"/>
      <c r="U73" s="585"/>
      <c r="V73" s="582"/>
      <c r="W73" s="582"/>
      <c r="X73" s="582"/>
      <c r="Y73" s="582"/>
      <c r="Z73" s="582">
        <f>AB73</f>
        <v>0</v>
      </c>
      <c r="AA73" s="344" t="e">
        <f t="shared" si="239"/>
        <v>#DIV/0!</v>
      </c>
      <c r="AB73" s="590">
        <f>SUM(AB74:AB76)</f>
        <v>0</v>
      </c>
      <c r="AC73" s="344" t="e">
        <f t="shared" si="240"/>
        <v>#DIV/0!</v>
      </c>
      <c r="AD73" s="590">
        <f>SUM(AD74:AD76)</f>
        <v>0</v>
      </c>
      <c r="AE73" s="344" t="e">
        <f t="shared" si="241"/>
        <v>#DIV/0!</v>
      </c>
      <c r="AF73" s="590"/>
      <c r="AG73" s="590"/>
      <c r="AH73" s="590"/>
      <c r="AI73" s="590"/>
      <c r="AJ73" s="590">
        <f t="shared" si="254"/>
        <v>0</v>
      </c>
      <c r="AK73" s="337" t="e">
        <f t="shared" si="258"/>
        <v>#DIV/0!</v>
      </c>
      <c r="AL73" s="590">
        <f>SUM(AL74:AL76)</f>
        <v>0</v>
      </c>
      <c r="AM73" s="338" t="e">
        <f t="shared" si="244"/>
        <v>#DIV/0!</v>
      </c>
      <c r="AN73" s="338"/>
      <c r="AO73" s="338"/>
      <c r="AP73" s="590"/>
      <c r="AQ73" s="590"/>
      <c r="AR73" s="590"/>
      <c r="AS73" s="590"/>
      <c r="AT73" s="593">
        <v>0</v>
      </c>
      <c r="AU73" s="593"/>
      <c r="AV73" s="593"/>
      <c r="AW73" s="593"/>
      <c r="AX73" s="593"/>
      <c r="AY73" s="593"/>
      <c r="AZ73" s="593"/>
      <c r="BA73" s="593">
        <f t="shared" si="263"/>
        <v>0</v>
      </c>
      <c r="BB73" s="593">
        <f>BB74+BB75+BB76</f>
        <v>0</v>
      </c>
      <c r="BC73" s="593"/>
      <c r="BD73" s="593"/>
      <c r="BE73" s="593">
        <f t="shared" si="255"/>
        <v>0</v>
      </c>
      <c r="BF73" s="343" t="e">
        <f t="shared" si="259"/>
        <v>#DIV/0!</v>
      </c>
      <c r="BG73" s="593">
        <f>SUM(BG74:BG76)</f>
        <v>0</v>
      </c>
      <c r="BH73" s="341" t="e">
        <f t="shared" si="248"/>
        <v>#DIV/0!</v>
      </c>
      <c r="BI73" s="593"/>
      <c r="BJ73" s="593"/>
      <c r="BK73" s="593"/>
      <c r="BL73" s="593"/>
      <c r="BS73" s="643"/>
    </row>
    <row r="74" spans="2:71" s="43" customFormat="1" ht="30.75" hidden="1" customHeight="1" x14ac:dyDescent="0.25">
      <c r="B74" s="358"/>
      <c r="C74" s="191" t="s">
        <v>65</v>
      </c>
      <c r="D74" s="355"/>
      <c r="E74" s="355"/>
      <c r="F74" s="355"/>
      <c r="G74" s="355"/>
      <c r="H74" s="355"/>
      <c r="I74" s="355"/>
      <c r="J74" s="355"/>
      <c r="K74" s="355">
        <f t="shared" si="256"/>
        <v>0</v>
      </c>
      <c r="L74" s="355">
        <v>0</v>
      </c>
      <c r="M74" s="355"/>
      <c r="N74" s="355"/>
      <c r="O74" s="355"/>
      <c r="P74" s="355">
        <f t="shared" si="253"/>
        <v>0</v>
      </c>
      <c r="Q74" s="585" t="e">
        <f t="shared" si="236"/>
        <v>#DIV/0!</v>
      </c>
      <c r="R74" s="355">
        <f>AF74-L74</f>
        <v>0</v>
      </c>
      <c r="S74" s="585" t="e">
        <f t="shared" si="237"/>
        <v>#DIV/0!</v>
      </c>
      <c r="T74" s="585"/>
      <c r="U74" s="585"/>
      <c r="V74" s="355"/>
      <c r="W74" s="355"/>
      <c r="X74" s="355"/>
      <c r="Y74" s="355"/>
      <c r="Z74" s="355">
        <f>AB74</f>
        <v>0</v>
      </c>
      <c r="AA74" s="344" t="e">
        <f t="shared" si="239"/>
        <v>#DIV/0!</v>
      </c>
      <c r="AB74" s="354">
        <f>AQ74-X74</f>
        <v>0</v>
      </c>
      <c r="AC74" s="344" t="e">
        <f t="shared" si="240"/>
        <v>#DIV/0!</v>
      </c>
      <c r="AD74" s="354">
        <f>AS74-Z74</f>
        <v>0</v>
      </c>
      <c r="AE74" s="344" t="e">
        <f t="shared" si="241"/>
        <v>#DIV/0!</v>
      </c>
      <c r="AF74" s="354"/>
      <c r="AG74" s="354"/>
      <c r="AH74" s="354"/>
      <c r="AI74" s="354"/>
      <c r="AJ74" s="354">
        <f t="shared" si="254"/>
        <v>0</v>
      </c>
      <c r="AK74" s="337" t="e">
        <f t="shared" si="258"/>
        <v>#DIV/0!</v>
      </c>
      <c r="AL74" s="354">
        <f>AX74-AG74</f>
        <v>0</v>
      </c>
      <c r="AM74" s="338" t="e">
        <f t="shared" si="244"/>
        <v>#DIV/0!</v>
      </c>
      <c r="AN74" s="338"/>
      <c r="AO74" s="338"/>
      <c r="AP74" s="354"/>
      <c r="AQ74" s="354"/>
      <c r="AR74" s="354"/>
      <c r="AS74" s="354"/>
      <c r="AT74" s="356">
        <f>BB74-AF74</f>
        <v>0</v>
      </c>
      <c r="AU74" s="356"/>
      <c r="AV74" s="356"/>
      <c r="AW74" s="356"/>
      <c r="AX74" s="356"/>
      <c r="AY74" s="356"/>
      <c r="AZ74" s="356"/>
      <c r="BA74" s="356">
        <f t="shared" si="263"/>
        <v>0</v>
      </c>
      <c r="BB74" s="356">
        <f>L74</f>
        <v>0</v>
      </c>
      <c r="BC74" s="356"/>
      <c r="BD74" s="356"/>
      <c r="BE74" s="356">
        <f t="shared" si="255"/>
        <v>0</v>
      </c>
      <c r="BF74" s="343" t="e">
        <f t="shared" si="259"/>
        <v>#DIV/0!</v>
      </c>
      <c r="BG74" s="356">
        <f>BQ74-BB74</f>
        <v>0</v>
      </c>
      <c r="BH74" s="341" t="e">
        <f t="shared" si="248"/>
        <v>#DIV/0!</v>
      </c>
      <c r="BI74" s="356"/>
      <c r="BJ74" s="356"/>
      <c r="BK74" s="356"/>
      <c r="BL74" s="356"/>
      <c r="BS74" s="647"/>
    </row>
    <row r="75" spans="2:71" s="43" customFormat="1" ht="47.25" hidden="1" customHeight="1" x14ac:dyDescent="0.25">
      <c r="B75" s="358"/>
      <c r="C75" s="191" t="s">
        <v>73</v>
      </c>
      <c r="D75" s="355"/>
      <c r="E75" s="355"/>
      <c r="F75" s="355"/>
      <c r="G75" s="355"/>
      <c r="H75" s="355"/>
      <c r="I75" s="355"/>
      <c r="J75" s="355"/>
      <c r="K75" s="355">
        <f t="shared" si="256"/>
        <v>0</v>
      </c>
      <c r="L75" s="355">
        <v>0</v>
      </c>
      <c r="M75" s="355"/>
      <c r="N75" s="355"/>
      <c r="O75" s="355"/>
      <c r="P75" s="355">
        <f t="shared" si="253"/>
        <v>0</v>
      </c>
      <c r="Q75" s="585" t="e">
        <f t="shared" si="236"/>
        <v>#DIV/0!</v>
      </c>
      <c r="R75" s="355">
        <f>AF75-L75</f>
        <v>0</v>
      </c>
      <c r="S75" s="585" t="e">
        <f t="shared" si="237"/>
        <v>#DIV/0!</v>
      </c>
      <c r="T75" s="585"/>
      <c r="U75" s="585"/>
      <c r="V75" s="355"/>
      <c r="W75" s="355"/>
      <c r="X75" s="355"/>
      <c r="Y75" s="355"/>
      <c r="Z75" s="355">
        <f>AB75</f>
        <v>0</v>
      </c>
      <c r="AA75" s="344" t="e">
        <f t="shared" si="239"/>
        <v>#DIV/0!</v>
      </c>
      <c r="AB75" s="354">
        <f>AQ75-X75</f>
        <v>0</v>
      </c>
      <c r="AC75" s="344" t="e">
        <f t="shared" si="240"/>
        <v>#DIV/0!</v>
      </c>
      <c r="AD75" s="354">
        <f>AS75-Z75</f>
        <v>0</v>
      </c>
      <c r="AE75" s="344" t="e">
        <f t="shared" si="241"/>
        <v>#DIV/0!</v>
      </c>
      <c r="AF75" s="354"/>
      <c r="AG75" s="354"/>
      <c r="AH75" s="354"/>
      <c r="AI75" s="354"/>
      <c r="AJ75" s="354">
        <f t="shared" si="254"/>
        <v>0</v>
      </c>
      <c r="AK75" s="337" t="e">
        <f t="shared" si="258"/>
        <v>#DIV/0!</v>
      </c>
      <c r="AL75" s="354">
        <f>AX75-AG75</f>
        <v>0</v>
      </c>
      <c r="AM75" s="338" t="e">
        <f t="shared" si="244"/>
        <v>#DIV/0!</v>
      </c>
      <c r="AN75" s="338"/>
      <c r="AO75" s="338"/>
      <c r="AP75" s="354"/>
      <c r="AQ75" s="354"/>
      <c r="AR75" s="354"/>
      <c r="AS75" s="354"/>
      <c r="AT75" s="356">
        <v>0</v>
      </c>
      <c r="AU75" s="356"/>
      <c r="AV75" s="356"/>
      <c r="AW75" s="356"/>
      <c r="AX75" s="356"/>
      <c r="AY75" s="356"/>
      <c r="AZ75" s="356"/>
      <c r="BA75" s="356">
        <f t="shared" si="263"/>
        <v>0</v>
      </c>
      <c r="BB75" s="356">
        <f>AF75</f>
        <v>0</v>
      </c>
      <c r="BC75" s="356"/>
      <c r="BD75" s="356"/>
      <c r="BE75" s="356">
        <f t="shared" si="255"/>
        <v>0</v>
      </c>
      <c r="BF75" s="343" t="e">
        <f t="shared" si="259"/>
        <v>#DIV/0!</v>
      </c>
      <c r="BG75" s="356">
        <f>BQ75-BB75</f>
        <v>0</v>
      </c>
      <c r="BH75" s="341" t="e">
        <f t="shared" si="248"/>
        <v>#DIV/0!</v>
      </c>
      <c r="BI75" s="356"/>
      <c r="BJ75" s="356"/>
      <c r="BK75" s="356"/>
      <c r="BL75" s="356"/>
      <c r="BS75" s="647"/>
    </row>
    <row r="76" spans="2:71" s="43" customFormat="1" ht="27.75" hidden="1" customHeight="1" x14ac:dyDescent="0.25">
      <c r="B76" s="358"/>
      <c r="C76" s="191" t="s">
        <v>66</v>
      </c>
      <c r="D76" s="355"/>
      <c r="E76" s="355">
        <f t="shared" ref="E76:E80" si="272">F76+G76</f>
        <v>0</v>
      </c>
      <c r="F76" s="355"/>
      <c r="G76" s="355"/>
      <c r="H76" s="355"/>
      <c r="I76" s="355"/>
      <c r="J76" s="355"/>
      <c r="K76" s="355">
        <f t="shared" si="256"/>
        <v>0</v>
      </c>
      <c r="L76" s="355">
        <v>0</v>
      </c>
      <c r="M76" s="355"/>
      <c r="N76" s="355"/>
      <c r="O76" s="355"/>
      <c r="P76" s="355">
        <f t="shared" si="253"/>
        <v>0</v>
      </c>
      <c r="Q76" s="585" t="e">
        <f t="shared" si="236"/>
        <v>#DIV/0!</v>
      </c>
      <c r="R76" s="355">
        <f>AF76-L76</f>
        <v>0</v>
      </c>
      <c r="S76" s="585" t="e">
        <f t="shared" si="237"/>
        <v>#DIV/0!</v>
      </c>
      <c r="T76" s="585"/>
      <c r="U76" s="585"/>
      <c r="V76" s="355"/>
      <c r="W76" s="355"/>
      <c r="X76" s="355"/>
      <c r="Y76" s="355"/>
      <c r="Z76" s="355">
        <f>AB76</f>
        <v>0</v>
      </c>
      <c r="AA76" s="344" t="e">
        <f t="shared" si="239"/>
        <v>#DIV/0!</v>
      </c>
      <c r="AB76" s="354">
        <f>AQ76-X76</f>
        <v>0</v>
      </c>
      <c r="AC76" s="344" t="e">
        <f t="shared" si="240"/>
        <v>#DIV/0!</v>
      </c>
      <c r="AD76" s="354">
        <f>AS76-Z76</f>
        <v>0</v>
      </c>
      <c r="AE76" s="344" t="e">
        <f t="shared" si="241"/>
        <v>#DIV/0!</v>
      </c>
      <c r="AF76" s="354"/>
      <c r="AG76" s="354"/>
      <c r="AH76" s="354"/>
      <c r="AI76" s="354"/>
      <c r="AJ76" s="354">
        <f t="shared" si="254"/>
        <v>0</v>
      </c>
      <c r="AK76" s="337" t="e">
        <f t="shared" si="258"/>
        <v>#DIV/0!</v>
      </c>
      <c r="AL76" s="354">
        <f>AX76-AG76</f>
        <v>0</v>
      </c>
      <c r="AM76" s="338" t="e">
        <f t="shared" si="244"/>
        <v>#DIV/0!</v>
      </c>
      <c r="AN76" s="338"/>
      <c r="AO76" s="338"/>
      <c r="AP76" s="354"/>
      <c r="AQ76" s="354"/>
      <c r="AR76" s="354"/>
      <c r="AS76" s="354"/>
      <c r="AT76" s="356">
        <f>BB76-AF76</f>
        <v>0</v>
      </c>
      <c r="AU76" s="356"/>
      <c r="AV76" s="356"/>
      <c r="AW76" s="356"/>
      <c r="AX76" s="356"/>
      <c r="AY76" s="356"/>
      <c r="AZ76" s="356"/>
      <c r="BA76" s="356">
        <f t="shared" si="263"/>
        <v>0</v>
      </c>
      <c r="BB76" s="356">
        <f>L76</f>
        <v>0</v>
      </c>
      <c r="BC76" s="356"/>
      <c r="BD76" s="356"/>
      <c r="BE76" s="356">
        <f t="shared" si="255"/>
        <v>0</v>
      </c>
      <c r="BF76" s="343" t="e">
        <f t="shared" si="259"/>
        <v>#DIV/0!</v>
      </c>
      <c r="BG76" s="356">
        <f>BQ76-BB76</f>
        <v>0</v>
      </c>
      <c r="BH76" s="341" t="e">
        <f t="shared" si="248"/>
        <v>#DIV/0!</v>
      </c>
      <c r="BI76" s="356"/>
      <c r="BJ76" s="356"/>
      <c r="BK76" s="356"/>
      <c r="BL76" s="356"/>
      <c r="BS76" s="647"/>
    </row>
    <row r="77" spans="2:71" s="44" customFormat="1" ht="92.25" hidden="1" customHeight="1" x14ac:dyDescent="0.25">
      <c r="B77" s="301" t="s">
        <v>31</v>
      </c>
      <c r="C77" s="186" t="s">
        <v>74</v>
      </c>
      <c r="D77" s="302"/>
      <c r="E77" s="582">
        <f t="shared" si="272"/>
        <v>55000</v>
      </c>
      <c r="F77" s="302">
        <f>SUM(F78:F79)</f>
        <v>55000</v>
      </c>
      <c r="G77" s="302">
        <f>SUM(G78:G79)</f>
        <v>0</v>
      </c>
      <c r="H77" s="302">
        <f>I77</f>
        <v>-55000</v>
      </c>
      <c r="I77" s="302">
        <f>I78</f>
        <v>-55000</v>
      </c>
      <c r="J77" s="302"/>
      <c r="K77" s="302">
        <f t="shared" si="256"/>
        <v>0</v>
      </c>
      <c r="L77" s="302">
        <f>L78+L79</f>
        <v>0</v>
      </c>
      <c r="M77" s="302"/>
      <c r="N77" s="302"/>
      <c r="O77" s="302"/>
      <c r="P77" s="302">
        <f t="shared" si="253"/>
        <v>0</v>
      </c>
      <c r="Q77" s="585" t="e">
        <f t="shared" si="236"/>
        <v>#DIV/0!</v>
      </c>
      <c r="R77" s="582">
        <f>SUM(R78:R79)</f>
        <v>0</v>
      </c>
      <c r="S77" s="585" t="e">
        <f t="shared" si="237"/>
        <v>#DIV/0!</v>
      </c>
      <c r="T77" s="585"/>
      <c r="U77" s="585"/>
      <c r="V77" s="302"/>
      <c r="W77" s="302"/>
      <c r="X77" s="302">
        <f>SUM(X78:X79)</f>
        <v>0</v>
      </c>
      <c r="Y77" s="302"/>
      <c r="Z77" s="302">
        <f t="shared" ref="Z77:Z79" si="273">AB77+AH77</f>
        <v>0</v>
      </c>
      <c r="AA77" s="344" t="e">
        <f t="shared" si="239"/>
        <v>#DIV/0!</v>
      </c>
      <c r="AB77" s="590">
        <f>SUM(AB78:AB79)</f>
        <v>0</v>
      </c>
      <c r="AC77" s="344" t="e">
        <f t="shared" si="240"/>
        <v>#DIV/0!</v>
      </c>
      <c r="AD77" s="590">
        <f>SUM(AD78:AD79)</f>
        <v>0</v>
      </c>
      <c r="AE77" s="344" t="e">
        <f t="shared" si="241"/>
        <v>#DIV/0!</v>
      </c>
      <c r="AF77" s="304"/>
      <c r="AG77" s="304"/>
      <c r="AH77" s="304">
        <f>SUM(AH78:AH79)</f>
        <v>0</v>
      </c>
      <c r="AI77" s="304"/>
      <c r="AJ77" s="304">
        <f t="shared" ca="1" si="254"/>
        <v>0</v>
      </c>
      <c r="AK77" s="337">
        <f t="shared" ca="1" si="258"/>
        <v>0</v>
      </c>
      <c r="AL77" s="590">
        <f ca="1">SUM(AL78:AL79)</f>
        <v>0</v>
      </c>
      <c r="AM77" s="338">
        <f t="shared" ca="1" si="244"/>
        <v>0</v>
      </c>
      <c r="AN77" s="338"/>
      <c r="AO77" s="338"/>
      <c r="AP77" s="304"/>
      <c r="AQ77" s="304"/>
      <c r="AR77" s="304">
        <f>SUM(AR78:AR79)</f>
        <v>0</v>
      </c>
      <c r="AS77" s="304"/>
      <c r="AT77" s="306">
        <f>AT78</f>
        <v>0</v>
      </c>
      <c r="AU77" s="306"/>
      <c r="AV77" s="306"/>
      <c r="AW77" s="306">
        <f ca="1">AX77</f>
        <v>0</v>
      </c>
      <c r="AX77" s="306">
        <f ca="1">AX78</f>
        <v>0</v>
      </c>
      <c r="AY77" s="306"/>
      <c r="AZ77" s="306"/>
      <c r="BA77" s="306">
        <f t="shared" si="263"/>
        <v>0</v>
      </c>
      <c r="BB77" s="306">
        <f>BB78+BB79</f>
        <v>0</v>
      </c>
      <c r="BC77" s="306"/>
      <c r="BD77" s="306"/>
      <c r="BE77" s="593">
        <f t="shared" si="255"/>
        <v>0</v>
      </c>
      <c r="BF77" s="343" t="e">
        <f t="shared" si="259"/>
        <v>#DIV/0!</v>
      </c>
      <c r="BG77" s="593">
        <f>SUM(BG78:BG79)</f>
        <v>0</v>
      </c>
      <c r="BH77" s="341">
        <f t="shared" ca="1" si="248"/>
        <v>0</v>
      </c>
      <c r="BI77" s="306"/>
      <c r="BJ77" s="306"/>
      <c r="BK77" s="306">
        <f>SUM(BK78:BK79)</f>
        <v>0</v>
      </c>
      <c r="BL77" s="306"/>
      <c r="BS77" s="648"/>
    </row>
    <row r="78" spans="2:71" s="43" customFormat="1" ht="30" hidden="1" customHeight="1" x14ac:dyDescent="0.25">
      <c r="B78" s="358"/>
      <c r="C78" s="191" t="s">
        <v>65</v>
      </c>
      <c r="D78" s="355"/>
      <c r="E78" s="355">
        <f t="shared" si="272"/>
        <v>55000</v>
      </c>
      <c r="F78" s="355">
        <v>55000</v>
      </c>
      <c r="G78" s="355"/>
      <c r="H78" s="355">
        <f>I78</f>
        <v>-55000</v>
      </c>
      <c r="I78" s="355">
        <f>L78-E78</f>
        <v>-55000</v>
      </c>
      <c r="J78" s="355"/>
      <c r="K78" s="355">
        <f t="shared" si="256"/>
        <v>0</v>
      </c>
      <c r="L78" s="355">
        <v>0</v>
      </c>
      <c r="M78" s="355"/>
      <c r="N78" s="355"/>
      <c r="O78" s="355"/>
      <c r="P78" s="355">
        <f t="shared" si="253"/>
        <v>0</v>
      </c>
      <c r="Q78" s="585" t="e">
        <f t="shared" si="236"/>
        <v>#DIV/0!</v>
      </c>
      <c r="R78" s="355">
        <f>AF78-L78</f>
        <v>0</v>
      </c>
      <c r="S78" s="585" t="e">
        <f t="shared" si="237"/>
        <v>#DIV/0!</v>
      </c>
      <c r="T78" s="585"/>
      <c r="U78" s="585"/>
      <c r="V78" s="355"/>
      <c r="W78" s="355"/>
      <c r="X78" s="355"/>
      <c r="Y78" s="355"/>
      <c r="Z78" s="355">
        <f t="shared" si="273"/>
        <v>0</v>
      </c>
      <c r="AA78" s="344" t="e">
        <f t="shared" si="239"/>
        <v>#DIV/0!</v>
      </c>
      <c r="AB78" s="354">
        <f>AQ78-X78</f>
        <v>0</v>
      </c>
      <c r="AC78" s="344" t="e">
        <f t="shared" si="240"/>
        <v>#DIV/0!</v>
      </c>
      <c r="AD78" s="354">
        <f>AS78-Z78</f>
        <v>0</v>
      </c>
      <c r="AE78" s="344" t="e">
        <f t="shared" si="241"/>
        <v>#DIV/0!</v>
      </c>
      <c r="AF78" s="354"/>
      <c r="AG78" s="354"/>
      <c r="AH78" s="354"/>
      <c r="AI78" s="354"/>
      <c r="AJ78" s="354">
        <f t="shared" ca="1" si="254"/>
        <v>0</v>
      </c>
      <c r="AK78" s="337">
        <f t="shared" ca="1" si="258"/>
        <v>0</v>
      </c>
      <c r="AL78" s="354">
        <f ca="1">AX78-AG78</f>
        <v>0</v>
      </c>
      <c r="AM78" s="338">
        <f t="shared" ca="1" si="244"/>
        <v>0</v>
      </c>
      <c r="AN78" s="338"/>
      <c r="AO78" s="338"/>
      <c r="AP78" s="354"/>
      <c r="AQ78" s="354"/>
      <c r="AR78" s="354"/>
      <c r="AS78" s="354"/>
      <c r="AT78" s="356">
        <f>BB78-AF78</f>
        <v>0</v>
      </c>
      <c r="AU78" s="356"/>
      <c r="AV78" s="356"/>
      <c r="AW78" s="356">
        <f ca="1">AX78</f>
        <v>0</v>
      </c>
      <c r="AX78" s="356">
        <f ca="1">BE78-AJ78</f>
        <v>0</v>
      </c>
      <c r="AY78" s="356"/>
      <c r="AZ78" s="356"/>
      <c r="BA78" s="356">
        <f t="shared" si="263"/>
        <v>0</v>
      </c>
      <c r="BB78" s="356">
        <f>AF78</f>
        <v>0</v>
      </c>
      <c r="BC78" s="356"/>
      <c r="BD78" s="356"/>
      <c r="BE78" s="356">
        <f t="shared" si="255"/>
        <v>0</v>
      </c>
      <c r="BF78" s="343" t="e">
        <f t="shared" si="259"/>
        <v>#DIV/0!</v>
      </c>
      <c r="BG78" s="356">
        <f>BQ78-BB78</f>
        <v>0</v>
      </c>
      <c r="BH78" s="341">
        <f t="shared" ca="1" si="248"/>
        <v>0</v>
      </c>
      <c r="BI78" s="356"/>
      <c r="BJ78" s="356"/>
      <c r="BK78" s="356"/>
      <c r="BL78" s="356"/>
      <c r="BS78" s="647"/>
    </row>
    <row r="79" spans="2:71" s="43" customFormat="1" ht="31.5" hidden="1" customHeight="1" x14ac:dyDescent="0.25">
      <c r="B79" s="358"/>
      <c r="C79" s="191" t="s">
        <v>75</v>
      </c>
      <c r="D79" s="355"/>
      <c r="E79" s="355">
        <f t="shared" si="272"/>
        <v>0</v>
      </c>
      <c r="F79" s="355">
        <v>0</v>
      </c>
      <c r="G79" s="355"/>
      <c r="H79" s="355"/>
      <c r="I79" s="355"/>
      <c r="J79" s="355"/>
      <c r="K79" s="355">
        <f t="shared" si="256"/>
        <v>0</v>
      </c>
      <c r="L79" s="355">
        <v>0</v>
      </c>
      <c r="M79" s="355"/>
      <c r="N79" s="355"/>
      <c r="O79" s="355"/>
      <c r="P79" s="355">
        <f t="shared" si="253"/>
        <v>0</v>
      </c>
      <c r="Q79" s="585" t="e">
        <f t="shared" si="236"/>
        <v>#DIV/0!</v>
      </c>
      <c r="R79" s="355">
        <f>AF79-L79</f>
        <v>0</v>
      </c>
      <c r="S79" s="585" t="e">
        <f t="shared" si="237"/>
        <v>#DIV/0!</v>
      </c>
      <c r="T79" s="585"/>
      <c r="U79" s="585"/>
      <c r="V79" s="355"/>
      <c r="W79" s="355"/>
      <c r="X79" s="355"/>
      <c r="Y79" s="355"/>
      <c r="Z79" s="355">
        <f t="shared" si="273"/>
        <v>0</v>
      </c>
      <c r="AA79" s="344" t="e">
        <f t="shared" si="239"/>
        <v>#DIV/0!</v>
      </c>
      <c r="AB79" s="354">
        <f>AQ79-X79</f>
        <v>0</v>
      </c>
      <c r="AC79" s="344" t="e">
        <f t="shared" si="240"/>
        <v>#DIV/0!</v>
      </c>
      <c r="AD79" s="354">
        <f>AS79-Z79</f>
        <v>0</v>
      </c>
      <c r="AE79" s="344" t="e">
        <f t="shared" si="241"/>
        <v>#DIV/0!</v>
      </c>
      <c r="AF79" s="354"/>
      <c r="AG79" s="354"/>
      <c r="AH79" s="354"/>
      <c r="AI79" s="354"/>
      <c r="AJ79" s="354">
        <f t="shared" si="254"/>
        <v>0</v>
      </c>
      <c r="AK79" s="337" t="e">
        <f t="shared" si="258"/>
        <v>#DIV/0!</v>
      </c>
      <c r="AL79" s="354">
        <f>AX79-AG79</f>
        <v>0</v>
      </c>
      <c r="AM79" s="338" t="e">
        <f t="shared" si="244"/>
        <v>#DIV/0!</v>
      </c>
      <c r="AN79" s="338"/>
      <c r="AO79" s="338"/>
      <c r="AP79" s="354"/>
      <c r="AQ79" s="354"/>
      <c r="AR79" s="354"/>
      <c r="AS79" s="354"/>
      <c r="AT79" s="356"/>
      <c r="AU79" s="356"/>
      <c r="AV79" s="356"/>
      <c r="AW79" s="356"/>
      <c r="AX79" s="356"/>
      <c r="AY79" s="356"/>
      <c r="AZ79" s="356"/>
      <c r="BA79" s="356">
        <f t="shared" si="263"/>
        <v>0</v>
      </c>
      <c r="BB79" s="356">
        <f>L79</f>
        <v>0</v>
      </c>
      <c r="BC79" s="356"/>
      <c r="BD79" s="356"/>
      <c r="BE79" s="356">
        <f t="shared" si="255"/>
        <v>0</v>
      </c>
      <c r="BF79" s="343" t="e">
        <f t="shared" si="259"/>
        <v>#DIV/0!</v>
      </c>
      <c r="BG79" s="356">
        <f>BQ79-BB79</f>
        <v>0</v>
      </c>
      <c r="BH79" s="341" t="e">
        <f t="shared" si="248"/>
        <v>#DIV/0!</v>
      </c>
      <c r="BI79" s="356"/>
      <c r="BJ79" s="356"/>
      <c r="BK79" s="356"/>
      <c r="BL79" s="356"/>
      <c r="BS79" s="647"/>
    </row>
    <row r="80" spans="2:71" s="44" customFormat="1" ht="171.75" hidden="1" customHeight="1" x14ac:dyDescent="0.25">
      <c r="B80" s="301" t="s">
        <v>76</v>
      </c>
      <c r="C80" s="186" t="s">
        <v>77</v>
      </c>
      <c r="D80" s="302"/>
      <c r="E80" s="582">
        <f t="shared" si="272"/>
        <v>20250</v>
      </c>
      <c r="F80" s="302">
        <f>F82+F85</f>
        <v>20250</v>
      </c>
      <c r="G80" s="302">
        <f>SUM(G82:G85)</f>
        <v>0</v>
      </c>
      <c r="H80" s="302"/>
      <c r="I80" s="302"/>
      <c r="J80" s="302"/>
      <c r="K80" s="302">
        <f t="shared" si="256"/>
        <v>0</v>
      </c>
      <c r="L80" s="302">
        <f>SUM(L82:L85)</f>
        <v>0</v>
      </c>
      <c r="M80" s="302"/>
      <c r="N80" s="302"/>
      <c r="O80" s="302"/>
      <c r="P80" s="302">
        <f t="shared" si="253"/>
        <v>0</v>
      </c>
      <c r="Q80" s="585" t="e">
        <f t="shared" si="236"/>
        <v>#DIV/0!</v>
      </c>
      <c r="R80" s="582">
        <f>SUM(R82:R85)</f>
        <v>0</v>
      </c>
      <c r="S80" s="585" t="e">
        <f t="shared" si="237"/>
        <v>#DIV/0!</v>
      </c>
      <c r="T80" s="585"/>
      <c r="U80" s="585"/>
      <c r="V80" s="302"/>
      <c r="W80" s="302"/>
      <c r="X80" s="302">
        <f>SUM(X82:X85)</f>
        <v>0</v>
      </c>
      <c r="Y80" s="302"/>
      <c r="Z80" s="302">
        <f>AB80+AH80</f>
        <v>0</v>
      </c>
      <c r="AA80" s="344" t="e">
        <f t="shared" si="239"/>
        <v>#DIV/0!</v>
      </c>
      <c r="AB80" s="590">
        <f>SUM(AB82:AB85)</f>
        <v>0</v>
      </c>
      <c r="AC80" s="344" t="e">
        <f t="shared" si="240"/>
        <v>#DIV/0!</v>
      </c>
      <c r="AD80" s="590">
        <f>SUM(AD82:AD85)</f>
        <v>0</v>
      </c>
      <c r="AE80" s="344" t="e">
        <f t="shared" si="241"/>
        <v>#DIV/0!</v>
      </c>
      <c r="AF80" s="304"/>
      <c r="AG80" s="304"/>
      <c r="AH80" s="304">
        <f>SUM(AH82:AH85)</f>
        <v>0</v>
      </c>
      <c r="AI80" s="304"/>
      <c r="AJ80" s="304">
        <f t="shared" si="254"/>
        <v>0</v>
      </c>
      <c r="AK80" s="337" t="e">
        <f t="shared" si="258"/>
        <v>#DIV/0!</v>
      </c>
      <c r="AL80" s="590">
        <f>SUM(AL82:AL85)</f>
        <v>0</v>
      </c>
      <c r="AM80" s="338" t="e">
        <f t="shared" si="244"/>
        <v>#DIV/0!</v>
      </c>
      <c r="AN80" s="338"/>
      <c r="AO80" s="338"/>
      <c r="AP80" s="304"/>
      <c r="AQ80" s="304"/>
      <c r="AR80" s="304">
        <f>SUM(AR82:AR85)</f>
        <v>0</v>
      </c>
      <c r="AS80" s="304"/>
      <c r="AT80" s="306">
        <f>SUM(AT82:AT85)</f>
        <v>0</v>
      </c>
      <c r="AU80" s="306"/>
      <c r="AV80" s="306"/>
      <c r="AW80" s="306">
        <f>AX80</f>
        <v>-774244.74508000002</v>
      </c>
      <c r="AX80" s="306">
        <f>BE80-AJ80</f>
        <v>-774244.74508000002</v>
      </c>
      <c r="AY80" s="306"/>
      <c r="AZ80" s="306"/>
      <c r="BA80" s="593">
        <f>BB80+BD80</f>
        <v>774244.74508000002</v>
      </c>
      <c r="BB80" s="306">
        <f>SUM(BB82:BB85)</f>
        <v>774244.74508000002</v>
      </c>
      <c r="BC80" s="306"/>
      <c r="BD80" s="306"/>
      <c r="BE80" s="593">
        <f t="shared" si="255"/>
        <v>-774244.74508000002</v>
      </c>
      <c r="BF80" s="343" t="e">
        <f t="shared" si="259"/>
        <v>#DIV/0!</v>
      </c>
      <c r="BG80" s="593">
        <f>SUM(BG82:BG85)</f>
        <v>-774244.74508000002</v>
      </c>
      <c r="BH80" s="341" t="e">
        <f t="shared" si="248"/>
        <v>#DIV/0!</v>
      </c>
      <c r="BI80" s="306"/>
      <c r="BJ80" s="306"/>
      <c r="BK80" s="306">
        <f>SUM(BK82:BK85)</f>
        <v>0</v>
      </c>
      <c r="BL80" s="306"/>
      <c r="BS80" s="648"/>
    </row>
    <row r="81" spans="2:71" s="44" customFormat="1" ht="45" hidden="1" customHeight="1" x14ac:dyDescent="0.25">
      <c r="B81" s="301"/>
      <c r="C81" s="186" t="s">
        <v>56</v>
      </c>
      <c r="D81" s="302"/>
      <c r="E81" s="582"/>
      <c r="F81" s="302"/>
      <c r="G81" s="302"/>
      <c r="H81" s="302"/>
      <c r="I81" s="302"/>
      <c r="J81" s="302"/>
      <c r="K81" s="302">
        <f t="shared" si="256"/>
        <v>0</v>
      </c>
      <c r="L81" s="302">
        <f>SUM(L82:L84)</f>
        <v>0</v>
      </c>
      <c r="M81" s="302"/>
      <c r="N81" s="302"/>
      <c r="O81" s="302"/>
      <c r="P81" s="302">
        <f t="shared" si="253"/>
        <v>0</v>
      </c>
      <c r="Q81" s="585" t="e">
        <f t="shared" si="236"/>
        <v>#DIV/0!</v>
      </c>
      <c r="R81" s="302">
        <f>R82+R84</f>
        <v>0</v>
      </c>
      <c r="S81" s="585" t="e">
        <f t="shared" si="237"/>
        <v>#DIV/0!</v>
      </c>
      <c r="T81" s="585"/>
      <c r="U81" s="585"/>
      <c r="V81" s="302"/>
      <c r="W81" s="302"/>
      <c r="X81" s="302"/>
      <c r="Y81" s="302"/>
      <c r="Z81" s="302">
        <f>AB81</f>
        <v>0</v>
      </c>
      <c r="AA81" s="344" t="e">
        <f t="shared" si="239"/>
        <v>#DIV/0!</v>
      </c>
      <c r="AB81" s="304">
        <f>AB82+AB84</f>
        <v>0</v>
      </c>
      <c r="AC81" s="344" t="e">
        <f t="shared" si="240"/>
        <v>#DIV/0!</v>
      </c>
      <c r="AD81" s="304">
        <f>AD82+AD84</f>
        <v>0</v>
      </c>
      <c r="AE81" s="344" t="e">
        <f t="shared" si="241"/>
        <v>#DIV/0!</v>
      </c>
      <c r="AF81" s="304"/>
      <c r="AG81" s="304"/>
      <c r="AH81" s="304"/>
      <c r="AI81" s="304"/>
      <c r="AJ81" s="304">
        <f t="shared" si="254"/>
        <v>0</v>
      </c>
      <c r="AK81" s="337" t="e">
        <f t="shared" si="258"/>
        <v>#DIV/0!</v>
      </c>
      <c r="AL81" s="304">
        <f>AL82+AL84</f>
        <v>0</v>
      </c>
      <c r="AM81" s="338" t="e">
        <f t="shared" si="244"/>
        <v>#DIV/0!</v>
      </c>
      <c r="AN81" s="338"/>
      <c r="AO81" s="338"/>
      <c r="AP81" s="304"/>
      <c r="AQ81" s="304"/>
      <c r="AR81" s="304"/>
      <c r="AS81" s="304"/>
      <c r="AT81" s="306">
        <f>AT82+AT84</f>
        <v>0</v>
      </c>
      <c r="AU81" s="306"/>
      <c r="AV81" s="306"/>
      <c r="AW81" s="306"/>
      <c r="AX81" s="306"/>
      <c r="AY81" s="306"/>
      <c r="AZ81" s="306"/>
      <c r="BA81" s="306">
        <f>BB81</f>
        <v>90000</v>
      </c>
      <c r="BB81" s="306">
        <f>BB82+BB84</f>
        <v>90000</v>
      </c>
      <c r="BC81" s="306"/>
      <c r="BD81" s="306"/>
      <c r="BE81" s="306">
        <f t="shared" si="255"/>
        <v>-90000</v>
      </c>
      <c r="BF81" s="343" t="e">
        <f t="shared" si="259"/>
        <v>#DIV/0!</v>
      </c>
      <c r="BG81" s="306">
        <f>BG82+BG84</f>
        <v>-90000</v>
      </c>
      <c r="BH81" s="341" t="e">
        <f t="shared" si="248"/>
        <v>#DIV/0!</v>
      </c>
      <c r="BI81" s="306"/>
      <c r="BJ81" s="306"/>
      <c r="BK81" s="306"/>
      <c r="BL81" s="306"/>
      <c r="BS81" s="648"/>
    </row>
    <row r="82" spans="2:71" s="43" customFormat="1" ht="24" hidden="1" customHeight="1" x14ac:dyDescent="0.25">
      <c r="B82" s="358"/>
      <c r="C82" s="191" t="s">
        <v>65</v>
      </c>
      <c r="D82" s="355"/>
      <c r="E82" s="355">
        <f t="shared" ref="E82" si="274">F82+G82</f>
        <v>20250</v>
      </c>
      <c r="F82" s="355">
        <v>20250</v>
      </c>
      <c r="G82" s="355">
        <v>0</v>
      </c>
      <c r="H82" s="355"/>
      <c r="I82" s="355"/>
      <c r="J82" s="355"/>
      <c r="K82" s="355">
        <f t="shared" si="256"/>
        <v>0</v>
      </c>
      <c r="L82" s="355">
        <v>0</v>
      </c>
      <c r="M82" s="355"/>
      <c r="N82" s="355"/>
      <c r="O82" s="355"/>
      <c r="P82" s="355">
        <f t="shared" si="253"/>
        <v>0</v>
      </c>
      <c r="Q82" s="585" t="e">
        <f t="shared" si="236"/>
        <v>#DIV/0!</v>
      </c>
      <c r="R82" s="355">
        <f>AF82-L82</f>
        <v>0</v>
      </c>
      <c r="S82" s="585" t="e">
        <f t="shared" si="237"/>
        <v>#DIV/0!</v>
      </c>
      <c r="T82" s="585"/>
      <c r="U82" s="585"/>
      <c r="V82" s="355"/>
      <c r="W82" s="355"/>
      <c r="X82" s="355"/>
      <c r="Y82" s="355"/>
      <c r="Z82" s="355">
        <f>AB82+AH82</f>
        <v>0</v>
      </c>
      <c r="AA82" s="344" t="e">
        <f t="shared" si="239"/>
        <v>#DIV/0!</v>
      </c>
      <c r="AB82" s="354">
        <f>AQ82-X82</f>
        <v>0</v>
      </c>
      <c r="AC82" s="344" t="e">
        <f t="shared" si="240"/>
        <v>#DIV/0!</v>
      </c>
      <c r="AD82" s="354">
        <f>AS82-Z82</f>
        <v>0</v>
      </c>
      <c r="AE82" s="344" t="e">
        <f t="shared" si="241"/>
        <v>#DIV/0!</v>
      </c>
      <c r="AF82" s="354"/>
      <c r="AG82" s="354"/>
      <c r="AH82" s="354"/>
      <c r="AI82" s="354"/>
      <c r="AJ82" s="354">
        <f t="shared" si="254"/>
        <v>0</v>
      </c>
      <c r="AK82" s="337" t="e">
        <f t="shared" si="258"/>
        <v>#DIV/0!</v>
      </c>
      <c r="AL82" s="354">
        <f>AX82-AG82</f>
        <v>0</v>
      </c>
      <c r="AM82" s="338" t="e">
        <f t="shared" si="244"/>
        <v>#DIV/0!</v>
      </c>
      <c r="AN82" s="338"/>
      <c r="AO82" s="338"/>
      <c r="AP82" s="354"/>
      <c r="AQ82" s="354"/>
      <c r="AR82" s="354"/>
      <c r="AS82" s="354"/>
      <c r="AT82" s="356">
        <v>0</v>
      </c>
      <c r="AU82" s="356"/>
      <c r="AV82" s="356"/>
      <c r="AW82" s="356"/>
      <c r="AX82" s="356"/>
      <c r="AY82" s="356"/>
      <c r="AZ82" s="356"/>
      <c r="BA82" s="356">
        <f>BB82</f>
        <v>90000</v>
      </c>
      <c r="BB82" s="356">
        <v>90000</v>
      </c>
      <c r="BC82" s="356"/>
      <c r="BD82" s="356"/>
      <c r="BE82" s="356">
        <f t="shared" si="255"/>
        <v>-90000</v>
      </c>
      <c r="BF82" s="343" t="e">
        <f t="shared" si="259"/>
        <v>#DIV/0!</v>
      </c>
      <c r="BG82" s="356">
        <f>BQ82-BB82</f>
        <v>-90000</v>
      </c>
      <c r="BH82" s="341" t="e">
        <f t="shared" si="248"/>
        <v>#DIV/0!</v>
      </c>
      <c r="BI82" s="356"/>
      <c r="BJ82" s="356"/>
      <c r="BK82" s="356"/>
      <c r="BL82" s="356"/>
      <c r="BS82" s="647"/>
    </row>
    <row r="83" spans="2:71" s="43" customFormat="1" ht="51" hidden="1" customHeight="1" x14ac:dyDescent="0.25">
      <c r="B83" s="358"/>
      <c r="C83" s="191" t="s">
        <v>73</v>
      </c>
      <c r="D83" s="355"/>
      <c r="E83" s="355"/>
      <c r="F83" s="355"/>
      <c r="G83" s="355"/>
      <c r="H83" s="355"/>
      <c r="I83" s="355"/>
      <c r="J83" s="355"/>
      <c r="K83" s="355">
        <f t="shared" si="256"/>
        <v>0</v>
      </c>
      <c r="L83" s="355">
        <v>0</v>
      </c>
      <c r="M83" s="355"/>
      <c r="N83" s="355"/>
      <c r="O83" s="355"/>
      <c r="P83" s="355">
        <f t="shared" si="253"/>
        <v>0</v>
      </c>
      <c r="Q83" s="585" t="e">
        <f t="shared" si="236"/>
        <v>#DIV/0!</v>
      </c>
      <c r="R83" s="355"/>
      <c r="S83" s="585" t="e">
        <f t="shared" si="237"/>
        <v>#DIV/0!</v>
      </c>
      <c r="T83" s="585"/>
      <c r="U83" s="585"/>
      <c r="V83" s="355"/>
      <c r="W83" s="355"/>
      <c r="X83" s="355"/>
      <c r="Y83" s="355"/>
      <c r="Z83" s="355"/>
      <c r="AA83" s="344" t="e">
        <f t="shared" si="239"/>
        <v>#DIV/0!</v>
      </c>
      <c r="AB83" s="354"/>
      <c r="AC83" s="344" t="e">
        <f t="shared" si="240"/>
        <v>#DIV/0!</v>
      </c>
      <c r="AD83" s="354"/>
      <c r="AE83" s="344" t="e">
        <f t="shared" si="241"/>
        <v>#DIV/0!</v>
      </c>
      <c r="AF83" s="354"/>
      <c r="AG83" s="354"/>
      <c r="AH83" s="354"/>
      <c r="AI83" s="354"/>
      <c r="AJ83" s="354">
        <f t="shared" si="254"/>
        <v>0</v>
      </c>
      <c r="AK83" s="337" t="e">
        <f t="shared" si="258"/>
        <v>#DIV/0!</v>
      </c>
      <c r="AL83" s="354"/>
      <c r="AM83" s="338" t="e">
        <f t="shared" si="244"/>
        <v>#DIV/0!</v>
      </c>
      <c r="AN83" s="338"/>
      <c r="AO83" s="338"/>
      <c r="AP83" s="354"/>
      <c r="AQ83" s="354"/>
      <c r="AR83" s="354"/>
      <c r="AS83" s="354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  <c r="BE83" s="356">
        <f t="shared" si="255"/>
        <v>0</v>
      </c>
      <c r="BF83" s="343" t="e">
        <f t="shared" si="259"/>
        <v>#DIV/0!</v>
      </c>
      <c r="BG83" s="356"/>
      <c r="BH83" s="341" t="e">
        <f t="shared" si="248"/>
        <v>#DIV/0!</v>
      </c>
      <c r="BI83" s="356"/>
      <c r="BJ83" s="356"/>
      <c r="BK83" s="356"/>
      <c r="BL83" s="356"/>
      <c r="BS83" s="647"/>
    </row>
    <row r="84" spans="2:71" s="43" customFormat="1" ht="24" hidden="1" customHeight="1" x14ac:dyDescent="0.25">
      <c r="B84" s="358"/>
      <c r="C84" s="191" t="s">
        <v>66</v>
      </c>
      <c r="D84" s="355"/>
      <c r="E84" s="355"/>
      <c r="F84" s="355"/>
      <c r="G84" s="355"/>
      <c r="H84" s="355"/>
      <c r="I84" s="355"/>
      <c r="J84" s="355"/>
      <c r="K84" s="355">
        <f t="shared" si="256"/>
        <v>0</v>
      </c>
      <c r="L84" s="355">
        <v>0</v>
      </c>
      <c r="M84" s="355"/>
      <c r="N84" s="355"/>
      <c r="O84" s="355"/>
      <c r="P84" s="355">
        <f t="shared" si="253"/>
        <v>0</v>
      </c>
      <c r="Q84" s="585" t="e">
        <f t="shared" si="236"/>
        <v>#DIV/0!</v>
      </c>
      <c r="R84" s="355">
        <v>0</v>
      </c>
      <c r="S84" s="585" t="e">
        <f t="shared" si="237"/>
        <v>#DIV/0!</v>
      </c>
      <c r="T84" s="585"/>
      <c r="U84" s="585"/>
      <c r="V84" s="355"/>
      <c r="W84" s="355"/>
      <c r="X84" s="355"/>
      <c r="Y84" s="355"/>
      <c r="Z84" s="355">
        <f>AB84+AH84</f>
        <v>0</v>
      </c>
      <c r="AA84" s="344" t="e">
        <f t="shared" si="239"/>
        <v>#DIV/0!</v>
      </c>
      <c r="AB84" s="354">
        <v>0</v>
      </c>
      <c r="AC84" s="344" t="e">
        <f t="shared" si="240"/>
        <v>#DIV/0!</v>
      </c>
      <c r="AD84" s="354">
        <v>0</v>
      </c>
      <c r="AE84" s="344" t="e">
        <f t="shared" si="241"/>
        <v>#DIV/0!</v>
      </c>
      <c r="AF84" s="354"/>
      <c r="AG84" s="354"/>
      <c r="AH84" s="354"/>
      <c r="AI84" s="354"/>
      <c r="AJ84" s="354">
        <f t="shared" si="254"/>
        <v>0</v>
      </c>
      <c r="AK84" s="337" t="e">
        <f t="shared" si="258"/>
        <v>#DIV/0!</v>
      </c>
      <c r="AL84" s="354">
        <v>0</v>
      </c>
      <c r="AM84" s="338" t="e">
        <f t="shared" si="244"/>
        <v>#DIV/0!</v>
      </c>
      <c r="AN84" s="338"/>
      <c r="AO84" s="338"/>
      <c r="AP84" s="354"/>
      <c r="AQ84" s="354"/>
      <c r="AR84" s="354"/>
      <c r="AS84" s="354"/>
      <c r="AT84" s="356"/>
      <c r="AU84" s="356"/>
      <c r="AV84" s="356"/>
      <c r="AW84" s="356"/>
      <c r="AX84" s="356"/>
      <c r="AY84" s="356"/>
      <c r="AZ84" s="356"/>
      <c r="BA84" s="356"/>
      <c r="BB84" s="356"/>
      <c r="BC84" s="356"/>
      <c r="BD84" s="356"/>
      <c r="BE84" s="356">
        <f t="shared" si="255"/>
        <v>0</v>
      </c>
      <c r="BF84" s="343" t="e">
        <f t="shared" si="259"/>
        <v>#DIV/0!</v>
      </c>
      <c r="BG84" s="356">
        <v>0</v>
      </c>
      <c r="BH84" s="341" t="e">
        <f t="shared" si="248"/>
        <v>#DIV/0!</v>
      </c>
      <c r="BI84" s="356"/>
      <c r="BJ84" s="356"/>
      <c r="BK84" s="356"/>
      <c r="BL84" s="356"/>
      <c r="BS84" s="647"/>
    </row>
    <row r="85" spans="2:71" s="36" customFormat="1" ht="46.5" hidden="1" customHeight="1" x14ac:dyDescent="0.25">
      <c r="B85" s="307"/>
      <c r="C85" s="187" t="s">
        <v>57</v>
      </c>
      <c r="D85" s="583"/>
      <c r="E85" s="583"/>
      <c r="F85" s="583"/>
      <c r="G85" s="583"/>
      <c r="H85" s="583"/>
      <c r="I85" s="583"/>
      <c r="J85" s="583"/>
      <c r="K85" s="583">
        <f t="shared" si="256"/>
        <v>0</v>
      </c>
      <c r="L85" s="583">
        <v>0</v>
      </c>
      <c r="M85" s="583"/>
      <c r="N85" s="583"/>
      <c r="O85" s="583"/>
      <c r="P85" s="583">
        <f t="shared" si="253"/>
        <v>0</v>
      </c>
      <c r="Q85" s="585" t="e">
        <f t="shared" si="236"/>
        <v>#DIV/0!</v>
      </c>
      <c r="R85" s="583">
        <f>AF85-L85</f>
        <v>0</v>
      </c>
      <c r="S85" s="585" t="e">
        <f t="shared" si="237"/>
        <v>#DIV/0!</v>
      </c>
      <c r="T85" s="585"/>
      <c r="U85" s="585"/>
      <c r="V85" s="583"/>
      <c r="W85" s="583"/>
      <c r="X85" s="583"/>
      <c r="Y85" s="583"/>
      <c r="Z85" s="583">
        <f>AB85+AH85</f>
        <v>0</v>
      </c>
      <c r="AA85" s="344" t="e">
        <f t="shared" si="239"/>
        <v>#DIV/0!</v>
      </c>
      <c r="AB85" s="309">
        <f>AQ85-X85</f>
        <v>0</v>
      </c>
      <c r="AC85" s="344" t="e">
        <f t="shared" si="240"/>
        <v>#DIV/0!</v>
      </c>
      <c r="AD85" s="309">
        <f>AS85-Z85</f>
        <v>0</v>
      </c>
      <c r="AE85" s="344" t="e">
        <f t="shared" si="241"/>
        <v>#DIV/0!</v>
      </c>
      <c r="AF85" s="309"/>
      <c r="AG85" s="309"/>
      <c r="AH85" s="309"/>
      <c r="AI85" s="309"/>
      <c r="AJ85" s="309">
        <f t="shared" si="254"/>
        <v>0</v>
      </c>
      <c r="AK85" s="337" t="e">
        <f t="shared" si="258"/>
        <v>#DIV/0!</v>
      </c>
      <c r="AL85" s="309">
        <f>AX85-AG85</f>
        <v>0</v>
      </c>
      <c r="AM85" s="338" t="e">
        <f t="shared" si="244"/>
        <v>#DIV/0!</v>
      </c>
      <c r="AN85" s="338"/>
      <c r="AO85" s="338"/>
      <c r="AP85" s="309"/>
      <c r="AQ85" s="309"/>
      <c r="AR85" s="309"/>
      <c r="AS85" s="309"/>
      <c r="AT85" s="311"/>
      <c r="AU85" s="311"/>
      <c r="AV85" s="311"/>
      <c r="AW85" s="311"/>
      <c r="AX85" s="311"/>
      <c r="AY85" s="311"/>
      <c r="AZ85" s="311"/>
      <c r="BA85" s="311">
        <f>BB85</f>
        <v>684244.74508000002</v>
      </c>
      <c r="BB85" s="311">
        <v>684244.74508000002</v>
      </c>
      <c r="BC85" s="311"/>
      <c r="BD85" s="311"/>
      <c r="BE85" s="311">
        <f t="shared" si="255"/>
        <v>-684244.74508000002</v>
      </c>
      <c r="BF85" s="343" t="e">
        <f t="shared" si="259"/>
        <v>#DIV/0!</v>
      </c>
      <c r="BG85" s="311">
        <f>BQ85-BB85</f>
        <v>-684244.74508000002</v>
      </c>
      <c r="BH85" s="341" t="e">
        <f t="shared" si="248"/>
        <v>#DIV/0!</v>
      </c>
      <c r="BI85" s="311"/>
      <c r="BJ85" s="311"/>
      <c r="BK85" s="311"/>
      <c r="BL85" s="311"/>
      <c r="BS85" s="639"/>
    </row>
    <row r="86" spans="2:71" s="118" customFormat="1" ht="93" hidden="1" customHeight="1" x14ac:dyDescent="0.25">
      <c r="B86" s="313"/>
      <c r="C86" s="193" t="s">
        <v>402</v>
      </c>
      <c r="D86" s="589"/>
      <c r="E86" s="589"/>
      <c r="F86" s="589"/>
      <c r="G86" s="589"/>
      <c r="H86" s="589"/>
      <c r="I86" s="589"/>
      <c r="J86" s="589"/>
      <c r="K86" s="589">
        <v>0</v>
      </c>
      <c r="L86" s="589"/>
      <c r="M86" s="589"/>
      <c r="N86" s="589"/>
      <c r="O86" s="589"/>
      <c r="P86" s="589">
        <f>P152</f>
        <v>24465.020120000001</v>
      </c>
      <c r="Q86" s="589">
        <v>0</v>
      </c>
      <c r="R86" s="589">
        <f>R152</f>
        <v>24465.020120000001</v>
      </c>
      <c r="S86" s="589">
        <v>0</v>
      </c>
      <c r="T86" s="589"/>
      <c r="U86" s="589"/>
      <c r="V86" s="589"/>
      <c r="W86" s="589"/>
      <c r="X86" s="589"/>
      <c r="Y86" s="589"/>
      <c r="Z86" s="589">
        <v>0</v>
      </c>
      <c r="AA86" s="344" t="e">
        <f t="shared" si="239"/>
        <v>#DIV/0!</v>
      </c>
      <c r="AB86" s="315"/>
      <c r="AC86" s="344" t="e">
        <f t="shared" si="240"/>
        <v>#DIV/0!</v>
      </c>
      <c r="AD86" s="315"/>
      <c r="AE86" s="344" t="e">
        <f t="shared" si="241"/>
        <v>#DIV/0!</v>
      </c>
      <c r="AF86" s="315"/>
      <c r="AG86" s="315"/>
      <c r="AH86" s="315"/>
      <c r="AI86" s="315"/>
      <c r="AJ86" s="315">
        <v>0</v>
      </c>
      <c r="AK86" s="359">
        <v>0</v>
      </c>
      <c r="AL86" s="315"/>
      <c r="AM86" s="338"/>
      <c r="AN86" s="338"/>
      <c r="AO86" s="338"/>
      <c r="AP86" s="315"/>
      <c r="AQ86" s="315"/>
      <c r="AR86" s="315"/>
      <c r="AS86" s="315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317"/>
      <c r="BF86" s="360"/>
      <c r="BG86" s="317"/>
      <c r="BH86" s="360"/>
      <c r="BI86" s="317"/>
      <c r="BJ86" s="317"/>
      <c r="BK86" s="317"/>
      <c r="BL86" s="317"/>
      <c r="BS86" s="640"/>
    </row>
    <row r="87" spans="2:71" s="118" customFormat="1" ht="48" hidden="1" customHeight="1" x14ac:dyDescent="0.25">
      <c r="B87" s="313"/>
      <c r="C87" s="565" t="s">
        <v>417</v>
      </c>
      <c r="D87" s="589"/>
      <c r="E87" s="589"/>
      <c r="F87" s="589"/>
      <c r="G87" s="589"/>
      <c r="H87" s="589"/>
      <c r="I87" s="589"/>
      <c r="J87" s="589"/>
      <c r="K87" s="416">
        <f>L87</f>
        <v>89423.900000000009</v>
      </c>
      <c r="L87" s="416">
        <f>L115+L179+L185</f>
        <v>89423.900000000009</v>
      </c>
      <c r="M87" s="589"/>
      <c r="N87" s="589"/>
      <c r="O87" s="589"/>
      <c r="P87" s="589"/>
      <c r="Q87" s="589"/>
      <c r="R87" s="589"/>
      <c r="S87" s="589"/>
      <c r="T87" s="589"/>
      <c r="U87" s="589"/>
      <c r="V87" s="589"/>
      <c r="W87" s="589"/>
      <c r="X87" s="589"/>
      <c r="Y87" s="589"/>
      <c r="Z87" s="416">
        <f>AB87</f>
        <v>89423.900000000009</v>
      </c>
      <c r="AA87" s="438">
        <f t="shared" si="239"/>
        <v>1</v>
      </c>
      <c r="AB87" s="417">
        <f>AB115+AB179+AB185</f>
        <v>89423.900000000009</v>
      </c>
      <c r="AC87" s="438">
        <f t="shared" si="240"/>
        <v>1</v>
      </c>
      <c r="AD87" s="417">
        <f>AD115+AD179+AD185</f>
        <v>0</v>
      </c>
      <c r="AE87" s="438">
        <v>0</v>
      </c>
      <c r="AF87" s="315"/>
      <c r="AG87" s="315"/>
      <c r="AH87" s="315"/>
      <c r="AI87" s="315"/>
      <c r="AJ87" s="315"/>
      <c r="AK87" s="359"/>
      <c r="AL87" s="315"/>
      <c r="AM87" s="338"/>
      <c r="AN87" s="338"/>
      <c r="AO87" s="338"/>
      <c r="AP87" s="315"/>
      <c r="AQ87" s="315"/>
      <c r="AR87" s="315"/>
      <c r="AS87" s="315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  <c r="BD87" s="317"/>
      <c r="BE87" s="317"/>
      <c r="BF87" s="360"/>
      <c r="BG87" s="317"/>
      <c r="BH87" s="360"/>
      <c r="BI87" s="317"/>
      <c r="BJ87" s="317"/>
      <c r="BK87" s="317"/>
      <c r="BL87" s="317"/>
      <c r="BS87" s="640"/>
    </row>
    <row r="88" spans="2:71" s="37" customFormat="1" ht="54.75" hidden="1" customHeight="1" x14ac:dyDescent="0.25">
      <c r="B88" s="318"/>
      <c r="C88" s="204" t="s">
        <v>416</v>
      </c>
      <c r="D88" s="584"/>
      <c r="E88" s="584"/>
      <c r="F88" s="584"/>
      <c r="G88" s="584"/>
      <c r="H88" s="584"/>
      <c r="I88" s="584"/>
      <c r="J88" s="584"/>
      <c r="K88" s="584">
        <f>L88</f>
        <v>44044.607539999997</v>
      </c>
      <c r="L88" s="584">
        <f>L116+L180+L186</f>
        <v>44044.607539999997</v>
      </c>
      <c r="M88" s="584"/>
      <c r="N88" s="584"/>
      <c r="O88" s="584"/>
      <c r="P88" s="584"/>
      <c r="Q88" s="584"/>
      <c r="R88" s="584"/>
      <c r="S88" s="584"/>
      <c r="T88" s="584"/>
      <c r="U88" s="584"/>
      <c r="V88" s="584"/>
      <c r="W88" s="584"/>
      <c r="X88" s="584"/>
      <c r="Y88" s="584"/>
      <c r="Z88" s="584">
        <f>AB88</f>
        <v>44044.607539999997</v>
      </c>
      <c r="AA88" s="477">
        <f t="shared" si="239"/>
        <v>1</v>
      </c>
      <c r="AB88" s="320">
        <f>AB116+AB180+AB186</f>
        <v>44044.607539999997</v>
      </c>
      <c r="AC88" s="477">
        <f t="shared" si="240"/>
        <v>1</v>
      </c>
      <c r="AD88" s="320">
        <f>AD116+AD180+AD186</f>
        <v>0</v>
      </c>
      <c r="AE88" s="477">
        <v>0</v>
      </c>
      <c r="AF88" s="320"/>
      <c r="AG88" s="320"/>
      <c r="AH88" s="320"/>
      <c r="AI88" s="320"/>
      <c r="AJ88" s="320"/>
      <c r="AK88" s="477"/>
      <c r="AL88" s="320"/>
      <c r="AM88" s="562"/>
      <c r="AN88" s="562"/>
      <c r="AO88" s="562"/>
      <c r="AP88" s="320"/>
      <c r="AQ88" s="320"/>
      <c r="AR88" s="320"/>
      <c r="AS88" s="320"/>
      <c r="AT88" s="322"/>
      <c r="AU88" s="322"/>
      <c r="AV88" s="322"/>
      <c r="AW88" s="322"/>
      <c r="AX88" s="322"/>
      <c r="AY88" s="322"/>
      <c r="AZ88" s="322"/>
      <c r="BA88" s="322"/>
      <c r="BB88" s="322"/>
      <c r="BC88" s="322"/>
      <c r="BD88" s="322"/>
      <c r="BE88" s="322"/>
      <c r="BF88" s="493"/>
      <c r="BG88" s="322"/>
      <c r="BH88" s="493"/>
      <c r="BI88" s="322"/>
      <c r="BJ88" s="322"/>
      <c r="BK88" s="322"/>
      <c r="BL88" s="322"/>
      <c r="BS88" s="641"/>
    </row>
    <row r="89" spans="2:71" s="46" customFormat="1" ht="49.5" customHeight="1" x14ac:dyDescent="0.25">
      <c r="B89" s="770" t="s">
        <v>60</v>
      </c>
      <c r="C89" s="771" t="s">
        <v>78</v>
      </c>
      <c r="D89" s="772"/>
      <c r="E89" s="772">
        <f>E93+E96+E99+E102+E119+E108+E111</f>
        <v>1000</v>
      </c>
      <c r="F89" s="772">
        <f>F93+F96+F99+F102+F119+F108+F111</f>
        <v>1000</v>
      </c>
      <c r="G89" s="772">
        <f>G93+G96+G99+G102+G119</f>
        <v>0</v>
      </c>
      <c r="H89" s="772">
        <f>I89</f>
        <v>0</v>
      </c>
      <c r="I89" s="772">
        <f>I93+I96+I99+I102+I119+I108+I111</f>
        <v>0</v>
      </c>
      <c r="J89" s="772">
        <f>J93+J96+J99+J102+J119</f>
        <v>0</v>
      </c>
      <c r="K89" s="772">
        <f>L89</f>
        <v>376097.90500000003</v>
      </c>
      <c r="L89" s="772">
        <f>L90</f>
        <v>376097.90500000003</v>
      </c>
      <c r="M89" s="772"/>
      <c r="N89" s="772"/>
      <c r="O89" s="772">
        <f>O93+O96+O99+O102+O119</f>
        <v>0</v>
      </c>
      <c r="P89" s="772">
        <f t="shared" si="253"/>
        <v>154791.23205000002</v>
      </c>
      <c r="Q89" s="772">
        <f t="shared" si="236"/>
        <v>0.41157164129909207</v>
      </c>
      <c r="R89" s="772">
        <f>R90+R91</f>
        <v>154791.23205000002</v>
      </c>
      <c r="S89" s="772">
        <f t="shared" si="237"/>
        <v>0.41157164129909207</v>
      </c>
      <c r="T89" s="772"/>
      <c r="U89" s="772"/>
      <c r="V89" s="772"/>
      <c r="W89" s="772"/>
      <c r="X89" s="772">
        <f>X93+X96+X99+X102+X119</f>
        <v>0</v>
      </c>
      <c r="Y89" s="772"/>
      <c r="Z89" s="772">
        <f>AB89</f>
        <v>370122.12654999999</v>
      </c>
      <c r="AA89" s="773">
        <f t="shared" si="239"/>
        <v>0.98411110944635538</v>
      </c>
      <c r="AB89" s="774">
        <f>AB90+AB91</f>
        <v>370122.12654999999</v>
      </c>
      <c r="AC89" s="773">
        <f t="shared" si="240"/>
        <v>0.98411110944635538</v>
      </c>
      <c r="AD89" s="774">
        <f>AD90+AD91</f>
        <v>0</v>
      </c>
      <c r="AE89" s="773">
        <v>0</v>
      </c>
      <c r="AF89" s="774"/>
      <c r="AG89" s="774"/>
      <c r="AH89" s="774">
        <f>AH93+AH96+AH99+AH102+AH119</f>
        <v>0</v>
      </c>
      <c r="AI89" s="774"/>
      <c r="AJ89" s="774">
        <f t="shared" si="254"/>
        <v>300097.24526</v>
      </c>
      <c r="AK89" s="773">
        <f t="shared" si="258"/>
        <v>0.7979232036934637</v>
      </c>
      <c r="AL89" s="774">
        <f>AL90+AL91</f>
        <v>300097.24526</v>
      </c>
      <c r="AM89" s="775">
        <f t="shared" si="244"/>
        <v>0.7979232036934637</v>
      </c>
      <c r="AN89" s="775"/>
      <c r="AO89" s="775"/>
      <c r="AP89" s="774"/>
      <c r="AQ89" s="774"/>
      <c r="AR89" s="774"/>
      <c r="AS89" s="774"/>
      <c r="AT89" s="776">
        <f>AT90+AT91</f>
        <v>0</v>
      </c>
      <c r="AU89" s="776"/>
      <c r="AV89" s="776">
        <f>AV93+AV96+AV99+AV102+AV119</f>
        <v>0</v>
      </c>
      <c r="AW89" s="776" t="e">
        <f>AX89</f>
        <v>#REF!</v>
      </c>
      <c r="AX89" s="776" t="e">
        <f>AX90+AX91</f>
        <v>#REF!</v>
      </c>
      <c r="AY89" s="776"/>
      <c r="AZ89" s="776">
        <f>AZ93+AZ96+AZ99+AZ102+AZ119</f>
        <v>0</v>
      </c>
      <c r="BA89" s="776">
        <f>BB89</f>
        <v>561675.05822000001</v>
      </c>
      <c r="BB89" s="776">
        <f>BB90+BB91</f>
        <v>561675.05822000001</v>
      </c>
      <c r="BC89" s="776"/>
      <c r="BD89" s="776">
        <f>BD93+BD96+BD99+BD102+BD119</f>
        <v>0</v>
      </c>
      <c r="BE89" s="776">
        <f t="shared" si="255"/>
        <v>5975.7784500000416</v>
      </c>
      <c r="BF89" s="777">
        <f t="shared" si="259"/>
        <v>1.5888890553644647E-2</v>
      </c>
      <c r="BG89" s="776">
        <f>BG90+BG91</f>
        <v>5975.7784500000416</v>
      </c>
      <c r="BH89" s="777">
        <f t="shared" si="248"/>
        <v>1.9912806746435516E-2</v>
      </c>
      <c r="BI89" s="776"/>
      <c r="BJ89" s="776"/>
      <c r="BK89" s="776">
        <f>BK93+BK96+BK99+BK102+BK119</f>
        <v>0</v>
      </c>
      <c r="BL89" s="776"/>
      <c r="BM89" s="778"/>
      <c r="BN89" s="778"/>
      <c r="BO89" s="778"/>
      <c r="BP89" s="778"/>
      <c r="BQ89" s="778"/>
      <c r="BR89" s="778"/>
      <c r="BS89" s="779"/>
    </row>
    <row r="90" spans="2:71" s="35" customFormat="1" ht="41.25" hidden="1" customHeight="1" x14ac:dyDescent="0.25">
      <c r="B90" s="301"/>
      <c r="C90" s="186" t="s">
        <v>56</v>
      </c>
      <c r="D90" s="302"/>
      <c r="E90" s="582"/>
      <c r="F90" s="302"/>
      <c r="G90" s="302"/>
      <c r="H90" s="582"/>
      <c r="I90" s="302"/>
      <c r="J90" s="302"/>
      <c r="K90" s="302">
        <f>L90</f>
        <v>376097.90500000003</v>
      </c>
      <c r="L90" s="302">
        <f>L93</f>
        <v>376097.90500000003</v>
      </c>
      <c r="M90" s="302"/>
      <c r="N90" s="302"/>
      <c r="O90" s="302"/>
      <c r="P90" s="302">
        <f t="shared" si="253"/>
        <v>154791.23205000002</v>
      </c>
      <c r="Q90" s="585">
        <f t="shared" si="236"/>
        <v>0.41157164129909207</v>
      </c>
      <c r="R90" s="302">
        <f>R93</f>
        <v>154791.23205000002</v>
      </c>
      <c r="S90" s="585">
        <f t="shared" si="237"/>
        <v>0.41157164129909207</v>
      </c>
      <c r="T90" s="585"/>
      <c r="U90" s="585"/>
      <c r="V90" s="302"/>
      <c r="W90" s="302"/>
      <c r="X90" s="302"/>
      <c r="Y90" s="302"/>
      <c r="Z90" s="302">
        <f>AB90</f>
        <v>370122.12654999999</v>
      </c>
      <c r="AA90" s="337">
        <f t="shared" si="239"/>
        <v>0.98411110944635538</v>
      </c>
      <c r="AB90" s="304">
        <f>AB93</f>
        <v>370122.12654999999</v>
      </c>
      <c r="AC90" s="337">
        <f t="shared" si="240"/>
        <v>0.98411110944635538</v>
      </c>
      <c r="AD90" s="337"/>
      <c r="AE90" s="337"/>
      <c r="AF90" s="304"/>
      <c r="AG90" s="304"/>
      <c r="AH90" s="304"/>
      <c r="AI90" s="304"/>
      <c r="AJ90" s="304">
        <f t="shared" si="254"/>
        <v>300097.24526</v>
      </c>
      <c r="AK90" s="337">
        <f t="shared" si="258"/>
        <v>0.7979232036934637</v>
      </c>
      <c r="AL90" s="304">
        <f>AL93</f>
        <v>300097.24526</v>
      </c>
      <c r="AM90" s="338">
        <f t="shared" si="244"/>
        <v>0.7979232036934637</v>
      </c>
      <c r="AN90" s="338"/>
      <c r="AO90" s="338"/>
      <c r="AP90" s="304"/>
      <c r="AQ90" s="304"/>
      <c r="AR90" s="304"/>
      <c r="AS90" s="304"/>
      <c r="AT90" s="306">
        <f>AT96+AT103+AT111+AT114+AT119</f>
        <v>0</v>
      </c>
      <c r="AU90" s="306"/>
      <c r="AV90" s="306"/>
      <c r="AW90" s="306" t="e">
        <f>AX90</f>
        <v>#REF!</v>
      </c>
      <c r="AX90" s="306" t="e">
        <f>AX93+AX96+AX103+AX111+AX114+AX119</f>
        <v>#REF!</v>
      </c>
      <c r="AY90" s="306"/>
      <c r="AZ90" s="306"/>
      <c r="BA90" s="306">
        <f>BB90</f>
        <v>561675.05822000001</v>
      </c>
      <c r="BB90" s="306">
        <f>BB93+BB96+BB103+BB111+BB114+BB119</f>
        <v>561675.05822000001</v>
      </c>
      <c r="BC90" s="306"/>
      <c r="BD90" s="306"/>
      <c r="BE90" s="306">
        <f t="shared" si="255"/>
        <v>5975.7784500000416</v>
      </c>
      <c r="BF90" s="343">
        <f t="shared" si="259"/>
        <v>1.5888890553644647E-2</v>
      </c>
      <c r="BG90" s="306">
        <f>BG93</f>
        <v>5975.7784500000416</v>
      </c>
      <c r="BH90" s="341">
        <f t="shared" si="248"/>
        <v>1.9912806746435516E-2</v>
      </c>
      <c r="BI90" s="306"/>
      <c r="BJ90" s="306"/>
      <c r="BK90" s="306"/>
      <c r="BL90" s="306"/>
      <c r="BS90" s="638"/>
    </row>
    <row r="91" spans="2:71" s="36" customFormat="1" ht="46.5" hidden="1" customHeight="1" x14ac:dyDescent="0.25">
      <c r="B91" s="307"/>
      <c r="C91" s="187" t="s">
        <v>57</v>
      </c>
      <c r="D91" s="583"/>
      <c r="E91" s="583"/>
      <c r="F91" s="583"/>
      <c r="G91" s="583"/>
      <c r="H91" s="583"/>
      <c r="I91" s="583"/>
      <c r="J91" s="583"/>
      <c r="K91" s="583">
        <f>L91</f>
        <v>0</v>
      </c>
      <c r="L91" s="583">
        <f>L107</f>
        <v>0</v>
      </c>
      <c r="M91" s="583"/>
      <c r="N91" s="583"/>
      <c r="O91" s="583"/>
      <c r="P91" s="583">
        <f t="shared" si="253"/>
        <v>0</v>
      </c>
      <c r="Q91" s="585" t="e">
        <f t="shared" si="236"/>
        <v>#DIV/0!</v>
      </c>
      <c r="R91" s="583">
        <f>R107</f>
        <v>0</v>
      </c>
      <c r="S91" s="585" t="e">
        <f t="shared" si="237"/>
        <v>#DIV/0!</v>
      </c>
      <c r="T91" s="585"/>
      <c r="U91" s="585"/>
      <c r="V91" s="583"/>
      <c r="W91" s="583"/>
      <c r="X91" s="583"/>
      <c r="Y91" s="583"/>
      <c r="Z91" s="583">
        <f>AB91</f>
        <v>0</v>
      </c>
      <c r="AA91" s="337" t="e">
        <f t="shared" si="239"/>
        <v>#DIV/0!</v>
      </c>
      <c r="AB91" s="309">
        <f>AB107</f>
        <v>0</v>
      </c>
      <c r="AC91" s="337" t="e">
        <f t="shared" si="240"/>
        <v>#DIV/0!</v>
      </c>
      <c r="AD91" s="337"/>
      <c r="AE91" s="337"/>
      <c r="AF91" s="309"/>
      <c r="AG91" s="309"/>
      <c r="AH91" s="309"/>
      <c r="AI91" s="309"/>
      <c r="AJ91" s="309">
        <f t="shared" si="254"/>
        <v>0</v>
      </c>
      <c r="AK91" s="337" t="e">
        <f t="shared" si="258"/>
        <v>#DIV/0!</v>
      </c>
      <c r="AL91" s="309">
        <f>AL107</f>
        <v>0</v>
      </c>
      <c r="AM91" s="338" t="e">
        <f t="shared" si="244"/>
        <v>#DIV/0!</v>
      </c>
      <c r="AN91" s="338"/>
      <c r="AO91" s="338"/>
      <c r="AP91" s="309"/>
      <c r="AQ91" s="309"/>
      <c r="AR91" s="309"/>
      <c r="AS91" s="309"/>
      <c r="AT91" s="311">
        <f>AT107</f>
        <v>0</v>
      </c>
      <c r="AU91" s="311"/>
      <c r="AV91" s="311"/>
      <c r="AW91" s="306">
        <f>AX91</f>
        <v>0</v>
      </c>
      <c r="AX91" s="311">
        <f>AX107</f>
        <v>0</v>
      </c>
      <c r="AY91" s="311"/>
      <c r="AZ91" s="311"/>
      <c r="BA91" s="311">
        <f>BB91</f>
        <v>0</v>
      </c>
      <c r="BB91" s="311">
        <f>BB107</f>
        <v>0</v>
      </c>
      <c r="BC91" s="311"/>
      <c r="BD91" s="311"/>
      <c r="BE91" s="311">
        <f t="shared" si="255"/>
        <v>0</v>
      </c>
      <c r="BF91" s="343" t="e">
        <f t="shared" si="259"/>
        <v>#DIV/0!</v>
      </c>
      <c r="BG91" s="311">
        <f>BG107</f>
        <v>0</v>
      </c>
      <c r="BH91" s="341" t="e">
        <f t="shared" si="248"/>
        <v>#DIV/0!</v>
      </c>
      <c r="BI91" s="311"/>
      <c r="BJ91" s="311"/>
      <c r="BK91" s="311"/>
      <c r="BL91" s="311"/>
      <c r="BS91" s="639"/>
    </row>
    <row r="92" spans="2:71" s="47" customFormat="1" ht="24.75" customHeight="1" x14ac:dyDescent="0.25">
      <c r="B92" s="301"/>
      <c r="C92" s="186" t="s">
        <v>79</v>
      </c>
      <c r="D92" s="582"/>
      <c r="E92" s="355"/>
      <c r="F92" s="582"/>
      <c r="G92" s="582"/>
      <c r="H92" s="582"/>
      <c r="I92" s="582"/>
      <c r="J92" s="582"/>
      <c r="K92" s="582"/>
      <c r="L92" s="582"/>
      <c r="M92" s="582"/>
      <c r="N92" s="582"/>
      <c r="O92" s="582"/>
      <c r="P92" s="582"/>
      <c r="Q92" s="585"/>
      <c r="R92" s="355"/>
      <c r="S92" s="585"/>
      <c r="T92" s="585"/>
      <c r="U92" s="585"/>
      <c r="V92" s="582"/>
      <c r="W92" s="582"/>
      <c r="X92" s="582"/>
      <c r="Y92" s="582"/>
      <c r="Z92" s="582"/>
      <c r="AA92" s="337"/>
      <c r="AB92" s="354"/>
      <c r="AC92" s="337"/>
      <c r="AD92" s="337"/>
      <c r="AE92" s="337"/>
      <c r="AF92" s="590"/>
      <c r="AG92" s="590"/>
      <c r="AH92" s="590"/>
      <c r="AI92" s="590"/>
      <c r="AJ92" s="590"/>
      <c r="AK92" s="337"/>
      <c r="AL92" s="354"/>
      <c r="AM92" s="338"/>
      <c r="AN92" s="338"/>
      <c r="AO92" s="338"/>
      <c r="AP92" s="590"/>
      <c r="AQ92" s="590"/>
      <c r="AR92" s="590"/>
      <c r="AS92" s="590"/>
      <c r="AT92" s="593"/>
      <c r="AU92" s="593"/>
      <c r="AV92" s="593"/>
      <c r="AW92" s="593"/>
      <c r="AX92" s="593"/>
      <c r="AY92" s="593"/>
      <c r="AZ92" s="593"/>
      <c r="BA92" s="593"/>
      <c r="BB92" s="593"/>
      <c r="BC92" s="593"/>
      <c r="BD92" s="593"/>
      <c r="BE92" s="356"/>
      <c r="BF92" s="343"/>
      <c r="BG92" s="356"/>
      <c r="BH92" s="341"/>
      <c r="BI92" s="593"/>
      <c r="BJ92" s="593"/>
      <c r="BK92" s="593"/>
      <c r="BL92" s="593"/>
      <c r="BM92" s="38"/>
      <c r="BN92" s="38"/>
      <c r="BS92" s="650"/>
    </row>
    <row r="93" spans="2:71" s="45" customFormat="1" ht="66" customHeight="1" x14ac:dyDescent="0.25">
      <c r="B93" s="705" t="s">
        <v>60</v>
      </c>
      <c r="C93" s="706" t="s">
        <v>287</v>
      </c>
      <c r="D93" s="717"/>
      <c r="E93" s="707">
        <f t="shared" ref="E93" si="275">F93+G93</f>
        <v>1000</v>
      </c>
      <c r="F93" s="717">
        <f>SUM(F95:F96)</f>
        <v>1000</v>
      </c>
      <c r="G93" s="717">
        <f>SUM(G95:G96)</f>
        <v>0</v>
      </c>
      <c r="H93" s="717"/>
      <c r="I93" s="717"/>
      <c r="J93" s="717"/>
      <c r="K93" s="717">
        <f t="shared" ref="K93:K98" si="276">L93</f>
        <v>376097.90500000003</v>
      </c>
      <c r="L93" s="717">
        <f>L94+L98</f>
        <v>376097.90500000003</v>
      </c>
      <c r="M93" s="717"/>
      <c r="N93" s="717"/>
      <c r="O93" s="717"/>
      <c r="P93" s="717">
        <f t="shared" si="253"/>
        <v>154791.23205000002</v>
      </c>
      <c r="Q93" s="707">
        <f t="shared" si="236"/>
        <v>0.41157164129909207</v>
      </c>
      <c r="R93" s="717">
        <f>R94+R98</f>
        <v>154791.23205000002</v>
      </c>
      <c r="S93" s="707">
        <f t="shared" si="237"/>
        <v>0.41157164129909207</v>
      </c>
      <c r="T93" s="707"/>
      <c r="U93" s="707"/>
      <c r="V93" s="717"/>
      <c r="W93" s="717"/>
      <c r="X93" s="717"/>
      <c r="Y93" s="717"/>
      <c r="Z93" s="717">
        <f>AB93</f>
        <v>370122.12654999999</v>
      </c>
      <c r="AA93" s="742">
        <f t="shared" si="239"/>
        <v>0.98411110944635538</v>
      </c>
      <c r="AB93" s="718">
        <f>AB94+AB98</f>
        <v>370122.12654999999</v>
      </c>
      <c r="AC93" s="742">
        <f t="shared" si="240"/>
        <v>0.98411110944635538</v>
      </c>
      <c r="AD93" s="742"/>
      <c r="AE93" s="742"/>
      <c r="AF93" s="718"/>
      <c r="AG93" s="718"/>
      <c r="AH93" s="718"/>
      <c r="AI93" s="718"/>
      <c r="AJ93" s="718">
        <f t="shared" si="254"/>
        <v>300097.24526</v>
      </c>
      <c r="AK93" s="742">
        <f t="shared" si="258"/>
        <v>0.7979232036934637</v>
      </c>
      <c r="AL93" s="718">
        <f>AL94+AL98</f>
        <v>300097.24526</v>
      </c>
      <c r="AM93" s="733">
        <f t="shared" si="244"/>
        <v>0.7979232036934637</v>
      </c>
      <c r="AN93" s="733"/>
      <c r="AO93" s="733"/>
      <c r="AP93" s="718"/>
      <c r="AQ93" s="718"/>
      <c r="AR93" s="718"/>
      <c r="AS93" s="718"/>
      <c r="AT93" s="720">
        <f>AT94+AT98</f>
        <v>500000</v>
      </c>
      <c r="AU93" s="720"/>
      <c r="AV93" s="720"/>
      <c r="AW93" s="720" t="e">
        <f>AX93</f>
        <v>#REF!</v>
      </c>
      <c r="AX93" s="720" t="e">
        <f>AX94</f>
        <v>#REF!</v>
      </c>
      <c r="AY93" s="720"/>
      <c r="AZ93" s="720"/>
      <c r="BA93" s="720">
        <f t="shared" ref="BA93:BA96" si="277">BB93</f>
        <v>561675.05822000001</v>
      </c>
      <c r="BB93" s="720">
        <f>BB94+BB98</f>
        <v>561675.05822000001</v>
      </c>
      <c r="BC93" s="720"/>
      <c r="BD93" s="720"/>
      <c r="BE93" s="720">
        <f t="shared" si="255"/>
        <v>5975.7784500000416</v>
      </c>
      <c r="BF93" s="743">
        <f t="shared" si="259"/>
        <v>1.5888890553644647E-2</v>
      </c>
      <c r="BG93" s="720">
        <f>BG94</f>
        <v>5975.7784500000416</v>
      </c>
      <c r="BH93" s="743">
        <f t="shared" si="248"/>
        <v>1.9912806746435516E-2</v>
      </c>
      <c r="BI93" s="720"/>
      <c r="BJ93" s="720"/>
      <c r="BK93" s="720"/>
      <c r="BL93" s="720"/>
      <c r="BM93" s="715"/>
      <c r="BN93" s="715"/>
      <c r="BO93" s="715"/>
      <c r="BP93" s="715"/>
      <c r="BQ93" s="715"/>
      <c r="BR93" s="715"/>
      <c r="BS93" s="1020" t="s">
        <v>432</v>
      </c>
    </row>
    <row r="94" spans="2:71" s="41" customFormat="1" ht="45.75" hidden="1" customHeight="1" x14ac:dyDescent="0.25">
      <c r="B94" s="705"/>
      <c r="C94" s="706" t="s">
        <v>56</v>
      </c>
      <c r="D94" s="707"/>
      <c r="E94" s="707"/>
      <c r="F94" s="707"/>
      <c r="G94" s="707"/>
      <c r="H94" s="707"/>
      <c r="I94" s="707"/>
      <c r="J94" s="707"/>
      <c r="K94" s="707">
        <f t="shared" si="276"/>
        <v>376097.90500000003</v>
      </c>
      <c r="L94" s="707">
        <f>SUM(L95:L97)</f>
        <v>376097.90500000003</v>
      </c>
      <c r="M94" s="707"/>
      <c r="N94" s="728"/>
      <c r="O94" s="728"/>
      <c r="P94" s="707">
        <f t="shared" si="253"/>
        <v>154791.23205000002</v>
      </c>
      <c r="Q94" s="707">
        <f t="shared" si="236"/>
        <v>0.41157164129909207</v>
      </c>
      <c r="R94" s="707">
        <f>R95+R96+R97</f>
        <v>154791.23205000002</v>
      </c>
      <c r="S94" s="707">
        <f t="shared" si="237"/>
        <v>0.41157164129909207</v>
      </c>
      <c r="T94" s="707"/>
      <c r="U94" s="707"/>
      <c r="V94" s="707"/>
      <c r="W94" s="707"/>
      <c r="X94" s="707"/>
      <c r="Y94" s="707"/>
      <c r="Z94" s="707">
        <f>AB94</f>
        <v>370122.12654999999</v>
      </c>
      <c r="AA94" s="742">
        <f t="shared" si="239"/>
        <v>0.98411110944635538</v>
      </c>
      <c r="AB94" s="710">
        <f>AB95+AB96+AB97</f>
        <v>370122.12654999999</v>
      </c>
      <c r="AC94" s="742">
        <f t="shared" si="240"/>
        <v>0.98411110944635538</v>
      </c>
      <c r="AD94" s="742"/>
      <c r="AE94" s="742"/>
      <c r="AF94" s="710"/>
      <c r="AG94" s="710"/>
      <c r="AH94" s="710"/>
      <c r="AI94" s="710"/>
      <c r="AJ94" s="710">
        <f t="shared" si="254"/>
        <v>300097.24526</v>
      </c>
      <c r="AK94" s="742">
        <f t="shared" si="258"/>
        <v>0.7979232036934637</v>
      </c>
      <c r="AL94" s="710">
        <f>AL95+AL96</f>
        <v>300097.24526</v>
      </c>
      <c r="AM94" s="733">
        <f t="shared" si="244"/>
        <v>0.7979232036934637</v>
      </c>
      <c r="AN94" s="733"/>
      <c r="AO94" s="733"/>
      <c r="AP94" s="710"/>
      <c r="AQ94" s="710"/>
      <c r="AR94" s="710"/>
      <c r="AS94" s="710"/>
      <c r="AT94" s="713">
        <f>SUM(AT95:AT97)</f>
        <v>0</v>
      </c>
      <c r="AU94" s="725"/>
      <c r="AV94" s="725"/>
      <c r="AW94" s="713" t="e">
        <f>AX94</f>
        <v>#REF!</v>
      </c>
      <c r="AX94" s="713" t="e">
        <f>SUM(AX95:AX97)</f>
        <v>#REF!</v>
      </c>
      <c r="AY94" s="725"/>
      <c r="AZ94" s="725"/>
      <c r="BA94" s="713">
        <f t="shared" si="277"/>
        <v>61675.058219999999</v>
      </c>
      <c r="BB94" s="713">
        <f>SUM(BB95:BB97)</f>
        <v>61675.058219999999</v>
      </c>
      <c r="BC94" s="725"/>
      <c r="BD94" s="725"/>
      <c r="BE94" s="713">
        <f t="shared" si="255"/>
        <v>5975.7784500000416</v>
      </c>
      <c r="BF94" s="743">
        <f t="shared" si="259"/>
        <v>1.5888890553644647E-2</v>
      </c>
      <c r="BG94" s="713">
        <f>BG95+BG96</f>
        <v>5975.7784500000416</v>
      </c>
      <c r="BH94" s="743">
        <f t="shared" si="248"/>
        <v>1.9912806746435516E-2</v>
      </c>
      <c r="BI94" s="713"/>
      <c r="BJ94" s="713"/>
      <c r="BK94" s="713"/>
      <c r="BL94" s="713"/>
      <c r="BM94" s="721"/>
      <c r="BN94" s="721"/>
      <c r="BO94" s="721"/>
      <c r="BP94" s="721"/>
      <c r="BQ94" s="721"/>
      <c r="BR94" s="721"/>
      <c r="BS94" s="1021"/>
    </row>
    <row r="95" spans="2:71" s="43" customFormat="1" ht="27" hidden="1" customHeight="1" x14ac:dyDescent="0.25">
      <c r="B95" s="358"/>
      <c r="C95" s="191" t="s">
        <v>65</v>
      </c>
      <c r="D95" s="355"/>
      <c r="E95" s="355">
        <f t="shared" ref="E95:E96" si="278">F95+G95</f>
        <v>1000</v>
      </c>
      <c r="F95" s="355">
        <v>1000</v>
      </c>
      <c r="G95" s="355"/>
      <c r="H95" s="355"/>
      <c r="I95" s="355"/>
      <c r="J95" s="355"/>
      <c r="K95" s="355">
        <f t="shared" si="276"/>
        <v>366497.16934000002</v>
      </c>
      <c r="L95" s="355">
        <v>366497.16934000002</v>
      </c>
      <c r="M95" s="355"/>
      <c r="N95" s="355"/>
      <c r="O95" s="355"/>
      <c r="P95" s="355">
        <f t="shared" si="253"/>
        <v>153578.40066000001</v>
      </c>
      <c r="Q95" s="355">
        <f t="shared" si="236"/>
        <v>0.41904389312629337</v>
      </c>
      <c r="R95" s="355">
        <v>153578.40066000001</v>
      </c>
      <c r="S95" s="355">
        <f t="shared" si="237"/>
        <v>0.41904389312629337</v>
      </c>
      <c r="T95" s="355"/>
      <c r="U95" s="355"/>
      <c r="V95" s="355"/>
      <c r="W95" s="355"/>
      <c r="X95" s="355"/>
      <c r="Y95" s="355"/>
      <c r="Z95" s="355">
        <f t="shared" ref="Z95:Z98" si="279">AB95+AH95</f>
        <v>360521.39088999998</v>
      </c>
      <c r="AA95" s="338">
        <f t="shared" si="239"/>
        <v>0.98369488511804493</v>
      </c>
      <c r="AB95" s="354">
        <v>360521.39088999998</v>
      </c>
      <c r="AC95" s="338">
        <f t="shared" si="240"/>
        <v>0.98369488511804493</v>
      </c>
      <c r="AD95" s="338"/>
      <c r="AE95" s="338"/>
      <c r="AF95" s="354"/>
      <c r="AG95" s="354"/>
      <c r="AH95" s="354"/>
      <c r="AI95" s="354"/>
      <c r="AJ95" s="354">
        <f t="shared" si="254"/>
        <v>290496.50959999999</v>
      </c>
      <c r="AK95" s="342">
        <f t="shared" si="258"/>
        <v>0.79262961327405479</v>
      </c>
      <c r="AL95" s="354">
        <v>290496.50959999999</v>
      </c>
      <c r="AM95" s="338">
        <f t="shared" si="244"/>
        <v>0.79262961327405479</v>
      </c>
      <c r="AN95" s="338"/>
      <c r="AO95" s="338"/>
      <c r="AP95" s="354"/>
      <c r="AQ95" s="354"/>
      <c r="AR95" s="354"/>
      <c r="AS95" s="354"/>
      <c r="AT95" s="356">
        <f>BB95-AF95</f>
        <v>0</v>
      </c>
      <c r="AU95" s="356"/>
      <c r="AV95" s="356"/>
      <c r="AW95" s="356">
        <f>AX95</f>
        <v>-284520.73114999995</v>
      </c>
      <c r="AX95" s="356">
        <f>BE95-AJ95</f>
        <v>-284520.73114999995</v>
      </c>
      <c r="AY95" s="356"/>
      <c r="AZ95" s="356"/>
      <c r="BA95" s="356">
        <f t="shared" si="277"/>
        <v>0</v>
      </c>
      <c r="BB95" s="356">
        <f>AF95</f>
        <v>0</v>
      </c>
      <c r="BC95" s="356"/>
      <c r="BD95" s="356"/>
      <c r="BE95" s="356">
        <f t="shared" si="255"/>
        <v>5975.7784500000416</v>
      </c>
      <c r="BF95" s="357">
        <f t="shared" si="259"/>
        <v>1.630511488195507E-2</v>
      </c>
      <c r="BG95" s="356">
        <f>L95-AB95</f>
        <v>5975.7784500000416</v>
      </c>
      <c r="BH95" s="357">
        <f t="shared" si="248"/>
        <v>2.0570913083356516E-2</v>
      </c>
      <c r="BI95" s="356"/>
      <c r="BJ95" s="356"/>
      <c r="BK95" s="356"/>
      <c r="BL95" s="356"/>
      <c r="BS95" s="647"/>
    </row>
    <row r="96" spans="2:71" s="43" customFormat="1" ht="22.5" hidden="1" customHeight="1" x14ac:dyDescent="0.25">
      <c r="B96" s="358"/>
      <c r="C96" s="191" t="s">
        <v>66</v>
      </c>
      <c r="D96" s="355"/>
      <c r="E96" s="355">
        <f t="shared" si="278"/>
        <v>0</v>
      </c>
      <c r="F96" s="355"/>
      <c r="G96" s="355"/>
      <c r="H96" s="355"/>
      <c r="I96" s="355"/>
      <c r="J96" s="355"/>
      <c r="K96" s="355">
        <f t="shared" si="276"/>
        <v>9600.7356600000003</v>
      </c>
      <c r="L96" s="355">
        <v>9600.7356600000003</v>
      </c>
      <c r="M96" s="355"/>
      <c r="N96" s="355"/>
      <c r="O96" s="355"/>
      <c r="P96" s="355">
        <f t="shared" si="253"/>
        <v>1212.8313900000001</v>
      </c>
      <c r="Q96" s="355">
        <f t="shared" si="236"/>
        <v>0.12632692253501748</v>
      </c>
      <c r="R96" s="355">
        <v>1212.8313900000001</v>
      </c>
      <c r="S96" s="355">
        <f t="shared" si="237"/>
        <v>0.12632692253501748</v>
      </c>
      <c r="T96" s="355"/>
      <c r="U96" s="355"/>
      <c r="V96" s="355"/>
      <c r="W96" s="355"/>
      <c r="X96" s="355"/>
      <c r="Y96" s="355"/>
      <c r="Z96" s="355">
        <f t="shared" si="279"/>
        <v>9600.7356600000003</v>
      </c>
      <c r="AA96" s="338">
        <f t="shared" si="239"/>
        <v>1</v>
      </c>
      <c r="AB96" s="354">
        <v>9600.7356600000003</v>
      </c>
      <c r="AC96" s="338">
        <f t="shared" si="240"/>
        <v>1</v>
      </c>
      <c r="AD96" s="338"/>
      <c r="AE96" s="338"/>
      <c r="AF96" s="354"/>
      <c r="AG96" s="354"/>
      <c r="AH96" s="354"/>
      <c r="AI96" s="354"/>
      <c r="AJ96" s="354">
        <f t="shared" si="254"/>
        <v>9600.7356600000003</v>
      </c>
      <c r="AK96" s="342">
        <f t="shared" si="258"/>
        <v>1</v>
      </c>
      <c r="AL96" s="354">
        <v>9600.7356600000003</v>
      </c>
      <c r="AM96" s="338">
        <f t="shared" si="244"/>
        <v>1</v>
      </c>
      <c r="AN96" s="338"/>
      <c r="AO96" s="338"/>
      <c r="AP96" s="354"/>
      <c r="AQ96" s="354"/>
      <c r="AR96" s="354"/>
      <c r="AS96" s="354"/>
      <c r="AT96" s="356"/>
      <c r="AU96" s="356"/>
      <c r="AV96" s="356"/>
      <c r="AW96" s="356">
        <f>AX96</f>
        <v>0</v>
      </c>
      <c r="AX96" s="356"/>
      <c r="AY96" s="356"/>
      <c r="AZ96" s="356"/>
      <c r="BA96" s="356">
        <f t="shared" si="277"/>
        <v>0</v>
      </c>
      <c r="BB96" s="356">
        <f>AF96</f>
        <v>0</v>
      </c>
      <c r="BC96" s="356"/>
      <c r="BD96" s="356"/>
      <c r="BE96" s="356">
        <f t="shared" si="255"/>
        <v>0</v>
      </c>
      <c r="BF96" s="357">
        <f t="shared" si="259"/>
        <v>0</v>
      </c>
      <c r="BG96" s="356">
        <f>L96-AB96</f>
        <v>0</v>
      </c>
      <c r="BH96" s="357">
        <v>0</v>
      </c>
      <c r="BI96" s="356"/>
      <c r="BJ96" s="356"/>
      <c r="BK96" s="356"/>
      <c r="BL96" s="356"/>
      <c r="BS96" s="647"/>
    </row>
    <row r="97" spans="2:71" s="43" customFormat="1" ht="62.25" hidden="1" customHeight="1" x14ac:dyDescent="0.25">
      <c r="B97" s="358"/>
      <c r="C97" s="191" t="s">
        <v>73</v>
      </c>
      <c r="D97" s="355"/>
      <c r="E97" s="355"/>
      <c r="F97" s="355"/>
      <c r="G97" s="355"/>
      <c r="H97" s="355"/>
      <c r="I97" s="355"/>
      <c r="J97" s="355"/>
      <c r="K97" s="355">
        <f t="shared" si="276"/>
        <v>0</v>
      </c>
      <c r="L97" s="355">
        <v>0</v>
      </c>
      <c r="M97" s="355"/>
      <c r="N97" s="355"/>
      <c r="O97" s="355"/>
      <c r="P97" s="355">
        <f t="shared" si="253"/>
        <v>0</v>
      </c>
      <c r="Q97" s="585" t="e">
        <f t="shared" si="236"/>
        <v>#DIV/0!</v>
      </c>
      <c r="R97" s="355">
        <f>AF97-L97</f>
        <v>0</v>
      </c>
      <c r="S97" s="585" t="e">
        <f t="shared" si="237"/>
        <v>#DIV/0!</v>
      </c>
      <c r="T97" s="585"/>
      <c r="U97" s="585"/>
      <c r="V97" s="355"/>
      <c r="W97" s="355"/>
      <c r="X97" s="355"/>
      <c r="Y97" s="355"/>
      <c r="Z97" s="355">
        <f t="shared" si="279"/>
        <v>0</v>
      </c>
      <c r="AA97" s="337" t="e">
        <f t="shared" si="239"/>
        <v>#DIV/0!</v>
      </c>
      <c r="AB97" s="354">
        <f t="shared" ref="AB97:AB109" si="280">L97</f>
        <v>0</v>
      </c>
      <c r="AC97" s="337" t="e">
        <f t="shared" si="240"/>
        <v>#DIV/0!</v>
      </c>
      <c r="AD97" s="337"/>
      <c r="AE97" s="337"/>
      <c r="AF97" s="354"/>
      <c r="AG97" s="354"/>
      <c r="AH97" s="354"/>
      <c r="AI97" s="354"/>
      <c r="AJ97" s="354">
        <f t="shared" si="254"/>
        <v>0</v>
      </c>
      <c r="AK97" s="337" t="e">
        <f t="shared" si="258"/>
        <v>#DIV/0!</v>
      </c>
      <c r="AL97" s="354">
        <v>0</v>
      </c>
      <c r="AM97" s="338" t="e">
        <f t="shared" si="244"/>
        <v>#DIV/0!</v>
      </c>
      <c r="AN97" s="338"/>
      <c r="AO97" s="338"/>
      <c r="AP97" s="354"/>
      <c r="AQ97" s="354"/>
      <c r="AR97" s="354"/>
      <c r="AS97" s="354"/>
      <c r="AT97" s="356"/>
      <c r="AU97" s="356"/>
      <c r="AV97" s="356"/>
      <c r="AW97" s="356" t="e">
        <f>AX97</f>
        <v>#REF!</v>
      </c>
      <c r="AX97" s="356" t="e">
        <f>AF97-#REF!</f>
        <v>#REF!</v>
      </c>
      <c r="AY97" s="356"/>
      <c r="AZ97" s="356"/>
      <c r="BA97" s="356">
        <f>AF97</f>
        <v>0</v>
      </c>
      <c r="BB97" s="356">
        <f>AF97+61675.05822</f>
        <v>61675.058219999999</v>
      </c>
      <c r="BC97" s="356"/>
      <c r="BD97" s="356"/>
      <c r="BE97" s="356">
        <f t="shared" si="255"/>
        <v>-61675.058219999999</v>
      </c>
      <c r="BF97" s="343" t="e">
        <f t="shared" si="259"/>
        <v>#DIV/0!</v>
      </c>
      <c r="BG97" s="356">
        <f>BQ97-BB97</f>
        <v>-61675.058219999999</v>
      </c>
      <c r="BH97" s="341" t="e">
        <f t="shared" si="248"/>
        <v>#DIV/0!</v>
      </c>
      <c r="BI97" s="356"/>
      <c r="BJ97" s="356"/>
      <c r="BK97" s="356"/>
      <c r="BL97" s="356"/>
      <c r="BS97" s="647"/>
    </row>
    <row r="98" spans="2:71" s="36" customFormat="1" ht="46.5" hidden="1" customHeight="1" x14ac:dyDescent="0.25">
      <c r="B98" s="307"/>
      <c r="C98" s="187" t="s">
        <v>57</v>
      </c>
      <c r="D98" s="583"/>
      <c r="E98" s="583"/>
      <c r="F98" s="583"/>
      <c r="G98" s="583"/>
      <c r="H98" s="583"/>
      <c r="I98" s="583"/>
      <c r="J98" s="583"/>
      <c r="K98" s="583">
        <f t="shared" si="276"/>
        <v>0</v>
      </c>
      <c r="L98" s="583">
        <v>0</v>
      </c>
      <c r="M98" s="583"/>
      <c r="N98" s="583"/>
      <c r="O98" s="583"/>
      <c r="P98" s="583">
        <f t="shared" si="253"/>
        <v>0</v>
      </c>
      <c r="Q98" s="585" t="e">
        <f t="shared" si="236"/>
        <v>#DIV/0!</v>
      </c>
      <c r="R98" s="583">
        <f>AF98-L98</f>
        <v>0</v>
      </c>
      <c r="S98" s="585" t="e">
        <f t="shared" si="237"/>
        <v>#DIV/0!</v>
      </c>
      <c r="T98" s="585"/>
      <c r="U98" s="585"/>
      <c r="V98" s="583"/>
      <c r="W98" s="583"/>
      <c r="X98" s="583"/>
      <c r="Y98" s="583"/>
      <c r="Z98" s="583">
        <f t="shared" si="279"/>
        <v>0</v>
      </c>
      <c r="AA98" s="337" t="e">
        <f t="shared" si="239"/>
        <v>#DIV/0!</v>
      </c>
      <c r="AB98" s="354">
        <f t="shared" si="280"/>
        <v>0</v>
      </c>
      <c r="AC98" s="337" t="e">
        <f t="shared" si="240"/>
        <v>#DIV/0!</v>
      </c>
      <c r="AD98" s="337"/>
      <c r="AE98" s="337"/>
      <c r="AF98" s="309"/>
      <c r="AG98" s="309"/>
      <c r="AH98" s="309"/>
      <c r="AI98" s="309"/>
      <c r="AJ98" s="309">
        <f t="shared" si="254"/>
        <v>0</v>
      </c>
      <c r="AK98" s="337" t="e">
        <f t="shared" si="258"/>
        <v>#DIV/0!</v>
      </c>
      <c r="AL98" s="309">
        <f>AX98-AG98</f>
        <v>0</v>
      </c>
      <c r="AM98" s="338" t="e">
        <f t="shared" si="244"/>
        <v>#DIV/0!</v>
      </c>
      <c r="AN98" s="338"/>
      <c r="AO98" s="338"/>
      <c r="AP98" s="309"/>
      <c r="AQ98" s="309"/>
      <c r="AR98" s="309"/>
      <c r="AS98" s="309"/>
      <c r="AT98" s="311">
        <f>BB98-AF98</f>
        <v>500000</v>
      </c>
      <c r="AU98" s="311"/>
      <c r="AV98" s="311"/>
      <c r="AW98" s="311"/>
      <c r="AX98" s="311"/>
      <c r="AY98" s="311"/>
      <c r="AZ98" s="311"/>
      <c r="BA98" s="311">
        <f t="shared" ref="BA98" si="281">BB98</f>
        <v>500000</v>
      </c>
      <c r="BB98" s="311">
        <v>500000</v>
      </c>
      <c r="BC98" s="311"/>
      <c r="BD98" s="311"/>
      <c r="BE98" s="311">
        <f t="shared" si="255"/>
        <v>-500000</v>
      </c>
      <c r="BF98" s="343" t="e">
        <f t="shared" si="259"/>
        <v>#DIV/0!</v>
      </c>
      <c r="BG98" s="311">
        <f>BQ98-BB98</f>
        <v>-500000</v>
      </c>
      <c r="BH98" s="341" t="e">
        <f t="shared" si="248"/>
        <v>#DIV/0!</v>
      </c>
      <c r="BI98" s="311"/>
      <c r="BJ98" s="311"/>
      <c r="BK98" s="311"/>
      <c r="BL98" s="311"/>
      <c r="BS98" s="639"/>
    </row>
    <row r="99" spans="2:71" s="42" customFormat="1" ht="30" hidden="1" customHeight="1" x14ac:dyDescent="0.25">
      <c r="B99" s="301"/>
      <c r="C99" s="191"/>
      <c r="D99" s="582"/>
      <c r="E99" s="355"/>
      <c r="F99" s="355"/>
      <c r="G99" s="582"/>
      <c r="H99" s="355"/>
      <c r="I99" s="355"/>
      <c r="J99" s="582"/>
      <c r="K99" s="355"/>
      <c r="L99" s="355"/>
      <c r="M99" s="355"/>
      <c r="N99" s="355"/>
      <c r="O99" s="355"/>
      <c r="P99" s="355">
        <f t="shared" si="253"/>
        <v>0</v>
      </c>
      <c r="Q99" s="585" t="e">
        <f t="shared" si="236"/>
        <v>#DIV/0!</v>
      </c>
      <c r="R99" s="355"/>
      <c r="S99" s="585" t="e">
        <f t="shared" si="237"/>
        <v>#DIV/0!</v>
      </c>
      <c r="T99" s="585"/>
      <c r="U99" s="585"/>
      <c r="V99" s="582"/>
      <c r="W99" s="582"/>
      <c r="X99" s="582"/>
      <c r="Y99" s="582"/>
      <c r="Z99" s="355"/>
      <c r="AA99" s="337" t="e">
        <f t="shared" si="239"/>
        <v>#DIV/0!</v>
      </c>
      <c r="AB99" s="354">
        <f t="shared" si="280"/>
        <v>0</v>
      </c>
      <c r="AC99" s="337" t="e">
        <f t="shared" si="240"/>
        <v>#DIV/0!</v>
      </c>
      <c r="AD99" s="337"/>
      <c r="AE99" s="337"/>
      <c r="AF99" s="582"/>
      <c r="AG99" s="582"/>
      <c r="AH99" s="582"/>
      <c r="AI99" s="582"/>
      <c r="AJ99" s="354">
        <f t="shared" si="254"/>
        <v>0</v>
      </c>
      <c r="AK99" s="337" t="e">
        <f t="shared" si="258"/>
        <v>#DIV/0!</v>
      </c>
      <c r="AL99" s="354"/>
      <c r="AM99" s="338" t="e">
        <f t="shared" si="244"/>
        <v>#DIV/0!</v>
      </c>
      <c r="AN99" s="338"/>
      <c r="AO99" s="338"/>
      <c r="AP99" s="582"/>
      <c r="AQ99" s="582"/>
      <c r="AR99" s="582"/>
      <c r="AS99" s="582"/>
      <c r="AT99" s="351"/>
      <c r="AU99" s="351"/>
      <c r="AV99" s="351"/>
      <c r="AW99" s="351"/>
      <c r="AX99" s="351"/>
      <c r="AY99" s="351"/>
      <c r="AZ99" s="351"/>
      <c r="BA99" s="351"/>
      <c r="BB99" s="351"/>
      <c r="BC99" s="351"/>
      <c r="BD99" s="351"/>
      <c r="BE99" s="356">
        <f t="shared" si="255"/>
        <v>0</v>
      </c>
      <c r="BF99" s="343" t="e">
        <f t="shared" si="259"/>
        <v>#DIV/0!</v>
      </c>
      <c r="BG99" s="356"/>
      <c r="BH99" s="341" t="e">
        <f t="shared" si="248"/>
        <v>#DIV/0!</v>
      </c>
      <c r="BI99" s="331"/>
      <c r="BJ99" s="331"/>
      <c r="BK99" s="331"/>
      <c r="BL99" s="331"/>
      <c r="BM99" s="41"/>
      <c r="BN99" s="41"/>
      <c r="BS99" s="646"/>
    </row>
    <row r="100" spans="2:71" s="42" customFormat="1" ht="30" hidden="1" customHeight="1" x14ac:dyDescent="0.25">
      <c r="B100" s="301"/>
      <c r="C100" s="191"/>
      <c r="D100" s="582"/>
      <c r="E100" s="355"/>
      <c r="F100" s="355"/>
      <c r="G100" s="582"/>
      <c r="H100" s="355"/>
      <c r="I100" s="355"/>
      <c r="J100" s="582"/>
      <c r="K100" s="355"/>
      <c r="L100" s="355"/>
      <c r="M100" s="355"/>
      <c r="N100" s="355"/>
      <c r="O100" s="355"/>
      <c r="P100" s="355">
        <f t="shared" si="253"/>
        <v>0</v>
      </c>
      <c r="Q100" s="585" t="e">
        <f t="shared" si="236"/>
        <v>#DIV/0!</v>
      </c>
      <c r="R100" s="355"/>
      <c r="S100" s="585" t="e">
        <f t="shared" si="237"/>
        <v>#DIV/0!</v>
      </c>
      <c r="T100" s="585"/>
      <c r="U100" s="585"/>
      <c r="V100" s="582"/>
      <c r="W100" s="582"/>
      <c r="X100" s="582"/>
      <c r="Y100" s="582"/>
      <c r="Z100" s="355"/>
      <c r="AA100" s="337" t="e">
        <f t="shared" si="239"/>
        <v>#DIV/0!</v>
      </c>
      <c r="AB100" s="354">
        <f t="shared" si="280"/>
        <v>0</v>
      </c>
      <c r="AC100" s="337" t="e">
        <f t="shared" si="240"/>
        <v>#DIV/0!</v>
      </c>
      <c r="AD100" s="337"/>
      <c r="AE100" s="337"/>
      <c r="AF100" s="582"/>
      <c r="AG100" s="582"/>
      <c r="AH100" s="582"/>
      <c r="AI100" s="582"/>
      <c r="AJ100" s="354">
        <f t="shared" si="254"/>
        <v>0</v>
      </c>
      <c r="AK100" s="337" t="e">
        <f t="shared" si="258"/>
        <v>#DIV/0!</v>
      </c>
      <c r="AL100" s="354"/>
      <c r="AM100" s="338" t="e">
        <f t="shared" si="244"/>
        <v>#DIV/0!</v>
      </c>
      <c r="AN100" s="338"/>
      <c r="AO100" s="338"/>
      <c r="AP100" s="582"/>
      <c r="AQ100" s="582"/>
      <c r="AR100" s="582"/>
      <c r="AS100" s="582"/>
      <c r="AT100" s="351"/>
      <c r="AU100" s="351"/>
      <c r="AV100" s="351"/>
      <c r="AW100" s="351"/>
      <c r="AX100" s="351"/>
      <c r="AY100" s="351"/>
      <c r="AZ100" s="351"/>
      <c r="BA100" s="351"/>
      <c r="BB100" s="351"/>
      <c r="BC100" s="351"/>
      <c r="BD100" s="351"/>
      <c r="BE100" s="356">
        <f t="shared" si="255"/>
        <v>0</v>
      </c>
      <c r="BF100" s="343" t="e">
        <f t="shared" si="259"/>
        <v>#DIV/0!</v>
      </c>
      <c r="BG100" s="356"/>
      <c r="BH100" s="341" t="e">
        <f t="shared" si="248"/>
        <v>#DIV/0!</v>
      </c>
      <c r="BI100" s="331"/>
      <c r="BJ100" s="331"/>
      <c r="BK100" s="331"/>
      <c r="BL100" s="331"/>
      <c r="BM100" s="41"/>
      <c r="BN100" s="41"/>
      <c r="BS100" s="646"/>
    </row>
    <row r="101" spans="2:71" s="42" customFormat="1" ht="30" hidden="1" customHeight="1" x14ac:dyDescent="0.25">
      <c r="B101" s="301"/>
      <c r="C101" s="191"/>
      <c r="D101" s="582"/>
      <c r="E101" s="355"/>
      <c r="F101" s="355"/>
      <c r="G101" s="582"/>
      <c r="H101" s="355"/>
      <c r="I101" s="355"/>
      <c r="J101" s="582"/>
      <c r="K101" s="355"/>
      <c r="L101" s="355"/>
      <c r="M101" s="355"/>
      <c r="N101" s="355"/>
      <c r="O101" s="355"/>
      <c r="P101" s="355">
        <f t="shared" si="253"/>
        <v>0</v>
      </c>
      <c r="Q101" s="585" t="e">
        <f t="shared" si="236"/>
        <v>#DIV/0!</v>
      </c>
      <c r="R101" s="355"/>
      <c r="S101" s="585" t="e">
        <f t="shared" si="237"/>
        <v>#DIV/0!</v>
      </c>
      <c r="T101" s="585"/>
      <c r="U101" s="585"/>
      <c r="V101" s="582"/>
      <c r="W101" s="582"/>
      <c r="X101" s="582"/>
      <c r="Y101" s="582"/>
      <c r="Z101" s="355"/>
      <c r="AA101" s="337" t="e">
        <f t="shared" si="239"/>
        <v>#DIV/0!</v>
      </c>
      <c r="AB101" s="354">
        <f t="shared" si="280"/>
        <v>0</v>
      </c>
      <c r="AC101" s="337" t="e">
        <f t="shared" si="240"/>
        <v>#DIV/0!</v>
      </c>
      <c r="AD101" s="337"/>
      <c r="AE101" s="337"/>
      <c r="AF101" s="582"/>
      <c r="AG101" s="582"/>
      <c r="AH101" s="582"/>
      <c r="AI101" s="582"/>
      <c r="AJ101" s="354">
        <f t="shared" si="254"/>
        <v>0</v>
      </c>
      <c r="AK101" s="337" t="e">
        <f t="shared" si="258"/>
        <v>#DIV/0!</v>
      </c>
      <c r="AL101" s="354"/>
      <c r="AM101" s="338" t="e">
        <f t="shared" si="244"/>
        <v>#DIV/0!</v>
      </c>
      <c r="AN101" s="338"/>
      <c r="AO101" s="338"/>
      <c r="AP101" s="582"/>
      <c r="AQ101" s="582"/>
      <c r="AR101" s="582"/>
      <c r="AS101" s="582"/>
      <c r="AT101" s="351"/>
      <c r="AU101" s="351"/>
      <c r="AV101" s="351"/>
      <c r="AW101" s="351"/>
      <c r="AX101" s="351"/>
      <c r="AY101" s="351"/>
      <c r="AZ101" s="351"/>
      <c r="BA101" s="351"/>
      <c r="BB101" s="351"/>
      <c r="BC101" s="351"/>
      <c r="BD101" s="351"/>
      <c r="BE101" s="356">
        <f t="shared" si="255"/>
        <v>0</v>
      </c>
      <c r="BF101" s="343" t="e">
        <f t="shared" si="259"/>
        <v>#DIV/0!</v>
      </c>
      <c r="BG101" s="356"/>
      <c r="BH101" s="341" t="e">
        <f t="shared" si="248"/>
        <v>#DIV/0!</v>
      </c>
      <c r="BI101" s="331"/>
      <c r="BJ101" s="331"/>
      <c r="BK101" s="331"/>
      <c r="BL101" s="331"/>
      <c r="BM101" s="41"/>
      <c r="BN101" s="41"/>
      <c r="BS101" s="646"/>
    </row>
    <row r="102" spans="2:71" s="42" customFormat="1" ht="30" hidden="1" customHeight="1" x14ac:dyDescent="0.25">
      <c r="B102" s="301"/>
      <c r="C102" s="191"/>
      <c r="D102" s="582"/>
      <c r="E102" s="355"/>
      <c r="F102" s="355"/>
      <c r="G102" s="582"/>
      <c r="H102" s="355"/>
      <c r="I102" s="355"/>
      <c r="J102" s="582"/>
      <c r="K102" s="355"/>
      <c r="L102" s="355"/>
      <c r="M102" s="355"/>
      <c r="N102" s="355"/>
      <c r="O102" s="355"/>
      <c r="P102" s="355">
        <f t="shared" si="253"/>
        <v>0</v>
      </c>
      <c r="Q102" s="585" t="e">
        <f t="shared" si="236"/>
        <v>#DIV/0!</v>
      </c>
      <c r="R102" s="355"/>
      <c r="S102" s="585" t="e">
        <f t="shared" si="237"/>
        <v>#DIV/0!</v>
      </c>
      <c r="T102" s="585"/>
      <c r="U102" s="585"/>
      <c r="V102" s="582"/>
      <c r="W102" s="582"/>
      <c r="X102" s="582"/>
      <c r="Y102" s="582"/>
      <c r="Z102" s="355"/>
      <c r="AA102" s="337" t="e">
        <f t="shared" si="239"/>
        <v>#DIV/0!</v>
      </c>
      <c r="AB102" s="354">
        <f t="shared" si="280"/>
        <v>0</v>
      </c>
      <c r="AC102" s="337" t="e">
        <f t="shared" si="240"/>
        <v>#DIV/0!</v>
      </c>
      <c r="AD102" s="337"/>
      <c r="AE102" s="337"/>
      <c r="AF102" s="582"/>
      <c r="AG102" s="582"/>
      <c r="AH102" s="582"/>
      <c r="AI102" s="582"/>
      <c r="AJ102" s="354">
        <f t="shared" si="254"/>
        <v>0</v>
      </c>
      <c r="AK102" s="337" t="e">
        <f t="shared" si="258"/>
        <v>#DIV/0!</v>
      </c>
      <c r="AL102" s="354"/>
      <c r="AM102" s="338" t="e">
        <f t="shared" si="244"/>
        <v>#DIV/0!</v>
      </c>
      <c r="AN102" s="338"/>
      <c r="AO102" s="338"/>
      <c r="AP102" s="582"/>
      <c r="AQ102" s="582"/>
      <c r="AR102" s="582"/>
      <c r="AS102" s="582"/>
      <c r="AT102" s="351"/>
      <c r="AU102" s="351"/>
      <c r="AV102" s="351"/>
      <c r="AW102" s="351"/>
      <c r="AX102" s="351"/>
      <c r="AY102" s="351"/>
      <c r="AZ102" s="351"/>
      <c r="BA102" s="351"/>
      <c r="BB102" s="351"/>
      <c r="BC102" s="351"/>
      <c r="BD102" s="351"/>
      <c r="BE102" s="356">
        <f t="shared" si="255"/>
        <v>0</v>
      </c>
      <c r="BF102" s="343" t="e">
        <f t="shared" si="259"/>
        <v>#DIV/0!</v>
      </c>
      <c r="BG102" s="356"/>
      <c r="BH102" s="341" t="e">
        <f t="shared" si="248"/>
        <v>#DIV/0!</v>
      </c>
      <c r="BI102" s="331"/>
      <c r="BJ102" s="331"/>
      <c r="BK102" s="331"/>
      <c r="BL102" s="331"/>
      <c r="BM102" s="41"/>
      <c r="BN102" s="41"/>
      <c r="BS102" s="646"/>
    </row>
    <row r="103" spans="2:71" s="42" customFormat="1" ht="30" hidden="1" customHeight="1" x14ac:dyDescent="0.25">
      <c r="B103" s="301"/>
      <c r="C103" s="191"/>
      <c r="D103" s="582"/>
      <c r="E103" s="355"/>
      <c r="F103" s="355"/>
      <c r="G103" s="582"/>
      <c r="H103" s="355"/>
      <c r="I103" s="355"/>
      <c r="J103" s="582"/>
      <c r="K103" s="355"/>
      <c r="L103" s="355"/>
      <c r="M103" s="355"/>
      <c r="N103" s="355"/>
      <c r="O103" s="355"/>
      <c r="P103" s="355">
        <f t="shared" si="253"/>
        <v>0</v>
      </c>
      <c r="Q103" s="585" t="e">
        <f t="shared" si="236"/>
        <v>#DIV/0!</v>
      </c>
      <c r="R103" s="355"/>
      <c r="S103" s="585" t="e">
        <f t="shared" si="237"/>
        <v>#DIV/0!</v>
      </c>
      <c r="T103" s="585"/>
      <c r="U103" s="585"/>
      <c r="V103" s="582"/>
      <c r="W103" s="582"/>
      <c r="X103" s="582"/>
      <c r="Y103" s="582"/>
      <c r="Z103" s="355"/>
      <c r="AA103" s="337" t="e">
        <f t="shared" si="239"/>
        <v>#DIV/0!</v>
      </c>
      <c r="AB103" s="354">
        <f t="shared" si="280"/>
        <v>0</v>
      </c>
      <c r="AC103" s="337" t="e">
        <f t="shared" si="240"/>
        <v>#DIV/0!</v>
      </c>
      <c r="AD103" s="337"/>
      <c r="AE103" s="337"/>
      <c r="AF103" s="582"/>
      <c r="AG103" s="582"/>
      <c r="AH103" s="582"/>
      <c r="AI103" s="582"/>
      <c r="AJ103" s="354">
        <f t="shared" si="254"/>
        <v>0</v>
      </c>
      <c r="AK103" s="337" t="e">
        <f t="shared" si="258"/>
        <v>#DIV/0!</v>
      </c>
      <c r="AL103" s="354"/>
      <c r="AM103" s="338" t="e">
        <f t="shared" si="244"/>
        <v>#DIV/0!</v>
      </c>
      <c r="AN103" s="338"/>
      <c r="AO103" s="338"/>
      <c r="AP103" s="582"/>
      <c r="AQ103" s="582"/>
      <c r="AR103" s="582"/>
      <c r="AS103" s="582"/>
      <c r="AT103" s="351"/>
      <c r="AU103" s="351"/>
      <c r="AV103" s="351"/>
      <c r="AW103" s="351"/>
      <c r="AX103" s="351"/>
      <c r="AY103" s="351"/>
      <c r="AZ103" s="351"/>
      <c r="BA103" s="351"/>
      <c r="BB103" s="351"/>
      <c r="BC103" s="351"/>
      <c r="BD103" s="351"/>
      <c r="BE103" s="356">
        <f t="shared" si="255"/>
        <v>0</v>
      </c>
      <c r="BF103" s="343" t="e">
        <f t="shared" si="259"/>
        <v>#DIV/0!</v>
      </c>
      <c r="BG103" s="356"/>
      <c r="BH103" s="341" t="e">
        <f t="shared" si="248"/>
        <v>#DIV/0!</v>
      </c>
      <c r="BI103" s="331"/>
      <c r="BJ103" s="331"/>
      <c r="BK103" s="331"/>
      <c r="BL103" s="331"/>
      <c r="BM103" s="41"/>
      <c r="BN103" s="41"/>
      <c r="BS103" s="646"/>
    </row>
    <row r="104" spans="2:71" s="42" customFormat="1" ht="30" hidden="1" customHeight="1" x14ac:dyDescent="0.25">
      <c r="B104" s="301"/>
      <c r="C104" s="191"/>
      <c r="D104" s="582"/>
      <c r="E104" s="355"/>
      <c r="F104" s="355"/>
      <c r="G104" s="582"/>
      <c r="H104" s="355"/>
      <c r="I104" s="355"/>
      <c r="J104" s="582"/>
      <c r="K104" s="355"/>
      <c r="L104" s="355"/>
      <c r="M104" s="355"/>
      <c r="N104" s="355"/>
      <c r="O104" s="355"/>
      <c r="P104" s="355">
        <f t="shared" si="253"/>
        <v>0</v>
      </c>
      <c r="Q104" s="585" t="e">
        <f t="shared" si="236"/>
        <v>#DIV/0!</v>
      </c>
      <c r="R104" s="355"/>
      <c r="S104" s="585" t="e">
        <f t="shared" si="237"/>
        <v>#DIV/0!</v>
      </c>
      <c r="T104" s="585"/>
      <c r="U104" s="585"/>
      <c r="V104" s="582"/>
      <c r="W104" s="582"/>
      <c r="X104" s="582"/>
      <c r="Y104" s="582"/>
      <c r="Z104" s="355"/>
      <c r="AA104" s="337" t="e">
        <f t="shared" si="239"/>
        <v>#DIV/0!</v>
      </c>
      <c r="AB104" s="354">
        <f t="shared" si="280"/>
        <v>0</v>
      </c>
      <c r="AC104" s="337" t="e">
        <f t="shared" si="240"/>
        <v>#DIV/0!</v>
      </c>
      <c r="AD104" s="337"/>
      <c r="AE104" s="337"/>
      <c r="AF104" s="582"/>
      <c r="AG104" s="582"/>
      <c r="AH104" s="582"/>
      <c r="AI104" s="582"/>
      <c r="AJ104" s="354">
        <f t="shared" si="254"/>
        <v>0</v>
      </c>
      <c r="AK104" s="337" t="e">
        <f t="shared" si="258"/>
        <v>#DIV/0!</v>
      </c>
      <c r="AL104" s="354"/>
      <c r="AM104" s="338" t="e">
        <f t="shared" si="244"/>
        <v>#DIV/0!</v>
      </c>
      <c r="AN104" s="338"/>
      <c r="AO104" s="338"/>
      <c r="AP104" s="582"/>
      <c r="AQ104" s="582"/>
      <c r="AR104" s="582"/>
      <c r="AS104" s="582"/>
      <c r="AT104" s="351"/>
      <c r="AU104" s="351"/>
      <c r="AV104" s="351"/>
      <c r="AW104" s="351"/>
      <c r="AX104" s="351"/>
      <c r="AY104" s="351"/>
      <c r="AZ104" s="351"/>
      <c r="BA104" s="351"/>
      <c r="BB104" s="351"/>
      <c r="BC104" s="351"/>
      <c r="BD104" s="351"/>
      <c r="BE104" s="356">
        <f t="shared" si="255"/>
        <v>0</v>
      </c>
      <c r="BF104" s="343" t="e">
        <f t="shared" si="259"/>
        <v>#DIV/0!</v>
      </c>
      <c r="BG104" s="356"/>
      <c r="BH104" s="341" t="e">
        <f t="shared" si="248"/>
        <v>#DIV/0!</v>
      </c>
      <c r="BI104" s="331"/>
      <c r="BJ104" s="331"/>
      <c r="BK104" s="331"/>
      <c r="BL104" s="331"/>
      <c r="BM104" s="41"/>
      <c r="BN104" s="41"/>
      <c r="BS104" s="646"/>
    </row>
    <row r="105" spans="2:71" s="42" customFormat="1" ht="30" hidden="1" customHeight="1" x14ac:dyDescent="0.25">
      <c r="B105" s="301"/>
      <c r="C105" s="191"/>
      <c r="D105" s="582"/>
      <c r="E105" s="355"/>
      <c r="F105" s="355"/>
      <c r="G105" s="582"/>
      <c r="H105" s="355"/>
      <c r="I105" s="355"/>
      <c r="J105" s="582"/>
      <c r="K105" s="355"/>
      <c r="L105" s="355"/>
      <c r="M105" s="355"/>
      <c r="N105" s="355"/>
      <c r="O105" s="355"/>
      <c r="P105" s="355">
        <f t="shared" si="253"/>
        <v>0</v>
      </c>
      <c r="Q105" s="585" t="e">
        <f t="shared" si="236"/>
        <v>#DIV/0!</v>
      </c>
      <c r="R105" s="355"/>
      <c r="S105" s="585" t="e">
        <f t="shared" si="237"/>
        <v>#DIV/0!</v>
      </c>
      <c r="T105" s="585"/>
      <c r="U105" s="585"/>
      <c r="V105" s="582"/>
      <c r="W105" s="582"/>
      <c r="X105" s="582"/>
      <c r="Y105" s="582"/>
      <c r="Z105" s="355"/>
      <c r="AA105" s="337" t="e">
        <f t="shared" si="239"/>
        <v>#DIV/0!</v>
      </c>
      <c r="AB105" s="354">
        <f t="shared" si="280"/>
        <v>0</v>
      </c>
      <c r="AC105" s="337" t="e">
        <f t="shared" si="240"/>
        <v>#DIV/0!</v>
      </c>
      <c r="AD105" s="337"/>
      <c r="AE105" s="337"/>
      <c r="AF105" s="582"/>
      <c r="AG105" s="582"/>
      <c r="AH105" s="582"/>
      <c r="AI105" s="582"/>
      <c r="AJ105" s="354">
        <f t="shared" si="254"/>
        <v>0</v>
      </c>
      <c r="AK105" s="337" t="e">
        <f t="shared" si="258"/>
        <v>#DIV/0!</v>
      </c>
      <c r="AL105" s="354"/>
      <c r="AM105" s="338" t="e">
        <f t="shared" si="244"/>
        <v>#DIV/0!</v>
      </c>
      <c r="AN105" s="338"/>
      <c r="AO105" s="338"/>
      <c r="AP105" s="582"/>
      <c r="AQ105" s="582"/>
      <c r="AR105" s="582"/>
      <c r="AS105" s="582"/>
      <c r="AT105" s="351"/>
      <c r="AU105" s="351"/>
      <c r="AV105" s="351"/>
      <c r="AW105" s="351"/>
      <c r="AX105" s="351"/>
      <c r="AY105" s="351"/>
      <c r="AZ105" s="351"/>
      <c r="BA105" s="351"/>
      <c r="BB105" s="351"/>
      <c r="BC105" s="351"/>
      <c r="BD105" s="351"/>
      <c r="BE105" s="356">
        <f t="shared" si="255"/>
        <v>0</v>
      </c>
      <c r="BF105" s="343" t="e">
        <f t="shared" si="259"/>
        <v>#DIV/0!</v>
      </c>
      <c r="BG105" s="356"/>
      <c r="BH105" s="341" t="e">
        <f t="shared" si="248"/>
        <v>#DIV/0!</v>
      </c>
      <c r="BI105" s="331"/>
      <c r="BJ105" s="331"/>
      <c r="BK105" s="331"/>
      <c r="BL105" s="331"/>
      <c r="BM105" s="41"/>
      <c r="BN105" s="41"/>
      <c r="BS105" s="646"/>
    </row>
    <row r="106" spans="2:71" s="42" customFormat="1" ht="30" hidden="1" customHeight="1" x14ac:dyDescent="0.25">
      <c r="B106" s="301"/>
      <c r="C106" s="191"/>
      <c r="D106" s="582"/>
      <c r="E106" s="355"/>
      <c r="F106" s="355"/>
      <c r="G106" s="582"/>
      <c r="H106" s="355"/>
      <c r="I106" s="355"/>
      <c r="J106" s="582"/>
      <c r="K106" s="355"/>
      <c r="L106" s="355"/>
      <c r="M106" s="355"/>
      <c r="N106" s="355"/>
      <c r="O106" s="355"/>
      <c r="P106" s="355">
        <f t="shared" si="253"/>
        <v>0</v>
      </c>
      <c r="Q106" s="585" t="e">
        <f t="shared" si="236"/>
        <v>#DIV/0!</v>
      </c>
      <c r="R106" s="355"/>
      <c r="S106" s="585" t="e">
        <f t="shared" si="237"/>
        <v>#DIV/0!</v>
      </c>
      <c r="T106" s="585"/>
      <c r="U106" s="585"/>
      <c r="V106" s="582"/>
      <c r="W106" s="582"/>
      <c r="X106" s="582"/>
      <c r="Y106" s="582"/>
      <c r="Z106" s="355"/>
      <c r="AA106" s="337" t="e">
        <f t="shared" si="239"/>
        <v>#DIV/0!</v>
      </c>
      <c r="AB106" s="354">
        <f t="shared" si="280"/>
        <v>0</v>
      </c>
      <c r="AC106" s="337" t="e">
        <f t="shared" si="240"/>
        <v>#DIV/0!</v>
      </c>
      <c r="AD106" s="337"/>
      <c r="AE106" s="337"/>
      <c r="AF106" s="582"/>
      <c r="AG106" s="582"/>
      <c r="AH106" s="582"/>
      <c r="AI106" s="582"/>
      <c r="AJ106" s="354">
        <f t="shared" si="254"/>
        <v>0</v>
      </c>
      <c r="AK106" s="337" t="e">
        <f t="shared" si="258"/>
        <v>#DIV/0!</v>
      </c>
      <c r="AL106" s="354"/>
      <c r="AM106" s="338" t="e">
        <f t="shared" si="244"/>
        <v>#DIV/0!</v>
      </c>
      <c r="AN106" s="338"/>
      <c r="AO106" s="338"/>
      <c r="AP106" s="582"/>
      <c r="AQ106" s="582"/>
      <c r="AR106" s="582"/>
      <c r="AS106" s="582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6">
        <f t="shared" si="255"/>
        <v>0</v>
      </c>
      <c r="BF106" s="343" t="e">
        <f t="shared" si="259"/>
        <v>#DIV/0!</v>
      </c>
      <c r="BG106" s="356"/>
      <c r="BH106" s="341" t="e">
        <f t="shared" si="248"/>
        <v>#DIV/0!</v>
      </c>
      <c r="BI106" s="331"/>
      <c r="BJ106" s="331"/>
      <c r="BK106" s="331"/>
      <c r="BL106" s="331"/>
      <c r="BM106" s="41"/>
      <c r="BN106" s="41"/>
      <c r="BS106" s="646"/>
    </row>
    <row r="107" spans="2:71" s="42" customFormat="1" ht="30" hidden="1" customHeight="1" x14ac:dyDescent="0.25">
      <c r="B107" s="301"/>
      <c r="C107" s="191"/>
      <c r="D107" s="582"/>
      <c r="E107" s="355"/>
      <c r="F107" s="355"/>
      <c r="G107" s="582"/>
      <c r="H107" s="355"/>
      <c r="I107" s="355"/>
      <c r="J107" s="582"/>
      <c r="K107" s="355"/>
      <c r="L107" s="355"/>
      <c r="M107" s="355"/>
      <c r="N107" s="355"/>
      <c r="O107" s="355"/>
      <c r="P107" s="355">
        <f t="shared" si="253"/>
        <v>0</v>
      </c>
      <c r="Q107" s="585" t="e">
        <f t="shared" si="236"/>
        <v>#DIV/0!</v>
      </c>
      <c r="R107" s="355"/>
      <c r="S107" s="585" t="e">
        <f t="shared" si="237"/>
        <v>#DIV/0!</v>
      </c>
      <c r="T107" s="585"/>
      <c r="U107" s="585"/>
      <c r="V107" s="582"/>
      <c r="W107" s="582"/>
      <c r="X107" s="582"/>
      <c r="Y107" s="582"/>
      <c r="Z107" s="355"/>
      <c r="AA107" s="337" t="e">
        <f t="shared" si="239"/>
        <v>#DIV/0!</v>
      </c>
      <c r="AB107" s="354">
        <f t="shared" si="280"/>
        <v>0</v>
      </c>
      <c r="AC107" s="337" t="e">
        <f t="shared" si="240"/>
        <v>#DIV/0!</v>
      </c>
      <c r="AD107" s="337"/>
      <c r="AE107" s="337"/>
      <c r="AF107" s="582"/>
      <c r="AG107" s="582"/>
      <c r="AH107" s="582"/>
      <c r="AI107" s="582"/>
      <c r="AJ107" s="354">
        <f t="shared" si="254"/>
        <v>0</v>
      </c>
      <c r="AK107" s="337" t="e">
        <f t="shared" si="258"/>
        <v>#DIV/0!</v>
      </c>
      <c r="AL107" s="354"/>
      <c r="AM107" s="338" t="e">
        <f t="shared" si="244"/>
        <v>#DIV/0!</v>
      </c>
      <c r="AN107" s="338"/>
      <c r="AO107" s="338"/>
      <c r="AP107" s="582"/>
      <c r="AQ107" s="582"/>
      <c r="AR107" s="582"/>
      <c r="AS107" s="582"/>
      <c r="AT107" s="351"/>
      <c r="AU107" s="351"/>
      <c r="AV107" s="351"/>
      <c r="AW107" s="351"/>
      <c r="AX107" s="351"/>
      <c r="AY107" s="351"/>
      <c r="AZ107" s="351"/>
      <c r="BA107" s="351"/>
      <c r="BB107" s="351"/>
      <c r="BC107" s="351"/>
      <c r="BD107" s="351"/>
      <c r="BE107" s="356">
        <f t="shared" si="255"/>
        <v>0</v>
      </c>
      <c r="BF107" s="343" t="e">
        <f t="shared" si="259"/>
        <v>#DIV/0!</v>
      </c>
      <c r="BG107" s="356"/>
      <c r="BH107" s="341" t="e">
        <f t="shared" si="248"/>
        <v>#DIV/0!</v>
      </c>
      <c r="BI107" s="331"/>
      <c r="BJ107" s="331"/>
      <c r="BK107" s="331"/>
      <c r="BL107" s="331"/>
      <c r="BM107" s="41"/>
      <c r="BN107" s="41"/>
      <c r="BS107" s="646"/>
    </row>
    <row r="108" spans="2:71" s="42" customFormat="1" ht="30" hidden="1" customHeight="1" x14ac:dyDescent="0.25">
      <c r="B108" s="301"/>
      <c r="C108" s="191"/>
      <c r="D108" s="582"/>
      <c r="E108" s="355"/>
      <c r="F108" s="355"/>
      <c r="G108" s="582"/>
      <c r="H108" s="355"/>
      <c r="I108" s="355"/>
      <c r="J108" s="582"/>
      <c r="K108" s="355"/>
      <c r="L108" s="355"/>
      <c r="M108" s="355"/>
      <c r="N108" s="355"/>
      <c r="O108" s="355"/>
      <c r="P108" s="355">
        <f t="shared" si="253"/>
        <v>0</v>
      </c>
      <c r="Q108" s="585" t="e">
        <f t="shared" si="236"/>
        <v>#DIV/0!</v>
      </c>
      <c r="R108" s="355"/>
      <c r="S108" s="585" t="e">
        <f t="shared" si="237"/>
        <v>#DIV/0!</v>
      </c>
      <c r="T108" s="585"/>
      <c r="U108" s="585"/>
      <c r="V108" s="582"/>
      <c r="W108" s="582"/>
      <c r="X108" s="582"/>
      <c r="Y108" s="582"/>
      <c r="Z108" s="355"/>
      <c r="AA108" s="337" t="e">
        <f t="shared" si="239"/>
        <v>#DIV/0!</v>
      </c>
      <c r="AB108" s="354">
        <f t="shared" si="280"/>
        <v>0</v>
      </c>
      <c r="AC108" s="337" t="e">
        <f t="shared" si="240"/>
        <v>#DIV/0!</v>
      </c>
      <c r="AD108" s="337"/>
      <c r="AE108" s="337"/>
      <c r="AF108" s="582"/>
      <c r="AG108" s="582"/>
      <c r="AH108" s="582"/>
      <c r="AI108" s="582"/>
      <c r="AJ108" s="354">
        <f t="shared" si="254"/>
        <v>0</v>
      </c>
      <c r="AK108" s="337" t="e">
        <f t="shared" si="258"/>
        <v>#DIV/0!</v>
      </c>
      <c r="AL108" s="354"/>
      <c r="AM108" s="338" t="e">
        <f t="shared" si="244"/>
        <v>#DIV/0!</v>
      </c>
      <c r="AN108" s="338"/>
      <c r="AO108" s="338"/>
      <c r="AP108" s="582"/>
      <c r="AQ108" s="582"/>
      <c r="AR108" s="582"/>
      <c r="AS108" s="582"/>
      <c r="AT108" s="351"/>
      <c r="AU108" s="351"/>
      <c r="AV108" s="351"/>
      <c r="AW108" s="351"/>
      <c r="AX108" s="351"/>
      <c r="AY108" s="351"/>
      <c r="AZ108" s="351"/>
      <c r="BA108" s="351"/>
      <c r="BB108" s="351"/>
      <c r="BC108" s="351"/>
      <c r="BD108" s="351"/>
      <c r="BE108" s="356">
        <f t="shared" si="255"/>
        <v>0</v>
      </c>
      <c r="BF108" s="343" t="e">
        <f t="shared" si="259"/>
        <v>#DIV/0!</v>
      </c>
      <c r="BG108" s="356"/>
      <c r="BH108" s="341" t="e">
        <f t="shared" si="248"/>
        <v>#DIV/0!</v>
      </c>
      <c r="BI108" s="331"/>
      <c r="BJ108" s="331"/>
      <c r="BK108" s="331"/>
      <c r="BL108" s="331"/>
      <c r="BM108" s="41"/>
      <c r="BN108" s="41"/>
      <c r="BS108" s="646"/>
    </row>
    <row r="109" spans="2:71" s="42" customFormat="1" ht="30" hidden="1" customHeight="1" x14ac:dyDescent="0.25">
      <c r="B109" s="301"/>
      <c r="C109" s="191"/>
      <c r="D109" s="582"/>
      <c r="E109" s="355"/>
      <c r="F109" s="355"/>
      <c r="G109" s="582"/>
      <c r="H109" s="355"/>
      <c r="I109" s="355"/>
      <c r="J109" s="582"/>
      <c r="K109" s="355"/>
      <c r="L109" s="355"/>
      <c r="M109" s="355"/>
      <c r="N109" s="355"/>
      <c r="O109" s="355"/>
      <c r="P109" s="355">
        <f t="shared" si="253"/>
        <v>0</v>
      </c>
      <c r="Q109" s="585" t="e">
        <f t="shared" si="236"/>
        <v>#DIV/0!</v>
      </c>
      <c r="R109" s="355"/>
      <c r="S109" s="585" t="e">
        <f t="shared" si="237"/>
        <v>#DIV/0!</v>
      </c>
      <c r="T109" s="585"/>
      <c r="U109" s="585"/>
      <c r="V109" s="582"/>
      <c r="W109" s="582"/>
      <c r="X109" s="582"/>
      <c r="Y109" s="582"/>
      <c r="Z109" s="355"/>
      <c r="AA109" s="337" t="e">
        <f t="shared" si="239"/>
        <v>#DIV/0!</v>
      </c>
      <c r="AB109" s="354">
        <f t="shared" si="280"/>
        <v>0</v>
      </c>
      <c r="AC109" s="337" t="e">
        <f t="shared" si="240"/>
        <v>#DIV/0!</v>
      </c>
      <c r="AD109" s="337"/>
      <c r="AE109" s="337"/>
      <c r="AF109" s="582"/>
      <c r="AG109" s="582"/>
      <c r="AH109" s="582"/>
      <c r="AI109" s="582"/>
      <c r="AJ109" s="354">
        <f t="shared" si="254"/>
        <v>0</v>
      </c>
      <c r="AK109" s="337" t="e">
        <f t="shared" si="258"/>
        <v>#DIV/0!</v>
      </c>
      <c r="AL109" s="354"/>
      <c r="AM109" s="338" t="e">
        <f t="shared" si="244"/>
        <v>#DIV/0!</v>
      </c>
      <c r="AN109" s="338"/>
      <c r="AO109" s="338"/>
      <c r="AP109" s="582"/>
      <c r="AQ109" s="582"/>
      <c r="AR109" s="582"/>
      <c r="AS109" s="582"/>
      <c r="AT109" s="351"/>
      <c r="AU109" s="351"/>
      <c r="AV109" s="351"/>
      <c r="AW109" s="351"/>
      <c r="AX109" s="351"/>
      <c r="AY109" s="351"/>
      <c r="AZ109" s="351"/>
      <c r="BA109" s="351"/>
      <c r="BB109" s="351"/>
      <c r="BC109" s="351"/>
      <c r="BD109" s="351"/>
      <c r="BE109" s="356">
        <f t="shared" si="255"/>
        <v>0</v>
      </c>
      <c r="BF109" s="343" t="e">
        <f t="shared" si="259"/>
        <v>#DIV/0!</v>
      </c>
      <c r="BG109" s="356"/>
      <c r="BH109" s="341" t="e">
        <f t="shared" si="248"/>
        <v>#DIV/0!</v>
      </c>
      <c r="BI109" s="331"/>
      <c r="BJ109" s="331"/>
      <c r="BK109" s="331"/>
      <c r="BL109" s="331"/>
      <c r="BM109" s="41"/>
      <c r="BN109" s="41"/>
      <c r="BS109" s="646"/>
    </row>
    <row r="110" spans="2:71" s="49" customFormat="1" ht="51" customHeight="1" x14ac:dyDescent="0.25">
      <c r="B110" s="770" t="s">
        <v>67</v>
      </c>
      <c r="C110" s="771" t="s">
        <v>82</v>
      </c>
      <c r="D110" s="772"/>
      <c r="E110" s="772"/>
      <c r="F110" s="772"/>
      <c r="G110" s="772"/>
      <c r="H110" s="772"/>
      <c r="I110" s="772"/>
      <c r="J110" s="772"/>
      <c r="K110" s="772">
        <f>L110+N110+O110</f>
        <v>1289941.30754</v>
      </c>
      <c r="L110" s="772">
        <f>L112+L116+L115</f>
        <v>1289941.30754</v>
      </c>
      <c r="M110" s="772"/>
      <c r="N110" s="772"/>
      <c r="O110" s="772"/>
      <c r="P110" s="772" t="e">
        <f t="shared" si="253"/>
        <v>#REF!</v>
      </c>
      <c r="Q110" s="772" t="e">
        <f t="shared" si="236"/>
        <v>#REF!</v>
      </c>
      <c r="R110" s="772" t="e">
        <f>R111+R112</f>
        <v>#REF!</v>
      </c>
      <c r="S110" s="772" t="e">
        <f t="shared" si="237"/>
        <v>#REF!</v>
      </c>
      <c r="T110" s="772"/>
      <c r="U110" s="772"/>
      <c r="V110" s="772"/>
      <c r="W110" s="772"/>
      <c r="X110" s="772"/>
      <c r="Y110" s="772"/>
      <c r="Z110" s="772">
        <f>AB110+AF110+AH110</f>
        <v>1289941.30754</v>
      </c>
      <c r="AA110" s="773">
        <f t="shared" si="239"/>
        <v>1</v>
      </c>
      <c r="AB110" s="774">
        <f>AB112+AB116+AB115</f>
        <v>1289941.30754</v>
      </c>
      <c r="AC110" s="773">
        <f t="shared" si="240"/>
        <v>1</v>
      </c>
      <c r="AD110" s="774"/>
      <c r="AE110" s="773"/>
      <c r="AF110" s="774"/>
      <c r="AG110" s="774"/>
      <c r="AH110" s="774"/>
      <c r="AI110" s="774"/>
      <c r="AJ110" s="774" t="e">
        <f t="shared" si="254"/>
        <v>#REF!</v>
      </c>
      <c r="AK110" s="773" t="e">
        <f t="shared" si="258"/>
        <v>#REF!</v>
      </c>
      <c r="AL110" s="774" t="e">
        <f>AL111+AL112</f>
        <v>#REF!</v>
      </c>
      <c r="AM110" s="775" t="e">
        <f t="shared" si="244"/>
        <v>#REF!</v>
      </c>
      <c r="AN110" s="775"/>
      <c r="AO110" s="775"/>
      <c r="AP110" s="774"/>
      <c r="AQ110" s="774"/>
      <c r="AR110" s="774"/>
      <c r="AS110" s="774"/>
      <c r="AT110" s="776"/>
      <c r="AU110" s="776"/>
      <c r="AV110" s="776"/>
      <c r="AW110" s="776"/>
      <c r="AX110" s="776"/>
      <c r="AY110" s="776"/>
      <c r="AZ110" s="776"/>
      <c r="BA110" s="776"/>
      <c r="BB110" s="776"/>
      <c r="BC110" s="776"/>
      <c r="BD110" s="776"/>
      <c r="BE110" s="776" t="e">
        <f t="shared" si="255"/>
        <v>#REF!</v>
      </c>
      <c r="BF110" s="777" t="e">
        <f t="shared" si="259"/>
        <v>#REF!</v>
      </c>
      <c r="BG110" s="776" t="e">
        <f>BG111+BG112</f>
        <v>#REF!</v>
      </c>
      <c r="BH110" s="777" t="e">
        <f t="shared" si="248"/>
        <v>#REF!</v>
      </c>
      <c r="BI110" s="776"/>
      <c r="BJ110" s="776"/>
      <c r="BK110" s="776"/>
      <c r="BL110" s="776"/>
      <c r="BM110" s="778"/>
      <c r="BN110" s="778"/>
      <c r="BO110" s="778"/>
      <c r="BP110" s="778"/>
      <c r="BQ110" s="778"/>
      <c r="BR110" s="778"/>
      <c r="BS110" s="779"/>
    </row>
    <row r="111" spans="2:71" s="35" customFormat="1" ht="41.25" hidden="1" customHeight="1" x14ac:dyDescent="0.25">
      <c r="B111" s="301"/>
      <c r="C111" s="186" t="s">
        <v>56</v>
      </c>
      <c r="D111" s="302" t="e">
        <f t="shared" ref="D111" si="282">D641</f>
        <v>#REF!</v>
      </c>
      <c r="E111" s="582"/>
      <c r="F111" s="302"/>
      <c r="G111" s="302"/>
      <c r="H111" s="582"/>
      <c r="I111" s="302"/>
      <c r="J111" s="302"/>
      <c r="K111" s="302" t="e">
        <f>L111+N111+O111</f>
        <v>#REF!</v>
      </c>
      <c r="L111" s="302" t="e">
        <f>#REF!+L130</f>
        <v>#REF!</v>
      </c>
      <c r="M111" s="302"/>
      <c r="N111" s="302">
        <f t="shared" ref="N111:BD111" si="283">N641</f>
        <v>0</v>
      </c>
      <c r="O111" s="302">
        <f t="shared" si="283"/>
        <v>0</v>
      </c>
      <c r="P111" s="302" t="e">
        <f t="shared" si="253"/>
        <v>#REF!</v>
      </c>
      <c r="Q111" s="585" t="e">
        <f t="shared" si="236"/>
        <v>#REF!</v>
      </c>
      <c r="R111" s="302" t="e">
        <f>#REF!+R130</f>
        <v>#REF!</v>
      </c>
      <c r="S111" s="585" t="e">
        <f t="shared" si="237"/>
        <v>#REF!</v>
      </c>
      <c r="T111" s="585"/>
      <c r="U111" s="585"/>
      <c r="V111" s="302">
        <f t="shared" si="283"/>
        <v>0</v>
      </c>
      <c r="W111" s="302"/>
      <c r="X111" s="302">
        <f t="shared" si="283"/>
        <v>0</v>
      </c>
      <c r="Y111" s="302"/>
      <c r="Z111" s="302" t="e">
        <f>AB111+AF111+AH111</f>
        <v>#REF!</v>
      </c>
      <c r="AA111" s="337" t="e">
        <f t="shared" si="239"/>
        <v>#REF!</v>
      </c>
      <c r="AB111" s="304" t="e">
        <f>#REF!+AB130</f>
        <v>#REF!</v>
      </c>
      <c r="AC111" s="337" t="e">
        <f t="shared" si="240"/>
        <v>#REF!</v>
      </c>
      <c r="AD111" s="337"/>
      <c r="AE111" s="337"/>
      <c r="AF111" s="302">
        <f t="shared" ref="AF111" si="284">AF641</f>
        <v>0</v>
      </c>
      <c r="AG111" s="302"/>
      <c r="AH111" s="302">
        <f t="shared" ref="AH111" si="285">AH641</f>
        <v>0</v>
      </c>
      <c r="AI111" s="302"/>
      <c r="AJ111" s="304" t="e">
        <f t="shared" si="254"/>
        <v>#REF!</v>
      </c>
      <c r="AK111" s="337" t="e">
        <f t="shared" si="258"/>
        <v>#REF!</v>
      </c>
      <c r="AL111" s="304" t="e">
        <f>#REF!+AL130</f>
        <v>#REF!</v>
      </c>
      <c r="AM111" s="338" t="e">
        <f t="shared" si="244"/>
        <v>#REF!</v>
      </c>
      <c r="AN111" s="338"/>
      <c r="AO111" s="338"/>
      <c r="AP111" s="302">
        <f t="shared" ref="AP111" si="286">AP641</f>
        <v>0</v>
      </c>
      <c r="AQ111" s="302"/>
      <c r="AR111" s="302">
        <f t="shared" ref="AR111" si="287">AR641</f>
        <v>0</v>
      </c>
      <c r="AS111" s="302"/>
      <c r="AT111" s="305">
        <f t="shared" si="283"/>
        <v>0</v>
      </c>
      <c r="AU111" s="305">
        <f t="shared" si="283"/>
        <v>0</v>
      </c>
      <c r="AV111" s="305">
        <f t="shared" si="283"/>
        <v>0</v>
      </c>
      <c r="AW111" s="305">
        <f t="shared" si="283"/>
        <v>0</v>
      </c>
      <c r="AX111" s="305">
        <f t="shared" si="283"/>
        <v>0</v>
      </c>
      <c r="AY111" s="305">
        <f t="shared" si="283"/>
        <v>0</v>
      </c>
      <c r="AZ111" s="305">
        <f t="shared" si="283"/>
        <v>0</v>
      </c>
      <c r="BA111" s="305">
        <f t="shared" si="283"/>
        <v>0</v>
      </c>
      <c r="BB111" s="305">
        <f t="shared" si="283"/>
        <v>0</v>
      </c>
      <c r="BC111" s="305">
        <f t="shared" si="283"/>
        <v>0</v>
      </c>
      <c r="BD111" s="305">
        <f t="shared" si="283"/>
        <v>0</v>
      </c>
      <c r="BE111" s="306" t="e">
        <f t="shared" si="255"/>
        <v>#REF!</v>
      </c>
      <c r="BF111" s="343" t="e">
        <f t="shared" si="259"/>
        <v>#REF!</v>
      </c>
      <c r="BG111" s="306" t="e">
        <f>#REF!+BG130</f>
        <v>#REF!</v>
      </c>
      <c r="BH111" s="341" t="e">
        <f t="shared" si="248"/>
        <v>#REF!</v>
      </c>
      <c r="BI111" s="305">
        <f t="shared" ref="BI111" si="288">BI641</f>
        <v>0</v>
      </c>
      <c r="BJ111" s="305"/>
      <c r="BK111" s="305">
        <f t="shared" ref="BK111" si="289">BK641</f>
        <v>0</v>
      </c>
      <c r="BL111" s="305"/>
      <c r="BS111" s="638"/>
    </row>
    <row r="112" spans="2:71" s="51" customFormat="1" ht="51.75" customHeight="1" x14ac:dyDescent="0.25">
      <c r="B112" s="307"/>
      <c r="C112" s="187" t="s">
        <v>57</v>
      </c>
      <c r="D112" s="583"/>
      <c r="E112" s="583"/>
      <c r="F112" s="583"/>
      <c r="G112" s="583"/>
      <c r="H112" s="583"/>
      <c r="I112" s="583"/>
      <c r="J112" s="583"/>
      <c r="K112" s="583">
        <f>L112+N112+O112</f>
        <v>1156472.8</v>
      </c>
      <c r="L112" s="583">
        <f>L114+L118+L120+L126+L128+L132</f>
        <v>1156472.8</v>
      </c>
      <c r="M112" s="583"/>
      <c r="N112" s="583"/>
      <c r="O112" s="583"/>
      <c r="P112" s="583">
        <f t="shared" si="253"/>
        <v>969711.42709000001</v>
      </c>
      <c r="Q112" s="583">
        <f t="shared" si="236"/>
        <v>0.83850776869979127</v>
      </c>
      <c r="R112" s="583">
        <f>R114+R118+R120+R126+R128+R132</f>
        <v>969711.42709000001</v>
      </c>
      <c r="S112" s="583">
        <f t="shared" si="237"/>
        <v>0.83850776869979127</v>
      </c>
      <c r="T112" s="583"/>
      <c r="U112" s="583"/>
      <c r="V112" s="583"/>
      <c r="W112" s="583"/>
      <c r="X112" s="583"/>
      <c r="Y112" s="583"/>
      <c r="Z112" s="583">
        <f>AB112+AF112+AH112</f>
        <v>1156472.8</v>
      </c>
      <c r="AA112" s="344">
        <f t="shared" si="239"/>
        <v>1</v>
      </c>
      <c r="AB112" s="309">
        <f>AB114+AB118+AB120+AB126+AB128+AB132</f>
        <v>1156472.8</v>
      </c>
      <c r="AC112" s="344">
        <f t="shared" si="240"/>
        <v>1</v>
      </c>
      <c r="AD112" s="344"/>
      <c r="AE112" s="344"/>
      <c r="AF112" s="583"/>
      <c r="AG112" s="583"/>
      <c r="AH112" s="583"/>
      <c r="AI112" s="583"/>
      <c r="AJ112" s="309">
        <f t="shared" si="254"/>
        <v>1156472.8</v>
      </c>
      <c r="AK112" s="344">
        <f t="shared" si="258"/>
        <v>1</v>
      </c>
      <c r="AL112" s="309">
        <f>AL114+AL118+AL120+AL126+AL128+AL132</f>
        <v>1156472.8</v>
      </c>
      <c r="AM112" s="338">
        <f t="shared" si="244"/>
        <v>1</v>
      </c>
      <c r="AN112" s="338"/>
      <c r="AO112" s="338"/>
      <c r="AP112" s="583"/>
      <c r="AQ112" s="583"/>
      <c r="AR112" s="583"/>
      <c r="AS112" s="583"/>
      <c r="AT112" s="310"/>
      <c r="AU112" s="310"/>
      <c r="AV112" s="310"/>
      <c r="AW112" s="310"/>
      <c r="AX112" s="310"/>
      <c r="AY112" s="310"/>
      <c r="AZ112" s="310"/>
      <c r="BA112" s="310"/>
      <c r="BB112" s="310"/>
      <c r="BC112" s="310"/>
      <c r="BD112" s="310"/>
      <c r="BE112" s="311">
        <f t="shared" si="255"/>
        <v>0</v>
      </c>
      <c r="BF112" s="343">
        <f t="shared" si="259"/>
        <v>0</v>
      </c>
      <c r="BG112" s="311">
        <f>BG114+BG118+BG120+BG126+BG128+BG132</f>
        <v>0</v>
      </c>
      <c r="BH112" s="341">
        <f t="shared" si="248"/>
        <v>0</v>
      </c>
      <c r="BI112" s="310"/>
      <c r="BJ112" s="310"/>
      <c r="BK112" s="310"/>
      <c r="BL112" s="310"/>
      <c r="BM112" s="50"/>
      <c r="BN112" s="50"/>
      <c r="BS112" s="653"/>
    </row>
    <row r="113" spans="2:76" s="42" customFormat="1" ht="140.25" hidden="1" customHeight="1" x14ac:dyDescent="0.25">
      <c r="B113" s="301" t="s">
        <v>60</v>
      </c>
      <c r="C113" s="190" t="s">
        <v>72</v>
      </c>
      <c r="D113" s="582"/>
      <c r="E113" s="355"/>
      <c r="F113" s="355"/>
      <c r="G113" s="582"/>
      <c r="H113" s="355"/>
      <c r="I113" s="355"/>
      <c r="J113" s="582"/>
      <c r="K113" s="582">
        <f t="shared" si="256"/>
        <v>0</v>
      </c>
      <c r="L113" s="582">
        <f>L114</f>
        <v>0</v>
      </c>
      <c r="M113" s="582"/>
      <c r="N113" s="588"/>
      <c r="O113" s="588"/>
      <c r="P113" s="582">
        <f t="shared" si="253"/>
        <v>0</v>
      </c>
      <c r="Q113" s="582" t="e">
        <f t="shared" si="236"/>
        <v>#DIV/0!</v>
      </c>
      <c r="R113" s="582">
        <f>R114</f>
        <v>0</v>
      </c>
      <c r="S113" s="582" t="e">
        <f t="shared" si="237"/>
        <v>#DIV/0!</v>
      </c>
      <c r="T113" s="582"/>
      <c r="U113" s="582"/>
      <c r="V113" s="588"/>
      <c r="W113" s="588"/>
      <c r="X113" s="588"/>
      <c r="Y113" s="588"/>
      <c r="Z113" s="582">
        <f>AB113</f>
        <v>0</v>
      </c>
      <c r="AA113" s="344" t="e">
        <f t="shared" si="239"/>
        <v>#DIV/0!</v>
      </c>
      <c r="AB113" s="590">
        <f>AB114</f>
        <v>0</v>
      </c>
      <c r="AC113" s="344" t="e">
        <f t="shared" si="240"/>
        <v>#DIV/0!</v>
      </c>
      <c r="AD113" s="342"/>
      <c r="AE113" s="342"/>
      <c r="AF113" s="588"/>
      <c r="AG113" s="588"/>
      <c r="AH113" s="588"/>
      <c r="AI113" s="588"/>
      <c r="AJ113" s="590">
        <f t="shared" si="254"/>
        <v>0</v>
      </c>
      <c r="AK113" s="342" t="e">
        <f t="shared" si="258"/>
        <v>#DIV/0!</v>
      </c>
      <c r="AL113" s="590">
        <f>AL114</f>
        <v>0</v>
      </c>
      <c r="AM113" s="338" t="e">
        <f t="shared" si="244"/>
        <v>#DIV/0!</v>
      </c>
      <c r="AN113" s="338"/>
      <c r="AO113" s="338"/>
      <c r="AP113" s="588"/>
      <c r="AQ113" s="588"/>
      <c r="AR113" s="588"/>
      <c r="AS113" s="588"/>
      <c r="AT113" s="363"/>
      <c r="AU113" s="363"/>
      <c r="AV113" s="363"/>
      <c r="AW113" s="363"/>
      <c r="AX113" s="363"/>
      <c r="AY113" s="363"/>
      <c r="AZ113" s="363"/>
      <c r="BA113" s="363"/>
      <c r="BB113" s="363"/>
      <c r="BC113" s="363"/>
      <c r="BD113" s="363"/>
      <c r="BE113" s="593">
        <f t="shared" si="255"/>
        <v>0</v>
      </c>
      <c r="BF113" s="343" t="e">
        <f t="shared" si="259"/>
        <v>#DIV/0!</v>
      </c>
      <c r="BG113" s="593">
        <f>BG114</f>
        <v>0</v>
      </c>
      <c r="BH113" s="341" t="e">
        <f t="shared" si="248"/>
        <v>#DIV/0!</v>
      </c>
      <c r="BI113" s="363"/>
      <c r="BJ113" s="363"/>
      <c r="BK113" s="363"/>
      <c r="BL113" s="363"/>
      <c r="BM113" s="41"/>
      <c r="BN113" s="41"/>
      <c r="BS113" s="646"/>
    </row>
    <row r="114" spans="2:76" s="51" customFormat="1" ht="45" hidden="1" customHeight="1" x14ac:dyDescent="0.25">
      <c r="B114" s="307"/>
      <c r="C114" s="187" t="s">
        <v>57</v>
      </c>
      <c r="D114" s="583"/>
      <c r="E114" s="583"/>
      <c r="F114" s="583"/>
      <c r="G114" s="583"/>
      <c r="H114" s="583"/>
      <c r="I114" s="583"/>
      <c r="J114" s="583"/>
      <c r="K114" s="583">
        <f t="shared" si="256"/>
        <v>0</v>
      </c>
      <c r="L114" s="583">
        <v>0</v>
      </c>
      <c r="M114" s="583"/>
      <c r="N114" s="583"/>
      <c r="O114" s="583"/>
      <c r="P114" s="583">
        <f t="shared" si="253"/>
        <v>0</v>
      </c>
      <c r="Q114" s="583" t="e">
        <f t="shared" si="236"/>
        <v>#DIV/0!</v>
      </c>
      <c r="R114" s="583"/>
      <c r="S114" s="583" t="e">
        <f t="shared" si="237"/>
        <v>#DIV/0!</v>
      </c>
      <c r="T114" s="583"/>
      <c r="U114" s="583"/>
      <c r="V114" s="583"/>
      <c r="W114" s="583"/>
      <c r="X114" s="583"/>
      <c r="Y114" s="583"/>
      <c r="Z114" s="583">
        <f>AQ114-X114</f>
        <v>0</v>
      </c>
      <c r="AA114" s="344" t="e">
        <f t="shared" si="239"/>
        <v>#DIV/0!</v>
      </c>
      <c r="AB114" s="309">
        <f>AQ114-X114</f>
        <v>0</v>
      </c>
      <c r="AC114" s="344" t="e">
        <f t="shared" si="240"/>
        <v>#DIV/0!</v>
      </c>
      <c r="AD114" s="344"/>
      <c r="AE114" s="344"/>
      <c r="AF114" s="583"/>
      <c r="AG114" s="583"/>
      <c r="AH114" s="583"/>
      <c r="AI114" s="583"/>
      <c r="AJ114" s="309">
        <f t="shared" si="254"/>
        <v>0</v>
      </c>
      <c r="AK114" s="344">
        <v>0</v>
      </c>
      <c r="AL114" s="309">
        <v>0</v>
      </c>
      <c r="AM114" s="338">
        <v>0</v>
      </c>
      <c r="AN114" s="338"/>
      <c r="AO114" s="338"/>
      <c r="AP114" s="583"/>
      <c r="AQ114" s="583"/>
      <c r="AR114" s="583"/>
      <c r="AS114" s="583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1">
        <f t="shared" si="255"/>
        <v>0</v>
      </c>
      <c r="BF114" s="343" t="e">
        <f t="shared" si="259"/>
        <v>#DIV/0!</v>
      </c>
      <c r="BG114" s="311">
        <v>0</v>
      </c>
      <c r="BH114" s="345">
        <v>0</v>
      </c>
      <c r="BI114" s="310"/>
      <c r="BJ114" s="310"/>
      <c r="BK114" s="310"/>
      <c r="BL114" s="310"/>
      <c r="BM114" s="50"/>
      <c r="BN114" s="50"/>
      <c r="BS114" s="653"/>
    </row>
    <row r="115" spans="2:76" s="564" customFormat="1" ht="45" customHeight="1" x14ac:dyDescent="0.25">
      <c r="B115" s="436"/>
      <c r="C115" s="565" t="s">
        <v>417</v>
      </c>
      <c r="D115" s="416"/>
      <c r="E115" s="416"/>
      <c r="F115" s="416"/>
      <c r="G115" s="416"/>
      <c r="H115" s="416"/>
      <c r="I115" s="416"/>
      <c r="J115" s="416"/>
      <c r="K115" s="416">
        <f>L115</f>
        <v>89423.900000000009</v>
      </c>
      <c r="L115" s="416">
        <f>L129+L136+L139</f>
        <v>89423.900000000009</v>
      </c>
      <c r="M115" s="416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>
        <f t="shared" ref="Z115:Z120" si="290">AB115</f>
        <v>89423.900000000009</v>
      </c>
      <c r="AA115" s="438">
        <f t="shared" si="239"/>
        <v>1</v>
      </c>
      <c r="AB115" s="417">
        <f>AB129+AB136+AB139</f>
        <v>89423.900000000009</v>
      </c>
      <c r="AC115" s="438">
        <f t="shared" si="240"/>
        <v>1</v>
      </c>
      <c r="AD115" s="438"/>
      <c r="AE115" s="438"/>
      <c r="AF115" s="416"/>
      <c r="AG115" s="416"/>
      <c r="AH115" s="416"/>
      <c r="AI115" s="416"/>
      <c r="AJ115" s="417"/>
      <c r="AK115" s="438"/>
      <c r="AL115" s="417"/>
      <c r="AM115" s="566"/>
      <c r="AN115" s="566"/>
      <c r="AO115" s="566"/>
      <c r="AP115" s="416"/>
      <c r="AQ115" s="416"/>
      <c r="AR115" s="416"/>
      <c r="AS115" s="416"/>
      <c r="AT115" s="418"/>
      <c r="AU115" s="418"/>
      <c r="AV115" s="418"/>
      <c r="AW115" s="418"/>
      <c r="AX115" s="418"/>
      <c r="AY115" s="418"/>
      <c r="AZ115" s="418"/>
      <c r="BA115" s="418"/>
      <c r="BB115" s="418"/>
      <c r="BC115" s="418"/>
      <c r="BD115" s="418"/>
      <c r="BE115" s="419"/>
      <c r="BF115" s="440"/>
      <c r="BG115" s="419"/>
      <c r="BH115" s="440"/>
      <c r="BI115" s="418"/>
      <c r="BJ115" s="418"/>
      <c r="BK115" s="418"/>
      <c r="BL115" s="418"/>
      <c r="BM115" s="116"/>
      <c r="BN115" s="116"/>
      <c r="BS115" s="654"/>
    </row>
    <row r="116" spans="2:76" s="559" customFormat="1" ht="45" customHeight="1" x14ac:dyDescent="0.25">
      <c r="B116" s="318"/>
      <c r="C116" s="204" t="s">
        <v>416</v>
      </c>
      <c r="D116" s="584"/>
      <c r="E116" s="584"/>
      <c r="F116" s="584"/>
      <c r="G116" s="584"/>
      <c r="H116" s="584"/>
      <c r="I116" s="584"/>
      <c r="J116" s="584"/>
      <c r="K116" s="584">
        <f>L116</f>
        <v>44044.607539999997</v>
      </c>
      <c r="L116" s="584">
        <f>L130+L137+L140</f>
        <v>44044.607539999997</v>
      </c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>
        <f t="shared" si="290"/>
        <v>44044.607539999997</v>
      </c>
      <c r="AA116" s="477">
        <f t="shared" si="239"/>
        <v>1</v>
      </c>
      <c r="AB116" s="320">
        <f>AB130+AB137+AB140</f>
        <v>44044.607539999997</v>
      </c>
      <c r="AC116" s="477">
        <f t="shared" si="240"/>
        <v>1</v>
      </c>
      <c r="AD116" s="477"/>
      <c r="AE116" s="477"/>
      <c r="AF116" s="584"/>
      <c r="AG116" s="584"/>
      <c r="AH116" s="584"/>
      <c r="AI116" s="584"/>
      <c r="AJ116" s="320"/>
      <c r="AK116" s="477"/>
      <c r="AL116" s="320"/>
      <c r="AM116" s="562"/>
      <c r="AN116" s="562"/>
      <c r="AO116" s="562"/>
      <c r="AP116" s="584"/>
      <c r="AQ116" s="584"/>
      <c r="AR116" s="584"/>
      <c r="AS116" s="584"/>
      <c r="AT116" s="321"/>
      <c r="AU116" s="321"/>
      <c r="AV116" s="321"/>
      <c r="AW116" s="321"/>
      <c r="AX116" s="321"/>
      <c r="AY116" s="321"/>
      <c r="AZ116" s="321"/>
      <c r="BA116" s="321"/>
      <c r="BB116" s="321"/>
      <c r="BC116" s="321"/>
      <c r="BD116" s="321"/>
      <c r="BE116" s="322"/>
      <c r="BF116" s="493"/>
      <c r="BG116" s="322"/>
      <c r="BH116" s="493"/>
      <c r="BI116" s="321"/>
      <c r="BJ116" s="321"/>
      <c r="BK116" s="321"/>
      <c r="BL116" s="321"/>
      <c r="BM116" s="563"/>
      <c r="BN116" s="563"/>
      <c r="BS116" s="655"/>
    </row>
    <row r="117" spans="2:76" s="42" customFormat="1" ht="63.75" customHeight="1" x14ac:dyDescent="0.25">
      <c r="B117" s="301" t="s">
        <v>60</v>
      </c>
      <c r="C117" s="186" t="s">
        <v>81</v>
      </c>
      <c r="D117" s="582"/>
      <c r="E117" s="355"/>
      <c r="F117" s="355"/>
      <c r="G117" s="582"/>
      <c r="H117" s="355"/>
      <c r="I117" s="355"/>
      <c r="J117" s="582"/>
      <c r="K117" s="582">
        <f t="shared" si="256"/>
        <v>172886.88448000001</v>
      </c>
      <c r="L117" s="582">
        <f>L118</f>
        <v>172886.88448000001</v>
      </c>
      <c r="M117" s="582"/>
      <c r="N117" s="588"/>
      <c r="O117" s="588"/>
      <c r="P117" s="582">
        <f t="shared" si="253"/>
        <v>220525.34146</v>
      </c>
      <c r="Q117" s="582">
        <f t="shared" si="236"/>
        <v>1.2755469688940513</v>
      </c>
      <c r="R117" s="582">
        <f>R118</f>
        <v>220525.34146</v>
      </c>
      <c r="S117" s="582">
        <f t="shared" si="237"/>
        <v>1.2755469688940513</v>
      </c>
      <c r="T117" s="582"/>
      <c r="U117" s="582"/>
      <c r="V117" s="588"/>
      <c r="W117" s="588"/>
      <c r="X117" s="588"/>
      <c r="Y117" s="588"/>
      <c r="Z117" s="582">
        <f t="shared" si="290"/>
        <v>172886.88448000001</v>
      </c>
      <c r="AA117" s="342">
        <f t="shared" si="239"/>
        <v>1</v>
      </c>
      <c r="AB117" s="590">
        <f>AB118</f>
        <v>172886.88448000001</v>
      </c>
      <c r="AC117" s="342">
        <f t="shared" si="240"/>
        <v>1</v>
      </c>
      <c r="AD117" s="342"/>
      <c r="AE117" s="342"/>
      <c r="AF117" s="588"/>
      <c r="AG117" s="588"/>
      <c r="AH117" s="588"/>
      <c r="AI117" s="588"/>
      <c r="AJ117" s="590">
        <f t="shared" si="254"/>
        <v>423500</v>
      </c>
      <c r="AK117" s="342">
        <f t="shared" si="258"/>
        <v>2.4495785280287792</v>
      </c>
      <c r="AL117" s="590">
        <f>AL118</f>
        <v>423500</v>
      </c>
      <c r="AM117" s="338">
        <f t="shared" si="244"/>
        <v>2.4495785280287792</v>
      </c>
      <c r="AN117" s="338"/>
      <c r="AO117" s="338"/>
      <c r="AP117" s="588"/>
      <c r="AQ117" s="588"/>
      <c r="AR117" s="588"/>
      <c r="AS117" s="588"/>
      <c r="AT117" s="363"/>
      <c r="AU117" s="363"/>
      <c r="AV117" s="363"/>
      <c r="AW117" s="363"/>
      <c r="AX117" s="363"/>
      <c r="AY117" s="363"/>
      <c r="AZ117" s="363"/>
      <c r="BA117" s="363"/>
      <c r="BB117" s="363"/>
      <c r="BC117" s="363"/>
      <c r="BD117" s="363"/>
      <c r="BE117" s="593">
        <f t="shared" si="255"/>
        <v>0</v>
      </c>
      <c r="BF117" s="343">
        <f t="shared" si="259"/>
        <v>0</v>
      </c>
      <c r="BG117" s="593">
        <f>BG118</f>
        <v>0</v>
      </c>
      <c r="BH117" s="343">
        <f t="shared" ref="BH117:BH146" si="291">BG117/AJ117</f>
        <v>0</v>
      </c>
      <c r="BI117" s="363"/>
      <c r="BJ117" s="363"/>
      <c r="BK117" s="363"/>
      <c r="BL117" s="363"/>
      <c r="BM117" s="41"/>
      <c r="BN117" s="41"/>
      <c r="BS117" s="646"/>
    </row>
    <row r="118" spans="2:76" s="42" customFormat="1" ht="54" customHeight="1" x14ac:dyDescent="0.25">
      <c r="B118" s="301"/>
      <c r="C118" s="187" t="s">
        <v>57</v>
      </c>
      <c r="D118" s="582"/>
      <c r="E118" s="355"/>
      <c r="F118" s="355"/>
      <c r="G118" s="582"/>
      <c r="H118" s="355"/>
      <c r="I118" s="355"/>
      <c r="J118" s="582"/>
      <c r="K118" s="583">
        <f t="shared" si="256"/>
        <v>172886.88448000001</v>
      </c>
      <c r="L118" s="583">
        <v>172886.88448000001</v>
      </c>
      <c r="M118" s="583"/>
      <c r="N118" s="355"/>
      <c r="O118" s="355"/>
      <c r="P118" s="583">
        <f t="shared" si="253"/>
        <v>220525.34146</v>
      </c>
      <c r="Q118" s="583">
        <f t="shared" si="236"/>
        <v>1.2755469688940513</v>
      </c>
      <c r="R118" s="583">
        <v>220525.34146</v>
      </c>
      <c r="S118" s="583">
        <f t="shared" si="237"/>
        <v>1.2755469688940513</v>
      </c>
      <c r="T118" s="583"/>
      <c r="U118" s="583"/>
      <c r="V118" s="582"/>
      <c r="W118" s="582"/>
      <c r="X118" s="582"/>
      <c r="Y118" s="582"/>
      <c r="Z118" s="583">
        <f t="shared" si="290"/>
        <v>172886.88448000001</v>
      </c>
      <c r="AA118" s="344">
        <f t="shared" si="239"/>
        <v>1</v>
      </c>
      <c r="AB118" s="309">
        <f>L118</f>
        <v>172886.88448000001</v>
      </c>
      <c r="AC118" s="344">
        <f t="shared" si="240"/>
        <v>1</v>
      </c>
      <c r="AD118" s="344"/>
      <c r="AE118" s="344"/>
      <c r="AF118" s="582"/>
      <c r="AG118" s="582"/>
      <c r="AH118" s="582"/>
      <c r="AI118" s="582"/>
      <c r="AJ118" s="309">
        <f t="shared" si="254"/>
        <v>423500</v>
      </c>
      <c r="AK118" s="344">
        <f t="shared" si="258"/>
        <v>2.4495785280287792</v>
      </c>
      <c r="AL118" s="309">
        <v>423500</v>
      </c>
      <c r="AM118" s="338">
        <f t="shared" si="244"/>
        <v>2.4495785280287792</v>
      </c>
      <c r="AN118" s="338"/>
      <c r="AO118" s="338"/>
      <c r="AP118" s="582"/>
      <c r="AQ118" s="582"/>
      <c r="AR118" s="582"/>
      <c r="AS118" s="582"/>
      <c r="AT118" s="351"/>
      <c r="AU118" s="351"/>
      <c r="AV118" s="351"/>
      <c r="AW118" s="351"/>
      <c r="AX118" s="351"/>
      <c r="AY118" s="351"/>
      <c r="AZ118" s="351"/>
      <c r="BA118" s="351"/>
      <c r="BB118" s="351"/>
      <c r="BC118" s="351"/>
      <c r="BD118" s="351"/>
      <c r="BE118" s="311">
        <f t="shared" si="255"/>
        <v>0</v>
      </c>
      <c r="BF118" s="343">
        <f t="shared" si="259"/>
        <v>0</v>
      </c>
      <c r="BG118" s="311">
        <f>L118-AB118</f>
        <v>0</v>
      </c>
      <c r="BH118" s="345">
        <f t="shared" si="291"/>
        <v>0</v>
      </c>
      <c r="BI118" s="331"/>
      <c r="BJ118" s="331"/>
      <c r="BK118" s="331"/>
      <c r="BL118" s="331"/>
      <c r="BM118" s="41"/>
      <c r="BN118" s="41"/>
      <c r="BS118" s="646"/>
    </row>
    <row r="119" spans="2:76" s="42" customFormat="1" ht="65.25" customHeight="1" x14ac:dyDescent="0.25">
      <c r="B119" s="301" t="s">
        <v>67</v>
      </c>
      <c r="C119" s="186" t="s">
        <v>68</v>
      </c>
      <c r="D119" s="582"/>
      <c r="E119" s="355"/>
      <c r="F119" s="355"/>
      <c r="G119" s="582"/>
      <c r="H119" s="355"/>
      <c r="I119" s="355"/>
      <c r="J119" s="582"/>
      <c r="K119" s="582">
        <f t="shared" si="256"/>
        <v>292806.65896999999</v>
      </c>
      <c r="L119" s="582">
        <f>L120</f>
        <v>292806.65896999999</v>
      </c>
      <c r="M119" s="582"/>
      <c r="N119" s="588"/>
      <c r="O119" s="588"/>
      <c r="P119" s="582">
        <f t="shared" si="253"/>
        <v>417738.01688000001</v>
      </c>
      <c r="Q119" s="582">
        <f t="shared" si="236"/>
        <v>1.4266684314812665</v>
      </c>
      <c r="R119" s="582">
        <f>R120</f>
        <v>417738.01688000001</v>
      </c>
      <c r="S119" s="582">
        <f t="shared" si="237"/>
        <v>1.4266684314812665</v>
      </c>
      <c r="T119" s="582"/>
      <c r="U119" s="582"/>
      <c r="V119" s="588"/>
      <c r="W119" s="588"/>
      <c r="X119" s="588"/>
      <c r="Y119" s="588"/>
      <c r="Z119" s="582">
        <f t="shared" si="290"/>
        <v>292806.65896999999</v>
      </c>
      <c r="AA119" s="342">
        <f t="shared" si="239"/>
        <v>1</v>
      </c>
      <c r="AB119" s="590">
        <f>AB120</f>
        <v>292806.65896999999</v>
      </c>
      <c r="AC119" s="342">
        <f t="shared" si="240"/>
        <v>1</v>
      </c>
      <c r="AD119" s="342"/>
      <c r="AE119" s="342"/>
      <c r="AF119" s="588"/>
      <c r="AG119" s="588"/>
      <c r="AH119" s="588"/>
      <c r="AI119" s="588"/>
      <c r="AJ119" s="590">
        <f t="shared" si="254"/>
        <v>292806.65896999999</v>
      </c>
      <c r="AK119" s="342">
        <f t="shared" si="258"/>
        <v>1</v>
      </c>
      <c r="AL119" s="590">
        <f>AL120</f>
        <v>292806.65896999999</v>
      </c>
      <c r="AM119" s="338">
        <f t="shared" si="244"/>
        <v>1</v>
      </c>
      <c r="AN119" s="338"/>
      <c r="AO119" s="338"/>
      <c r="AP119" s="588"/>
      <c r="AQ119" s="588"/>
      <c r="AR119" s="588"/>
      <c r="AS119" s="588"/>
      <c r="AT119" s="363"/>
      <c r="AU119" s="363"/>
      <c r="AV119" s="363"/>
      <c r="AW119" s="363"/>
      <c r="AX119" s="363"/>
      <c r="AY119" s="363"/>
      <c r="AZ119" s="363"/>
      <c r="BA119" s="363"/>
      <c r="BB119" s="363"/>
      <c r="BC119" s="363"/>
      <c r="BD119" s="363"/>
      <c r="BE119" s="593">
        <f t="shared" si="255"/>
        <v>0</v>
      </c>
      <c r="BF119" s="343">
        <f t="shared" si="259"/>
        <v>0</v>
      </c>
      <c r="BG119" s="593">
        <f>BG120</f>
        <v>0</v>
      </c>
      <c r="BH119" s="343">
        <f t="shared" si="291"/>
        <v>0</v>
      </c>
      <c r="BI119" s="363"/>
      <c r="BJ119" s="363"/>
      <c r="BK119" s="363"/>
      <c r="BL119" s="363"/>
      <c r="BM119" s="41"/>
      <c r="BN119" s="41"/>
      <c r="BS119" s="646"/>
      <c r="BX119" s="553"/>
    </row>
    <row r="120" spans="2:76" s="42" customFormat="1" ht="45" customHeight="1" x14ac:dyDescent="0.25">
      <c r="B120" s="301"/>
      <c r="C120" s="187" t="s">
        <v>57</v>
      </c>
      <c r="D120" s="582"/>
      <c r="E120" s="355"/>
      <c r="F120" s="355"/>
      <c r="G120" s="582"/>
      <c r="H120" s="582"/>
      <c r="I120" s="582"/>
      <c r="J120" s="582"/>
      <c r="K120" s="583">
        <f t="shared" si="256"/>
        <v>292806.65896999999</v>
      </c>
      <c r="L120" s="583">
        <v>292806.65896999999</v>
      </c>
      <c r="M120" s="583"/>
      <c r="N120" s="355"/>
      <c r="O120" s="355"/>
      <c r="P120" s="583">
        <f t="shared" si="253"/>
        <v>417738.01688000001</v>
      </c>
      <c r="Q120" s="583">
        <f t="shared" si="236"/>
        <v>1.4266684314812665</v>
      </c>
      <c r="R120" s="583">
        <v>417738.01688000001</v>
      </c>
      <c r="S120" s="583">
        <f t="shared" si="237"/>
        <v>1.4266684314812665</v>
      </c>
      <c r="T120" s="583"/>
      <c r="U120" s="583"/>
      <c r="V120" s="582"/>
      <c r="W120" s="582"/>
      <c r="X120" s="582"/>
      <c r="Y120" s="582"/>
      <c r="Z120" s="583">
        <f t="shared" si="290"/>
        <v>292806.65896999999</v>
      </c>
      <c r="AA120" s="344">
        <f t="shared" si="239"/>
        <v>1</v>
      </c>
      <c r="AB120" s="309">
        <f>L120</f>
        <v>292806.65896999999</v>
      </c>
      <c r="AC120" s="344">
        <f t="shared" si="240"/>
        <v>1</v>
      </c>
      <c r="AD120" s="344"/>
      <c r="AE120" s="344"/>
      <c r="AF120" s="582"/>
      <c r="AG120" s="582"/>
      <c r="AH120" s="582"/>
      <c r="AI120" s="582"/>
      <c r="AJ120" s="309">
        <f t="shared" si="254"/>
        <v>292806.65896999999</v>
      </c>
      <c r="AK120" s="344">
        <f t="shared" si="258"/>
        <v>1</v>
      </c>
      <c r="AL120" s="309">
        <v>292806.65896999999</v>
      </c>
      <c r="AM120" s="338">
        <f t="shared" si="244"/>
        <v>1</v>
      </c>
      <c r="AN120" s="338"/>
      <c r="AO120" s="338"/>
      <c r="AP120" s="582"/>
      <c r="AQ120" s="582"/>
      <c r="AR120" s="582"/>
      <c r="AS120" s="582"/>
      <c r="AT120" s="351"/>
      <c r="AU120" s="351"/>
      <c r="AV120" s="351"/>
      <c r="AW120" s="331"/>
      <c r="AX120" s="351"/>
      <c r="AY120" s="351"/>
      <c r="AZ120" s="351"/>
      <c r="BA120" s="351"/>
      <c r="BB120" s="351"/>
      <c r="BC120" s="351"/>
      <c r="BD120" s="351"/>
      <c r="BE120" s="311">
        <f t="shared" si="255"/>
        <v>0</v>
      </c>
      <c r="BF120" s="343">
        <f t="shared" si="259"/>
        <v>0</v>
      </c>
      <c r="BG120" s="311">
        <f>L120-AB120</f>
        <v>0</v>
      </c>
      <c r="BH120" s="345">
        <f t="shared" si="291"/>
        <v>0</v>
      </c>
      <c r="BI120" s="331"/>
      <c r="BJ120" s="331"/>
      <c r="BK120" s="331"/>
      <c r="BL120" s="331"/>
      <c r="BM120" s="41"/>
      <c r="BN120" s="41"/>
      <c r="BS120" s="646"/>
    </row>
    <row r="121" spans="2:76" s="42" customFormat="1" ht="56.25" hidden="1" customHeight="1" x14ac:dyDescent="0.25">
      <c r="B121" s="301" t="s">
        <v>71</v>
      </c>
      <c r="C121" s="190" t="s">
        <v>64</v>
      </c>
      <c r="D121" s="582"/>
      <c r="E121" s="355"/>
      <c r="F121" s="355"/>
      <c r="G121" s="582"/>
      <c r="H121" s="582"/>
      <c r="I121" s="582"/>
      <c r="J121" s="582"/>
      <c r="K121" s="582">
        <f t="shared" si="256"/>
        <v>0</v>
      </c>
      <c r="L121" s="582">
        <f>L126</f>
        <v>0</v>
      </c>
      <c r="M121" s="582"/>
      <c r="N121" s="588"/>
      <c r="O121" s="588"/>
      <c r="P121" s="582">
        <f t="shared" si="253"/>
        <v>0</v>
      </c>
      <c r="Q121" s="582" t="e">
        <f t="shared" si="236"/>
        <v>#DIV/0!</v>
      </c>
      <c r="R121" s="582">
        <f>R126</f>
        <v>0</v>
      </c>
      <c r="S121" s="582" t="e">
        <f t="shared" si="237"/>
        <v>#DIV/0!</v>
      </c>
      <c r="T121" s="582"/>
      <c r="U121" s="582"/>
      <c r="V121" s="588"/>
      <c r="W121" s="588"/>
      <c r="X121" s="588"/>
      <c r="Y121" s="588"/>
      <c r="Z121" s="582">
        <f>Z126</f>
        <v>0</v>
      </c>
      <c r="AA121" s="342" t="e">
        <f t="shared" si="239"/>
        <v>#DIV/0!</v>
      </c>
      <c r="AB121" s="590">
        <f>AB126</f>
        <v>0</v>
      </c>
      <c r="AC121" s="342" t="e">
        <f t="shared" si="240"/>
        <v>#DIV/0!</v>
      </c>
      <c r="AD121" s="342"/>
      <c r="AE121" s="342"/>
      <c r="AF121" s="588"/>
      <c r="AG121" s="588"/>
      <c r="AH121" s="588"/>
      <c r="AI121" s="588"/>
      <c r="AJ121" s="590">
        <v>0</v>
      </c>
      <c r="AK121" s="342" t="e">
        <f t="shared" si="258"/>
        <v>#DIV/0!</v>
      </c>
      <c r="AL121" s="590"/>
      <c r="AM121" s="338" t="e">
        <f t="shared" si="244"/>
        <v>#DIV/0!</v>
      </c>
      <c r="AN121" s="338"/>
      <c r="AO121" s="338"/>
      <c r="AP121" s="588"/>
      <c r="AQ121" s="588"/>
      <c r="AR121" s="588"/>
      <c r="AS121" s="588"/>
      <c r="AT121" s="363"/>
      <c r="AU121" s="363"/>
      <c r="AV121" s="363"/>
      <c r="AW121" s="363"/>
      <c r="AX121" s="363"/>
      <c r="AY121" s="363"/>
      <c r="AZ121" s="363"/>
      <c r="BA121" s="363"/>
      <c r="BB121" s="363"/>
      <c r="BC121" s="363"/>
      <c r="BD121" s="363"/>
      <c r="BE121" s="593">
        <f t="shared" si="255"/>
        <v>0</v>
      </c>
      <c r="BF121" s="343" t="e">
        <f t="shared" si="259"/>
        <v>#DIV/0!</v>
      </c>
      <c r="BG121" s="593">
        <f>BG126</f>
        <v>0</v>
      </c>
      <c r="BH121" s="343" t="e">
        <f t="shared" si="291"/>
        <v>#DIV/0!</v>
      </c>
      <c r="BI121" s="363"/>
      <c r="BJ121" s="363"/>
      <c r="BK121" s="363"/>
      <c r="BL121" s="363"/>
      <c r="BM121" s="41"/>
      <c r="BN121" s="41"/>
      <c r="BS121" s="646"/>
    </row>
    <row r="122" spans="2:76" s="52" customFormat="1" ht="112.5" hidden="1" customHeight="1" x14ac:dyDescent="0.25">
      <c r="B122" s="587"/>
      <c r="C122" s="195"/>
      <c r="D122" s="588"/>
      <c r="E122" s="588"/>
      <c r="F122" s="588"/>
      <c r="G122" s="588"/>
      <c r="H122" s="588"/>
      <c r="I122" s="588"/>
      <c r="J122" s="588"/>
      <c r="K122" s="588"/>
      <c r="L122" s="588"/>
      <c r="M122" s="588"/>
      <c r="N122" s="588"/>
      <c r="O122" s="588"/>
      <c r="P122" s="588">
        <f t="shared" si="253"/>
        <v>0</v>
      </c>
      <c r="Q122" s="585" t="e">
        <f t="shared" si="236"/>
        <v>#DIV/0!</v>
      </c>
      <c r="R122" s="588"/>
      <c r="S122" s="585" t="e">
        <f t="shared" si="237"/>
        <v>#DIV/0!</v>
      </c>
      <c r="T122" s="585"/>
      <c r="U122" s="585"/>
      <c r="V122" s="588"/>
      <c r="W122" s="588"/>
      <c r="X122" s="588"/>
      <c r="Y122" s="588"/>
      <c r="Z122" s="588"/>
      <c r="AA122" s="337" t="e">
        <f t="shared" si="239"/>
        <v>#DIV/0!</v>
      </c>
      <c r="AB122" s="361"/>
      <c r="AC122" s="337" t="e">
        <f t="shared" si="240"/>
        <v>#DIV/0!</v>
      </c>
      <c r="AD122" s="337"/>
      <c r="AE122" s="337"/>
      <c r="AF122" s="588"/>
      <c r="AG122" s="588"/>
      <c r="AH122" s="588"/>
      <c r="AI122" s="588"/>
      <c r="AJ122" s="361">
        <f t="shared" si="254"/>
        <v>0</v>
      </c>
      <c r="AK122" s="337" t="e">
        <f t="shared" si="258"/>
        <v>#DIV/0!</v>
      </c>
      <c r="AL122" s="361"/>
      <c r="AM122" s="338" t="e">
        <f t="shared" si="244"/>
        <v>#DIV/0!</v>
      </c>
      <c r="AN122" s="338"/>
      <c r="AO122" s="338"/>
      <c r="AP122" s="588"/>
      <c r="AQ122" s="588"/>
      <c r="AR122" s="588"/>
      <c r="AS122" s="588"/>
      <c r="AT122" s="363"/>
      <c r="AU122" s="363"/>
      <c r="AV122" s="363"/>
      <c r="AW122" s="363"/>
      <c r="AX122" s="363"/>
      <c r="AY122" s="363"/>
      <c r="AZ122" s="363"/>
      <c r="BA122" s="363"/>
      <c r="BB122" s="363"/>
      <c r="BC122" s="363"/>
      <c r="BD122" s="363"/>
      <c r="BE122" s="364">
        <f t="shared" si="255"/>
        <v>0</v>
      </c>
      <c r="BF122" s="343" t="e">
        <f t="shared" si="259"/>
        <v>#DIV/0!</v>
      </c>
      <c r="BG122" s="364"/>
      <c r="BH122" s="341" t="e">
        <f t="shared" si="291"/>
        <v>#DIV/0!</v>
      </c>
      <c r="BI122" s="363"/>
      <c r="BJ122" s="363"/>
      <c r="BK122" s="363"/>
      <c r="BL122" s="363"/>
      <c r="BS122" s="656"/>
    </row>
    <row r="123" spans="2:76" s="52" customFormat="1" ht="112.5" hidden="1" customHeight="1" x14ac:dyDescent="0.25">
      <c r="B123" s="587"/>
      <c r="C123" s="195"/>
      <c r="D123" s="588"/>
      <c r="E123" s="588"/>
      <c r="F123" s="588"/>
      <c r="G123" s="588"/>
      <c r="H123" s="588"/>
      <c r="I123" s="588"/>
      <c r="J123" s="588"/>
      <c r="K123" s="588"/>
      <c r="L123" s="588"/>
      <c r="M123" s="588"/>
      <c r="N123" s="588"/>
      <c r="O123" s="588"/>
      <c r="P123" s="588">
        <f t="shared" si="253"/>
        <v>0</v>
      </c>
      <c r="Q123" s="585" t="e">
        <f t="shared" si="236"/>
        <v>#DIV/0!</v>
      </c>
      <c r="R123" s="588"/>
      <c r="S123" s="585" t="e">
        <f t="shared" si="237"/>
        <v>#DIV/0!</v>
      </c>
      <c r="T123" s="585"/>
      <c r="U123" s="585"/>
      <c r="V123" s="588"/>
      <c r="W123" s="588"/>
      <c r="X123" s="588"/>
      <c r="Y123" s="588"/>
      <c r="Z123" s="588"/>
      <c r="AA123" s="337" t="e">
        <f t="shared" si="239"/>
        <v>#DIV/0!</v>
      </c>
      <c r="AB123" s="361"/>
      <c r="AC123" s="337" t="e">
        <f t="shared" si="240"/>
        <v>#DIV/0!</v>
      </c>
      <c r="AD123" s="337"/>
      <c r="AE123" s="337"/>
      <c r="AF123" s="588"/>
      <c r="AG123" s="588"/>
      <c r="AH123" s="588"/>
      <c r="AI123" s="588"/>
      <c r="AJ123" s="361">
        <f t="shared" si="254"/>
        <v>0</v>
      </c>
      <c r="AK123" s="337" t="e">
        <f t="shared" si="258"/>
        <v>#DIV/0!</v>
      </c>
      <c r="AL123" s="361"/>
      <c r="AM123" s="338" t="e">
        <f t="shared" si="244"/>
        <v>#DIV/0!</v>
      </c>
      <c r="AN123" s="338"/>
      <c r="AO123" s="338"/>
      <c r="AP123" s="588"/>
      <c r="AQ123" s="588"/>
      <c r="AR123" s="588"/>
      <c r="AS123" s="588"/>
      <c r="AT123" s="363"/>
      <c r="AU123" s="363"/>
      <c r="AV123" s="363"/>
      <c r="AW123" s="363"/>
      <c r="AX123" s="363"/>
      <c r="AY123" s="363"/>
      <c r="AZ123" s="363"/>
      <c r="BA123" s="363"/>
      <c r="BB123" s="363"/>
      <c r="BC123" s="363"/>
      <c r="BD123" s="363"/>
      <c r="BE123" s="364">
        <f t="shared" si="255"/>
        <v>0</v>
      </c>
      <c r="BF123" s="343" t="e">
        <f t="shared" si="259"/>
        <v>#DIV/0!</v>
      </c>
      <c r="BG123" s="364"/>
      <c r="BH123" s="341" t="e">
        <f t="shared" si="291"/>
        <v>#DIV/0!</v>
      </c>
      <c r="BI123" s="363"/>
      <c r="BJ123" s="363"/>
      <c r="BK123" s="363"/>
      <c r="BL123" s="363"/>
      <c r="BS123" s="656"/>
    </row>
    <row r="124" spans="2:76" s="52" customFormat="1" ht="112.5" hidden="1" customHeight="1" x14ac:dyDescent="0.25">
      <c r="B124" s="587"/>
      <c r="C124" s="195"/>
      <c r="D124" s="588"/>
      <c r="E124" s="588"/>
      <c r="F124" s="588"/>
      <c r="G124" s="588"/>
      <c r="H124" s="588"/>
      <c r="I124" s="588"/>
      <c r="J124" s="588"/>
      <c r="K124" s="588"/>
      <c r="L124" s="588"/>
      <c r="M124" s="588"/>
      <c r="N124" s="588"/>
      <c r="O124" s="588"/>
      <c r="P124" s="588">
        <f t="shared" si="253"/>
        <v>0</v>
      </c>
      <c r="Q124" s="585" t="e">
        <f t="shared" si="236"/>
        <v>#DIV/0!</v>
      </c>
      <c r="R124" s="588"/>
      <c r="S124" s="585" t="e">
        <f t="shared" si="237"/>
        <v>#DIV/0!</v>
      </c>
      <c r="T124" s="585"/>
      <c r="U124" s="585"/>
      <c r="V124" s="588"/>
      <c r="W124" s="588"/>
      <c r="X124" s="588"/>
      <c r="Y124" s="588"/>
      <c r="Z124" s="588"/>
      <c r="AA124" s="337" t="e">
        <f t="shared" si="239"/>
        <v>#DIV/0!</v>
      </c>
      <c r="AB124" s="361"/>
      <c r="AC124" s="337" t="e">
        <f t="shared" si="240"/>
        <v>#DIV/0!</v>
      </c>
      <c r="AD124" s="337"/>
      <c r="AE124" s="337"/>
      <c r="AF124" s="588"/>
      <c r="AG124" s="588"/>
      <c r="AH124" s="588"/>
      <c r="AI124" s="588"/>
      <c r="AJ124" s="361">
        <f t="shared" si="254"/>
        <v>0</v>
      </c>
      <c r="AK124" s="337" t="e">
        <f t="shared" si="258"/>
        <v>#DIV/0!</v>
      </c>
      <c r="AL124" s="361"/>
      <c r="AM124" s="338" t="e">
        <f t="shared" si="244"/>
        <v>#DIV/0!</v>
      </c>
      <c r="AN124" s="338"/>
      <c r="AO124" s="338"/>
      <c r="AP124" s="588"/>
      <c r="AQ124" s="588"/>
      <c r="AR124" s="588"/>
      <c r="AS124" s="588"/>
      <c r="AT124" s="363"/>
      <c r="AU124" s="363"/>
      <c r="AV124" s="363"/>
      <c r="AW124" s="363"/>
      <c r="AX124" s="363"/>
      <c r="AY124" s="363"/>
      <c r="AZ124" s="363"/>
      <c r="BA124" s="363"/>
      <c r="BB124" s="363"/>
      <c r="BC124" s="363"/>
      <c r="BD124" s="363"/>
      <c r="BE124" s="364">
        <f t="shared" si="255"/>
        <v>0</v>
      </c>
      <c r="BF124" s="343" t="e">
        <f t="shared" si="259"/>
        <v>#DIV/0!</v>
      </c>
      <c r="BG124" s="364"/>
      <c r="BH124" s="341" t="e">
        <f t="shared" si="291"/>
        <v>#DIV/0!</v>
      </c>
      <c r="BI124" s="363"/>
      <c r="BJ124" s="363"/>
      <c r="BK124" s="363"/>
      <c r="BL124" s="363"/>
      <c r="BS124" s="656"/>
    </row>
    <row r="125" spans="2:76" s="52" customFormat="1" ht="112.5" hidden="1" customHeight="1" x14ac:dyDescent="0.25">
      <c r="B125" s="587"/>
      <c r="C125" s="195"/>
      <c r="D125" s="588"/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  <c r="O125" s="588"/>
      <c r="P125" s="588">
        <f t="shared" si="253"/>
        <v>0</v>
      </c>
      <c r="Q125" s="585" t="e">
        <f t="shared" si="236"/>
        <v>#DIV/0!</v>
      </c>
      <c r="R125" s="588"/>
      <c r="S125" s="585" t="e">
        <f t="shared" si="237"/>
        <v>#DIV/0!</v>
      </c>
      <c r="T125" s="585"/>
      <c r="U125" s="585"/>
      <c r="V125" s="588"/>
      <c r="W125" s="588"/>
      <c r="X125" s="588"/>
      <c r="Y125" s="588"/>
      <c r="Z125" s="588"/>
      <c r="AA125" s="337" t="e">
        <f t="shared" si="239"/>
        <v>#DIV/0!</v>
      </c>
      <c r="AB125" s="361"/>
      <c r="AC125" s="337" t="e">
        <f t="shared" si="240"/>
        <v>#DIV/0!</v>
      </c>
      <c r="AD125" s="337"/>
      <c r="AE125" s="337"/>
      <c r="AF125" s="588"/>
      <c r="AG125" s="588"/>
      <c r="AH125" s="588"/>
      <c r="AI125" s="588"/>
      <c r="AJ125" s="361">
        <f t="shared" si="254"/>
        <v>0</v>
      </c>
      <c r="AK125" s="337" t="e">
        <f t="shared" si="258"/>
        <v>#DIV/0!</v>
      </c>
      <c r="AL125" s="361"/>
      <c r="AM125" s="338" t="e">
        <f t="shared" si="244"/>
        <v>#DIV/0!</v>
      </c>
      <c r="AN125" s="338"/>
      <c r="AO125" s="338"/>
      <c r="AP125" s="588"/>
      <c r="AQ125" s="588"/>
      <c r="AR125" s="588"/>
      <c r="AS125" s="588"/>
      <c r="AT125" s="363"/>
      <c r="AU125" s="363"/>
      <c r="AV125" s="363"/>
      <c r="AW125" s="363"/>
      <c r="AX125" s="363"/>
      <c r="AY125" s="363"/>
      <c r="AZ125" s="363"/>
      <c r="BA125" s="363"/>
      <c r="BB125" s="363"/>
      <c r="BC125" s="363"/>
      <c r="BD125" s="363"/>
      <c r="BE125" s="364">
        <f t="shared" si="255"/>
        <v>0</v>
      </c>
      <c r="BF125" s="343" t="e">
        <f t="shared" si="259"/>
        <v>#DIV/0!</v>
      </c>
      <c r="BG125" s="364"/>
      <c r="BH125" s="341" t="e">
        <f t="shared" si="291"/>
        <v>#DIV/0!</v>
      </c>
      <c r="BI125" s="363"/>
      <c r="BJ125" s="363"/>
      <c r="BK125" s="363"/>
      <c r="BL125" s="363"/>
      <c r="BS125" s="656"/>
    </row>
    <row r="126" spans="2:76" s="52" customFormat="1" ht="46.5" hidden="1" customHeight="1" x14ac:dyDescent="0.25">
      <c r="B126" s="587"/>
      <c r="C126" s="187" t="s">
        <v>57</v>
      </c>
      <c r="D126" s="588"/>
      <c r="E126" s="588"/>
      <c r="F126" s="588"/>
      <c r="G126" s="588"/>
      <c r="H126" s="588"/>
      <c r="I126" s="588"/>
      <c r="J126" s="588"/>
      <c r="K126" s="583">
        <f t="shared" ref="K126:K132" si="292">L126</f>
        <v>0</v>
      </c>
      <c r="L126" s="583"/>
      <c r="M126" s="583"/>
      <c r="N126" s="588"/>
      <c r="O126" s="588"/>
      <c r="P126" s="583">
        <f t="shared" si="253"/>
        <v>0</v>
      </c>
      <c r="Q126" s="583" t="e">
        <f t="shared" ref="Q126:Q215" si="293">P126/K126</f>
        <v>#DIV/0!</v>
      </c>
      <c r="R126" s="583">
        <f>L126</f>
        <v>0</v>
      </c>
      <c r="S126" s="583" t="e">
        <f t="shared" ref="S126:S215" si="294">R126/L126</f>
        <v>#DIV/0!</v>
      </c>
      <c r="T126" s="583"/>
      <c r="U126" s="583"/>
      <c r="V126" s="588"/>
      <c r="W126" s="588"/>
      <c r="X126" s="588"/>
      <c r="Y126" s="588"/>
      <c r="Z126" s="583">
        <f t="shared" ref="Z126:Z132" si="295">AB126</f>
        <v>0</v>
      </c>
      <c r="AA126" s="344" t="e">
        <f t="shared" si="239"/>
        <v>#DIV/0!</v>
      </c>
      <c r="AB126" s="309">
        <f>L126</f>
        <v>0</v>
      </c>
      <c r="AC126" s="344" t="e">
        <f t="shared" ref="AC126:AC215" si="296">AB126/L126</f>
        <v>#DIV/0!</v>
      </c>
      <c r="AD126" s="344"/>
      <c r="AE126" s="344"/>
      <c r="AF126" s="588"/>
      <c r="AG126" s="588"/>
      <c r="AH126" s="588"/>
      <c r="AI126" s="588"/>
      <c r="AJ126" s="309"/>
      <c r="AK126" s="344" t="e">
        <f t="shared" si="258"/>
        <v>#DIV/0!</v>
      </c>
      <c r="AL126" s="309"/>
      <c r="AM126" s="338" t="e">
        <f t="shared" ref="AM126:AM215" si="297">AL126/L126</f>
        <v>#DIV/0!</v>
      </c>
      <c r="AN126" s="338"/>
      <c r="AO126" s="338"/>
      <c r="AP126" s="588"/>
      <c r="AQ126" s="588"/>
      <c r="AR126" s="588"/>
      <c r="AS126" s="588"/>
      <c r="AT126" s="363"/>
      <c r="AU126" s="363"/>
      <c r="AV126" s="363"/>
      <c r="AW126" s="363"/>
      <c r="AX126" s="363"/>
      <c r="AY126" s="363"/>
      <c r="AZ126" s="363"/>
      <c r="BA126" s="363"/>
      <c r="BB126" s="363"/>
      <c r="BC126" s="363"/>
      <c r="BD126" s="363"/>
      <c r="BE126" s="311">
        <f t="shared" si="255"/>
        <v>0</v>
      </c>
      <c r="BF126" s="343" t="e">
        <f t="shared" si="259"/>
        <v>#DIV/0!</v>
      </c>
      <c r="BG126" s="311">
        <f>L126-AB126</f>
        <v>0</v>
      </c>
      <c r="BH126" s="345" t="e">
        <f t="shared" si="291"/>
        <v>#DIV/0!</v>
      </c>
      <c r="BI126" s="363"/>
      <c r="BJ126" s="363"/>
      <c r="BK126" s="363"/>
      <c r="BL126" s="363"/>
      <c r="BS126" s="656"/>
    </row>
    <row r="127" spans="2:76" s="52" customFormat="1" ht="66" customHeight="1" x14ac:dyDescent="0.25">
      <c r="B127" s="301" t="s">
        <v>71</v>
      </c>
      <c r="C127" s="186" t="s">
        <v>77</v>
      </c>
      <c r="D127" s="588"/>
      <c r="E127" s="588"/>
      <c r="F127" s="588"/>
      <c r="G127" s="588"/>
      <c r="H127" s="588"/>
      <c r="I127" s="588"/>
      <c r="J127" s="588"/>
      <c r="K127" s="582">
        <f t="shared" si="292"/>
        <v>446545.71007999999</v>
      </c>
      <c r="L127" s="582">
        <f>L128+L129+L130</f>
        <v>446545.71007999999</v>
      </c>
      <c r="M127" s="582"/>
      <c r="N127" s="588"/>
      <c r="O127" s="588"/>
      <c r="P127" s="582">
        <f t="shared" si="253"/>
        <v>41877.782299999999</v>
      </c>
      <c r="Q127" s="585">
        <f t="shared" si="293"/>
        <v>9.3781624937114436E-2</v>
      </c>
      <c r="R127" s="582">
        <f>R128</f>
        <v>41877.782299999999</v>
      </c>
      <c r="S127" s="585">
        <f t="shared" si="294"/>
        <v>9.3781624937114436E-2</v>
      </c>
      <c r="T127" s="585"/>
      <c r="U127" s="585"/>
      <c r="V127" s="588"/>
      <c r="W127" s="588"/>
      <c r="X127" s="588"/>
      <c r="Y127" s="588"/>
      <c r="Z127" s="582">
        <f t="shared" si="295"/>
        <v>446545.71007999999</v>
      </c>
      <c r="AA127" s="337">
        <f t="shared" ref="AA127:AA216" si="298">Z127/K127</f>
        <v>1</v>
      </c>
      <c r="AB127" s="590">
        <f>AB128+AB129+AB130</f>
        <v>446545.71007999999</v>
      </c>
      <c r="AC127" s="337">
        <f t="shared" si="296"/>
        <v>1</v>
      </c>
      <c r="AD127" s="337"/>
      <c r="AE127" s="337"/>
      <c r="AF127" s="588"/>
      <c r="AG127" s="588"/>
      <c r="AH127" s="588"/>
      <c r="AI127" s="588"/>
      <c r="AJ127" s="590">
        <f t="shared" si="254"/>
        <v>183661.54978</v>
      </c>
      <c r="AK127" s="337">
        <f t="shared" si="258"/>
        <v>0.4112939518489529</v>
      </c>
      <c r="AL127" s="590">
        <f>AL128</f>
        <v>183661.54978</v>
      </c>
      <c r="AM127" s="338">
        <f t="shared" si="297"/>
        <v>0.4112939518489529</v>
      </c>
      <c r="AN127" s="338"/>
      <c r="AO127" s="338"/>
      <c r="AP127" s="588"/>
      <c r="AQ127" s="588"/>
      <c r="AR127" s="588"/>
      <c r="AS127" s="588"/>
      <c r="AT127" s="363"/>
      <c r="AU127" s="363"/>
      <c r="AV127" s="363"/>
      <c r="AW127" s="363"/>
      <c r="AX127" s="363"/>
      <c r="AY127" s="363"/>
      <c r="AZ127" s="363"/>
      <c r="BA127" s="363"/>
      <c r="BB127" s="363"/>
      <c r="BC127" s="363"/>
      <c r="BD127" s="363"/>
      <c r="BE127" s="593">
        <f t="shared" si="255"/>
        <v>0</v>
      </c>
      <c r="BF127" s="343">
        <f t="shared" si="259"/>
        <v>0</v>
      </c>
      <c r="BG127" s="593">
        <f>BG128</f>
        <v>0</v>
      </c>
      <c r="BH127" s="341">
        <f t="shared" si="291"/>
        <v>0</v>
      </c>
      <c r="BI127" s="363"/>
      <c r="BJ127" s="363"/>
      <c r="BK127" s="363"/>
      <c r="BL127" s="363"/>
      <c r="BS127" s="656"/>
    </row>
    <row r="128" spans="2:76" s="52" customFormat="1" ht="52.5" customHeight="1" x14ac:dyDescent="0.25">
      <c r="B128" s="587"/>
      <c r="C128" s="187" t="s">
        <v>57</v>
      </c>
      <c r="D128" s="588"/>
      <c r="E128" s="588"/>
      <c r="F128" s="588"/>
      <c r="G128" s="588"/>
      <c r="H128" s="588"/>
      <c r="I128" s="588"/>
      <c r="J128" s="588"/>
      <c r="K128" s="583">
        <f t="shared" si="292"/>
        <v>434274.66529999999</v>
      </c>
      <c r="L128" s="583">
        <v>434274.66529999999</v>
      </c>
      <c r="M128" s="583"/>
      <c r="N128" s="588"/>
      <c r="O128" s="588"/>
      <c r="P128" s="583">
        <f t="shared" ref="P128:P217" si="299">R128+V128+X128</f>
        <v>41877.782299999999</v>
      </c>
      <c r="Q128" s="585">
        <f t="shared" si="293"/>
        <v>9.643155736720338E-2</v>
      </c>
      <c r="R128" s="583">
        <v>41877.782299999999</v>
      </c>
      <c r="S128" s="585">
        <f t="shared" si="294"/>
        <v>9.643155736720338E-2</v>
      </c>
      <c r="T128" s="585"/>
      <c r="U128" s="585"/>
      <c r="V128" s="588"/>
      <c r="W128" s="588"/>
      <c r="X128" s="588"/>
      <c r="Y128" s="588"/>
      <c r="Z128" s="583">
        <f t="shared" si="295"/>
        <v>434274.66529999999</v>
      </c>
      <c r="AA128" s="337">
        <f t="shared" si="298"/>
        <v>1</v>
      </c>
      <c r="AB128" s="309">
        <v>434274.66529999999</v>
      </c>
      <c r="AC128" s="337">
        <f t="shared" si="296"/>
        <v>1</v>
      </c>
      <c r="AD128" s="337"/>
      <c r="AE128" s="337"/>
      <c r="AF128" s="588"/>
      <c r="AG128" s="588"/>
      <c r="AH128" s="588"/>
      <c r="AI128" s="588"/>
      <c r="AJ128" s="309">
        <f t="shared" ref="AJ128:AJ193" si="300">AL128+AP128+AR128</f>
        <v>183661.54978</v>
      </c>
      <c r="AK128" s="337">
        <f t="shared" si="258"/>
        <v>0.42291564407314736</v>
      </c>
      <c r="AL128" s="309">
        <v>183661.54978</v>
      </c>
      <c r="AM128" s="338">
        <f t="shared" si="297"/>
        <v>0.42291564407314736</v>
      </c>
      <c r="AN128" s="338"/>
      <c r="AO128" s="338"/>
      <c r="AP128" s="588"/>
      <c r="AQ128" s="588"/>
      <c r="AR128" s="588"/>
      <c r="AS128" s="588"/>
      <c r="AT128" s="363"/>
      <c r="AU128" s="363"/>
      <c r="AV128" s="363"/>
      <c r="AW128" s="363"/>
      <c r="AX128" s="363"/>
      <c r="AY128" s="363"/>
      <c r="AZ128" s="363"/>
      <c r="BA128" s="363"/>
      <c r="BB128" s="363"/>
      <c r="BC128" s="363"/>
      <c r="BD128" s="363"/>
      <c r="BE128" s="311">
        <f t="shared" ref="BE128:BE142" si="301">BG128+BI128+BK128</f>
        <v>0</v>
      </c>
      <c r="BF128" s="343">
        <f t="shared" si="259"/>
        <v>0</v>
      </c>
      <c r="BG128" s="311">
        <v>0</v>
      </c>
      <c r="BH128" s="341">
        <f t="shared" si="291"/>
        <v>0</v>
      </c>
      <c r="BI128" s="363"/>
      <c r="BJ128" s="363"/>
      <c r="BK128" s="363"/>
      <c r="BL128" s="363"/>
      <c r="BS128" s="656"/>
    </row>
    <row r="129" spans="2:71" s="564" customFormat="1" ht="45" customHeight="1" x14ac:dyDescent="0.25">
      <c r="B129" s="436"/>
      <c r="C129" s="565" t="s">
        <v>417</v>
      </c>
      <c r="D129" s="416"/>
      <c r="E129" s="416"/>
      <c r="F129" s="416"/>
      <c r="G129" s="416"/>
      <c r="H129" s="416"/>
      <c r="I129" s="416"/>
      <c r="J129" s="416"/>
      <c r="K129" s="416">
        <f>L129</f>
        <v>8221.6</v>
      </c>
      <c r="L129" s="416">
        <v>8221.6</v>
      </c>
      <c r="M129" s="416"/>
      <c r="N129" s="416"/>
      <c r="O129" s="416"/>
      <c r="P129" s="416"/>
      <c r="Q129" s="416"/>
      <c r="R129" s="416"/>
      <c r="S129" s="416"/>
      <c r="T129" s="416"/>
      <c r="U129" s="416"/>
      <c r="V129" s="416"/>
      <c r="W129" s="416"/>
      <c r="X129" s="416"/>
      <c r="Y129" s="416"/>
      <c r="Z129" s="416">
        <f t="shared" si="295"/>
        <v>8221.6</v>
      </c>
      <c r="AA129" s="438">
        <f t="shared" si="298"/>
        <v>1</v>
      </c>
      <c r="AB129" s="417">
        <f>L129</f>
        <v>8221.6</v>
      </c>
      <c r="AC129" s="438">
        <f t="shared" si="296"/>
        <v>1</v>
      </c>
      <c r="AD129" s="438"/>
      <c r="AE129" s="438"/>
      <c r="AF129" s="416"/>
      <c r="AG129" s="416"/>
      <c r="AH129" s="416"/>
      <c r="AI129" s="416"/>
      <c r="AJ129" s="417"/>
      <c r="AK129" s="438"/>
      <c r="AL129" s="417"/>
      <c r="AM129" s="566"/>
      <c r="AN129" s="566"/>
      <c r="AO129" s="566"/>
      <c r="AP129" s="416"/>
      <c r="AQ129" s="416"/>
      <c r="AR129" s="416"/>
      <c r="AS129" s="416"/>
      <c r="AT129" s="418"/>
      <c r="AU129" s="418"/>
      <c r="AV129" s="418"/>
      <c r="AW129" s="418"/>
      <c r="AX129" s="418"/>
      <c r="AY129" s="418"/>
      <c r="AZ129" s="418"/>
      <c r="BA129" s="418"/>
      <c r="BB129" s="418"/>
      <c r="BC129" s="418"/>
      <c r="BD129" s="418"/>
      <c r="BE129" s="419"/>
      <c r="BF129" s="440"/>
      <c r="BG129" s="419"/>
      <c r="BH129" s="440"/>
      <c r="BI129" s="418"/>
      <c r="BJ129" s="418"/>
      <c r="BK129" s="418"/>
      <c r="BL129" s="418"/>
      <c r="BM129" s="116"/>
      <c r="BN129" s="116"/>
      <c r="BS129" s="654"/>
    </row>
    <row r="130" spans="2:71" s="559" customFormat="1" ht="54" customHeight="1" x14ac:dyDescent="0.25">
      <c r="B130" s="318"/>
      <c r="C130" s="204" t="s">
        <v>416</v>
      </c>
      <c r="D130" s="584"/>
      <c r="E130" s="560"/>
      <c r="F130" s="560"/>
      <c r="G130" s="584"/>
      <c r="H130" s="560"/>
      <c r="I130" s="560"/>
      <c r="J130" s="584"/>
      <c r="K130" s="584">
        <f t="shared" si="292"/>
        <v>4049.4447799999998</v>
      </c>
      <c r="L130" s="584">
        <v>4049.4447799999998</v>
      </c>
      <c r="M130" s="584"/>
      <c r="N130" s="560"/>
      <c r="O130" s="560"/>
      <c r="P130" s="584">
        <f t="shared" si="299"/>
        <v>0</v>
      </c>
      <c r="Q130" s="584">
        <f t="shared" si="293"/>
        <v>0</v>
      </c>
      <c r="R130" s="584"/>
      <c r="S130" s="584">
        <f t="shared" si="294"/>
        <v>0</v>
      </c>
      <c r="T130" s="584"/>
      <c r="U130" s="584"/>
      <c r="V130" s="584"/>
      <c r="W130" s="584"/>
      <c r="X130" s="584"/>
      <c r="Y130" s="584"/>
      <c r="Z130" s="584">
        <f t="shared" si="295"/>
        <v>4049.4447799999998</v>
      </c>
      <c r="AA130" s="477">
        <f t="shared" si="298"/>
        <v>1</v>
      </c>
      <c r="AB130" s="320">
        <f>L130</f>
        <v>4049.4447799999998</v>
      </c>
      <c r="AC130" s="477">
        <f t="shared" si="296"/>
        <v>1</v>
      </c>
      <c r="AD130" s="477"/>
      <c r="AE130" s="477"/>
      <c r="AF130" s="584"/>
      <c r="AG130" s="584"/>
      <c r="AH130" s="584"/>
      <c r="AI130" s="584"/>
      <c r="AJ130" s="320">
        <f t="shared" si="300"/>
        <v>0</v>
      </c>
      <c r="AK130" s="477">
        <f t="shared" si="258"/>
        <v>0</v>
      </c>
      <c r="AL130" s="320"/>
      <c r="AM130" s="562">
        <f t="shared" si="297"/>
        <v>0</v>
      </c>
      <c r="AN130" s="562"/>
      <c r="AO130" s="562"/>
      <c r="AP130" s="584"/>
      <c r="AQ130" s="584"/>
      <c r="AR130" s="584"/>
      <c r="AS130" s="584"/>
      <c r="AT130" s="424"/>
      <c r="AU130" s="424"/>
      <c r="AV130" s="424"/>
      <c r="AW130" s="424"/>
      <c r="AX130" s="424"/>
      <c r="AY130" s="424"/>
      <c r="AZ130" s="424"/>
      <c r="BA130" s="424"/>
      <c r="BB130" s="424"/>
      <c r="BC130" s="424"/>
      <c r="BD130" s="424"/>
      <c r="BE130" s="322">
        <f t="shared" si="301"/>
        <v>0</v>
      </c>
      <c r="BF130" s="493">
        <f t="shared" si="259"/>
        <v>0</v>
      </c>
      <c r="BG130" s="322"/>
      <c r="BH130" s="493" t="e">
        <f t="shared" si="291"/>
        <v>#DIV/0!</v>
      </c>
      <c r="BI130" s="321"/>
      <c r="BJ130" s="321"/>
      <c r="BK130" s="321"/>
      <c r="BL130" s="321"/>
      <c r="BM130" s="563"/>
      <c r="BN130" s="563"/>
      <c r="BS130" s="655"/>
    </row>
    <row r="131" spans="2:71" s="42" customFormat="1" ht="54" customHeight="1" x14ac:dyDescent="0.25">
      <c r="B131" s="301" t="s">
        <v>31</v>
      </c>
      <c r="C131" s="186" t="s">
        <v>74</v>
      </c>
      <c r="D131" s="582"/>
      <c r="E131" s="355"/>
      <c r="F131" s="355"/>
      <c r="G131" s="582"/>
      <c r="H131" s="355"/>
      <c r="I131" s="355"/>
      <c r="J131" s="582"/>
      <c r="K131" s="582">
        <f t="shared" si="292"/>
        <v>256504.59125</v>
      </c>
      <c r="L131" s="582">
        <f>L132</f>
        <v>256504.59125</v>
      </c>
      <c r="M131" s="582"/>
      <c r="N131" s="355"/>
      <c r="O131" s="355"/>
      <c r="P131" s="582">
        <f t="shared" si="299"/>
        <v>289570.28645000001</v>
      </c>
      <c r="Q131" s="582">
        <f t="shared" si="293"/>
        <v>1.1289087849806665</v>
      </c>
      <c r="R131" s="582">
        <f>R132</f>
        <v>289570.28645000001</v>
      </c>
      <c r="S131" s="582">
        <f t="shared" si="294"/>
        <v>1.1289087849806665</v>
      </c>
      <c r="T131" s="582"/>
      <c r="U131" s="582"/>
      <c r="V131" s="582"/>
      <c r="W131" s="582"/>
      <c r="X131" s="582"/>
      <c r="Y131" s="582"/>
      <c r="Z131" s="582">
        <f t="shared" si="295"/>
        <v>256504.59125</v>
      </c>
      <c r="AA131" s="342">
        <f t="shared" si="298"/>
        <v>1</v>
      </c>
      <c r="AB131" s="590">
        <f>AB132</f>
        <v>256504.59125</v>
      </c>
      <c r="AC131" s="342">
        <f t="shared" si="296"/>
        <v>1</v>
      </c>
      <c r="AD131" s="342"/>
      <c r="AE131" s="342"/>
      <c r="AF131" s="582"/>
      <c r="AG131" s="582"/>
      <c r="AH131" s="582"/>
      <c r="AI131" s="582"/>
      <c r="AJ131" s="590">
        <f t="shared" si="300"/>
        <v>256504.59125</v>
      </c>
      <c r="AK131" s="342">
        <f t="shared" ref="AK131:AK219" si="302">AJ131/K131</f>
        <v>1</v>
      </c>
      <c r="AL131" s="590">
        <f>AL132</f>
        <v>256504.59125</v>
      </c>
      <c r="AM131" s="338">
        <f t="shared" si="297"/>
        <v>1</v>
      </c>
      <c r="AN131" s="338"/>
      <c r="AO131" s="338"/>
      <c r="AP131" s="582"/>
      <c r="AQ131" s="582"/>
      <c r="AR131" s="582"/>
      <c r="AS131" s="582"/>
      <c r="AT131" s="351"/>
      <c r="AU131" s="351"/>
      <c r="AV131" s="351"/>
      <c r="AW131" s="351"/>
      <c r="AX131" s="351"/>
      <c r="AY131" s="351"/>
      <c r="AZ131" s="351"/>
      <c r="BA131" s="351"/>
      <c r="BB131" s="351"/>
      <c r="BC131" s="351"/>
      <c r="BD131" s="351"/>
      <c r="BE131" s="593">
        <f t="shared" si="301"/>
        <v>0</v>
      </c>
      <c r="BF131" s="343">
        <f t="shared" ref="BF131:BF177" si="303">BE131/K131</f>
        <v>0</v>
      </c>
      <c r="BG131" s="593">
        <f>BG132</f>
        <v>0</v>
      </c>
      <c r="BH131" s="343">
        <f t="shared" si="291"/>
        <v>0</v>
      </c>
      <c r="BI131" s="331"/>
      <c r="BJ131" s="331"/>
      <c r="BK131" s="331"/>
      <c r="BL131" s="331"/>
      <c r="BM131" s="41"/>
      <c r="BN131" s="41"/>
      <c r="BS131" s="753" t="s">
        <v>443</v>
      </c>
    </row>
    <row r="132" spans="2:71" s="51" customFormat="1" ht="39.75" customHeight="1" x14ac:dyDescent="0.25">
      <c r="B132" s="307"/>
      <c r="C132" s="187" t="s">
        <v>57</v>
      </c>
      <c r="D132" s="583"/>
      <c r="E132" s="365"/>
      <c r="F132" s="365"/>
      <c r="G132" s="583"/>
      <c r="H132" s="365"/>
      <c r="I132" s="365"/>
      <c r="J132" s="583"/>
      <c r="K132" s="583">
        <f t="shared" si="292"/>
        <v>256504.59125</v>
      </c>
      <c r="L132" s="583">
        <v>256504.59125</v>
      </c>
      <c r="M132" s="583"/>
      <c r="N132" s="365"/>
      <c r="O132" s="365"/>
      <c r="P132" s="583">
        <f t="shared" si="299"/>
        <v>289570.28645000001</v>
      </c>
      <c r="Q132" s="585">
        <f t="shared" si="293"/>
        <v>1.1289087849806665</v>
      </c>
      <c r="R132" s="583">
        <v>289570.28645000001</v>
      </c>
      <c r="S132" s="585">
        <f t="shared" si="294"/>
        <v>1.1289087849806665</v>
      </c>
      <c r="T132" s="585"/>
      <c r="U132" s="585"/>
      <c r="V132" s="583"/>
      <c r="W132" s="583"/>
      <c r="X132" s="583"/>
      <c r="Y132" s="583"/>
      <c r="Z132" s="583">
        <f t="shared" si="295"/>
        <v>256504.59125</v>
      </c>
      <c r="AA132" s="337">
        <f t="shared" si="298"/>
        <v>1</v>
      </c>
      <c r="AB132" s="309">
        <v>256504.59125</v>
      </c>
      <c r="AC132" s="337">
        <f t="shared" si="296"/>
        <v>1</v>
      </c>
      <c r="AD132" s="337"/>
      <c r="AE132" s="337"/>
      <c r="AF132" s="583"/>
      <c r="AG132" s="583"/>
      <c r="AH132" s="583"/>
      <c r="AI132" s="583"/>
      <c r="AJ132" s="309">
        <f>AL132</f>
        <v>256504.59125</v>
      </c>
      <c r="AK132" s="337">
        <f t="shared" si="302"/>
        <v>1</v>
      </c>
      <c r="AL132" s="309">
        <v>256504.59125</v>
      </c>
      <c r="AM132" s="338">
        <f t="shared" si="297"/>
        <v>1</v>
      </c>
      <c r="AN132" s="338"/>
      <c r="AO132" s="338"/>
      <c r="AP132" s="583"/>
      <c r="AQ132" s="583"/>
      <c r="AR132" s="583"/>
      <c r="AS132" s="583"/>
      <c r="AT132" s="367"/>
      <c r="AU132" s="367"/>
      <c r="AV132" s="367"/>
      <c r="AW132" s="367"/>
      <c r="AX132" s="367"/>
      <c r="AY132" s="367"/>
      <c r="AZ132" s="367"/>
      <c r="BA132" s="367"/>
      <c r="BB132" s="367"/>
      <c r="BC132" s="367"/>
      <c r="BD132" s="367"/>
      <c r="BE132" s="311">
        <f t="shared" si="301"/>
        <v>0</v>
      </c>
      <c r="BF132" s="343">
        <f t="shared" si="303"/>
        <v>0</v>
      </c>
      <c r="BG132" s="311">
        <f>L132-AB132</f>
        <v>0</v>
      </c>
      <c r="BH132" s="341">
        <f t="shared" si="291"/>
        <v>0</v>
      </c>
      <c r="BI132" s="310"/>
      <c r="BJ132" s="310"/>
      <c r="BK132" s="310"/>
      <c r="BL132" s="310"/>
      <c r="BM132" s="50"/>
      <c r="BN132" s="50"/>
      <c r="BS132" s="653"/>
    </row>
    <row r="133" spans="2:71" s="42" customFormat="1" ht="54" hidden="1" customHeight="1" x14ac:dyDescent="0.25">
      <c r="B133" s="301"/>
      <c r="C133" s="186"/>
      <c r="D133" s="582"/>
      <c r="E133" s="355"/>
      <c r="F133" s="355"/>
      <c r="G133" s="582"/>
      <c r="H133" s="355"/>
      <c r="I133" s="355"/>
      <c r="J133" s="582"/>
      <c r="K133" s="582"/>
      <c r="L133" s="582"/>
      <c r="M133" s="582"/>
      <c r="N133" s="355"/>
      <c r="O133" s="355"/>
      <c r="P133" s="582">
        <f t="shared" si="299"/>
        <v>0</v>
      </c>
      <c r="Q133" s="585" t="e">
        <f t="shared" si="293"/>
        <v>#DIV/0!</v>
      </c>
      <c r="R133" s="582"/>
      <c r="S133" s="585" t="e">
        <f t="shared" si="294"/>
        <v>#DIV/0!</v>
      </c>
      <c r="T133" s="585"/>
      <c r="U133" s="585"/>
      <c r="V133" s="582"/>
      <c r="W133" s="582"/>
      <c r="X133" s="582"/>
      <c r="Y133" s="582"/>
      <c r="Z133" s="582"/>
      <c r="AA133" s="337" t="e">
        <f t="shared" si="298"/>
        <v>#DIV/0!</v>
      </c>
      <c r="AB133" s="590"/>
      <c r="AC133" s="337" t="e">
        <f t="shared" si="296"/>
        <v>#DIV/0!</v>
      </c>
      <c r="AD133" s="337"/>
      <c r="AE133" s="337"/>
      <c r="AF133" s="582"/>
      <c r="AG133" s="582"/>
      <c r="AH133" s="582"/>
      <c r="AI133" s="582"/>
      <c r="AJ133" s="590">
        <f t="shared" si="300"/>
        <v>0</v>
      </c>
      <c r="AK133" s="337" t="e">
        <f t="shared" si="302"/>
        <v>#DIV/0!</v>
      </c>
      <c r="AL133" s="590"/>
      <c r="AM133" s="338" t="e">
        <f t="shared" si="297"/>
        <v>#DIV/0!</v>
      </c>
      <c r="AN133" s="338"/>
      <c r="AO133" s="338"/>
      <c r="AP133" s="582"/>
      <c r="AQ133" s="582"/>
      <c r="AR133" s="582"/>
      <c r="AS133" s="582"/>
      <c r="AT133" s="351"/>
      <c r="AU133" s="351"/>
      <c r="AV133" s="351"/>
      <c r="AW133" s="351"/>
      <c r="AX133" s="351"/>
      <c r="AY133" s="351"/>
      <c r="AZ133" s="351"/>
      <c r="BA133" s="351"/>
      <c r="BB133" s="351"/>
      <c r="BC133" s="351"/>
      <c r="BD133" s="351"/>
      <c r="BE133" s="593">
        <f t="shared" si="301"/>
        <v>0</v>
      </c>
      <c r="BF133" s="343" t="e">
        <f t="shared" si="303"/>
        <v>#DIV/0!</v>
      </c>
      <c r="BG133" s="593"/>
      <c r="BH133" s="341" t="e">
        <f t="shared" si="291"/>
        <v>#DIV/0!</v>
      </c>
      <c r="BI133" s="331"/>
      <c r="BJ133" s="331"/>
      <c r="BK133" s="331"/>
      <c r="BL133" s="331"/>
      <c r="BM133" s="41"/>
      <c r="BN133" s="41"/>
      <c r="BS133" s="646"/>
    </row>
    <row r="134" spans="2:71" s="42" customFormat="1" ht="54" hidden="1" customHeight="1" x14ac:dyDescent="0.25">
      <c r="B134" s="301"/>
      <c r="C134" s="186"/>
      <c r="D134" s="582"/>
      <c r="E134" s="355"/>
      <c r="F134" s="355"/>
      <c r="G134" s="582"/>
      <c r="H134" s="355"/>
      <c r="I134" s="355"/>
      <c r="J134" s="582"/>
      <c r="K134" s="582"/>
      <c r="L134" s="582"/>
      <c r="M134" s="582"/>
      <c r="N134" s="355"/>
      <c r="O134" s="355"/>
      <c r="P134" s="582">
        <f t="shared" si="299"/>
        <v>0</v>
      </c>
      <c r="Q134" s="585" t="e">
        <f t="shared" si="293"/>
        <v>#DIV/0!</v>
      </c>
      <c r="R134" s="582"/>
      <c r="S134" s="585" t="e">
        <f t="shared" si="294"/>
        <v>#DIV/0!</v>
      </c>
      <c r="T134" s="585"/>
      <c r="U134" s="585"/>
      <c r="V134" s="582"/>
      <c r="W134" s="582"/>
      <c r="X134" s="582"/>
      <c r="Y134" s="582"/>
      <c r="Z134" s="582"/>
      <c r="AA134" s="337" t="e">
        <f t="shared" si="298"/>
        <v>#DIV/0!</v>
      </c>
      <c r="AB134" s="590"/>
      <c r="AC134" s="337" t="e">
        <f t="shared" si="296"/>
        <v>#DIV/0!</v>
      </c>
      <c r="AD134" s="337"/>
      <c r="AE134" s="337"/>
      <c r="AF134" s="582"/>
      <c r="AG134" s="582"/>
      <c r="AH134" s="582"/>
      <c r="AI134" s="582"/>
      <c r="AJ134" s="590">
        <f t="shared" si="300"/>
        <v>0</v>
      </c>
      <c r="AK134" s="337" t="e">
        <f t="shared" si="302"/>
        <v>#DIV/0!</v>
      </c>
      <c r="AL134" s="590"/>
      <c r="AM134" s="338" t="e">
        <f t="shared" si="297"/>
        <v>#DIV/0!</v>
      </c>
      <c r="AN134" s="338"/>
      <c r="AO134" s="338"/>
      <c r="AP134" s="582"/>
      <c r="AQ134" s="582"/>
      <c r="AR134" s="582"/>
      <c r="AS134" s="582"/>
      <c r="AT134" s="351"/>
      <c r="AU134" s="351"/>
      <c r="AV134" s="351"/>
      <c r="AW134" s="351"/>
      <c r="AX134" s="351"/>
      <c r="AY134" s="351"/>
      <c r="AZ134" s="351"/>
      <c r="BA134" s="351"/>
      <c r="BB134" s="351"/>
      <c r="BC134" s="351"/>
      <c r="BD134" s="351"/>
      <c r="BE134" s="593">
        <f t="shared" si="301"/>
        <v>0</v>
      </c>
      <c r="BF134" s="343" t="e">
        <f t="shared" si="303"/>
        <v>#DIV/0!</v>
      </c>
      <c r="BG134" s="593"/>
      <c r="BH134" s="341" t="e">
        <f t="shared" si="291"/>
        <v>#DIV/0!</v>
      </c>
      <c r="BI134" s="331"/>
      <c r="BJ134" s="331"/>
      <c r="BK134" s="331"/>
      <c r="BL134" s="331"/>
      <c r="BM134" s="41"/>
      <c r="BN134" s="41"/>
      <c r="BS134" s="646"/>
    </row>
    <row r="135" spans="2:71" s="42" customFormat="1" ht="54" customHeight="1" x14ac:dyDescent="0.25">
      <c r="B135" s="301" t="s">
        <v>76</v>
      </c>
      <c r="C135" s="190" t="s">
        <v>72</v>
      </c>
      <c r="D135" s="582"/>
      <c r="E135" s="355"/>
      <c r="F135" s="355"/>
      <c r="G135" s="582"/>
      <c r="H135" s="355"/>
      <c r="I135" s="355"/>
      <c r="J135" s="582"/>
      <c r="K135" s="582">
        <f>L135</f>
        <v>19673.432850000001</v>
      </c>
      <c r="L135" s="582">
        <f>L136+L137</f>
        <v>19673.432850000001</v>
      </c>
      <c r="M135" s="582"/>
      <c r="N135" s="355"/>
      <c r="O135" s="355"/>
      <c r="P135" s="582"/>
      <c r="Q135" s="585"/>
      <c r="R135" s="582"/>
      <c r="S135" s="585"/>
      <c r="T135" s="585"/>
      <c r="U135" s="585"/>
      <c r="V135" s="582"/>
      <c r="W135" s="582"/>
      <c r="X135" s="582"/>
      <c r="Y135" s="582"/>
      <c r="Z135" s="582">
        <f>Z137</f>
        <v>6492.2328500000003</v>
      </c>
      <c r="AA135" s="337">
        <f t="shared" si="298"/>
        <v>0.33000000048288469</v>
      </c>
      <c r="AB135" s="590">
        <f>AB136+AB137</f>
        <v>19673.432850000001</v>
      </c>
      <c r="AC135" s="337">
        <f t="shared" si="296"/>
        <v>1</v>
      </c>
      <c r="AD135" s="337"/>
      <c r="AE135" s="337"/>
      <c r="AF135" s="582"/>
      <c r="AG135" s="582"/>
      <c r="AH135" s="582"/>
      <c r="AI135" s="582"/>
      <c r="AJ135" s="590"/>
      <c r="AK135" s="337"/>
      <c r="AL135" s="590"/>
      <c r="AM135" s="338"/>
      <c r="AN135" s="338"/>
      <c r="AO135" s="338"/>
      <c r="AP135" s="582"/>
      <c r="AQ135" s="582"/>
      <c r="AR135" s="582"/>
      <c r="AS135" s="582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593"/>
      <c r="BF135" s="343"/>
      <c r="BG135" s="593"/>
      <c r="BH135" s="341"/>
      <c r="BI135" s="331"/>
      <c r="BJ135" s="331"/>
      <c r="BK135" s="331"/>
      <c r="BL135" s="331"/>
      <c r="BM135" s="41"/>
      <c r="BN135" s="41"/>
      <c r="BS135" s="646"/>
    </row>
    <row r="136" spans="2:71" s="564" customFormat="1" ht="45" customHeight="1" x14ac:dyDescent="0.25">
      <c r="B136" s="436"/>
      <c r="C136" s="565" t="s">
        <v>417</v>
      </c>
      <c r="D136" s="416"/>
      <c r="E136" s="416"/>
      <c r="F136" s="416"/>
      <c r="G136" s="416"/>
      <c r="H136" s="416"/>
      <c r="I136" s="416"/>
      <c r="J136" s="416"/>
      <c r="K136" s="416">
        <f>L136</f>
        <v>13181.2</v>
      </c>
      <c r="L136" s="416">
        <v>13181.2</v>
      </c>
      <c r="M136" s="416"/>
      <c r="N136" s="416"/>
      <c r="O136" s="416"/>
      <c r="P136" s="416"/>
      <c r="Q136" s="416"/>
      <c r="R136" s="416"/>
      <c r="S136" s="416"/>
      <c r="T136" s="416"/>
      <c r="U136" s="416"/>
      <c r="V136" s="416"/>
      <c r="W136" s="416"/>
      <c r="X136" s="416"/>
      <c r="Y136" s="416"/>
      <c r="Z136" s="416">
        <f>AB136</f>
        <v>13181.2</v>
      </c>
      <c r="AA136" s="438">
        <f t="shared" si="298"/>
        <v>1</v>
      </c>
      <c r="AB136" s="417">
        <f>L136</f>
        <v>13181.2</v>
      </c>
      <c r="AC136" s="438">
        <f t="shared" si="296"/>
        <v>1</v>
      </c>
      <c r="AD136" s="438"/>
      <c r="AE136" s="438"/>
      <c r="AF136" s="416"/>
      <c r="AG136" s="416"/>
      <c r="AH136" s="416"/>
      <c r="AI136" s="416"/>
      <c r="AJ136" s="417"/>
      <c r="AK136" s="438"/>
      <c r="AL136" s="417"/>
      <c r="AM136" s="566"/>
      <c r="AN136" s="566"/>
      <c r="AO136" s="566"/>
      <c r="AP136" s="416"/>
      <c r="AQ136" s="416"/>
      <c r="AR136" s="416"/>
      <c r="AS136" s="416"/>
      <c r="AT136" s="418"/>
      <c r="AU136" s="418"/>
      <c r="AV136" s="418"/>
      <c r="AW136" s="418"/>
      <c r="AX136" s="418"/>
      <c r="AY136" s="418"/>
      <c r="AZ136" s="418"/>
      <c r="BA136" s="418"/>
      <c r="BB136" s="418"/>
      <c r="BC136" s="418"/>
      <c r="BD136" s="418"/>
      <c r="BE136" s="419"/>
      <c r="BF136" s="440"/>
      <c r="BG136" s="419"/>
      <c r="BH136" s="440"/>
      <c r="BI136" s="418"/>
      <c r="BJ136" s="418"/>
      <c r="BK136" s="418"/>
      <c r="BL136" s="418"/>
      <c r="BM136" s="116"/>
      <c r="BN136" s="116"/>
      <c r="BS136" s="654"/>
    </row>
    <row r="137" spans="2:71" s="559" customFormat="1" ht="54" customHeight="1" x14ac:dyDescent="0.25">
      <c r="B137" s="318"/>
      <c r="C137" s="204" t="s">
        <v>416</v>
      </c>
      <c r="D137" s="584"/>
      <c r="E137" s="560"/>
      <c r="F137" s="560"/>
      <c r="G137" s="584"/>
      <c r="H137" s="560"/>
      <c r="I137" s="560"/>
      <c r="J137" s="584"/>
      <c r="K137" s="584">
        <f>L137</f>
        <v>6492.2328500000003</v>
      </c>
      <c r="L137" s="584">
        <v>6492.2328500000003</v>
      </c>
      <c r="M137" s="584"/>
      <c r="N137" s="560"/>
      <c r="O137" s="560"/>
      <c r="P137" s="584"/>
      <c r="Q137" s="584"/>
      <c r="R137" s="584"/>
      <c r="S137" s="584"/>
      <c r="T137" s="584"/>
      <c r="U137" s="584"/>
      <c r="V137" s="584"/>
      <c r="W137" s="584"/>
      <c r="X137" s="584"/>
      <c r="Y137" s="584"/>
      <c r="Z137" s="584">
        <f>AB137</f>
        <v>6492.2328500000003</v>
      </c>
      <c r="AA137" s="477">
        <f t="shared" si="298"/>
        <v>1</v>
      </c>
      <c r="AB137" s="320">
        <f>L137</f>
        <v>6492.2328500000003</v>
      </c>
      <c r="AC137" s="477">
        <f t="shared" si="296"/>
        <v>1</v>
      </c>
      <c r="AD137" s="477"/>
      <c r="AE137" s="477"/>
      <c r="AF137" s="584"/>
      <c r="AG137" s="584"/>
      <c r="AH137" s="584"/>
      <c r="AI137" s="584"/>
      <c r="AJ137" s="320"/>
      <c r="AK137" s="477"/>
      <c r="AL137" s="320"/>
      <c r="AM137" s="562"/>
      <c r="AN137" s="562"/>
      <c r="AO137" s="562"/>
      <c r="AP137" s="584"/>
      <c r="AQ137" s="584"/>
      <c r="AR137" s="584"/>
      <c r="AS137" s="584"/>
      <c r="AT137" s="424"/>
      <c r="AU137" s="424"/>
      <c r="AV137" s="424"/>
      <c r="AW137" s="424"/>
      <c r="AX137" s="424"/>
      <c r="AY137" s="424"/>
      <c r="AZ137" s="424"/>
      <c r="BA137" s="424"/>
      <c r="BB137" s="424"/>
      <c r="BC137" s="424"/>
      <c r="BD137" s="424"/>
      <c r="BE137" s="322"/>
      <c r="BF137" s="493"/>
      <c r="BG137" s="322"/>
      <c r="BH137" s="493"/>
      <c r="BI137" s="321"/>
      <c r="BJ137" s="321"/>
      <c r="BK137" s="321"/>
      <c r="BL137" s="321"/>
      <c r="BM137" s="563"/>
      <c r="BN137" s="563"/>
      <c r="BS137" s="655"/>
    </row>
    <row r="138" spans="2:71" s="42" customFormat="1" ht="63.75" customHeight="1" x14ac:dyDescent="0.25">
      <c r="B138" s="301" t="s">
        <v>22</v>
      </c>
      <c r="C138" s="186" t="s">
        <v>132</v>
      </c>
      <c r="D138" s="582"/>
      <c r="E138" s="355"/>
      <c r="F138" s="355"/>
      <c r="G138" s="582"/>
      <c r="H138" s="355"/>
      <c r="I138" s="355"/>
      <c r="J138" s="582"/>
      <c r="K138" s="582">
        <f t="shared" ref="K138" si="304">L138</f>
        <v>101524.02991000001</v>
      </c>
      <c r="L138" s="582">
        <f>L139+L140</f>
        <v>101524.02991000001</v>
      </c>
      <c r="M138" s="582"/>
      <c r="N138" s="588"/>
      <c r="O138" s="588"/>
      <c r="P138" s="582" t="e">
        <f t="shared" ref="P138" si="305">R138+V138+X138</f>
        <v>#REF!</v>
      </c>
      <c r="Q138" s="582" t="e">
        <f t="shared" ref="Q138" si="306">P138/K138</f>
        <v>#REF!</v>
      </c>
      <c r="R138" s="582" t="e">
        <f>#REF!</f>
        <v>#REF!</v>
      </c>
      <c r="S138" s="582" t="e">
        <f t="shared" ref="S138" si="307">R138/L138</f>
        <v>#REF!</v>
      </c>
      <c r="T138" s="582"/>
      <c r="U138" s="582"/>
      <c r="V138" s="588"/>
      <c r="W138" s="588"/>
      <c r="X138" s="588"/>
      <c r="Y138" s="588"/>
      <c r="Z138" s="582">
        <f>AB138</f>
        <v>101524.02991000001</v>
      </c>
      <c r="AA138" s="342">
        <f t="shared" si="298"/>
        <v>1</v>
      </c>
      <c r="AB138" s="590">
        <f>AB139+AB140</f>
        <v>101524.02991000001</v>
      </c>
      <c r="AC138" s="342">
        <f t="shared" si="296"/>
        <v>1</v>
      </c>
      <c r="AD138" s="342"/>
      <c r="AE138" s="342"/>
      <c r="AF138" s="588"/>
      <c r="AG138" s="588"/>
      <c r="AH138" s="588"/>
      <c r="AI138" s="588"/>
      <c r="AJ138" s="590" t="e">
        <f t="shared" ref="AJ138" si="308">AL138+AP138+AR138</f>
        <v>#REF!</v>
      </c>
      <c r="AK138" s="342" t="e">
        <f t="shared" ref="AK138" si="309">AJ138/K138</f>
        <v>#REF!</v>
      </c>
      <c r="AL138" s="590" t="e">
        <f>#REF!</f>
        <v>#REF!</v>
      </c>
      <c r="AM138" s="338" t="e">
        <f t="shared" ref="AM138" si="310">AL138/L138</f>
        <v>#REF!</v>
      </c>
      <c r="AN138" s="338"/>
      <c r="AO138" s="338"/>
      <c r="AP138" s="588"/>
      <c r="AQ138" s="588"/>
      <c r="AR138" s="588"/>
      <c r="AS138" s="588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593" t="e">
        <f t="shared" ref="BE138" si="311">BG138+BI138+BK138</f>
        <v>#REF!</v>
      </c>
      <c r="BF138" s="343" t="e">
        <f t="shared" ref="BF138" si="312">BE138/K138</f>
        <v>#REF!</v>
      </c>
      <c r="BG138" s="593" t="e">
        <f>#REF!</f>
        <v>#REF!</v>
      </c>
      <c r="BH138" s="343" t="e">
        <f t="shared" ref="BH138" si="313">BG138/AJ138</f>
        <v>#REF!</v>
      </c>
      <c r="BI138" s="363"/>
      <c r="BJ138" s="363"/>
      <c r="BK138" s="363"/>
      <c r="BL138" s="363"/>
      <c r="BM138" s="41"/>
      <c r="BN138" s="41"/>
      <c r="BS138" s="646"/>
    </row>
    <row r="139" spans="2:71" s="564" customFormat="1" ht="45" customHeight="1" x14ac:dyDescent="0.25">
      <c r="B139" s="436"/>
      <c r="C139" s="565" t="s">
        <v>417</v>
      </c>
      <c r="D139" s="416"/>
      <c r="E139" s="416"/>
      <c r="F139" s="416"/>
      <c r="G139" s="416"/>
      <c r="H139" s="416"/>
      <c r="I139" s="416"/>
      <c r="J139" s="416"/>
      <c r="K139" s="416">
        <f>L139</f>
        <v>68021.100000000006</v>
      </c>
      <c r="L139" s="416">
        <v>68021.100000000006</v>
      </c>
      <c r="M139" s="416"/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6"/>
      <c r="Y139" s="416"/>
      <c r="Z139" s="416">
        <f>AB139</f>
        <v>68021.100000000006</v>
      </c>
      <c r="AA139" s="438">
        <f t="shared" si="298"/>
        <v>1</v>
      </c>
      <c r="AB139" s="417">
        <f>L139</f>
        <v>68021.100000000006</v>
      </c>
      <c r="AC139" s="438">
        <f t="shared" si="296"/>
        <v>1</v>
      </c>
      <c r="AD139" s="438"/>
      <c r="AE139" s="438"/>
      <c r="AF139" s="416"/>
      <c r="AG139" s="416"/>
      <c r="AH139" s="416"/>
      <c r="AI139" s="416"/>
      <c r="AJ139" s="417"/>
      <c r="AK139" s="438"/>
      <c r="AL139" s="417"/>
      <c r="AM139" s="566"/>
      <c r="AN139" s="566"/>
      <c r="AO139" s="566"/>
      <c r="AP139" s="416"/>
      <c r="AQ139" s="416"/>
      <c r="AR139" s="416"/>
      <c r="AS139" s="416"/>
      <c r="AT139" s="418"/>
      <c r="AU139" s="418"/>
      <c r="AV139" s="418"/>
      <c r="AW139" s="418"/>
      <c r="AX139" s="418"/>
      <c r="AY139" s="418"/>
      <c r="AZ139" s="418"/>
      <c r="BA139" s="418"/>
      <c r="BB139" s="418"/>
      <c r="BC139" s="418"/>
      <c r="BD139" s="418"/>
      <c r="BE139" s="419"/>
      <c r="BF139" s="440"/>
      <c r="BG139" s="419"/>
      <c r="BH139" s="440"/>
      <c r="BI139" s="418"/>
      <c r="BJ139" s="418"/>
      <c r="BK139" s="418"/>
      <c r="BL139" s="418"/>
      <c r="BM139" s="116"/>
      <c r="BN139" s="116"/>
      <c r="BS139" s="654"/>
    </row>
    <row r="140" spans="2:71" s="559" customFormat="1" ht="54" customHeight="1" x14ac:dyDescent="0.25">
      <c r="B140" s="318"/>
      <c r="C140" s="204" t="s">
        <v>416</v>
      </c>
      <c r="D140" s="584"/>
      <c r="E140" s="560"/>
      <c r="F140" s="560"/>
      <c r="G140" s="584"/>
      <c r="H140" s="560"/>
      <c r="I140" s="560"/>
      <c r="J140" s="584"/>
      <c r="K140" s="584">
        <f t="shared" ref="K140:K146" si="314">L140</f>
        <v>33502.929909999999</v>
      </c>
      <c r="L140" s="584">
        <v>33502.929909999999</v>
      </c>
      <c r="M140" s="584"/>
      <c r="N140" s="560"/>
      <c r="O140" s="560"/>
      <c r="P140" s="584">
        <f t="shared" ref="P140" si="315">R140+V140+X140</f>
        <v>0</v>
      </c>
      <c r="Q140" s="584">
        <f t="shared" ref="Q140" si="316">P140/K140</f>
        <v>0</v>
      </c>
      <c r="R140" s="584"/>
      <c r="S140" s="584">
        <f t="shared" ref="S140" si="317">R140/L140</f>
        <v>0</v>
      </c>
      <c r="T140" s="584"/>
      <c r="U140" s="584"/>
      <c r="V140" s="584"/>
      <c r="W140" s="584"/>
      <c r="X140" s="584"/>
      <c r="Y140" s="584"/>
      <c r="Z140" s="584">
        <f>AB140</f>
        <v>33502.929909999999</v>
      </c>
      <c r="AA140" s="477">
        <f t="shared" si="298"/>
        <v>1</v>
      </c>
      <c r="AB140" s="320">
        <f>L140</f>
        <v>33502.929909999999</v>
      </c>
      <c r="AC140" s="477">
        <f t="shared" si="296"/>
        <v>1</v>
      </c>
      <c r="AD140" s="477"/>
      <c r="AE140" s="477"/>
      <c r="AF140" s="584"/>
      <c r="AG140" s="584"/>
      <c r="AH140" s="584"/>
      <c r="AI140" s="584"/>
      <c r="AJ140" s="320">
        <f t="shared" ref="AJ140:AJ141" si="318">AL140+AP140+AR140</f>
        <v>0</v>
      </c>
      <c r="AK140" s="477">
        <f t="shared" ref="AK140:AK150" si="319">AJ140/K140</f>
        <v>0</v>
      </c>
      <c r="AL140" s="320"/>
      <c r="AM140" s="562">
        <f t="shared" ref="AM140:AM150" si="320">AL140/L140</f>
        <v>0</v>
      </c>
      <c r="AN140" s="562"/>
      <c r="AO140" s="562"/>
      <c r="AP140" s="584"/>
      <c r="AQ140" s="584"/>
      <c r="AR140" s="584"/>
      <c r="AS140" s="584"/>
      <c r="AT140" s="424"/>
      <c r="AU140" s="424"/>
      <c r="AV140" s="424"/>
      <c r="AW140" s="424"/>
      <c r="AX140" s="424"/>
      <c r="AY140" s="424"/>
      <c r="AZ140" s="424"/>
      <c r="BA140" s="424"/>
      <c r="BB140" s="424"/>
      <c r="BC140" s="424"/>
      <c r="BD140" s="424"/>
      <c r="BE140" s="322">
        <f t="shared" ref="BE140" si="321">BG140+BI140+BK140</f>
        <v>0</v>
      </c>
      <c r="BF140" s="493">
        <f t="shared" ref="BF140" si="322">BE140/K140</f>
        <v>0</v>
      </c>
      <c r="BG140" s="322"/>
      <c r="BH140" s="493" t="e">
        <f t="shared" ref="BH140" si="323">BG140/AJ140</f>
        <v>#DIV/0!</v>
      </c>
      <c r="BI140" s="321"/>
      <c r="BJ140" s="321"/>
      <c r="BK140" s="321"/>
      <c r="BL140" s="321"/>
      <c r="BM140" s="563"/>
      <c r="BN140" s="563"/>
      <c r="BS140" s="655"/>
    </row>
    <row r="141" spans="2:71" s="49" customFormat="1" ht="75.75" customHeight="1" x14ac:dyDescent="0.25">
      <c r="B141" s="602" t="s">
        <v>71</v>
      </c>
      <c r="C141" s="189" t="s">
        <v>418</v>
      </c>
      <c r="D141" s="597"/>
      <c r="E141" s="597"/>
      <c r="F141" s="597"/>
      <c r="G141" s="597"/>
      <c r="H141" s="597"/>
      <c r="I141" s="597"/>
      <c r="J141" s="597"/>
      <c r="K141" s="597">
        <f t="shared" si="314"/>
        <v>212556.4</v>
      </c>
      <c r="L141" s="597">
        <f>L142</f>
        <v>212556.4</v>
      </c>
      <c r="M141" s="597"/>
      <c r="N141" s="597"/>
      <c r="O141" s="597"/>
      <c r="P141" s="597">
        <f t="shared" ref="P141:P146" si="324">R141</f>
        <v>24465.020120000001</v>
      </c>
      <c r="Q141" s="597">
        <f t="shared" si="293"/>
        <v>0.11509895782954549</v>
      </c>
      <c r="R141" s="597">
        <f>R152</f>
        <v>24465.020120000001</v>
      </c>
      <c r="S141" s="597">
        <f t="shared" si="294"/>
        <v>0.11509895782954549</v>
      </c>
      <c r="T141" s="597"/>
      <c r="U141" s="597"/>
      <c r="V141" s="597"/>
      <c r="W141" s="597"/>
      <c r="X141" s="597"/>
      <c r="Y141" s="597"/>
      <c r="Z141" s="597">
        <f t="shared" ref="Z141:Z146" si="325">AB141</f>
        <v>212556.4</v>
      </c>
      <c r="AA141" s="349">
        <f t="shared" si="298"/>
        <v>1</v>
      </c>
      <c r="AB141" s="348">
        <f>AB142</f>
        <v>212556.4</v>
      </c>
      <c r="AC141" s="349">
        <f t="shared" si="296"/>
        <v>1</v>
      </c>
      <c r="AD141" s="349"/>
      <c r="AE141" s="349"/>
      <c r="AF141" s="597"/>
      <c r="AG141" s="597"/>
      <c r="AH141" s="597"/>
      <c r="AI141" s="597"/>
      <c r="AJ141" s="348">
        <f t="shared" si="318"/>
        <v>212556.4</v>
      </c>
      <c r="AK141" s="349">
        <f t="shared" si="319"/>
        <v>1</v>
      </c>
      <c r="AL141" s="348">
        <f>AL142</f>
        <v>212556.4</v>
      </c>
      <c r="AM141" s="338">
        <f t="shared" si="320"/>
        <v>1</v>
      </c>
      <c r="AN141" s="338"/>
      <c r="AO141" s="338"/>
      <c r="AP141" s="597"/>
      <c r="AQ141" s="597"/>
      <c r="AR141" s="597"/>
      <c r="AS141" s="597"/>
      <c r="AT141" s="600"/>
      <c r="AU141" s="600"/>
      <c r="AV141" s="600"/>
      <c r="AW141" s="600"/>
      <c r="AX141" s="600"/>
      <c r="AY141" s="600"/>
      <c r="AZ141" s="600"/>
      <c r="BA141" s="600"/>
      <c r="BB141" s="600"/>
      <c r="BC141" s="600"/>
      <c r="BD141" s="600"/>
      <c r="BE141" s="352">
        <f t="shared" si="301"/>
        <v>0</v>
      </c>
      <c r="BF141" s="343">
        <f t="shared" si="303"/>
        <v>0</v>
      </c>
      <c r="BG141" s="352">
        <f>BG142</f>
        <v>0</v>
      </c>
      <c r="BH141" s="341">
        <f t="shared" si="291"/>
        <v>0</v>
      </c>
      <c r="BI141" s="600"/>
      <c r="BJ141" s="600"/>
      <c r="BK141" s="600"/>
      <c r="BL141" s="600"/>
      <c r="BM141" s="48"/>
      <c r="BN141" s="48"/>
      <c r="BO141" s="48"/>
      <c r="BP141" s="48"/>
      <c r="BQ141" s="48"/>
      <c r="BR141" s="48"/>
      <c r="BS141" s="684"/>
    </row>
    <row r="142" spans="2:71" s="50" customFormat="1" ht="54" customHeight="1" x14ac:dyDescent="0.25">
      <c r="B142" s="307"/>
      <c r="C142" s="187" t="s">
        <v>289</v>
      </c>
      <c r="D142" s="583"/>
      <c r="E142" s="365"/>
      <c r="F142" s="365"/>
      <c r="G142" s="583"/>
      <c r="H142" s="365"/>
      <c r="I142" s="365"/>
      <c r="J142" s="583"/>
      <c r="K142" s="583">
        <f t="shared" si="314"/>
        <v>212556.4</v>
      </c>
      <c r="L142" s="583">
        <f>L144+L152</f>
        <v>212556.4</v>
      </c>
      <c r="M142" s="583"/>
      <c r="N142" s="365"/>
      <c r="O142" s="365"/>
      <c r="P142" s="583">
        <f t="shared" si="324"/>
        <v>24465.020120000001</v>
      </c>
      <c r="Q142" s="583">
        <f t="shared" si="293"/>
        <v>0.11509895782954549</v>
      </c>
      <c r="R142" s="583">
        <f>R144+R152</f>
        <v>24465.020120000001</v>
      </c>
      <c r="S142" s="583">
        <f t="shared" si="294"/>
        <v>0.11509895782954549</v>
      </c>
      <c r="T142" s="583"/>
      <c r="U142" s="583"/>
      <c r="V142" s="583"/>
      <c r="W142" s="583"/>
      <c r="X142" s="583"/>
      <c r="Y142" s="583"/>
      <c r="Z142" s="583">
        <f t="shared" si="325"/>
        <v>212556.4</v>
      </c>
      <c r="AA142" s="344">
        <f t="shared" si="298"/>
        <v>1</v>
      </c>
      <c r="AB142" s="309">
        <f>AB144+AB146+AB148+AB150</f>
        <v>212556.4</v>
      </c>
      <c r="AC142" s="344">
        <f t="shared" si="296"/>
        <v>1</v>
      </c>
      <c r="AD142" s="344"/>
      <c r="AE142" s="344"/>
      <c r="AF142" s="583"/>
      <c r="AG142" s="583"/>
      <c r="AH142" s="583"/>
      <c r="AI142" s="583"/>
      <c r="AJ142" s="309">
        <f>AL142</f>
        <v>212556.4</v>
      </c>
      <c r="AK142" s="344">
        <f t="shared" si="319"/>
        <v>1</v>
      </c>
      <c r="AL142" s="309">
        <f>212556.4</f>
        <v>212556.4</v>
      </c>
      <c r="AM142" s="338">
        <f t="shared" si="320"/>
        <v>1</v>
      </c>
      <c r="AN142" s="338"/>
      <c r="AO142" s="338"/>
      <c r="AP142" s="583"/>
      <c r="AQ142" s="583"/>
      <c r="AR142" s="583"/>
      <c r="AS142" s="583"/>
      <c r="AT142" s="367"/>
      <c r="AU142" s="367"/>
      <c r="AV142" s="367"/>
      <c r="AW142" s="367"/>
      <c r="AX142" s="367"/>
      <c r="AY142" s="367"/>
      <c r="AZ142" s="367"/>
      <c r="BA142" s="367"/>
      <c r="BB142" s="367"/>
      <c r="BC142" s="367"/>
      <c r="BD142" s="367"/>
      <c r="BE142" s="311">
        <f t="shared" si="301"/>
        <v>0</v>
      </c>
      <c r="BF142" s="343">
        <f t="shared" si="303"/>
        <v>0</v>
      </c>
      <c r="BG142" s="311">
        <f>L142-AB142</f>
        <v>0</v>
      </c>
      <c r="BH142" s="345">
        <f t="shared" si="291"/>
        <v>0</v>
      </c>
      <c r="BI142" s="310"/>
      <c r="BJ142" s="310"/>
      <c r="BK142" s="310"/>
      <c r="BL142" s="310"/>
      <c r="BS142" s="657"/>
    </row>
    <row r="143" spans="2:71" s="42" customFormat="1" ht="54" customHeight="1" x14ac:dyDescent="0.25">
      <c r="B143" s="301" t="s">
        <v>60</v>
      </c>
      <c r="C143" s="186" t="s">
        <v>81</v>
      </c>
      <c r="D143" s="582"/>
      <c r="E143" s="355"/>
      <c r="F143" s="355"/>
      <c r="G143" s="582"/>
      <c r="H143" s="355"/>
      <c r="I143" s="355"/>
      <c r="J143" s="582"/>
      <c r="K143" s="582">
        <f t="shared" si="314"/>
        <v>212556.4</v>
      </c>
      <c r="L143" s="582">
        <f>L144</f>
        <v>212556.4</v>
      </c>
      <c r="M143" s="582"/>
      <c r="N143" s="355"/>
      <c r="O143" s="355"/>
      <c r="P143" s="582">
        <f t="shared" si="324"/>
        <v>0</v>
      </c>
      <c r="Q143" s="582">
        <f t="shared" si="293"/>
        <v>0</v>
      </c>
      <c r="R143" s="582">
        <f>R144</f>
        <v>0</v>
      </c>
      <c r="S143" s="582">
        <f t="shared" si="294"/>
        <v>0</v>
      </c>
      <c r="T143" s="582"/>
      <c r="U143" s="582"/>
      <c r="V143" s="582"/>
      <c r="W143" s="582"/>
      <c r="X143" s="582"/>
      <c r="Y143" s="582"/>
      <c r="Z143" s="582">
        <f t="shared" si="325"/>
        <v>212556.4</v>
      </c>
      <c r="AA143" s="342">
        <f t="shared" si="298"/>
        <v>1</v>
      </c>
      <c r="AB143" s="590">
        <f>AB144</f>
        <v>212556.4</v>
      </c>
      <c r="AC143" s="342">
        <f t="shared" si="296"/>
        <v>1</v>
      </c>
      <c r="AD143" s="342"/>
      <c r="AE143" s="342"/>
      <c r="AF143" s="582"/>
      <c r="AG143" s="582"/>
      <c r="AH143" s="582"/>
      <c r="AI143" s="582"/>
      <c r="AJ143" s="590">
        <f>AL143</f>
        <v>212556.4</v>
      </c>
      <c r="AK143" s="342">
        <f t="shared" si="319"/>
        <v>1</v>
      </c>
      <c r="AL143" s="590">
        <f>AL144</f>
        <v>212556.4</v>
      </c>
      <c r="AM143" s="338">
        <f t="shared" si="320"/>
        <v>1</v>
      </c>
      <c r="AN143" s="338"/>
      <c r="AO143" s="338"/>
      <c r="AP143" s="582"/>
      <c r="AQ143" s="582"/>
      <c r="AR143" s="582"/>
      <c r="AS143" s="582"/>
      <c r="AT143" s="351"/>
      <c r="AU143" s="351"/>
      <c r="AV143" s="351"/>
      <c r="AW143" s="351"/>
      <c r="AX143" s="351"/>
      <c r="AY143" s="351"/>
      <c r="AZ143" s="351"/>
      <c r="BA143" s="351"/>
      <c r="BB143" s="351"/>
      <c r="BC143" s="351"/>
      <c r="BD143" s="351"/>
      <c r="BE143" s="593">
        <f>BG143</f>
        <v>0</v>
      </c>
      <c r="BF143" s="343">
        <f t="shared" si="303"/>
        <v>0</v>
      </c>
      <c r="BG143" s="593">
        <f>BG144</f>
        <v>0</v>
      </c>
      <c r="BH143" s="343">
        <f t="shared" si="291"/>
        <v>0</v>
      </c>
      <c r="BI143" s="331"/>
      <c r="BJ143" s="331"/>
      <c r="BK143" s="331"/>
      <c r="BL143" s="331"/>
      <c r="BM143" s="41"/>
      <c r="BN143" s="41"/>
      <c r="BS143" s="646"/>
    </row>
    <row r="144" spans="2:71" s="51" customFormat="1" ht="54" customHeight="1" x14ac:dyDescent="0.25">
      <c r="B144" s="307"/>
      <c r="C144" s="187" t="s">
        <v>288</v>
      </c>
      <c r="D144" s="583"/>
      <c r="E144" s="365"/>
      <c r="F144" s="365"/>
      <c r="G144" s="583"/>
      <c r="H144" s="365"/>
      <c r="I144" s="365"/>
      <c r="J144" s="583"/>
      <c r="K144" s="583">
        <f t="shared" si="314"/>
        <v>212556.4</v>
      </c>
      <c r="L144" s="583">
        <v>212556.4</v>
      </c>
      <c r="M144" s="583"/>
      <c r="N144" s="365"/>
      <c r="O144" s="365"/>
      <c r="P144" s="583">
        <f t="shared" si="324"/>
        <v>0</v>
      </c>
      <c r="Q144" s="583">
        <f t="shared" si="293"/>
        <v>0</v>
      </c>
      <c r="R144" s="583">
        <v>0</v>
      </c>
      <c r="S144" s="583">
        <f t="shared" si="294"/>
        <v>0</v>
      </c>
      <c r="T144" s="583"/>
      <c r="U144" s="583"/>
      <c r="V144" s="583"/>
      <c r="W144" s="583"/>
      <c r="X144" s="583"/>
      <c r="Y144" s="583"/>
      <c r="Z144" s="583">
        <f t="shared" si="325"/>
        <v>212556.4</v>
      </c>
      <c r="AA144" s="344">
        <f t="shared" si="298"/>
        <v>1</v>
      </c>
      <c r="AB144" s="309">
        <f>L144</f>
        <v>212556.4</v>
      </c>
      <c r="AC144" s="344">
        <f t="shared" si="296"/>
        <v>1</v>
      </c>
      <c r="AD144" s="344"/>
      <c r="AE144" s="344"/>
      <c r="AF144" s="583"/>
      <c r="AG144" s="583"/>
      <c r="AH144" s="583"/>
      <c r="AI144" s="583"/>
      <c r="AJ144" s="309">
        <f>AL144</f>
        <v>212556.4</v>
      </c>
      <c r="AK144" s="344">
        <f t="shared" si="319"/>
        <v>1</v>
      </c>
      <c r="AL144" s="309">
        <f>AL142</f>
        <v>212556.4</v>
      </c>
      <c r="AM144" s="338">
        <f t="shared" si="320"/>
        <v>1</v>
      </c>
      <c r="AN144" s="338"/>
      <c r="AO144" s="338"/>
      <c r="AP144" s="583"/>
      <c r="AQ144" s="583"/>
      <c r="AR144" s="583"/>
      <c r="AS144" s="583"/>
      <c r="AT144" s="367"/>
      <c r="AU144" s="367"/>
      <c r="AV144" s="367"/>
      <c r="AW144" s="367"/>
      <c r="AX144" s="367"/>
      <c r="AY144" s="367"/>
      <c r="AZ144" s="367"/>
      <c r="BA144" s="367"/>
      <c r="BB144" s="367"/>
      <c r="BC144" s="367"/>
      <c r="BD144" s="367"/>
      <c r="BE144" s="311">
        <f>BG144</f>
        <v>0</v>
      </c>
      <c r="BF144" s="343">
        <f t="shared" si="303"/>
        <v>0</v>
      </c>
      <c r="BG144" s="311">
        <f>L144-AB144</f>
        <v>0</v>
      </c>
      <c r="BH144" s="345">
        <f t="shared" si="291"/>
        <v>0</v>
      </c>
      <c r="BI144" s="310"/>
      <c r="BJ144" s="310"/>
      <c r="BK144" s="310"/>
      <c r="BL144" s="310"/>
      <c r="BM144" s="50"/>
      <c r="BN144" s="50"/>
      <c r="BS144" s="653"/>
    </row>
    <row r="145" spans="2:88" s="42" customFormat="1" ht="54" hidden="1" customHeight="1" x14ac:dyDescent="0.25">
      <c r="B145" s="301" t="s">
        <v>67</v>
      </c>
      <c r="C145" s="186" t="s">
        <v>74</v>
      </c>
      <c r="D145" s="582"/>
      <c r="E145" s="355"/>
      <c r="F145" s="355"/>
      <c r="G145" s="582"/>
      <c r="H145" s="355"/>
      <c r="I145" s="355"/>
      <c r="J145" s="582"/>
      <c r="K145" s="582">
        <f t="shared" si="314"/>
        <v>0</v>
      </c>
      <c r="L145" s="582">
        <f>L146</f>
        <v>0</v>
      </c>
      <c r="M145" s="582"/>
      <c r="N145" s="355"/>
      <c r="O145" s="355"/>
      <c r="P145" s="582">
        <f t="shared" si="324"/>
        <v>0</v>
      </c>
      <c r="Q145" s="582" t="e">
        <f t="shared" si="293"/>
        <v>#DIV/0!</v>
      </c>
      <c r="R145" s="582">
        <f>R146</f>
        <v>0</v>
      </c>
      <c r="S145" s="582" t="e">
        <f t="shared" si="294"/>
        <v>#DIV/0!</v>
      </c>
      <c r="T145" s="582"/>
      <c r="U145" s="582"/>
      <c r="V145" s="582"/>
      <c r="W145" s="582"/>
      <c r="X145" s="582"/>
      <c r="Y145" s="582"/>
      <c r="Z145" s="582">
        <f t="shared" si="325"/>
        <v>0</v>
      </c>
      <c r="AA145" s="342" t="e">
        <f t="shared" si="298"/>
        <v>#DIV/0!</v>
      </c>
      <c r="AB145" s="590">
        <f>AB146</f>
        <v>0</v>
      </c>
      <c r="AC145" s="342" t="e">
        <f t="shared" si="296"/>
        <v>#DIV/0!</v>
      </c>
      <c r="AD145" s="342"/>
      <c r="AE145" s="342"/>
      <c r="AF145" s="582"/>
      <c r="AG145" s="582"/>
      <c r="AH145" s="582"/>
      <c r="AI145" s="582"/>
      <c r="AJ145" s="590">
        <f t="shared" ref="AJ145:AJ150" si="326">AL145+AP145+AR145</f>
        <v>0</v>
      </c>
      <c r="AK145" s="342" t="e">
        <f t="shared" si="319"/>
        <v>#DIV/0!</v>
      </c>
      <c r="AL145" s="590">
        <f>AL146</f>
        <v>0</v>
      </c>
      <c r="AM145" s="338" t="e">
        <f t="shared" si="320"/>
        <v>#DIV/0!</v>
      </c>
      <c r="AN145" s="338"/>
      <c r="AO145" s="338"/>
      <c r="AP145" s="582"/>
      <c r="AQ145" s="582"/>
      <c r="AR145" s="582"/>
      <c r="AS145" s="582"/>
      <c r="AT145" s="351"/>
      <c r="AU145" s="351"/>
      <c r="AV145" s="351"/>
      <c r="AW145" s="351"/>
      <c r="AX145" s="351"/>
      <c r="AY145" s="351"/>
      <c r="AZ145" s="351"/>
      <c r="BA145" s="351"/>
      <c r="BB145" s="351"/>
      <c r="BC145" s="351"/>
      <c r="BD145" s="351"/>
      <c r="BE145" s="593">
        <f t="shared" ref="BE145:BE150" si="327">BG145+BI145+BK145</f>
        <v>0</v>
      </c>
      <c r="BF145" s="343" t="e">
        <f t="shared" si="303"/>
        <v>#DIV/0!</v>
      </c>
      <c r="BG145" s="593">
        <f>BG146</f>
        <v>0</v>
      </c>
      <c r="BH145" s="343" t="e">
        <f t="shared" si="291"/>
        <v>#DIV/0!</v>
      </c>
      <c r="BI145" s="331"/>
      <c r="BJ145" s="331"/>
      <c r="BK145" s="331"/>
      <c r="BL145" s="331"/>
      <c r="BM145" s="41"/>
      <c r="BN145" s="41"/>
      <c r="BS145" s="646"/>
    </row>
    <row r="146" spans="2:88" s="51" customFormat="1" ht="54" hidden="1" customHeight="1" x14ac:dyDescent="0.25">
      <c r="B146" s="307"/>
      <c r="C146" s="187" t="s">
        <v>288</v>
      </c>
      <c r="D146" s="583"/>
      <c r="E146" s="365"/>
      <c r="F146" s="365"/>
      <c r="G146" s="583"/>
      <c r="H146" s="365"/>
      <c r="I146" s="365"/>
      <c r="J146" s="583"/>
      <c r="K146" s="583">
        <f t="shared" si="314"/>
        <v>0</v>
      </c>
      <c r="L146" s="583">
        <v>0</v>
      </c>
      <c r="M146" s="583"/>
      <c r="N146" s="365"/>
      <c r="O146" s="365"/>
      <c r="P146" s="583">
        <f t="shared" si="324"/>
        <v>0</v>
      </c>
      <c r="Q146" s="583" t="e">
        <f t="shared" si="293"/>
        <v>#DIV/0!</v>
      </c>
      <c r="R146" s="583">
        <v>0</v>
      </c>
      <c r="S146" s="583" t="e">
        <f t="shared" si="294"/>
        <v>#DIV/0!</v>
      </c>
      <c r="T146" s="583"/>
      <c r="U146" s="583"/>
      <c r="V146" s="583"/>
      <c r="W146" s="583"/>
      <c r="X146" s="583"/>
      <c r="Y146" s="583"/>
      <c r="Z146" s="583">
        <f t="shared" si="325"/>
        <v>0</v>
      </c>
      <c r="AA146" s="344" t="e">
        <f t="shared" si="298"/>
        <v>#DIV/0!</v>
      </c>
      <c r="AB146" s="309">
        <f>L146</f>
        <v>0</v>
      </c>
      <c r="AC146" s="344" t="e">
        <f t="shared" si="296"/>
        <v>#DIV/0!</v>
      </c>
      <c r="AD146" s="344"/>
      <c r="AE146" s="344"/>
      <c r="AF146" s="583"/>
      <c r="AG146" s="583"/>
      <c r="AH146" s="583"/>
      <c r="AI146" s="583"/>
      <c r="AJ146" s="309">
        <f t="shared" si="326"/>
        <v>0</v>
      </c>
      <c r="AK146" s="344" t="e">
        <f t="shared" si="319"/>
        <v>#DIV/0!</v>
      </c>
      <c r="AL146" s="309">
        <f>L146</f>
        <v>0</v>
      </c>
      <c r="AM146" s="338" t="e">
        <f t="shared" si="320"/>
        <v>#DIV/0!</v>
      </c>
      <c r="AN146" s="338"/>
      <c r="AO146" s="338"/>
      <c r="AP146" s="583"/>
      <c r="AQ146" s="583"/>
      <c r="AR146" s="583"/>
      <c r="AS146" s="583"/>
      <c r="AT146" s="367"/>
      <c r="AU146" s="367"/>
      <c r="AV146" s="367"/>
      <c r="AW146" s="367"/>
      <c r="AX146" s="367"/>
      <c r="AY146" s="367"/>
      <c r="AZ146" s="367"/>
      <c r="BA146" s="367"/>
      <c r="BB146" s="367"/>
      <c r="BC146" s="367"/>
      <c r="BD146" s="367"/>
      <c r="BE146" s="311">
        <f t="shared" si="327"/>
        <v>0</v>
      </c>
      <c r="BF146" s="343" t="e">
        <f t="shared" si="303"/>
        <v>#DIV/0!</v>
      </c>
      <c r="BG146" s="311">
        <f>L146-AB146</f>
        <v>0</v>
      </c>
      <c r="BH146" s="345" t="e">
        <f t="shared" si="291"/>
        <v>#DIV/0!</v>
      </c>
      <c r="BI146" s="310"/>
      <c r="BJ146" s="310"/>
      <c r="BK146" s="310"/>
      <c r="BL146" s="310"/>
      <c r="BM146" s="50"/>
      <c r="BN146" s="50"/>
      <c r="BS146" s="653"/>
    </row>
    <row r="147" spans="2:88" s="42" customFormat="1" ht="54" hidden="1" customHeight="1" x14ac:dyDescent="0.25">
      <c r="B147" s="301" t="s">
        <v>71</v>
      </c>
      <c r="C147" s="186" t="s">
        <v>68</v>
      </c>
      <c r="D147" s="583"/>
      <c r="E147" s="365"/>
      <c r="F147" s="365"/>
      <c r="G147" s="583"/>
      <c r="H147" s="365"/>
      <c r="I147" s="365"/>
      <c r="J147" s="583"/>
      <c r="K147" s="582">
        <f>L147</f>
        <v>0</v>
      </c>
      <c r="L147" s="582">
        <f>L148</f>
        <v>0</v>
      </c>
      <c r="M147" s="582"/>
      <c r="N147" s="355"/>
      <c r="O147" s="355"/>
      <c r="P147" s="582">
        <f>R147</f>
        <v>0</v>
      </c>
      <c r="Q147" s="582" t="e">
        <f t="shared" si="293"/>
        <v>#DIV/0!</v>
      </c>
      <c r="R147" s="582">
        <f>R148</f>
        <v>0</v>
      </c>
      <c r="S147" s="582" t="e">
        <f t="shared" si="294"/>
        <v>#DIV/0!</v>
      </c>
      <c r="T147" s="582"/>
      <c r="U147" s="582"/>
      <c r="V147" s="582"/>
      <c r="W147" s="582"/>
      <c r="X147" s="583"/>
      <c r="Y147" s="583"/>
      <c r="Z147" s="582">
        <f>AB147</f>
        <v>0</v>
      </c>
      <c r="AA147" s="342" t="e">
        <f>Z147/K147</f>
        <v>#DIV/0!</v>
      </c>
      <c r="AB147" s="590">
        <f>AB148</f>
        <v>0</v>
      </c>
      <c r="AC147" s="342" t="e">
        <f t="shared" si="296"/>
        <v>#DIV/0!</v>
      </c>
      <c r="AD147" s="342"/>
      <c r="AE147" s="342"/>
      <c r="AF147" s="355"/>
      <c r="AG147" s="355"/>
      <c r="AH147" s="355"/>
      <c r="AI147" s="355"/>
      <c r="AJ147" s="590">
        <f t="shared" si="326"/>
        <v>0</v>
      </c>
      <c r="AK147" s="342" t="e">
        <f t="shared" si="319"/>
        <v>#DIV/0!</v>
      </c>
      <c r="AL147" s="590">
        <f>AL148</f>
        <v>0</v>
      </c>
      <c r="AM147" s="338" t="e">
        <f t="shared" si="320"/>
        <v>#DIV/0!</v>
      </c>
      <c r="AN147" s="338"/>
      <c r="AO147" s="338"/>
      <c r="AP147" s="355"/>
      <c r="AQ147" s="355"/>
      <c r="AR147" s="355"/>
      <c r="AS147" s="355"/>
      <c r="AT147" s="351"/>
      <c r="AU147" s="351"/>
      <c r="AV147" s="351"/>
      <c r="AW147" s="351"/>
      <c r="AX147" s="351"/>
      <c r="AY147" s="351"/>
      <c r="AZ147" s="351"/>
      <c r="BA147" s="351"/>
      <c r="BB147" s="331"/>
      <c r="BC147" s="331"/>
      <c r="BD147" s="351"/>
      <c r="BE147" s="593">
        <f t="shared" si="327"/>
        <v>0</v>
      </c>
      <c r="BF147" s="343" t="e">
        <f t="shared" si="303"/>
        <v>#DIV/0!</v>
      </c>
      <c r="BG147" s="593">
        <f>BG148</f>
        <v>0</v>
      </c>
      <c r="BH147" s="343" t="e">
        <f>BG147/L147</f>
        <v>#DIV/0!</v>
      </c>
      <c r="BI147" s="351"/>
      <c r="BJ147" s="331"/>
      <c r="BK147" s="331"/>
      <c r="BL147" s="351"/>
      <c r="BM147" s="124"/>
      <c r="BN147" s="125"/>
      <c r="BO147" s="125"/>
      <c r="BP147" s="124"/>
      <c r="BQ147" s="124"/>
      <c r="BR147" s="125"/>
      <c r="BS147" s="658"/>
      <c r="BT147" s="126"/>
      <c r="BU147" s="126"/>
      <c r="BV147" s="125"/>
      <c r="BW147" s="127"/>
      <c r="BX147" s="128"/>
      <c r="BY147" s="128"/>
      <c r="BZ147" s="129"/>
      <c r="CA147" s="40"/>
      <c r="CB147" s="40"/>
      <c r="CC147" s="40"/>
      <c r="CD147" s="130"/>
      <c r="CE147" s="41"/>
      <c r="CF147" s="41"/>
      <c r="CG147" s="41"/>
      <c r="CH147" s="41"/>
      <c r="CI147" s="41"/>
      <c r="CJ147" s="41"/>
    </row>
    <row r="148" spans="2:88" s="42" customFormat="1" ht="54" hidden="1" customHeight="1" x14ac:dyDescent="0.25">
      <c r="B148" s="307"/>
      <c r="C148" s="187" t="s">
        <v>288</v>
      </c>
      <c r="D148" s="583"/>
      <c r="E148" s="365"/>
      <c r="F148" s="365"/>
      <c r="G148" s="583"/>
      <c r="H148" s="365"/>
      <c r="I148" s="365"/>
      <c r="J148" s="583"/>
      <c r="K148" s="583">
        <f>L148</f>
        <v>0</v>
      </c>
      <c r="L148" s="583">
        <v>0</v>
      </c>
      <c r="M148" s="583"/>
      <c r="N148" s="355"/>
      <c r="O148" s="355"/>
      <c r="P148" s="583">
        <f>R148</f>
        <v>0</v>
      </c>
      <c r="Q148" s="583" t="e">
        <f t="shared" si="293"/>
        <v>#DIV/0!</v>
      </c>
      <c r="R148" s="583">
        <v>0</v>
      </c>
      <c r="S148" s="583" t="e">
        <f t="shared" si="294"/>
        <v>#DIV/0!</v>
      </c>
      <c r="T148" s="583"/>
      <c r="U148" s="583"/>
      <c r="V148" s="583"/>
      <c r="W148" s="583"/>
      <c r="X148" s="583"/>
      <c r="Y148" s="583"/>
      <c r="Z148" s="583">
        <f>AB148</f>
        <v>0</v>
      </c>
      <c r="AA148" s="344" t="e">
        <f t="shared" ref="AA148:AA150" si="328">Z148/K148</f>
        <v>#DIV/0!</v>
      </c>
      <c r="AB148" s="309">
        <f>L148</f>
        <v>0</v>
      </c>
      <c r="AC148" s="344" t="e">
        <f t="shared" si="296"/>
        <v>#DIV/0!</v>
      </c>
      <c r="AD148" s="344"/>
      <c r="AE148" s="344"/>
      <c r="AF148" s="355"/>
      <c r="AG148" s="355"/>
      <c r="AH148" s="355"/>
      <c r="AI148" s="355"/>
      <c r="AJ148" s="309">
        <f t="shared" si="326"/>
        <v>0</v>
      </c>
      <c r="AK148" s="344" t="e">
        <f t="shared" si="319"/>
        <v>#DIV/0!</v>
      </c>
      <c r="AL148" s="309">
        <f>AB148</f>
        <v>0</v>
      </c>
      <c r="AM148" s="338" t="e">
        <f t="shared" si="320"/>
        <v>#DIV/0!</v>
      </c>
      <c r="AN148" s="338"/>
      <c r="AO148" s="338"/>
      <c r="AP148" s="355"/>
      <c r="AQ148" s="355"/>
      <c r="AR148" s="355"/>
      <c r="AS148" s="355"/>
      <c r="AT148" s="351"/>
      <c r="AU148" s="351"/>
      <c r="AV148" s="351"/>
      <c r="AW148" s="351"/>
      <c r="AX148" s="351"/>
      <c r="AY148" s="351"/>
      <c r="AZ148" s="351"/>
      <c r="BA148" s="351"/>
      <c r="BB148" s="331"/>
      <c r="BC148" s="331"/>
      <c r="BD148" s="351"/>
      <c r="BE148" s="311">
        <f t="shared" si="327"/>
        <v>0</v>
      </c>
      <c r="BF148" s="343" t="e">
        <f t="shared" si="303"/>
        <v>#DIV/0!</v>
      </c>
      <c r="BG148" s="311">
        <f>L148-AB148</f>
        <v>0</v>
      </c>
      <c r="BH148" s="345" t="e">
        <f t="shared" ref="BH148:BH150" si="329">BG148/L148</f>
        <v>#DIV/0!</v>
      </c>
      <c r="BI148" s="351"/>
      <c r="BJ148" s="331"/>
      <c r="BK148" s="331"/>
      <c r="BL148" s="351"/>
      <c r="BM148" s="124"/>
      <c r="BN148" s="125"/>
      <c r="BO148" s="125"/>
      <c r="BP148" s="124"/>
      <c r="BQ148" s="124"/>
      <c r="BR148" s="125"/>
      <c r="BS148" s="658"/>
      <c r="BT148" s="126"/>
      <c r="BU148" s="126"/>
      <c r="BV148" s="125"/>
      <c r="BW148" s="127"/>
      <c r="BX148" s="128"/>
      <c r="BY148" s="128"/>
      <c r="BZ148" s="129"/>
      <c r="CA148" s="40"/>
      <c r="CB148" s="40"/>
      <c r="CC148" s="40"/>
      <c r="CD148" s="130"/>
      <c r="CE148" s="41"/>
      <c r="CF148" s="41"/>
      <c r="CG148" s="41"/>
      <c r="CH148" s="41"/>
      <c r="CI148" s="41"/>
      <c r="CJ148" s="41"/>
    </row>
    <row r="149" spans="2:88" s="42" customFormat="1" ht="54" hidden="1" customHeight="1" x14ac:dyDescent="0.25">
      <c r="B149" s="301" t="s">
        <v>31</v>
      </c>
      <c r="C149" s="186" t="s">
        <v>64</v>
      </c>
      <c r="D149" s="583"/>
      <c r="E149" s="365"/>
      <c r="F149" s="365"/>
      <c r="G149" s="583"/>
      <c r="H149" s="365"/>
      <c r="I149" s="365"/>
      <c r="J149" s="583"/>
      <c r="K149" s="582">
        <f>L149</f>
        <v>0</v>
      </c>
      <c r="L149" s="582">
        <f>L150</f>
        <v>0</v>
      </c>
      <c r="M149" s="582"/>
      <c r="N149" s="355"/>
      <c r="O149" s="355"/>
      <c r="P149" s="582">
        <f>R149</f>
        <v>0</v>
      </c>
      <c r="Q149" s="582" t="e">
        <f t="shared" si="293"/>
        <v>#DIV/0!</v>
      </c>
      <c r="R149" s="582">
        <f>R150</f>
        <v>0</v>
      </c>
      <c r="S149" s="582" t="e">
        <f t="shared" si="294"/>
        <v>#DIV/0!</v>
      </c>
      <c r="T149" s="582"/>
      <c r="U149" s="582"/>
      <c r="V149" s="582"/>
      <c r="W149" s="582"/>
      <c r="X149" s="583"/>
      <c r="Y149" s="583"/>
      <c r="Z149" s="582">
        <f>AB149</f>
        <v>0</v>
      </c>
      <c r="AA149" s="342" t="e">
        <f t="shared" si="328"/>
        <v>#DIV/0!</v>
      </c>
      <c r="AB149" s="590">
        <f>AB150</f>
        <v>0</v>
      </c>
      <c r="AC149" s="342" t="e">
        <f t="shared" si="296"/>
        <v>#DIV/0!</v>
      </c>
      <c r="AD149" s="342"/>
      <c r="AE149" s="342"/>
      <c r="AF149" s="355"/>
      <c r="AG149" s="355"/>
      <c r="AH149" s="355"/>
      <c r="AI149" s="355"/>
      <c r="AJ149" s="590">
        <f t="shared" si="326"/>
        <v>0</v>
      </c>
      <c r="AK149" s="342" t="e">
        <f t="shared" si="319"/>
        <v>#DIV/0!</v>
      </c>
      <c r="AL149" s="590">
        <f>AL150</f>
        <v>0</v>
      </c>
      <c r="AM149" s="338" t="e">
        <f t="shared" si="320"/>
        <v>#DIV/0!</v>
      </c>
      <c r="AN149" s="338"/>
      <c r="AO149" s="338"/>
      <c r="AP149" s="355"/>
      <c r="AQ149" s="355"/>
      <c r="AR149" s="355"/>
      <c r="AS149" s="355"/>
      <c r="AT149" s="351"/>
      <c r="AU149" s="351"/>
      <c r="AV149" s="351"/>
      <c r="AW149" s="351"/>
      <c r="AX149" s="351"/>
      <c r="AY149" s="351"/>
      <c r="AZ149" s="351"/>
      <c r="BA149" s="351"/>
      <c r="BB149" s="331"/>
      <c r="BC149" s="331"/>
      <c r="BD149" s="351"/>
      <c r="BE149" s="593">
        <f t="shared" si="327"/>
        <v>0</v>
      </c>
      <c r="BF149" s="343" t="e">
        <f t="shared" si="303"/>
        <v>#DIV/0!</v>
      </c>
      <c r="BG149" s="593">
        <f>BG150</f>
        <v>0</v>
      </c>
      <c r="BH149" s="343" t="e">
        <f t="shared" si="329"/>
        <v>#DIV/0!</v>
      </c>
      <c r="BI149" s="351"/>
      <c r="BJ149" s="331"/>
      <c r="BK149" s="331"/>
      <c r="BL149" s="351"/>
      <c r="BM149" s="124"/>
      <c r="BN149" s="125"/>
      <c r="BO149" s="125"/>
      <c r="BP149" s="124"/>
      <c r="BQ149" s="124"/>
      <c r="BR149" s="125"/>
      <c r="BS149" s="658"/>
      <c r="BT149" s="126"/>
      <c r="BU149" s="126"/>
      <c r="BV149" s="125"/>
      <c r="BW149" s="127"/>
      <c r="BX149" s="128"/>
      <c r="BY149" s="128"/>
      <c r="BZ149" s="129"/>
      <c r="CA149" s="40"/>
      <c r="CB149" s="40"/>
      <c r="CC149" s="40"/>
      <c r="CD149" s="130"/>
      <c r="CE149" s="41"/>
      <c r="CF149" s="41"/>
      <c r="CG149" s="41"/>
      <c r="CH149" s="41"/>
      <c r="CI149" s="41"/>
      <c r="CJ149" s="41"/>
    </row>
    <row r="150" spans="2:88" s="42" customFormat="1" ht="54" hidden="1" customHeight="1" x14ac:dyDescent="0.25">
      <c r="B150" s="307"/>
      <c r="C150" s="187" t="s">
        <v>288</v>
      </c>
      <c r="D150" s="583"/>
      <c r="E150" s="365"/>
      <c r="F150" s="365"/>
      <c r="G150" s="583"/>
      <c r="H150" s="365"/>
      <c r="I150" s="365"/>
      <c r="J150" s="583"/>
      <c r="K150" s="583">
        <f>L150</f>
        <v>0</v>
      </c>
      <c r="L150" s="583">
        <v>0</v>
      </c>
      <c r="M150" s="583"/>
      <c r="N150" s="355"/>
      <c r="O150" s="355"/>
      <c r="P150" s="583">
        <f>R150</f>
        <v>0</v>
      </c>
      <c r="Q150" s="583" t="e">
        <f t="shared" si="293"/>
        <v>#DIV/0!</v>
      </c>
      <c r="R150" s="583">
        <f>L150</f>
        <v>0</v>
      </c>
      <c r="S150" s="583" t="e">
        <f t="shared" si="294"/>
        <v>#DIV/0!</v>
      </c>
      <c r="T150" s="583"/>
      <c r="U150" s="583"/>
      <c r="V150" s="583"/>
      <c r="W150" s="583"/>
      <c r="X150" s="583"/>
      <c r="Y150" s="583"/>
      <c r="Z150" s="583">
        <f>AB150</f>
        <v>0</v>
      </c>
      <c r="AA150" s="344" t="e">
        <f t="shared" si="328"/>
        <v>#DIV/0!</v>
      </c>
      <c r="AB150" s="309">
        <f>L150</f>
        <v>0</v>
      </c>
      <c r="AC150" s="344" t="e">
        <f t="shared" si="296"/>
        <v>#DIV/0!</v>
      </c>
      <c r="AD150" s="344"/>
      <c r="AE150" s="344"/>
      <c r="AF150" s="355"/>
      <c r="AG150" s="355"/>
      <c r="AH150" s="355"/>
      <c r="AI150" s="355"/>
      <c r="AJ150" s="309">
        <f t="shared" si="326"/>
        <v>0</v>
      </c>
      <c r="AK150" s="344" t="e">
        <f t="shared" si="319"/>
        <v>#DIV/0!</v>
      </c>
      <c r="AL150" s="309">
        <f>AB150</f>
        <v>0</v>
      </c>
      <c r="AM150" s="338" t="e">
        <f t="shared" si="320"/>
        <v>#DIV/0!</v>
      </c>
      <c r="AN150" s="338"/>
      <c r="AO150" s="338"/>
      <c r="AP150" s="355"/>
      <c r="AQ150" s="355"/>
      <c r="AR150" s="355"/>
      <c r="AS150" s="355"/>
      <c r="AT150" s="351"/>
      <c r="AU150" s="351"/>
      <c r="AV150" s="351"/>
      <c r="AW150" s="351"/>
      <c r="AX150" s="351"/>
      <c r="AY150" s="351"/>
      <c r="AZ150" s="351"/>
      <c r="BA150" s="351"/>
      <c r="BB150" s="331"/>
      <c r="BC150" s="331"/>
      <c r="BD150" s="351"/>
      <c r="BE150" s="311">
        <f t="shared" si="327"/>
        <v>0</v>
      </c>
      <c r="BF150" s="343" t="e">
        <f t="shared" si="303"/>
        <v>#DIV/0!</v>
      </c>
      <c r="BG150" s="311">
        <f>L150-AB150</f>
        <v>0</v>
      </c>
      <c r="BH150" s="345" t="e">
        <f t="shared" si="329"/>
        <v>#DIV/0!</v>
      </c>
      <c r="BI150" s="351"/>
      <c r="BJ150" s="331"/>
      <c r="BK150" s="331"/>
      <c r="BL150" s="351"/>
      <c r="BM150" s="124"/>
      <c r="BN150" s="125"/>
      <c r="BO150" s="125"/>
      <c r="BP150" s="124"/>
      <c r="BQ150" s="124"/>
      <c r="BR150" s="125"/>
      <c r="BS150" s="658"/>
      <c r="BT150" s="126"/>
      <c r="BU150" s="126"/>
      <c r="BV150" s="125"/>
      <c r="BW150" s="127"/>
      <c r="BX150" s="128"/>
      <c r="BY150" s="128"/>
      <c r="BZ150" s="129"/>
      <c r="CA150" s="40"/>
      <c r="CB150" s="40"/>
      <c r="CC150" s="40"/>
      <c r="CD150" s="130"/>
      <c r="CE150" s="41"/>
      <c r="CF150" s="41"/>
      <c r="CG150" s="41"/>
      <c r="CH150" s="41"/>
      <c r="CI150" s="41"/>
      <c r="CJ150" s="41"/>
    </row>
    <row r="151" spans="2:88" s="42" customFormat="1" ht="54" hidden="1" customHeight="1" x14ac:dyDescent="0.25">
      <c r="B151" s="301" t="s">
        <v>67</v>
      </c>
      <c r="C151" s="186" t="s">
        <v>287</v>
      </c>
      <c r="D151" s="582"/>
      <c r="E151" s="355"/>
      <c r="F151" s="355"/>
      <c r="G151" s="582"/>
      <c r="H151" s="355"/>
      <c r="I151" s="355"/>
      <c r="J151" s="582"/>
      <c r="K151" s="582">
        <f t="shared" ref="K151:K152" si="330">L151</f>
        <v>0</v>
      </c>
      <c r="L151" s="582">
        <f>L152</f>
        <v>0</v>
      </c>
      <c r="M151" s="582"/>
      <c r="N151" s="355"/>
      <c r="O151" s="355"/>
      <c r="P151" s="582">
        <f t="shared" ref="P151:P152" si="331">R151</f>
        <v>24465.020120000001</v>
      </c>
      <c r="Q151" s="582">
        <v>0</v>
      </c>
      <c r="R151" s="582">
        <f>R152</f>
        <v>24465.020120000001</v>
      </c>
      <c r="S151" s="582">
        <v>0</v>
      </c>
      <c r="T151" s="582"/>
      <c r="U151" s="582"/>
      <c r="V151" s="582"/>
      <c r="W151" s="582"/>
      <c r="X151" s="582"/>
      <c r="Y151" s="582"/>
      <c r="Z151" s="582">
        <f t="shared" ref="Z151:Z152" si="332">AB151</f>
        <v>0</v>
      </c>
      <c r="AA151" s="342">
        <v>0</v>
      </c>
      <c r="AB151" s="590">
        <f>AB152</f>
        <v>0</v>
      </c>
      <c r="AC151" s="342">
        <v>0</v>
      </c>
      <c r="AD151" s="342"/>
      <c r="AE151" s="342"/>
      <c r="AF151" s="582"/>
      <c r="AG151" s="582"/>
      <c r="AH151" s="582"/>
      <c r="AI151" s="582"/>
      <c r="AJ151" s="590">
        <f>AL151</f>
        <v>0</v>
      </c>
      <c r="AK151" s="342">
        <v>0</v>
      </c>
      <c r="AL151" s="590">
        <f>AL152</f>
        <v>0</v>
      </c>
      <c r="AM151" s="338">
        <v>0</v>
      </c>
      <c r="AN151" s="338"/>
      <c r="AO151" s="338"/>
      <c r="AP151" s="582"/>
      <c r="AQ151" s="582"/>
      <c r="AR151" s="582"/>
      <c r="AS151" s="582"/>
      <c r="AT151" s="351"/>
      <c r="AU151" s="351"/>
      <c r="AV151" s="351"/>
      <c r="AW151" s="351"/>
      <c r="AX151" s="351"/>
      <c r="AY151" s="351"/>
      <c r="AZ151" s="351"/>
      <c r="BA151" s="351"/>
      <c r="BB151" s="351"/>
      <c r="BC151" s="351"/>
      <c r="BD151" s="351"/>
      <c r="BE151" s="593">
        <f>BG151</f>
        <v>0</v>
      </c>
      <c r="BF151" s="343" t="e">
        <f t="shared" si="303"/>
        <v>#DIV/0!</v>
      </c>
      <c r="BG151" s="593">
        <f>BG152</f>
        <v>0</v>
      </c>
      <c r="BH151" s="343" t="e">
        <f t="shared" ref="BH151:BH189" si="333">BG151/AJ151</f>
        <v>#DIV/0!</v>
      </c>
      <c r="BI151" s="331"/>
      <c r="BJ151" s="331"/>
      <c r="BK151" s="331"/>
      <c r="BL151" s="331"/>
      <c r="BM151" s="41"/>
      <c r="BN151" s="41"/>
      <c r="BS151" s="646"/>
    </row>
    <row r="152" spans="2:88" s="144" customFormat="1" ht="51.75" hidden="1" customHeight="1" x14ac:dyDescent="0.25">
      <c r="B152" s="313"/>
      <c r="C152" s="193" t="s">
        <v>401</v>
      </c>
      <c r="D152" s="589"/>
      <c r="E152" s="368"/>
      <c r="F152" s="368"/>
      <c r="G152" s="589"/>
      <c r="H152" s="368"/>
      <c r="I152" s="368"/>
      <c r="J152" s="589"/>
      <c r="K152" s="589">
        <f t="shared" si="330"/>
        <v>0</v>
      </c>
      <c r="L152" s="589">
        <v>0</v>
      </c>
      <c r="M152" s="589"/>
      <c r="N152" s="368"/>
      <c r="O152" s="368"/>
      <c r="P152" s="589">
        <f t="shared" si="331"/>
        <v>24465.020120000001</v>
      </c>
      <c r="Q152" s="589">
        <v>0</v>
      </c>
      <c r="R152" s="589">
        <v>24465.020120000001</v>
      </c>
      <c r="S152" s="589">
        <v>0</v>
      </c>
      <c r="T152" s="589"/>
      <c r="U152" s="589"/>
      <c r="V152" s="589"/>
      <c r="W152" s="589"/>
      <c r="X152" s="589"/>
      <c r="Y152" s="589"/>
      <c r="Z152" s="589">
        <f t="shared" si="332"/>
        <v>0</v>
      </c>
      <c r="AA152" s="359">
        <v>0</v>
      </c>
      <c r="AB152" s="315">
        <v>0</v>
      </c>
      <c r="AC152" s="359">
        <v>0</v>
      </c>
      <c r="AD152" s="359"/>
      <c r="AE152" s="359"/>
      <c r="AF152" s="589"/>
      <c r="AG152" s="589"/>
      <c r="AH152" s="589"/>
      <c r="AI152" s="589"/>
      <c r="AJ152" s="315">
        <v>0</v>
      </c>
      <c r="AK152" s="359">
        <v>0</v>
      </c>
      <c r="AL152" s="315">
        <v>0</v>
      </c>
      <c r="AM152" s="338">
        <v>0</v>
      </c>
      <c r="AN152" s="338"/>
      <c r="AO152" s="338"/>
      <c r="AP152" s="589"/>
      <c r="AQ152" s="589"/>
      <c r="AR152" s="589"/>
      <c r="AS152" s="589"/>
      <c r="AT152" s="370"/>
      <c r="AU152" s="370"/>
      <c r="AV152" s="370"/>
      <c r="AW152" s="370"/>
      <c r="AX152" s="370"/>
      <c r="AY152" s="370"/>
      <c r="AZ152" s="370"/>
      <c r="BA152" s="370"/>
      <c r="BB152" s="370"/>
      <c r="BC152" s="370"/>
      <c r="BD152" s="370"/>
      <c r="BE152" s="317">
        <f>BG152</f>
        <v>0</v>
      </c>
      <c r="BF152" s="360" t="e">
        <f t="shared" si="303"/>
        <v>#DIV/0!</v>
      </c>
      <c r="BG152" s="317">
        <f>L152-AB152</f>
        <v>0</v>
      </c>
      <c r="BH152" s="360" t="e">
        <f t="shared" si="333"/>
        <v>#DIV/0!</v>
      </c>
      <c r="BI152" s="316"/>
      <c r="BJ152" s="316"/>
      <c r="BK152" s="316"/>
      <c r="BL152" s="316"/>
      <c r="BM152" s="145"/>
      <c r="BN152" s="145"/>
      <c r="BS152" s="659"/>
    </row>
    <row r="153" spans="2:88" s="42" customFormat="1" ht="111" hidden="1" customHeight="1" x14ac:dyDescent="0.25">
      <c r="B153" s="587" t="s">
        <v>31</v>
      </c>
      <c r="C153" s="189" t="s">
        <v>84</v>
      </c>
      <c r="D153" s="594"/>
      <c r="E153" s="594"/>
      <c r="F153" s="594"/>
      <c r="G153" s="594"/>
      <c r="H153" s="594"/>
      <c r="I153" s="594"/>
      <c r="J153" s="594"/>
      <c r="K153" s="594">
        <f>L153+M153+N153+O153</f>
        <v>0</v>
      </c>
      <c r="L153" s="594">
        <f>L154+L157</f>
        <v>0</v>
      </c>
      <c r="M153" s="594">
        <f t="shared" ref="M153:O153" si="334">M154+M157</f>
        <v>0</v>
      </c>
      <c r="N153" s="594">
        <f t="shared" si="334"/>
        <v>0</v>
      </c>
      <c r="O153" s="594">
        <f t="shared" si="334"/>
        <v>0</v>
      </c>
      <c r="P153" s="594">
        <f t="shared" si="299"/>
        <v>132561.41344999999</v>
      </c>
      <c r="Q153" s="594" t="e">
        <f t="shared" si="293"/>
        <v>#DIV/0!</v>
      </c>
      <c r="R153" s="594">
        <f>R154</f>
        <v>132561.41344999999</v>
      </c>
      <c r="S153" s="594" t="e">
        <f t="shared" si="294"/>
        <v>#DIV/0!</v>
      </c>
      <c r="T153" s="594"/>
      <c r="U153" s="594"/>
      <c r="V153" s="594"/>
      <c r="W153" s="594"/>
      <c r="X153" s="594"/>
      <c r="Y153" s="594"/>
      <c r="Z153" s="594">
        <f>AB153+AD153</f>
        <v>0</v>
      </c>
      <c r="AA153" s="349" t="e">
        <f t="shared" si="298"/>
        <v>#DIV/0!</v>
      </c>
      <c r="AB153" s="348">
        <f>AB154</f>
        <v>0</v>
      </c>
      <c r="AC153" s="349" t="e">
        <f t="shared" si="296"/>
        <v>#DIV/0!</v>
      </c>
      <c r="AD153" s="348">
        <f>AD154+AD157</f>
        <v>0</v>
      </c>
      <c r="AE153" s="349" t="e">
        <f>AD153/M153</f>
        <v>#DIV/0!</v>
      </c>
      <c r="AF153" s="594"/>
      <c r="AG153" s="594"/>
      <c r="AH153" s="594"/>
      <c r="AI153" s="594"/>
      <c r="AJ153" s="348">
        <f t="shared" si="300"/>
        <v>147675.14757999999</v>
      </c>
      <c r="AK153" s="349" t="e">
        <f t="shared" si="302"/>
        <v>#DIV/0!</v>
      </c>
      <c r="AL153" s="348">
        <f>AL154</f>
        <v>147675.14757999999</v>
      </c>
      <c r="AM153" s="338" t="e">
        <f t="shared" si="297"/>
        <v>#DIV/0!</v>
      </c>
      <c r="AN153" s="338"/>
      <c r="AO153" s="338"/>
      <c r="AP153" s="594"/>
      <c r="AQ153" s="594"/>
      <c r="AR153" s="594"/>
      <c r="AS153" s="594"/>
      <c r="AT153" s="595"/>
      <c r="AU153" s="595"/>
      <c r="AV153" s="331"/>
      <c r="AW153" s="595"/>
      <c r="AX153" s="595"/>
      <c r="AY153" s="595"/>
      <c r="AZ153" s="331"/>
      <c r="BA153" s="595">
        <f>BB153</f>
        <v>139300</v>
      </c>
      <c r="BB153" s="595">
        <f>BB154</f>
        <v>139300</v>
      </c>
      <c r="BC153" s="595"/>
      <c r="BD153" s="331"/>
      <c r="BE153" s="352">
        <f t="shared" ref="BE153:BE193" si="335">BG153+BI153+BK153</f>
        <v>0</v>
      </c>
      <c r="BF153" s="343" t="e">
        <f t="shared" si="303"/>
        <v>#DIV/0!</v>
      </c>
      <c r="BG153" s="352">
        <f>BG154</f>
        <v>0</v>
      </c>
      <c r="BH153" s="353">
        <f t="shared" si="333"/>
        <v>0</v>
      </c>
      <c r="BI153" s="595"/>
      <c r="BJ153" s="595"/>
      <c r="BK153" s="595"/>
      <c r="BL153" s="595"/>
      <c r="BM153" s="41"/>
      <c r="BN153" s="41"/>
      <c r="BS153" s="646"/>
    </row>
    <row r="154" spans="2:88" s="43" customFormat="1" ht="65.25" hidden="1" customHeight="1" x14ac:dyDescent="0.25">
      <c r="B154" s="358" t="s">
        <v>62</v>
      </c>
      <c r="C154" s="196" t="s">
        <v>85</v>
      </c>
      <c r="D154" s="355"/>
      <c r="E154" s="355"/>
      <c r="F154" s="355"/>
      <c r="G154" s="355"/>
      <c r="H154" s="355"/>
      <c r="I154" s="355"/>
      <c r="J154" s="355"/>
      <c r="K154" s="355">
        <f t="shared" ref="K154:K156" si="336">L154</f>
        <v>0</v>
      </c>
      <c r="L154" s="355">
        <f>L155+L156</f>
        <v>0</v>
      </c>
      <c r="M154" s="355"/>
      <c r="N154" s="355"/>
      <c r="O154" s="355"/>
      <c r="P154" s="355">
        <f t="shared" si="299"/>
        <v>132561.41344999999</v>
      </c>
      <c r="Q154" s="355" t="e">
        <f t="shared" si="293"/>
        <v>#DIV/0!</v>
      </c>
      <c r="R154" s="355">
        <f>R155+R156</f>
        <v>132561.41344999999</v>
      </c>
      <c r="S154" s="355" t="e">
        <f t="shared" si="294"/>
        <v>#DIV/0!</v>
      </c>
      <c r="T154" s="355"/>
      <c r="U154" s="355"/>
      <c r="V154" s="355"/>
      <c r="W154" s="355"/>
      <c r="X154" s="355"/>
      <c r="Y154" s="355"/>
      <c r="Z154" s="355">
        <f>AB154</f>
        <v>0</v>
      </c>
      <c r="AA154" s="338" t="e">
        <f t="shared" si="298"/>
        <v>#DIV/0!</v>
      </c>
      <c r="AB154" s="354">
        <f>AB155+AB156</f>
        <v>0</v>
      </c>
      <c r="AC154" s="338" t="e">
        <f t="shared" si="296"/>
        <v>#DIV/0!</v>
      </c>
      <c r="AD154" s="338"/>
      <c r="AE154" s="338"/>
      <c r="AF154" s="355"/>
      <c r="AG154" s="355"/>
      <c r="AH154" s="355"/>
      <c r="AI154" s="355"/>
      <c r="AJ154" s="354">
        <f t="shared" si="300"/>
        <v>147675.14757999999</v>
      </c>
      <c r="AK154" s="342" t="e">
        <f t="shared" si="302"/>
        <v>#DIV/0!</v>
      </c>
      <c r="AL154" s="354">
        <f>AL155+AL156</f>
        <v>147675.14757999999</v>
      </c>
      <c r="AM154" s="338" t="e">
        <f t="shared" si="297"/>
        <v>#DIV/0!</v>
      </c>
      <c r="AN154" s="338"/>
      <c r="AO154" s="338"/>
      <c r="AP154" s="355"/>
      <c r="AQ154" s="355"/>
      <c r="AR154" s="355"/>
      <c r="AS154" s="355"/>
      <c r="AT154" s="351">
        <f>AT155+AT156</f>
        <v>139300</v>
      </c>
      <c r="AU154" s="351"/>
      <c r="AV154" s="351"/>
      <c r="AW154" s="351"/>
      <c r="AX154" s="351"/>
      <c r="AY154" s="351"/>
      <c r="AZ154" s="351"/>
      <c r="BA154" s="351">
        <f>BB154</f>
        <v>139300</v>
      </c>
      <c r="BB154" s="351">
        <f>BB155+BB156</f>
        <v>139300</v>
      </c>
      <c r="BC154" s="351"/>
      <c r="BD154" s="351"/>
      <c r="BE154" s="356">
        <f t="shared" si="335"/>
        <v>0</v>
      </c>
      <c r="BF154" s="343" t="e">
        <f t="shared" si="303"/>
        <v>#DIV/0!</v>
      </c>
      <c r="BG154" s="356">
        <f>BG155+BG156</f>
        <v>0</v>
      </c>
      <c r="BH154" s="357">
        <f t="shared" si="333"/>
        <v>0</v>
      </c>
      <c r="BI154" s="351"/>
      <c r="BJ154" s="351"/>
      <c r="BK154" s="351"/>
      <c r="BL154" s="351"/>
      <c r="BS154" s="647"/>
    </row>
    <row r="155" spans="2:88" s="43" customFormat="1" ht="35.25" hidden="1" customHeight="1" x14ac:dyDescent="0.25">
      <c r="B155" s="355"/>
      <c r="C155" s="196" t="s">
        <v>86</v>
      </c>
      <c r="D155" s="355"/>
      <c r="E155" s="355"/>
      <c r="F155" s="355"/>
      <c r="G155" s="355"/>
      <c r="H155" s="355"/>
      <c r="I155" s="355"/>
      <c r="J155" s="355"/>
      <c r="K155" s="355">
        <f t="shared" si="336"/>
        <v>0</v>
      </c>
      <c r="L155" s="355"/>
      <c r="M155" s="355"/>
      <c r="N155" s="355"/>
      <c r="O155" s="355"/>
      <c r="P155" s="355">
        <f t="shared" si="299"/>
        <v>131643.02867999999</v>
      </c>
      <c r="Q155" s="355" t="e">
        <f t="shared" si="293"/>
        <v>#DIV/0!</v>
      </c>
      <c r="R155" s="355">
        <v>131643.02867999999</v>
      </c>
      <c r="S155" s="355" t="e">
        <f t="shared" si="294"/>
        <v>#DIV/0!</v>
      </c>
      <c r="T155" s="355"/>
      <c r="U155" s="355"/>
      <c r="V155" s="355"/>
      <c r="W155" s="355"/>
      <c r="X155" s="355"/>
      <c r="Y155" s="355"/>
      <c r="Z155" s="355">
        <f>AB155</f>
        <v>0</v>
      </c>
      <c r="AA155" s="338" t="e">
        <f t="shared" si="298"/>
        <v>#DIV/0!</v>
      </c>
      <c r="AB155" s="354"/>
      <c r="AC155" s="338" t="e">
        <f t="shared" si="296"/>
        <v>#DIV/0!</v>
      </c>
      <c r="AD155" s="338"/>
      <c r="AE155" s="338"/>
      <c r="AF155" s="355"/>
      <c r="AG155" s="355"/>
      <c r="AH155" s="355"/>
      <c r="AI155" s="355"/>
      <c r="AJ155" s="354">
        <f t="shared" si="300"/>
        <v>146714.79345999999</v>
      </c>
      <c r="AK155" s="342" t="e">
        <f t="shared" si="302"/>
        <v>#DIV/0!</v>
      </c>
      <c r="AL155" s="354">
        <v>146714.79345999999</v>
      </c>
      <c r="AM155" s="338" t="e">
        <f t="shared" si="297"/>
        <v>#DIV/0!</v>
      </c>
      <c r="AN155" s="338"/>
      <c r="AO155" s="338"/>
      <c r="AP155" s="355"/>
      <c r="AQ155" s="355"/>
      <c r="AR155" s="355"/>
      <c r="AS155" s="355"/>
      <c r="AT155" s="351">
        <f>BB155-AF155</f>
        <v>139300</v>
      </c>
      <c r="AU155" s="351"/>
      <c r="AV155" s="351"/>
      <c r="AW155" s="351"/>
      <c r="AX155" s="351"/>
      <c r="AY155" s="351"/>
      <c r="AZ155" s="351"/>
      <c r="BA155" s="351">
        <f>BB155</f>
        <v>139300</v>
      </c>
      <c r="BB155" s="351">
        <v>139300</v>
      </c>
      <c r="BC155" s="351"/>
      <c r="BD155" s="351"/>
      <c r="BE155" s="356">
        <f t="shared" si="335"/>
        <v>0</v>
      </c>
      <c r="BF155" s="343" t="e">
        <f t="shared" si="303"/>
        <v>#DIV/0!</v>
      </c>
      <c r="BG155" s="356">
        <f>L155-AB155</f>
        <v>0</v>
      </c>
      <c r="BH155" s="357">
        <f t="shared" si="333"/>
        <v>0</v>
      </c>
      <c r="BI155" s="351"/>
      <c r="BJ155" s="351"/>
      <c r="BK155" s="351"/>
      <c r="BL155" s="351"/>
      <c r="BS155" s="647"/>
    </row>
    <row r="156" spans="2:88" s="43" customFormat="1" ht="40.5" hidden="1" customHeight="1" x14ac:dyDescent="0.25">
      <c r="B156" s="355"/>
      <c r="C156" s="197" t="s">
        <v>87</v>
      </c>
      <c r="D156" s="355"/>
      <c r="E156" s="355"/>
      <c r="F156" s="355"/>
      <c r="G156" s="355"/>
      <c r="H156" s="355"/>
      <c r="I156" s="355"/>
      <c r="J156" s="355"/>
      <c r="K156" s="355">
        <f t="shared" si="336"/>
        <v>0</v>
      </c>
      <c r="L156" s="355"/>
      <c r="M156" s="355"/>
      <c r="N156" s="355"/>
      <c r="O156" s="355"/>
      <c r="P156" s="355">
        <f t="shared" si="299"/>
        <v>918.38477</v>
      </c>
      <c r="Q156" s="355" t="e">
        <f t="shared" si="293"/>
        <v>#DIV/0!</v>
      </c>
      <c r="R156" s="355">
        <v>918.38477</v>
      </c>
      <c r="S156" s="355" t="e">
        <f t="shared" si="294"/>
        <v>#DIV/0!</v>
      </c>
      <c r="T156" s="355"/>
      <c r="U156" s="355"/>
      <c r="V156" s="355"/>
      <c r="W156" s="355"/>
      <c r="X156" s="355"/>
      <c r="Y156" s="355"/>
      <c r="Z156" s="355">
        <f>AB156</f>
        <v>0</v>
      </c>
      <c r="AA156" s="338" t="e">
        <f t="shared" si="298"/>
        <v>#DIV/0!</v>
      </c>
      <c r="AB156" s="354"/>
      <c r="AC156" s="338" t="e">
        <f t="shared" si="296"/>
        <v>#DIV/0!</v>
      </c>
      <c r="AD156" s="338"/>
      <c r="AE156" s="338"/>
      <c r="AF156" s="355"/>
      <c r="AG156" s="355"/>
      <c r="AH156" s="355"/>
      <c r="AI156" s="355"/>
      <c r="AJ156" s="354">
        <f t="shared" si="300"/>
        <v>960.35411999999997</v>
      </c>
      <c r="AK156" s="342" t="e">
        <f t="shared" si="302"/>
        <v>#DIV/0!</v>
      </c>
      <c r="AL156" s="354">
        <v>960.35411999999997</v>
      </c>
      <c r="AM156" s="338" t="e">
        <f t="shared" si="297"/>
        <v>#DIV/0!</v>
      </c>
      <c r="AN156" s="338"/>
      <c r="AO156" s="338"/>
      <c r="AP156" s="355"/>
      <c r="AQ156" s="355"/>
      <c r="AR156" s="355"/>
      <c r="AS156" s="355"/>
      <c r="AT156" s="351">
        <f>BB156-AF156</f>
        <v>0</v>
      </c>
      <c r="AU156" s="351"/>
      <c r="AV156" s="351"/>
      <c r="AW156" s="351"/>
      <c r="AX156" s="351"/>
      <c r="AY156" s="351"/>
      <c r="AZ156" s="351"/>
      <c r="BA156" s="351">
        <f>BB156</f>
        <v>0</v>
      </c>
      <c r="BB156" s="351">
        <f>L156</f>
        <v>0</v>
      </c>
      <c r="BC156" s="351"/>
      <c r="BD156" s="351"/>
      <c r="BE156" s="356">
        <f t="shared" si="335"/>
        <v>0</v>
      </c>
      <c r="BF156" s="343" t="e">
        <f t="shared" si="303"/>
        <v>#DIV/0!</v>
      </c>
      <c r="BG156" s="356">
        <f>L156-AB156</f>
        <v>0</v>
      </c>
      <c r="BH156" s="357">
        <f t="shared" si="333"/>
        <v>0</v>
      </c>
      <c r="BI156" s="351"/>
      <c r="BJ156" s="351"/>
      <c r="BK156" s="351"/>
      <c r="BL156" s="351"/>
      <c r="BS156" s="647"/>
    </row>
    <row r="157" spans="2:88" s="43" customFormat="1" ht="40.5" hidden="1" customHeight="1" x14ac:dyDescent="0.25">
      <c r="B157" s="355"/>
      <c r="C157" s="197" t="s">
        <v>87</v>
      </c>
      <c r="D157" s="355"/>
      <c r="E157" s="355"/>
      <c r="F157" s="355"/>
      <c r="G157" s="355"/>
      <c r="H157" s="355"/>
      <c r="I157" s="355"/>
      <c r="J157" s="355"/>
      <c r="K157" s="355">
        <f>L157+M157+N157+O157</f>
        <v>0</v>
      </c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>
        <f>AD157</f>
        <v>0</v>
      </c>
      <c r="AA157" s="338" t="e">
        <f t="shared" si="298"/>
        <v>#DIV/0!</v>
      </c>
      <c r="AB157" s="354"/>
      <c r="AC157" s="338"/>
      <c r="AD157" s="354"/>
      <c r="AE157" s="338" t="e">
        <f>AD157/M157</f>
        <v>#DIV/0!</v>
      </c>
      <c r="AF157" s="355"/>
      <c r="AG157" s="355"/>
      <c r="AH157" s="355"/>
      <c r="AI157" s="355"/>
      <c r="AJ157" s="354"/>
      <c r="AK157" s="342"/>
      <c r="AL157" s="354"/>
      <c r="AM157" s="338"/>
      <c r="AN157" s="338"/>
      <c r="AO157" s="338"/>
      <c r="AP157" s="355"/>
      <c r="AQ157" s="355"/>
      <c r="AR157" s="355"/>
      <c r="AS157" s="355"/>
      <c r="AT157" s="351"/>
      <c r="AU157" s="351"/>
      <c r="AV157" s="351"/>
      <c r="AW157" s="351"/>
      <c r="AX157" s="351"/>
      <c r="AY157" s="351"/>
      <c r="AZ157" s="351"/>
      <c r="BA157" s="351"/>
      <c r="BB157" s="351"/>
      <c r="BC157" s="351"/>
      <c r="BD157" s="351"/>
      <c r="BE157" s="356"/>
      <c r="BF157" s="343"/>
      <c r="BG157" s="356"/>
      <c r="BH157" s="357"/>
      <c r="BI157" s="351"/>
      <c r="BJ157" s="351"/>
      <c r="BK157" s="351"/>
      <c r="BL157" s="351"/>
      <c r="BS157" s="647"/>
    </row>
    <row r="158" spans="2:88" s="53" customFormat="1" ht="76.5" hidden="1" customHeight="1" x14ac:dyDescent="0.25">
      <c r="B158" s="587" t="s">
        <v>76</v>
      </c>
      <c r="C158" s="198" t="s">
        <v>89</v>
      </c>
      <c r="D158" s="594"/>
      <c r="E158" s="594">
        <f>F158</f>
        <v>0</v>
      </c>
      <c r="F158" s="594">
        <f>F159</f>
        <v>0</v>
      </c>
      <c r="G158" s="594">
        <f>G159</f>
        <v>0</v>
      </c>
      <c r="H158" s="594" t="e">
        <f t="shared" ref="H158:H159" si="337">I158</f>
        <v>#REF!</v>
      </c>
      <c r="I158" s="594" t="e">
        <f>I159+#REF!</f>
        <v>#REF!</v>
      </c>
      <c r="J158" s="594"/>
      <c r="K158" s="594">
        <f>L158+N158+O158</f>
        <v>0</v>
      </c>
      <c r="L158" s="594">
        <f>L160</f>
        <v>0</v>
      </c>
      <c r="M158" s="594"/>
      <c r="N158" s="594">
        <f>G158+J158</f>
        <v>0</v>
      </c>
      <c r="O158" s="594">
        <v>0</v>
      </c>
      <c r="P158" s="594">
        <f t="shared" si="299"/>
        <v>420605.52424</v>
      </c>
      <c r="Q158" s="594" t="e">
        <f t="shared" si="293"/>
        <v>#DIV/0!</v>
      </c>
      <c r="R158" s="594">
        <f>R160</f>
        <v>420605.52424</v>
      </c>
      <c r="S158" s="594" t="e">
        <f t="shared" si="294"/>
        <v>#DIV/0!</v>
      </c>
      <c r="T158" s="594"/>
      <c r="U158" s="594"/>
      <c r="V158" s="594"/>
      <c r="W158" s="594"/>
      <c r="X158" s="594"/>
      <c r="Y158" s="594"/>
      <c r="Z158" s="594">
        <f>AB158+AF158+AH158</f>
        <v>0</v>
      </c>
      <c r="AA158" s="349" t="e">
        <f t="shared" si="298"/>
        <v>#DIV/0!</v>
      </c>
      <c r="AB158" s="348">
        <f>AB160</f>
        <v>0</v>
      </c>
      <c r="AC158" s="349" t="e">
        <f t="shared" si="296"/>
        <v>#DIV/0!</v>
      </c>
      <c r="AD158" s="349"/>
      <c r="AE158" s="349"/>
      <c r="AF158" s="594"/>
      <c r="AG158" s="594"/>
      <c r="AH158" s="594"/>
      <c r="AI158" s="594"/>
      <c r="AJ158" s="348">
        <f t="shared" si="300"/>
        <v>526030.2352900001</v>
      </c>
      <c r="AK158" s="349" t="e">
        <f t="shared" si="302"/>
        <v>#DIV/0!</v>
      </c>
      <c r="AL158" s="348">
        <f>AL160</f>
        <v>526030.2352900001</v>
      </c>
      <c r="AM158" s="338" t="e">
        <f t="shared" si="297"/>
        <v>#DIV/0!</v>
      </c>
      <c r="AN158" s="338"/>
      <c r="AO158" s="338"/>
      <c r="AP158" s="594"/>
      <c r="AQ158" s="594"/>
      <c r="AR158" s="594"/>
      <c r="AS158" s="594"/>
      <c r="AT158" s="595">
        <f>AT159+AT160</f>
        <v>0</v>
      </c>
      <c r="AU158" s="595"/>
      <c r="AV158" s="595"/>
      <c r="AW158" s="595" t="e">
        <f t="shared" ref="AW158:AW159" si="338">AX158</f>
        <v>#REF!</v>
      </c>
      <c r="AX158" s="595" t="e">
        <f>AX159+#REF!</f>
        <v>#REF!</v>
      </c>
      <c r="AY158" s="595"/>
      <c r="AZ158" s="595"/>
      <c r="BA158" s="595">
        <f t="shared" ref="BA158:BA159" si="339">BB158</f>
        <v>185088.16058</v>
      </c>
      <c r="BB158" s="595">
        <f>BB159+BB160</f>
        <v>185088.16058</v>
      </c>
      <c r="BC158" s="595"/>
      <c r="BD158" s="595"/>
      <c r="BE158" s="352">
        <f t="shared" si="335"/>
        <v>0</v>
      </c>
      <c r="BF158" s="343" t="e">
        <f t="shared" si="303"/>
        <v>#DIV/0!</v>
      </c>
      <c r="BG158" s="352">
        <f>BG160</f>
        <v>0</v>
      </c>
      <c r="BH158" s="353">
        <f t="shared" si="333"/>
        <v>0</v>
      </c>
      <c r="BI158" s="595"/>
      <c r="BJ158" s="595"/>
      <c r="BK158" s="595"/>
      <c r="BL158" s="595"/>
      <c r="BS158" s="660"/>
    </row>
    <row r="159" spans="2:88" s="54" customFormat="1" ht="54.75" hidden="1" customHeight="1" x14ac:dyDescent="0.3">
      <c r="B159" s="583"/>
      <c r="C159" s="199" t="s">
        <v>57</v>
      </c>
      <c r="D159" s="583"/>
      <c r="E159" s="583">
        <f>F159</f>
        <v>0</v>
      </c>
      <c r="F159" s="583">
        <v>0</v>
      </c>
      <c r="G159" s="583"/>
      <c r="H159" s="583">
        <f t="shared" si="337"/>
        <v>0</v>
      </c>
      <c r="I159" s="583">
        <v>0</v>
      </c>
      <c r="J159" s="583"/>
      <c r="K159" s="583">
        <f t="shared" ref="K159" si="340">L159</f>
        <v>0</v>
      </c>
      <c r="L159" s="583">
        <v>0</v>
      </c>
      <c r="M159" s="583"/>
      <c r="N159" s="583"/>
      <c r="O159" s="583"/>
      <c r="P159" s="583">
        <f t="shared" si="299"/>
        <v>0</v>
      </c>
      <c r="Q159" s="585" t="e">
        <f t="shared" si="293"/>
        <v>#DIV/0!</v>
      </c>
      <c r="R159" s="583">
        <v>0</v>
      </c>
      <c r="S159" s="585" t="e">
        <f t="shared" si="294"/>
        <v>#DIV/0!</v>
      </c>
      <c r="T159" s="585"/>
      <c r="U159" s="585"/>
      <c r="V159" s="583"/>
      <c r="W159" s="583"/>
      <c r="X159" s="583"/>
      <c r="Y159" s="583"/>
      <c r="Z159" s="583">
        <f t="shared" ref="Z159" si="341">AB159</f>
        <v>0</v>
      </c>
      <c r="AA159" s="337" t="e">
        <f t="shared" si="298"/>
        <v>#DIV/0!</v>
      </c>
      <c r="AB159" s="309">
        <v>0</v>
      </c>
      <c r="AC159" s="337" t="e">
        <f t="shared" si="296"/>
        <v>#DIV/0!</v>
      </c>
      <c r="AD159" s="337"/>
      <c r="AE159" s="337"/>
      <c r="AF159" s="583"/>
      <c r="AG159" s="583"/>
      <c r="AH159" s="583"/>
      <c r="AI159" s="583"/>
      <c r="AJ159" s="309">
        <f t="shared" si="300"/>
        <v>0</v>
      </c>
      <c r="AK159" s="337" t="e">
        <f t="shared" si="302"/>
        <v>#DIV/0!</v>
      </c>
      <c r="AL159" s="309">
        <v>0</v>
      </c>
      <c r="AM159" s="338" t="e">
        <f t="shared" si="297"/>
        <v>#DIV/0!</v>
      </c>
      <c r="AN159" s="338"/>
      <c r="AO159" s="338"/>
      <c r="AP159" s="583"/>
      <c r="AQ159" s="583"/>
      <c r="AR159" s="583"/>
      <c r="AS159" s="583"/>
      <c r="AT159" s="310">
        <f>AL159+AQ159</f>
        <v>0</v>
      </c>
      <c r="AU159" s="310"/>
      <c r="AV159" s="310"/>
      <c r="AW159" s="310">
        <f t="shared" si="338"/>
        <v>0</v>
      </c>
      <c r="AX159" s="310">
        <f>AR159+AU159</f>
        <v>0</v>
      </c>
      <c r="AY159" s="310"/>
      <c r="AZ159" s="310"/>
      <c r="BA159" s="310">
        <f t="shared" si="339"/>
        <v>0</v>
      </c>
      <c r="BB159" s="310">
        <f>AR159+AU159</f>
        <v>0</v>
      </c>
      <c r="BC159" s="310"/>
      <c r="BD159" s="310"/>
      <c r="BE159" s="311">
        <f t="shared" si="335"/>
        <v>0</v>
      </c>
      <c r="BF159" s="343" t="e">
        <f t="shared" si="303"/>
        <v>#DIV/0!</v>
      </c>
      <c r="BG159" s="311">
        <v>0</v>
      </c>
      <c r="BH159" s="353" t="e">
        <f t="shared" si="333"/>
        <v>#DIV/0!</v>
      </c>
      <c r="BI159" s="310"/>
      <c r="BJ159" s="310"/>
      <c r="BK159" s="310"/>
      <c r="BL159" s="310"/>
      <c r="BS159" s="661"/>
    </row>
    <row r="160" spans="2:88" s="55" customFormat="1" ht="53.25" hidden="1" customHeight="1" x14ac:dyDescent="0.3">
      <c r="B160" s="582"/>
      <c r="C160" s="200" t="s">
        <v>56</v>
      </c>
      <c r="D160" s="582"/>
      <c r="E160" s="582"/>
      <c r="F160" s="582"/>
      <c r="G160" s="582"/>
      <c r="H160" s="582"/>
      <c r="I160" s="582"/>
      <c r="J160" s="582"/>
      <c r="K160" s="582">
        <f>L160</f>
        <v>0</v>
      </c>
      <c r="L160" s="582">
        <f>L161+L162</f>
        <v>0</v>
      </c>
      <c r="M160" s="582"/>
      <c r="N160" s="582"/>
      <c r="O160" s="582"/>
      <c r="P160" s="582">
        <f t="shared" si="299"/>
        <v>420605.52424</v>
      </c>
      <c r="Q160" s="582" t="e">
        <f t="shared" si="293"/>
        <v>#DIV/0!</v>
      </c>
      <c r="R160" s="582">
        <f>R161+R162</f>
        <v>420605.52424</v>
      </c>
      <c r="S160" s="582" t="e">
        <f t="shared" si="294"/>
        <v>#DIV/0!</v>
      </c>
      <c r="T160" s="582"/>
      <c r="U160" s="582"/>
      <c r="V160" s="582"/>
      <c r="W160" s="582"/>
      <c r="X160" s="582"/>
      <c r="Y160" s="582"/>
      <c r="Z160" s="582">
        <f>AB160</f>
        <v>0</v>
      </c>
      <c r="AA160" s="342" t="e">
        <f t="shared" si="298"/>
        <v>#DIV/0!</v>
      </c>
      <c r="AB160" s="590">
        <f>AB161+AB162</f>
        <v>0</v>
      </c>
      <c r="AC160" s="342" t="e">
        <f t="shared" si="296"/>
        <v>#DIV/0!</v>
      </c>
      <c r="AD160" s="342"/>
      <c r="AE160" s="342"/>
      <c r="AF160" s="582"/>
      <c r="AG160" s="582"/>
      <c r="AH160" s="582"/>
      <c r="AI160" s="582"/>
      <c r="AJ160" s="590">
        <f t="shared" si="300"/>
        <v>526030.2352900001</v>
      </c>
      <c r="AK160" s="342" t="e">
        <f t="shared" si="302"/>
        <v>#DIV/0!</v>
      </c>
      <c r="AL160" s="590">
        <f>AL161+AL162</f>
        <v>526030.2352900001</v>
      </c>
      <c r="AM160" s="338" t="e">
        <f t="shared" si="297"/>
        <v>#DIV/0!</v>
      </c>
      <c r="AN160" s="338"/>
      <c r="AO160" s="338"/>
      <c r="AP160" s="582"/>
      <c r="AQ160" s="582"/>
      <c r="AR160" s="582"/>
      <c r="AS160" s="582"/>
      <c r="AT160" s="331">
        <f>AT161+AT162</f>
        <v>0</v>
      </c>
      <c r="AU160" s="331"/>
      <c r="AV160" s="331"/>
      <c r="AW160" s="331"/>
      <c r="AX160" s="331"/>
      <c r="AY160" s="331"/>
      <c r="AZ160" s="331"/>
      <c r="BA160" s="331">
        <f>BB160</f>
        <v>185088.16058</v>
      </c>
      <c r="BB160" s="331">
        <f>BB161+BB162</f>
        <v>185088.16058</v>
      </c>
      <c r="BC160" s="331"/>
      <c r="BD160" s="331"/>
      <c r="BE160" s="593">
        <f t="shared" si="335"/>
        <v>0</v>
      </c>
      <c r="BF160" s="343" t="e">
        <f t="shared" si="303"/>
        <v>#DIV/0!</v>
      </c>
      <c r="BG160" s="593">
        <f>BG161+BG162</f>
        <v>0</v>
      </c>
      <c r="BH160" s="353">
        <f t="shared" si="333"/>
        <v>0</v>
      </c>
      <c r="BI160" s="331"/>
      <c r="BJ160" s="331"/>
      <c r="BK160" s="331"/>
      <c r="BL160" s="331"/>
      <c r="BS160" s="662"/>
    </row>
    <row r="161" spans="2:71" s="55" customFormat="1" ht="36.75" hidden="1" customHeight="1" x14ac:dyDescent="0.3">
      <c r="B161" s="582"/>
      <c r="C161" s="196" t="s">
        <v>90</v>
      </c>
      <c r="D161" s="582"/>
      <c r="E161" s="355">
        <f>F161</f>
        <v>0</v>
      </c>
      <c r="F161" s="355">
        <v>0</v>
      </c>
      <c r="G161" s="582"/>
      <c r="H161" s="355">
        <f t="shared" ref="H161:H162" si="342">I161</f>
        <v>0</v>
      </c>
      <c r="I161" s="355">
        <f>L161-F161</f>
        <v>0</v>
      </c>
      <c r="J161" s="582"/>
      <c r="K161" s="355">
        <f t="shared" ref="K161:K162" si="343">L161</f>
        <v>0</v>
      </c>
      <c r="L161" s="355"/>
      <c r="M161" s="355"/>
      <c r="N161" s="355"/>
      <c r="O161" s="582"/>
      <c r="P161" s="355">
        <f t="shared" si="299"/>
        <v>420478.20016000001</v>
      </c>
      <c r="Q161" s="355" t="e">
        <f t="shared" si="293"/>
        <v>#DIV/0!</v>
      </c>
      <c r="R161" s="355">
        <v>420478.20016000001</v>
      </c>
      <c r="S161" s="355" t="e">
        <f t="shared" si="294"/>
        <v>#DIV/0!</v>
      </c>
      <c r="T161" s="355"/>
      <c r="U161" s="355"/>
      <c r="V161" s="355"/>
      <c r="W161" s="355"/>
      <c r="X161" s="582"/>
      <c r="Y161" s="582"/>
      <c r="Z161" s="355">
        <f>AB161</f>
        <v>0</v>
      </c>
      <c r="AA161" s="338" t="e">
        <f t="shared" si="298"/>
        <v>#DIV/0!</v>
      </c>
      <c r="AB161" s="354"/>
      <c r="AC161" s="338" t="e">
        <f t="shared" si="296"/>
        <v>#DIV/0!</v>
      </c>
      <c r="AD161" s="338"/>
      <c r="AE161" s="338"/>
      <c r="AF161" s="355"/>
      <c r="AG161" s="355"/>
      <c r="AH161" s="582"/>
      <c r="AI161" s="582"/>
      <c r="AJ161" s="354">
        <f t="shared" si="300"/>
        <v>525902.91121000005</v>
      </c>
      <c r="AK161" s="342" t="e">
        <f t="shared" si="302"/>
        <v>#DIV/0!</v>
      </c>
      <c r="AL161" s="354">
        <v>525902.91121000005</v>
      </c>
      <c r="AM161" s="338" t="e">
        <f t="shared" si="297"/>
        <v>#DIV/0!</v>
      </c>
      <c r="AN161" s="338"/>
      <c r="AO161" s="338"/>
      <c r="AP161" s="355"/>
      <c r="AQ161" s="355"/>
      <c r="AR161" s="582"/>
      <c r="AS161" s="582"/>
      <c r="AT161" s="351">
        <v>0</v>
      </c>
      <c r="AU161" s="351"/>
      <c r="AV161" s="331"/>
      <c r="AW161" s="351">
        <f t="shared" ref="AW161:AW162" si="344">AX161</f>
        <v>-525902.91121000005</v>
      </c>
      <c r="AX161" s="351">
        <f>BE161-AJ161</f>
        <v>-525902.91121000005</v>
      </c>
      <c r="AY161" s="351"/>
      <c r="AZ161" s="331"/>
      <c r="BA161" s="351">
        <f t="shared" ref="BA161:BA162" si="345">BB161</f>
        <v>185088.16058</v>
      </c>
      <c r="BB161" s="351">
        <f>AF161+185088.16058</f>
        <v>185088.16058</v>
      </c>
      <c r="BC161" s="351"/>
      <c r="BD161" s="331"/>
      <c r="BE161" s="356">
        <f t="shared" si="335"/>
        <v>0</v>
      </c>
      <c r="BF161" s="343" t="e">
        <f t="shared" si="303"/>
        <v>#DIV/0!</v>
      </c>
      <c r="BG161" s="356">
        <f t="shared" ref="BG161:BG162" si="346">L161-AB161</f>
        <v>0</v>
      </c>
      <c r="BH161" s="353">
        <f t="shared" si="333"/>
        <v>0</v>
      </c>
      <c r="BI161" s="351"/>
      <c r="BJ161" s="351"/>
      <c r="BK161" s="331"/>
      <c r="BL161" s="331"/>
      <c r="BS161" s="662"/>
    </row>
    <row r="162" spans="2:71" s="55" customFormat="1" ht="36.75" hidden="1" customHeight="1" x14ac:dyDescent="0.3">
      <c r="B162" s="582"/>
      <c r="C162" s="196" t="s">
        <v>91</v>
      </c>
      <c r="D162" s="582"/>
      <c r="E162" s="355">
        <f>F162</f>
        <v>0</v>
      </c>
      <c r="F162" s="355">
        <v>0</v>
      </c>
      <c r="G162" s="582"/>
      <c r="H162" s="355">
        <f t="shared" si="342"/>
        <v>0</v>
      </c>
      <c r="I162" s="355">
        <f>L162-F162</f>
        <v>0</v>
      </c>
      <c r="J162" s="582"/>
      <c r="K162" s="355">
        <f t="shared" si="343"/>
        <v>0</v>
      </c>
      <c r="L162" s="355"/>
      <c r="M162" s="355"/>
      <c r="N162" s="355"/>
      <c r="O162" s="582"/>
      <c r="P162" s="355">
        <f t="shared" si="299"/>
        <v>127.32408</v>
      </c>
      <c r="Q162" s="355" t="e">
        <f t="shared" si="293"/>
        <v>#DIV/0!</v>
      </c>
      <c r="R162" s="355">
        <v>127.32408</v>
      </c>
      <c r="S162" s="355" t="e">
        <f t="shared" si="294"/>
        <v>#DIV/0!</v>
      </c>
      <c r="T162" s="355"/>
      <c r="U162" s="355"/>
      <c r="V162" s="355"/>
      <c r="W162" s="355"/>
      <c r="X162" s="582"/>
      <c r="Y162" s="582"/>
      <c r="Z162" s="355">
        <f>AB162</f>
        <v>0</v>
      </c>
      <c r="AA162" s="338" t="e">
        <f t="shared" si="298"/>
        <v>#DIV/0!</v>
      </c>
      <c r="AB162" s="354"/>
      <c r="AC162" s="338" t="e">
        <f t="shared" si="296"/>
        <v>#DIV/0!</v>
      </c>
      <c r="AD162" s="338"/>
      <c r="AE162" s="338"/>
      <c r="AF162" s="355"/>
      <c r="AG162" s="355"/>
      <c r="AH162" s="582"/>
      <c r="AI162" s="582"/>
      <c r="AJ162" s="354">
        <f t="shared" si="300"/>
        <v>127.32408</v>
      </c>
      <c r="AK162" s="342" t="e">
        <f t="shared" si="302"/>
        <v>#DIV/0!</v>
      </c>
      <c r="AL162" s="354">
        <v>127.32408</v>
      </c>
      <c r="AM162" s="338" t="e">
        <f t="shared" si="297"/>
        <v>#DIV/0!</v>
      </c>
      <c r="AN162" s="338"/>
      <c r="AO162" s="338"/>
      <c r="AP162" s="355"/>
      <c r="AQ162" s="355"/>
      <c r="AR162" s="582"/>
      <c r="AS162" s="582"/>
      <c r="AT162" s="351">
        <v>0</v>
      </c>
      <c r="AU162" s="351"/>
      <c r="AV162" s="331"/>
      <c r="AW162" s="351">
        <f t="shared" si="344"/>
        <v>0</v>
      </c>
      <c r="AX162" s="351">
        <v>0</v>
      </c>
      <c r="AY162" s="351"/>
      <c r="AZ162" s="331"/>
      <c r="BA162" s="351">
        <f t="shared" si="345"/>
        <v>0</v>
      </c>
      <c r="BB162" s="351">
        <f>AF162</f>
        <v>0</v>
      </c>
      <c r="BC162" s="351"/>
      <c r="BD162" s="331"/>
      <c r="BE162" s="356">
        <f t="shared" si="335"/>
        <v>0</v>
      </c>
      <c r="BF162" s="343" t="e">
        <f t="shared" si="303"/>
        <v>#DIV/0!</v>
      </c>
      <c r="BG162" s="356">
        <f t="shared" si="346"/>
        <v>0</v>
      </c>
      <c r="BH162" s="353">
        <f t="shared" si="333"/>
        <v>0</v>
      </c>
      <c r="BI162" s="351"/>
      <c r="BJ162" s="351"/>
      <c r="BK162" s="331"/>
      <c r="BL162" s="331"/>
      <c r="BS162" s="662"/>
    </row>
    <row r="163" spans="2:71" s="55" customFormat="1" ht="91.5" hidden="1" customHeight="1" x14ac:dyDescent="0.3">
      <c r="B163" s="588" t="s">
        <v>92</v>
      </c>
      <c r="C163" s="195" t="s">
        <v>93</v>
      </c>
      <c r="D163" s="588"/>
      <c r="E163" s="588">
        <f>F163</f>
        <v>0</v>
      </c>
      <c r="F163" s="588">
        <f>F164</f>
        <v>0</v>
      </c>
      <c r="G163" s="588">
        <f>G164</f>
        <v>0</v>
      </c>
      <c r="H163" s="588" t="e">
        <f>I163</f>
        <v>#REF!</v>
      </c>
      <c r="I163" s="588" t="e">
        <f>I164+#REF!</f>
        <v>#REF!</v>
      </c>
      <c r="J163" s="588"/>
      <c r="K163" s="588">
        <f>L163+N163+O163</f>
        <v>0</v>
      </c>
      <c r="L163" s="588">
        <f>L164+L165</f>
        <v>0</v>
      </c>
      <c r="M163" s="588"/>
      <c r="N163" s="588">
        <f>G163+J163</f>
        <v>0</v>
      </c>
      <c r="O163" s="588">
        <f>O164</f>
        <v>0</v>
      </c>
      <c r="P163" s="588">
        <f t="shared" si="299"/>
        <v>0</v>
      </c>
      <c r="Q163" s="585" t="e">
        <f t="shared" si="293"/>
        <v>#DIV/0!</v>
      </c>
      <c r="R163" s="588">
        <f>R164+R165</f>
        <v>0</v>
      </c>
      <c r="S163" s="585" t="e">
        <f t="shared" si="294"/>
        <v>#DIV/0!</v>
      </c>
      <c r="T163" s="585"/>
      <c r="U163" s="585"/>
      <c r="V163" s="588"/>
      <c r="W163" s="588"/>
      <c r="X163" s="588">
        <f>X164</f>
        <v>0</v>
      </c>
      <c r="Y163" s="588"/>
      <c r="Z163" s="588">
        <f>AB163+AF163+AH163</f>
        <v>0</v>
      </c>
      <c r="AA163" s="337" t="e">
        <f t="shared" si="298"/>
        <v>#DIV/0!</v>
      </c>
      <c r="AB163" s="361">
        <f>AB164+AB165</f>
        <v>0</v>
      </c>
      <c r="AC163" s="337" t="e">
        <f t="shared" si="296"/>
        <v>#DIV/0!</v>
      </c>
      <c r="AD163" s="337"/>
      <c r="AE163" s="337"/>
      <c r="AF163" s="588"/>
      <c r="AG163" s="588"/>
      <c r="AH163" s="588">
        <f>AH164</f>
        <v>0</v>
      </c>
      <c r="AI163" s="588"/>
      <c r="AJ163" s="361">
        <f t="shared" si="300"/>
        <v>0</v>
      </c>
      <c r="AK163" s="337" t="e">
        <f t="shared" si="302"/>
        <v>#DIV/0!</v>
      </c>
      <c r="AL163" s="361">
        <f>AL164+AL165</f>
        <v>0</v>
      </c>
      <c r="AM163" s="338" t="e">
        <f t="shared" si="297"/>
        <v>#DIV/0!</v>
      </c>
      <c r="AN163" s="338"/>
      <c r="AO163" s="338"/>
      <c r="AP163" s="588"/>
      <c r="AQ163" s="588"/>
      <c r="AR163" s="588">
        <f>AR164</f>
        <v>0</v>
      </c>
      <c r="AS163" s="588"/>
      <c r="AT163" s="351"/>
      <c r="AU163" s="351"/>
      <c r="AV163" s="331"/>
      <c r="AW163" s="351"/>
      <c r="AX163" s="351"/>
      <c r="AY163" s="351"/>
      <c r="AZ163" s="331"/>
      <c r="BA163" s="351"/>
      <c r="BB163" s="351"/>
      <c r="BC163" s="351"/>
      <c r="BD163" s="331"/>
      <c r="BE163" s="364">
        <f t="shared" si="335"/>
        <v>0</v>
      </c>
      <c r="BF163" s="343" t="e">
        <f t="shared" si="303"/>
        <v>#DIV/0!</v>
      </c>
      <c r="BG163" s="364">
        <f>BG164+BG165</f>
        <v>0</v>
      </c>
      <c r="BH163" s="353" t="e">
        <f t="shared" si="333"/>
        <v>#DIV/0!</v>
      </c>
      <c r="BI163" s="363"/>
      <c r="BJ163" s="363"/>
      <c r="BK163" s="363">
        <f>BK164</f>
        <v>0</v>
      </c>
      <c r="BL163" s="363"/>
      <c r="BS163" s="662"/>
    </row>
    <row r="164" spans="2:71" s="55" customFormat="1" ht="55.5" hidden="1" customHeight="1" x14ac:dyDescent="0.3">
      <c r="B164" s="583" t="s">
        <v>60</v>
      </c>
      <c r="C164" s="199" t="s">
        <v>57</v>
      </c>
      <c r="D164" s="583"/>
      <c r="E164" s="583">
        <f>F164</f>
        <v>0</v>
      </c>
      <c r="F164" s="583">
        <v>0</v>
      </c>
      <c r="G164" s="583"/>
      <c r="H164" s="583">
        <f>I164</f>
        <v>0</v>
      </c>
      <c r="I164" s="583">
        <v>0</v>
      </c>
      <c r="J164" s="583"/>
      <c r="K164" s="583">
        <f>O164</f>
        <v>0</v>
      </c>
      <c r="L164" s="583">
        <f>F164+I164</f>
        <v>0</v>
      </c>
      <c r="M164" s="583"/>
      <c r="N164" s="583"/>
      <c r="O164" s="583">
        <v>0</v>
      </c>
      <c r="P164" s="583">
        <f t="shared" si="299"/>
        <v>0</v>
      </c>
      <c r="Q164" s="585" t="e">
        <f t="shared" si="293"/>
        <v>#DIV/0!</v>
      </c>
      <c r="R164" s="583">
        <v>0</v>
      </c>
      <c r="S164" s="585" t="e">
        <f t="shared" si="294"/>
        <v>#DIV/0!</v>
      </c>
      <c r="T164" s="585"/>
      <c r="U164" s="585"/>
      <c r="V164" s="583"/>
      <c r="W164" s="583"/>
      <c r="X164" s="583">
        <v>0</v>
      </c>
      <c r="Y164" s="583"/>
      <c r="Z164" s="583">
        <f>AB164</f>
        <v>0</v>
      </c>
      <c r="AA164" s="337" t="e">
        <f t="shared" si="298"/>
        <v>#DIV/0!</v>
      </c>
      <c r="AB164" s="309">
        <v>0</v>
      </c>
      <c r="AC164" s="337" t="e">
        <f t="shared" si="296"/>
        <v>#DIV/0!</v>
      </c>
      <c r="AD164" s="337"/>
      <c r="AE164" s="337"/>
      <c r="AF164" s="583"/>
      <c r="AG164" s="583"/>
      <c r="AH164" s="583">
        <v>0</v>
      </c>
      <c r="AI164" s="583"/>
      <c r="AJ164" s="309">
        <f t="shared" si="300"/>
        <v>0</v>
      </c>
      <c r="AK164" s="337" t="e">
        <f t="shared" si="302"/>
        <v>#DIV/0!</v>
      </c>
      <c r="AL164" s="309">
        <v>0</v>
      </c>
      <c r="AM164" s="338" t="e">
        <f t="shared" si="297"/>
        <v>#DIV/0!</v>
      </c>
      <c r="AN164" s="338"/>
      <c r="AO164" s="338"/>
      <c r="AP164" s="583"/>
      <c r="AQ164" s="583"/>
      <c r="AR164" s="583">
        <v>0</v>
      </c>
      <c r="AS164" s="583"/>
      <c r="AT164" s="351"/>
      <c r="AU164" s="351"/>
      <c r="AV164" s="331"/>
      <c r="AW164" s="351"/>
      <c r="AX164" s="351"/>
      <c r="AY164" s="351"/>
      <c r="AZ164" s="331"/>
      <c r="BA164" s="351"/>
      <c r="BB164" s="351"/>
      <c r="BC164" s="351"/>
      <c r="BD164" s="331"/>
      <c r="BE164" s="311">
        <f t="shared" si="335"/>
        <v>0</v>
      </c>
      <c r="BF164" s="343" t="e">
        <f t="shared" si="303"/>
        <v>#DIV/0!</v>
      </c>
      <c r="BG164" s="311">
        <v>0</v>
      </c>
      <c r="BH164" s="353" t="e">
        <f t="shared" si="333"/>
        <v>#DIV/0!</v>
      </c>
      <c r="BI164" s="310"/>
      <c r="BJ164" s="310"/>
      <c r="BK164" s="310">
        <v>0</v>
      </c>
      <c r="BL164" s="310"/>
      <c r="BS164" s="662"/>
    </row>
    <row r="165" spans="2:71" s="55" customFormat="1" ht="36.75" hidden="1" customHeight="1" x14ac:dyDescent="0.3">
      <c r="B165" s="582"/>
      <c r="C165" s="196"/>
      <c r="D165" s="582"/>
      <c r="E165" s="355"/>
      <c r="F165" s="355"/>
      <c r="G165" s="582"/>
      <c r="H165" s="355"/>
      <c r="I165" s="355"/>
      <c r="J165" s="582"/>
      <c r="K165" s="355"/>
      <c r="L165" s="355"/>
      <c r="M165" s="355"/>
      <c r="N165" s="355"/>
      <c r="O165" s="582"/>
      <c r="P165" s="355">
        <f t="shared" si="299"/>
        <v>0</v>
      </c>
      <c r="Q165" s="585" t="e">
        <f t="shared" si="293"/>
        <v>#DIV/0!</v>
      </c>
      <c r="R165" s="355"/>
      <c r="S165" s="585" t="e">
        <f t="shared" si="294"/>
        <v>#DIV/0!</v>
      </c>
      <c r="T165" s="585"/>
      <c r="U165" s="585"/>
      <c r="V165" s="355"/>
      <c r="W165" s="355"/>
      <c r="X165" s="582"/>
      <c r="Y165" s="582"/>
      <c r="Z165" s="355"/>
      <c r="AA165" s="337" t="e">
        <f t="shared" si="298"/>
        <v>#DIV/0!</v>
      </c>
      <c r="AB165" s="354"/>
      <c r="AC165" s="337" t="e">
        <f t="shared" si="296"/>
        <v>#DIV/0!</v>
      </c>
      <c r="AD165" s="337"/>
      <c r="AE165" s="337"/>
      <c r="AF165" s="355"/>
      <c r="AG165" s="355"/>
      <c r="AH165" s="582"/>
      <c r="AI165" s="582"/>
      <c r="AJ165" s="354">
        <f t="shared" si="300"/>
        <v>0</v>
      </c>
      <c r="AK165" s="337" t="e">
        <f t="shared" si="302"/>
        <v>#DIV/0!</v>
      </c>
      <c r="AL165" s="354"/>
      <c r="AM165" s="338" t="e">
        <f t="shared" si="297"/>
        <v>#DIV/0!</v>
      </c>
      <c r="AN165" s="338"/>
      <c r="AO165" s="338"/>
      <c r="AP165" s="355"/>
      <c r="AQ165" s="355"/>
      <c r="AR165" s="582"/>
      <c r="AS165" s="582"/>
      <c r="AT165" s="351"/>
      <c r="AU165" s="351"/>
      <c r="AV165" s="331"/>
      <c r="AW165" s="351"/>
      <c r="AX165" s="351"/>
      <c r="AY165" s="351"/>
      <c r="AZ165" s="331"/>
      <c r="BA165" s="351"/>
      <c r="BB165" s="351"/>
      <c r="BC165" s="351"/>
      <c r="BD165" s="331"/>
      <c r="BE165" s="356">
        <f t="shared" si="335"/>
        <v>0</v>
      </c>
      <c r="BF165" s="343" t="e">
        <f t="shared" si="303"/>
        <v>#DIV/0!</v>
      </c>
      <c r="BG165" s="356"/>
      <c r="BH165" s="353" t="e">
        <f t="shared" si="333"/>
        <v>#DIV/0!</v>
      </c>
      <c r="BI165" s="351"/>
      <c r="BJ165" s="351"/>
      <c r="BK165" s="331"/>
      <c r="BL165" s="331"/>
      <c r="BS165" s="662"/>
    </row>
    <row r="166" spans="2:71" s="55" customFormat="1" ht="36.75" hidden="1" customHeight="1" x14ac:dyDescent="0.3">
      <c r="B166" s="582"/>
      <c r="C166" s="196"/>
      <c r="D166" s="582"/>
      <c r="E166" s="355"/>
      <c r="F166" s="355"/>
      <c r="G166" s="582"/>
      <c r="H166" s="355"/>
      <c r="I166" s="355"/>
      <c r="J166" s="582"/>
      <c r="K166" s="355"/>
      <c r="L166" s="355"/>
      <c r="M166" s="355"/>
      <c r="N166" s="355"/>
      <c r="O166" s="582"/>
      <c r="P166" s="355">
        <f t="shared" si="299"/>
        <v>0</v>
      </c>
      <c r="Q166" s="585" t="e">
        <f t="shared" si="293"/>
        <v>#DIV/0!</v>
      </c>
      <c r="R166" s="355"/>
      <c r="S166" s="585" t="e">
        <f t="shared" si="294"/>
        <v>#DIV/0!</v>
      </c>
      <c r="T166" s="585"/>
      <c r="U166" s="585"/>
      <c r="V166" s="355"/>
      <c r="W166" s="355"/>
      <c r="X166" s="582"/>
      <c r="Y166" s="582"/>
      <c r="Z166" s="355"/>
      <c r="AA166" s="337" t="e">
        <f t="shared" si="298"/>
        <v>#DIV/0!</v>
      </c>
      <c r="AB166" s="354"/>
      <c r="AC166" s="337" t="e">
        <f t="shared" si="296"/>
        <v>#DIV/0!</v>
      </c>
      <c r="AD166" s="337"/>
      <c r="AE166" s="337"/>
      <c r="AF166" s="355"/>
      <c r="AG166" s="355"/>
      <c r="AH166" s="582"/>
      <c r="AI166" s="582"/>
      <c r="AJ166" s="354">
        <f t="shared" si="300"/>
        <v>0</v>
      </c>
      <c r="AK166" s="337" t="e">
        <f t="shared" si="302"/>
        <v>#DIV/0!</v>
      </c>
      <c r="AL166" s="354"/>
      <c r="AM166" s="338" t="e">
        <f t="shared" si="297"/>
        <v>#DIV/0!</v>
      </c>
      <c r="AN166" s="338"/>
      <c r="AO166" s="338"/>
      <c r="AP166" s="355"/>
      <c r="AQ166" s="355"/>
      <c r="AR166" s="582"/>
      <c r="AS166" s="582"/>
      <c r="AT166" s="351"/>
      <c r="AU166" s="351"/>
      <c r="AV166" s="331"/>
      <c r="AW166" s="351"/>
      <c r="AX166" s="351"/>
      <c r="AY166" s="351"/>
      <c r="AZ166" s="331"/>
      <c r="BA166" s="351"/>
      <c r="BB166" s="351"/>
      <c r="BC166" s="351"/>
      <c r="BD166" s="331"/>
      <c r="BE166" s="356">
        <f t="shared" si="335"/>
        <v>0</v>
      </c>
      <c r="BF166" s="343" t="e">
        <f t="shared" si="303"/>
        <v>#DIV/0!</v>
      </c>
      <c r="BG166" s="356"/>
      <c r="BH166" s="353" t="e">
        <f t="shared" si="333"/>
        <v>#DIV/0!</v>
      </c>
      <c r="BI166" s="351"/>
      <c r="BJ166" s="351"/>
      <c r="BK166" s="331"/>
      <c r="BL166" s="331"/>
      <c r="BS166" s="662"/>
    </row>
    <row r="167" spans="2:71" s="56" customFormat="1" ht="86.25" hidden="1" customHeight="1" x14ac:dyDescent="0.25">
      <c r="B167" s="371"/>
      <c r="C167" s="195"/>
      <c r="D167" s="588"/>
      <c r="E167" s="588"/>
      <c r="F167" s="588"/>
      <c r="G167" s="588"/>
      <c r="H167" s="588"/>
      <c r="I167" s="588"/>
      <c r="J167" s="588"/>
      <c r="K167" s="588"/>
      <c r="L167" s="588"/>
      <c r="M167" s="588"/>
      <c r="N167" s="588"/>
      <c r="O167" s="588"/>
      <c r="P167" s="588">
        <f t="shared" si="299"/>
        <v>0</v>
      </c>
      <c r="Q167" s="585" t="e">
        <f t="shared" si="293"/>
        <v>#DIV/0!</v>
      </c>
      <c r="R167" s="588"/>
      <c r="S167" s="585" t="e">
        <f t="shared" si="294"/>
        <v>#DIV/0!</v>
      </c>
      <c r="T167" s="585"/>
      <c r="U167" s="585"/>
      <c r="V167" s="588"/>
      <c r="W167" s="588"/>
      <c r="X167" s="588"/>
      <c r="Y167" s="588"/>
      <c r="Z167" s="588"/>
      <c r="AA167" s="337" t="e">
        <f t="shared" si="298"/>
        <v>#DIV/0!</v>
      </c>
      <c r="AB167" s="361"/>
      <c r="AC167" s="337" t="e">
        <f t="shared" si="296"/>
        <v>#DIV/0!</v>
      </c>
      <c r="AD167" s="337"/>
      <c r="AE167" s="337"/>
      <c r="AF167" s="588"/>
      <c r="AG167" s="588"/>
      <c r="AH167" s="588"/>
      <c r="AI167" s="588"/>
      <c r="AJ167" s="361">
        <f t="shared" si="300"/>
        <v>0</v>
      </c>
      <c r="AK167" s="337" t="e">
        <f t="shared" si="302"/>
        <v>#DIV/0!</v>
      </c>
      <c r="AL167" s="361"/>
      <c r="AM167" s="338" t="e">
        <f t="shared" si="297"/>
        <v>#DIV/0!</v>
      </c>
      <c r="AN167" s="338"/>
      <c r="AO167" s="338"/>
      <c r="AP167" s="588"/>
      <c r="AQ167" s="588"/>
      <c r="AR167" s="588"/>
      <c r="AS167" s="588"/>
      <c r="AT167" s="363"/>
      <c r="AU167" s="363"/>
      <c r="AV167" s="363"/>
      <c r="AW167" s="363"/>
      <c r="AX167" s="363"/>
      <c r="AY167" s="363"/>
      <c r="AZ167" s="363"/>
      <c r="BA167" s="363"/>
      <c r="BB167" s="363"/>
      <c r="BC167" s="363"/>
      <c r="BD167" s="363"/>
      <c r="BE167" s="364">
        <f t="shared" si="335"/>
        <v>0</v>
      </c>
      <c r="BF167" s="343" t="e">
        <f t="shared" si="303"/>
        <v>#DIV/0!</v>
      </c>
      <c r="BG167" s="364"/>
      <c r="BH167" s="353" t="e">
        <f t="shared" si="333"/>
        <v>#DIV/0!</v>
      </c>
      <c r="BI167" s="363"/>
      <c r="BJ167" s="363"/>
      <c r="BK167" s="363"/>
      <c r="BL167" s="363"/>
      <c r="BS167" s="663"/>
    </row>
    <row r="168" spans="2:71" s="57" customFormat="1" ht="72" hidden="1" customHeight="1" x14ac:dyDescent="0.3">
      <c r="B168" s="372"/>
      <c r="C168" s="198"/>
      <c r="D168" s="594"/>
      <c r="E168" s="594"/>
      <c r="F168" s="594"/>
      <c r="G168" s="594"/>
      <c r="H168" s="594"/>
      <c r="I168" s="594"/>
      <c r="J168" s="594"/>
      <c r="K168" s="594"/>
      <c r="L168" s="594"/>
      <c r="M168" s="594"/>
      <c r="N168" s="594"/>
      <c r="O168" s="594"/>
      <c r="P168" s="594">
        <f t="shared" si="299"/>
        <v>0</v>
      </c>
      <c r="Q168" s="585" t="e">
        <f t="shared" si="293"/>
        <v>#DIV/0!</v>
      </c>
      <c r="R168" s="594"/>
      <c r="S168" s="585" t="e">
        <f t="shared" si="294"/>
        <v>#DIV/0!</v>
      </c>
      <c r="T168" s="585"/>
      <c r="U168" s="585"/>
      <c r="V168" s="594"/>
      <c r="W168" s="594"/>
      <c r="X168" s="594"/>
      <c r="Y168" s="594"/>
      <c r="Z168" s="594"/>
      <c r="AA168" s="337" t="e">
        <f t="shared" si="298"/>
        <v>#DIV/0!</v>
      </c>
      <c r="AB168" s="348"/>
      <c r="AC168" s="337" t="e">
        <f t="shared" si="296"/>
        <v>#DIV/0!</v>
      </c>
      <c r="AD168" s="337"/>
      <c r="AE168" s="337"/>
      <c r="AF168" s="594"/>
      <c r="AG168" s="594"/>
      <c r="AH168" s="594"/>
      <c r="AI168" s="594"/>
      <c r="AJ168" s="348">
        <f t="shared" si="300"/>
        <v>0</v>
      </c>
      <c r="AK168" s="337" t="e">
        <f t="shared" si="302"/>
        <v>#DIV/0!</v>
      </c>
      <c r="AL168" s="348"/>
      <c r="AM168" s="338" t="e">
        <f t="shared" si="297"/>
        <v>#DIV/0!</v>
      </c>
      <c r="AN168" s="338"/>
      <c r="AO168" s="338"/>
      <c r="AP168" s="594"/>
      <c r="AQ168" s="594"/>
      <c r="AR168" s="594"/>
      <c r="AS168" s="594"/>
      <c r="AT168" s="595"/>
      <c r="AU168" s="595"/>
      <c r="AV168" s="595"/>
      <c r="AW168" s="595"/>
      <c r="AX168" s="595"/>
      <c r="AY168" s="595"/>
      <c r="AZ168" s="595"/>
      <c r="BA168" s="595"/>
      <c r="BB168" s="595"/>
      <c r="BC168" s="595"/>
      <c r="BD168" s="595"/>
      <c r="BE168" s="352">
        <f t="shared" si="335"/>
        <v>0</v>
      </c>
      <c r="BF168" s="343" t="e">
        <f t="shared" si="303"/>
        <v>#DIV/0!</v>
      </c>
      <c r="BG168" s="352"/>
      <c r="BH168" s="353" t="e">
        <f t="shared" si="333"/>
        <v>#DIV/0!</v>
      </c>
      <c r="BI168" s="595"/>
      <c r="BJ168" s="595"/>
      <c r="BK168" s="595"/>
      <c r="BL168" s="595"/>
      <c r="BS168" s="664"/>
    </row>
    <row r="169" spans="2:71" s="58" customFormat="1" ht="25.5" hidden="1" customHeight="1" x14ac:dyDescent="0.3">
      <c r="B169" s="372"/>
      <c r="C169" s="201"/>
      <c r="D169" s="594"/>
      <c r="E169" s="582"/>
      <c r="F169" s="582"/>
      <c r="G169" s="582"/>
      <c r="H169" s="582"/>
      <c r="I169" s="582"/>
      <c r="J169" s="582"/>
      <c r="K169" s="582"/>
      <c r="L169" s="582"/>
      <c r="M169" s="582"/>
      <c r="N169" s="582"/>
      <c r="O169" s="582"/>
      <c r="P169" s="582">
        <f t="shared" si="299"/>
        <v>0</v>
      </c>
      <c r="Q169" s="585" t="e">
        <f t="shared" si="293"/>
        <v>#DIV/0!</v>
      </c>
      <c r="R169" s="582"/>
      <c r="S169" s="585" t="e">
        <f t="shared" si="294"/>
        <v>#DIV/0!</v>
      </c>
      <c r="T169" s="585"/>
      <c r="U169" s="585"/>
      <c r="V169" s="582"/>
      <c r="W169" s="582"/>
      <c r="X169" s="582"/>
      <c r="Y169" s="582"/>
      <c r="Z169" s="582"/>
      <c r="AA169" s="337" t="e">
        <f t="shared" si="298"/>
        <v>#DIV/0!</v>
      </c>
      <c r="AB169" s="590"/>
      <c r="AC169" s="337" t="e">
        <f t="shared" si="296"/>
        <v>#DIV/0!</v>
      </c>
      <c r="AD169" s="337"/>
      <c r="AE169" s="337"/>
      <c r="AF169" s="582"/>
      <c r="AG169" s="582"/>
      <c r="AH169" s="582"/>
      <c r="AI169" s="582"/>
      <c r="AJ169" s="590">
        <f t="shared" si="300"/>
        <v>0</v>
      </c>
      <c r="AK169" s="337" t="e">
        <f t="shared" si="302"/>
        <v>#DIV/0!</v>
      </c>
      <c r="AL169" s="590"/>
      <c r="AM169" s="338" t="e">
        <f t="shared" si="297"/>
        <v>#DIV/0!</v>
      </c>
      <c r="AN169" s="338"/>
      <c r="AO169" s="338"/>
      <c r="AP169" s="582"/>
      <c r="AQ169" s="582"/>
      <c r="AR169" s="582"/>
      <c r="AS169" s="582"/>
      <c r="AT169" s="331"/>
      <c r="AU169" s="331"/>
      <c r="AV169" s="331"/>
      <c r="AW169" s="331"/>
      <c r="AX169" s="331"/>
      <c r="AY169" s="331"/>
      <c r="AZ169" s="331"/>
      <c r="BA169" s="331"/>
      <c r="BB169" s="331"/>
      <c r="BC169" s="331"/>
      <c r="BD169" s="331"/>
      <c r="BE169" s="593">
        <f t="shared" si="335"/>
        <v>0</v>
      </c>
      <c r="BF169" s="343" t="e">
        <f t="shared" si="303"/>
        <v>#DIV/0!</v>
      </c>
      <c r="BG169" s="593"/>
      <c r="BH169" s="353" t="e">
        <f t="shared" si="333"/>
        <v>#DIV/0!</v>
      </c>
      <c r="BI169" s="331"/>
      <c r="BJ169" s="331"/>
      <c r="BK169" s="331"/>
      <c r="BL169" s="331"/>
      <c r="BS169" s="665"/>
    </row>
    <row r="170" spans="2:71" s="57" customFormat="1" ht="22.5" hidden="1" customHeight="1" x14ac:dyDescent="0.3">
      <c r="B170" s="372"/>
      <c r="C170" s="201"/>
      <c r="D170" s="594"/>
      <c r="E170" s="582"/>
      <c r="F170" s="582"/>
      <c r="G170" s="582"/>
      <c r="H170" s="582"/>
      <c r="I170" s="582"/>
      <c r="J170" s="582"/>
      <c r="K170" s="582"/>
      <c r="L170" s="582"/>
      <c r="M170" s="582"/>
      <c r="N170" s="582"/>
      <c r="O170" s="582"/>
      <c r="P170" s="582">
        <f t="shared" si="299"/>
        <v>0</v>
      </c>
      <c r="Q170" s="585" t="e">
        <f t="shared" si="293"/>
        <v>#DIV/0!</v>
      </c>
      <c r="R170" s="582"/>
      <c r="S170" s="585" t="e">
        <f t="shared" si="294"/>
        <v>#DIV/0!</v>
      </c>
      <c r="T170" s="585"/>
      <c r="U170" s="585"/>
      <c r="V170" s="582"/>
      <c r="W170" s="582"/>
      <c r="X170" s="582"/>
      <c r="Y170" s="582"/>
      <c r="Z170" s="582"/>
      <c r="AA170" s="337" t="e">
        <f t="shared" si="298"/>
        <v>#DIV/0!</v>
      </c>
      <c r="AB170" s="590"/>
      <c r="AC170" s="337" t="e">
        <f t="shared" si="296"/>
        <v>#DIV/0!</v>
      </c>
      <c r="AD170" s="337"/>
      <c r="AE170" s="337"/>
      <c r="AF170" s="582"/>
      <c r="AG170" s="582"/>
      <c r="AH170" s="582"/>
      <c r="AI170" s="582"/>
      <c r="AJ170" s="590">
        <f t="shared" si="300"/>
        <v>0</v>
      </c>
      <c r="AK170" s="337" t="e">
        <f t="shared" si="302"/>
        <v>#DIV/0!</v>
      </c>
      <c r="AL170" s="590"/>
      <c r="AM170" s="338" t="e">
        <f t="shared" si="297"/>
        <v>#DIV/0!</v>
      </c>
      <c r="AN170" s="338"/>
      <c r="AO170" s="338"/>
      <c r="AP170" s="582"/>
      <c r="AQ170" s="582"/>
      <c r="AR170" s="582"/>
      <c r="AS170" s="582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  <c r="BE170" s="593">
        <f t="shared" si="335"/>
        <v>0</v>
      </c>
      <c r="BF170" s="343" t="e">
        <f t="shared" si="303"/>
        <v>#DIV/0!</v>
      </c>
      <c r="BG170" s="593"/>
      <c r="BH170" s="353" t="e">
        <f t="shared" si="333"/>
        <v>#DIV/0!</v>
      </c>
      <c r="BI170" s="331"/>
      <c r="BJ170" s="331"/>
      <c r="BK170" s="331"/>
      <c r="BL170" s="331"/>
      <c r="BS170" s="664"/>
    </row>
    <row r="171" spans="2:71" s="57" customFormat="1" ht="195" hidden="1" customHeight="1" x14ac:dyDescent="0.3">
      <c r="B171" s="587"/>
      <c r="C171" s="198"/>
      <c r="D171" s="594"/>
      <c r="E171" s="594"/>
      <c r="F171" s="594"/>
      <c r="G171" s="594"/>
      <c r="H171" s="594"/>
      <c r="I171" s="594"/>
      <c r="J171" s="594"/>
      <c r="K171" s="594"/>
      <c r="L171" s="594"/>
      <c r="M171" s="594"/>
      <c r="N171" s="594"/>
      <c r="O171" s="594"/>
      <c r="P171" s="594">
        <f t="shared" si="299"/>
        <v>0</v>
      </c>
      <c r="Q171" s="585" t="e">
        <f t="shared" si="293"/>
        <v>#DIV/0!</v>
      </c>
      <c r="R171" s="594"/>
      <c r="S171" s="585" t="e">
        <f t="shared" si="294"/>
        <v>#DIV/0!</v>
      </c>
      <c r="T171" s="585"/>
      <c r="U171" s="585"/>
      <c r="V171" s="594"/>
      <c r="W171" s="594"/>
      <c r="X171" s="594"/>
      <c r="Y171" s="594"/>
      <c r="Z171" s="594"/>
      <c r="AA171" s="337" t="e">
        <f t="shared" si="298"/>
        <v>#DIV/0!</v>
      </c>
      <c r="AB171" s="348"/>
      <c r="AC171" s="337" t="e">
        <f t="shared" si="296"/>
        <v>#DIV/0!</v>
      </c>
      <c r="AD171" s="337"/>
      <c r="AE171" s="337"/>
      <c r="AF171" s="594"/>
      <c r="AG171" s="594"/>
      <c r="AH171" s="594"/>
      <c r="AI171" s="594"/>
      <c r="AJ171" s="348">
        <f t="shared" si="300"/>
        <v>0</v>
      </c>
      <c r="AK171" s="337" t="e">
        <f t="shared" si="302"/>
        <v>#DIV/0!</v>
      </c>
      <c r="AL171" s="348"/>
      <c r="AM171" s="338" t="e">
        <f t="shared" si="297"/>
        <v>#DIV/0!</v>
      </c>
      <c r="AN171" s="338"/>
      <c r="AO171" s="338"/>
      <c r="AP171" s="594"/>
      <c r="AQ171" s="594"/>
      <c r="AR171" s="594"/>
      <c r="AS171" s="594"/>
      <c r="AT171" s="595"/>
      <c r="AU171" s="595"/>
      <c r="AV171" s="595"/>
      <c r="AW171" s="595"/>
      <c r="AX171" s="595"/>
      <c r="AY171" s="595"/>
      <c r="AZ171" s="595"/>
      <c r="BA171" s="595"/>
      <c r="BB171" s="595"/>
      <c r="BC171" s="595"/>
      <c r="BD171" s="595"/>
      <c r="BE171" s="352">
        <f t="shared" si="335"/>
        <v>0</v>
      </c>
      <c r="BF171" s="343" t="e">
        <f t="shared" si="303"/>
        <v>#DIV/0!</v>
      </c>
      <c r="BG171" s="352"/>
      <c r="BH171" s="353" t="e">
        <f t="shared" si="333"/>
        <v>#DIV/0!</v>
      </c>
      <c r="BI171" s="595"/>
      <c r="BJ171" s="595"/>
      <c r="BK171" s="595"/>
      <c r="BL171" s="595"/>
      <c r="BS171" s="664"/>
    </row>
    <row r="172" spans="2:71" s="59" customFormat="1" ht="33" hidden="1" customHeight="1" x14ac:dyDescent="0.25">
      <c r="B172" s="373"/>
      <c r="C172" s="196"/>
      <c r="D172" s="594"/>
      <c r="E172" s="355"/>
      <c r="F172" s="355"/>
      <c r="G172" s="355"/>
      <c r="H172" s="355"/>
      <c r="I172" s="355"/>
      <c r="J172" s="355"/>
      <c r="K172" s="355"/>
      <c r="L172" s="355"/>
      <c r="M172" s="355"/>
      <c r="N172" s="355"/>
      <c r="O172" s="355"/>
      <c r="P172" s="355">
        <f t="shared" si="299"/>
        <v>0</v>
      </c>
      <c r="Q172" s="585" t="e">
        <f t="shared" si="293"/>
        <v>#DIV/0!</v>
      </c>
      <c r="R172" s="355"/>
      <c r="S172" s="585" t="e">
        <f t="shared" si="294"/>
        <v>#DIV/0!</v>
      </c>
      <c r="T172" s="585"/>
      <c r="U172" s="585"/>
      <c r="V172" s="355"/>
      <c r="W172" s="355"/>
      <c r="X172" s="355"/>
      <c r="Y172" s="355"/>
      <c r="Z172" s="355"/>
      <c r="AA172" s="337" t="e">
        <f t="shared" si="298"/>
        <v>#DIV/0!</v>
      </c>
      <c r="AB172" s="354"/>
      <c r="AC172" s="337" t="e">
        <f t="shared" si="296"/>
        <v>#DIV/0!</v>
      </c>
      <c r="AD172" s="337"/>
      <c r="AE172" s="337"/>
      <c r="AF172" s="355"/>
      <c r="AG172" s="355"/>
      <c r="AH172" s="355"/>
      <c r="AI172" s="355"/>
      <c r="AJ172" s="354">
        <f t="shared" si="300"/>
        <v>0</v>
      </c>
      <c r="AK172" s="337" t="e">
        <f t="shared" si="302"/>
        <v>#DIV/0!</v>
      </c>
      <c r="AL172" s="354"/>
      <c r="AM172" s="338" t="e">
        <f t="shared" si="297"/>
        <v>#DIV/0!</v>
      </c>
      <c r="AN172" s="338"/>
      <c r="AO172" s="338"/>
      <c r="AP172" s="355"/>
      <c r="AQ172" s="355"/>
      <c r="AR172" s="355"/>
      <c r="AS172" s="355"/>
      <c r="AT172" s="351"/>
      <c r="AU172" s="351"/>
      <c r="AV172" s="351"/>
      <c r="AW172" s="351"/>
      <c r="AX172" s="351"/>
      <c r="AY172" s="351"/>
      <c r="AZ172" s="351"/>
      <c r="BA172" s="351"/>
      <c r="BB172" s="351"/>
      <c r="BC172" s="351"/>
      <c r="BD172" s="351"/>
      <c r="BE172" s="356">
        <f t="shared" si="335"/>
        <v>0</v>
      </c>
      <c r="BF172" s="343" t="e">
        <f t="shared" si="303"/>
        <v>#DIV/0!</v>
      </c>
      <c r="BG172" s="356"/>
      <c r="BH172" s="353" t="e">
        <f t="shared" si="333"/>
        <v>#DIV/0!</v>
      </c>
      <c r="BI172" s="351"/>
      <c r="BJ172" s="351"/>
      <c r="BK172" s="351"/>
      <c r="BL172" s="351"/>
      <c r="BM172" s="38"/>
      <c r="BN172" s="38"/>
      <c r="BS172" s="666"/>
    </row>
    <row r="173" spans="2:71" s="60" customFormat="1" ht="133.5" hidden="1" customHeight="1" x14ac:dyDescent="0.25">
      <c r="B173" s="371"/>
      <c r="C173" s="195"/>
      <c r="D173" s="588"/>
      <c r="E173" s="588"/>
      <c r="F173" s="588"/>
      <c r="G173" s="588"/>
      <c r="H173" s="588"/>
      <c r="I173" s="588"/>
      <c r="J173" s="588"/>
      <c r="K173" s="588"/>
      <c r="L173" s="588"/>
      <c r="M173" s="588"/>
      <c r="N173" s="588"/>
      <c r="O173" s="588"/>
      <c r="P173" s="588">
        <f t="shared" si="299"/>
        <v>0</v>
      </c>
      <c r="Q173" s="585" t="e">
        <f t="shared" si="293"/>
        <v>#DIV/0!</v>
      </c>
      <c r="R173" s="588"/>
      <c r="S173" s="585" t="e">
        <f t="shared" si="294"/>
        <v>#DIV/0!</v>
      </c>
      <c r="T173" s="585"/>
      <c r="U173" s="585"/>
      <c r="V173" s="588"/>
      <c r="W173" s="588"/>
      <c r="X173" s="588"/>
      <c r="Y173" s="588"/>
      <c r="Z173" s="588"/>
      <c r="AA173" s="337" t="e">
        <f t="shared" si="298"/>
        <v>#DIV/0!</v>
      </c>
      <c r="AB173" s="361"/>
      <c r="AC173" s="337" t="e">
        <f t="shared" si="296"/>
        <v>#DIV/0!</v>
      </c>
      <c r="AD173" s="337"/>
      <c r="AE173" s="337"/>
      <c r="AF173" s="588"/>
      <c r="AG173" s="588"/>
      <c r="AH173" s="588"/>
      <c r="AI173" s="588"/>
      <c r="AJ173" s="361">
        <f t="shared" si="300"/>
        <v>0</v>
      </c>
      <c r="AK173" s="337" t="e">
        <f t="shared" si="302"/>
        <v>#DIV/0!</v>
      </c>
      <c r="AL173" s="361"/>
      <c r="AM173" s="338" t="e">
        <f t="shared" si="297"/>
        <v>#DIV/0!</v>
      </c>
      <c r="AN173" s="338"/>
      <c r="AO173" s="338"/>
      <c r="AP173" s="588"/>
      <c r="AQ173" s="588"/>
      <c r="AR173" s="588"/>
      <c r="AS173" s="588"/>
      <c r="AT173" s="363"/>
      <c r="AU173" s="363"/>
      <c r="AV173" s="363"/>
      <c r="AW173" s="363"/>
      <c r="AX173" s="363"/>
      <c r="AY173" s="363"/>
      <c r="AZ173" s="363"/>
      <c r="BA173" s="363"/>
      <c r="BB173" s="363"/>
      <c r="BC173" s="363"/>
      <c r="BD173" s="363"/>
      <c r="BE173" s="364">
        <f t="shared" si="335"/>
        <v>0</v>
      </c>
      <c r="BF173" s="343" t="e">
        <f t="shared" si="303"/>
        <v>#DIV/0!</v>
      </c>
      <c r="BG173" s="364"/>
      <c r="BH173" s="353" t="e">
        <f t="shared" si="333"/>
        <v>#DIV/0!</v>
      </c>
      <c r="BI173" s="363"/>
      <c r="BJ173" s="363"/>
      <c r="BK173" s="363"/>
      <c r="BL173" s="363"/>
      <c r="BM173" s="35"/>
      <c r="BN173" s="35"/>
      <c r="BS173" s="667"/>
    </row>
    <row r="174" spans="2:71" s="61" customFormat="1" ht="190.5" hidden="1" customHeight="1" x14ac:dyDescent="0.3">
      <c r="B174" s="301" t="s">
        <v>88</v>
      </c>
      <c r="C174" s="198" t="s">
        <v>94</v>
      </c>
      <c r="D174" s="582"/>
      <c r="E174" s="582">
        <f>F174</f>
        <v>0</v>
      </c>
      <c r="F174" s="582">
        <v>0</v>
      </c>
      <c r="G174" s="582"/>
      <c r="H174" s="582">
        <f>I174</f>
        <v>0</v>
      </c>
      <c r="I174" s="582">
        <f>L174</f>
        <v>0</v>
      </c>
      <c r="J174" s="582"/>
      <c r="K174" s="582">
        <f t="shared" ref="K174:K189" si="347">L174</f>
        <v>0</v>
      </c>
      <c r="L174" s="582">
        <f>L175+L176</f>
        <v>0</v>
      </c>
      <c r="M174" s="582"/>
      <c r="N174" s="582"/>
      <c r="O174" s="582"/>
      <c r="P174" s="582" t="e">
        <f t="shared" si="299"/>
        <v>#REF!</v>
      </c>
      <c r="Q174" s="585" t="e">
        <f t="shared" si="293"/>
        <v>#REF!</v>
      </c>
      <c r="R174" s="582" t="e">
        <f>R176</f>
        <v>#REF!</v>
      </c>
      <c r="S174" s="585" t="e">
        <f t="shared" si="294"/>
        <v>#REF!</v>
      </c>
      <c r="T174" s="585"/>
      <c r="U174" s="585"/>
      <c r="V174" s="582"/>
      <c r="W174" s="582"/>
      <c r="X174" s="582"/>
      <c r="Y174" s="582"/>
      <c r="Z174" s="582" t="e">
        <f>AB174</f>
        <v>#REF!</v>
      </c>
      <c r="AA174" s="337" t="e">
        <f t="shared" si="298"/>
        <v>#REF!</v>
      </c>
      <c r="AB174" s="590" t="e">
        <f>AB176</f>
        <v>#REF!</v>
      </c>
      <c r="AC174" s="337" t="e">
        <f t="shared" si="296"/>
        <v>#REF!</v>
      </c>
      <c r="AD174" s="337"/>
      <c r="AE174" s="337"/>
      <c r="AF174" s="582"/>
      <c r="AG174" s="582"/>
      <c r="AH174" s="582"/>
      <c r="AI174" s="582"/>
      <c r="AJ174" s="590" t="e">
        <f t="shared" si="300"/>
        <v>#REF!</v>
      </c>
      <c r="AK174" s="337" t="e">
        <f t="shared" si="302"/>
        <v>#REF!</v>
      </c>
      <c r="AL174" s="590" t="e">
        <f>AL176</f>
        <v>#REF!</v>
      </c>
      <c r="AM174" s="338" t="e">
        <f t="shared" si="297"/>
        <v>#REF!</v>
      </c>
      <c r="AN174" s="338"/>
      <c r="AO174" s="338"/>
      <c r="AP174" s="582"/>
      <c r="AQ174" s="582"/>
      <c r="AR174" s="582"/>
      <c r="AS174" s="582"/>
      <c r="AT174" s="331">
        <f>BB174-AF174</f>
        <v>20000</v>
      </c>
      <c r="AU174" s="331"/>
      <c r="AV174" s="331"/>
      <c r="AW174" s="331" t="e">
        <f>AX174</f>
        <v>#REF!</v>
      </c>
      <c r="AX174" s="331" t="e">
        <f>BE174-AJ174</f>
        <v>#REF!</v>
      </c>
      <c r="AY174" s="331"/>
      <c r="AZ174" s="331"/>
      <c r="BA174" s="331">
        <f>BB174</f>
        <v>20000</v>
      </c>
      <c r="BB174" s="331">
        <f>BB175</f>
        <v>20000</v>
      </c>
      <c r="BC174" s="331"/>
      <c r="BD174" s="331"/>
      <c r="BE174" s="593" t="e">
        <f t="shared" si="335"/>
        <v>#REF!</v>
      </c>
      <c r="BF174" s="343" t="e">
        <f t="shared" si="303"/>
        <v>#REF!</v>
      </c>
      <c r="BG174" s="593" t="e">
        <f>BG176</f>
        <v>#REF!</v>
      </c>
      <c r="BH174" s="353" t="e">
        <f t="shared" si="333"/>
        <v>#REF!</v>
      </c>
      <c r="BI174" s="331"/>
      <c r="BJ174" s="331"/>
      <c r="BK174" s="331"/>
      <c r="BL174" s="331"/>
      <c r="BS174" s="668"/>
    </row>
    <row r="175" spans="2:71" s="62" customFormat="1" ht="55.5" hidden="1" customHeight="1" x14ac:dyDescent="0.3">
      <c r="B175" s="374"/>
      <c r="C175" s="197" t="s">
        <v>95</v>
      </c>
      <c r="D175" s="355"/>
      <c r="E175" s="355"/>
      <c r="F175" s="355"/>
      <c r="G175" s="355"/>
      <c r="H175" s="355"/>
      <c r="I175" s="355"/>
      <c r="J175" s="355"/>
      <c r="K175" s="355">
        <f t="shared" si="347"/>
        <v>0</v>
      </c>
      <c r="L175" s="355">
        <v>0</v>
      </c>
      <c r="M175" s="355"/>
      <c r="N175" s="355"/>
      <c r="O175" s="355"/>
      <c r="P175" s="355">
        <f t="shared" si="299"/>
        <v>0</v>
      </c>
      <c r="Q175" s="585" t="e">
        <f t="shared" si="293"/>
        <v>#DIV/0!</v>
      </c>
      <c r="R175" s="355"/>
      <c r="S175" s="585" t="e">
        <f t="shared" si="294"/>
        <v>#DIV/0!</v>
      </c>
      <c r="T175" s="585"/>
      <c r="U175" s="585"/>
      <c r="V175" s="355"/>
      <c r="W175" s="355"/>
      <c r="X175" s="355"/>
      <c r="Y175" s="355"/>
      <c r="Z175" s="355"/>
      <c r="AA175" s="337" t="e">
        <f t="shared" si="298"/>
        <v>#DIV/0!</v>
      </c>
      <c r="AB175" s="354"/>
      <c r="AC175" s="337" t="e">
        <f t="shared" si="296"/>
        <v>#DIV/0!</v>
      </c>
      <c r="AD175" s="337"/>
      <c r="AE175" s="337"/>
      <c r="AF175" s="355"/>
      <c r="AG175" s="355"/>
      <c r="AH175" s="355"/>
      <c r="AI175" s="355"/>
      <c r="AJ175" s="354">
        <f t="shared" si="300"/>
        <v>0</v>
      </c>
      <c r="AK175" s="337" t="e">
        <f t="shared" si="302"/>
        <v>#DIV/0!</v>
      </c>
      <c r="AL175" s="354"/>
      <c r="AM175" s="338" t="e">
        <f t="shared" si="297"/>
        <v>#DIV/0!</v>
      </c>
      <c r="AN175" s="338"/>
      <c r="AO175" s="338"/>
      <c r="AP175" s="355"/>
      <c r="AQ175" s="355"/>
      <c r="AR175" s="355"/>
      <c r="AS175" s="355"/>
      <c r="AT175" s="351"/>
      <c r="AU175" s="351"/>
      <c r="AV175" s="351"/>
      <c r="AW175" s="351"/>
      <c r="AX175" s="351"/>
      <c r="AY175" s="351"/>
      <c r="AZ175" s="351"/>
      <c r="BA175" s="351">
        <f>BB175</f>
        <v>20000</v>
      </c>
      <c r="BB175" s="351">
        <v>20000</v>
      </c>
      <c r="BC175" s="351"/>
      <c r="BD175" s="351"/>
      <c r="BE175" s="356">
        <f t="shared" si="335"/>
        <v>0</v>
      </c>
      <c r="BF175" s="343" t="e">
        <f t="shared" si="303"/>
        <v>#DIV/0!</v>
      </c>
      <c r="BG175" s="356"/>
      <c r="BH175" s="353" t="e">
        <f t="shared" si="333"/>
        <v>#DIV/0!</v>
      </c>
      <c r="BI175" s="351"/>
      <c r="BJ175" s="351"/>
      <c r="BK175" s="351"/>
      <c r="BL175" s="351"/>
      <c r="BS175" s="669"/>
    </row>
    <row r="176" spans="2:71" s="62" customFormat="1" ht="54" hidden="1" customHeight="1" x14ac:dyDescent="0.3">
      <c r="B176" s="374"/>
      <c r="C176" s="197" t="s">
        <v>96</v>
      </c>
      <c r="D176" s="355"/>
      <c r="E176" s="355"/>
      <c r="F176" s="355"/>
      <c r="G176" s="355"/>
      <c r="H176" s="355"/>
      <c r="I176" s="355"/>
      <c r="J176" s="355"/>
      <c r="K176" s="355">
        <f t="shared" si="347"/>
        <v>0</v>
      </c>
      <c r="L176" s="355">
        <v>0</v>
      </c>
      <c r="M176" s="355"/>
      <c r="N176" s="355"/>
      <c r="O176" s="355"/>
      <c r="P176" s="355" t="e">
        <f t="shared" si="299"/>
        <v>#REF!</v>
      </c>
      <c r="Q176" s="585" t="e">
        <f t="shared" si="293"/>
        <v>#REF!</v>
      </c>
      <c r="R176" s="355" t="e">
        <f>#REF!-L176</f>
        <v>#REF!</v>
      </c>
      <c r="S176" s="585" t="e">
        <f t="shared" si="294"/>
        <v>#REF!</v>
      </c>
      <c r="T176" s="585"/>
      <c r="U176" s="585"/>
      <c r="V176" s="355"/>
      <c r="W176" s="355"/>
      <c r="X176" s="355"/>
      <c r="Y176" s="355"/>
      <c r="Z176" s="355" t="e">
        <f t="shared" ref="Z176:Z178" si="348">AB176</f>
        <v>#REF!</v>
      </c>
      <c r="AA176" s="337" t="e">
        <f t="shared" si="298"/>
        <v>#REF!</v>
      </c>
      <c r="AB176" s="354" t="e">
        <f>#REF!-X176</f>
        <v>#REF!</v>
      </c>
      <c r="AC176" s="337" t="e">
        <f t="shared" si="296"/>
        <v>#REF!</v>
      </c>
      <c r="AD176" s="337"/>
      <c r="AE176" s="337"/>
      <c r="AF176" s="355"/>
      <c r="AG176" s="355"/>
      <c r="AH176" s="355"/>
      <c r="AI176" s="355"/>
      <c r="AJ176" s="354" t="e">
        <f t="shared" si="300"/>
        <v>#REF!</v>
      </c>
      <c r="AK176" s="337" t="e">
        <f t="shared" si="302"/>
        <v>#REF!</v>
      </c>
      <c r="AL176" s="354" t="e">
        <f>#REF!-AG176</f>
        <v>#REF!</v>
      </c>
      <c r="AM176" s="338" t="e">
        <f t="shared" si="297"/>
        <v>#REF!</v>
      </c>
      <c r="AN176" s="338"/>
      <c r="AO176" s="338"/>
      <c r="AP176" s="355"/>
      <c r="AQ176" s="355"/>
      <c r="AR176" s="355"/>
      <c r="AS176" s="355"/>
      <c r="AT176" s="351"/>
      <c r="AU176" s="351"/>
      <c r="AV176" s="351"/>
      <c r="AW176" s="351"/>
      <c r="AX176" s="351"/>
      <c r="AY176" s="351"/>
      <c r="AZ176" s="351"/>
      <c r="BA176" s="351"/>
      <c r="BB176" s="351"/>
      <c r="BC176" s="351"/>
      <c r="BD176" s="351"/>
      <c r="BE176" s="356" t="e">
        <f t="shared" si="335"/>
        <v>#REF!</v>
      </c>
      <c r="BF176" s="343" t="e">
        <f t="shared" si="303"/>
        <v>#REF!</v>
      </c>
      <c r="BG176" s="356" t="e">
        <f>#REF!-BB176</f>
        <v>#REF!</v>
      </c>
      <c r="BH176" s="353" t="e">
        <f t="shared" si="333"/>
        <v>#REF!</v>
      </c>
      <c r="BI176" s="351"/>
      <c r="BJ176" s="351"/>
      <c r="BK176" s="351"/>
      <c r="BL176" s="351"/>
      <c r="BS176" s="669"/>
    </row>
    <row r="177" spans="2:71" s="62" customFormat="1" ht="117.75" hidden="1" customHeight="1" x14ac:dyDescent="0.3">
      <c r="B177" s="587" t="s">
        <v>22</v>
      </c>
      <c r="C177" s="198" t="s">
        <v>413</v>
      </c>
      <c r="D177" s="355"/>
      <c r="E177" s="355"/>
      <c r="F177" s="355"/>
      <c r="G177" s="355"/>
      <c r="H177" s="355"/>
      <c r="I177" s="355"/>
      <c r="J177" s="355"/>
      <c r="K177" s="582">
        <f t="shared" si="347"/>
        <v>0</v>
      </c>
      <c r="L177" s="582">
        <f>L178+L180+L179</f>
        <v>0</v>
      </c>
      <c r="M177" s="582"/>
      <c r="N177" s="355"/>
      <c r="O177" s="355"/>
      <c r="P177" s="582">
        <f t="shared" si="299"/>
        <v>500000</v>
      </c>
      <c r="Q177" s="582" t="e">
        <f t="shared" si="293"/>
        <v>#DIV/0!</v>
      </c>
      <c r="R177" s="582">
        <f>R178+R180</f>
        <v>500000</v>
      </c>
      <c r="S177" s="582" t="e">
        <f t="shared" si="294"/>
        <v>#DIV/0!</v>
      </c>
      <c r="T177" s="582"/>
      <c r="U177" s="582"/>
      <c r="V177" s="355"/>
      <c r="W177" s="355"/>
      <c r="X177" s="355"/>
      <c r="Y177" s="355"/>
      <c r="Z177" s="582">
        <f t="shared" si="348"/>
        <v>0</v>
      </c>
      <c r="AA177" s="342" t="e">
        <f t="shared" si="298"/>
        <v>#DIV/0!</v>
      </c>
      <c r="AB177" s="590">
        <f>AB178+AB180+AB179</f>
        <v>0</v>
      </c>
      <c r="AC177" s="342" t="e">
        <f t="shared" si="296"/>
        <v>#DIV/0!</v>
      </c>
      <c r="AD177" s="342"/>
      <c r="AE177" s="342"/>
      <c r="AF177" s="355"/>
      <c r="AG177" s="355"/>
      <c r="AH177" s="355"/>
      <c r="AI177" s="355"/>
      <c r="AJ177" s="590">
        <f t="shared" si="300"/>
        <v>500000</v>
      </c>
      <c r="AK177" s="342" t="e">
        <f t="shared" si="302"/>
        <v>#DIV/0!</v>
      </c>
      <c r="AL177" s="590">
        <f>AL178+AL180</f>
        <v>500000</v>
      </c>
      <c r="AM177" s="338" t="e">
        <f t="shared" si="297"/>
        <v>#DIV/0!</v>
      </c>
      <c r="AN177" s="338"/>
      <c r="AO177" s="338"/>
      <c r="AP177" s="355"/>
      <c r="AQ177" s="355"/>
      <c r="AR177" s="355"/>
      <c r="AS177" s="355"/>
      <c r="AT177" s="351"/>
      <c r="AU177" s="351"/>
      <c r="AV177" s="351"/>
      <c r="AW177" s="351"/>
      <c r="AX177" s="351"/>
      <c r="AY177" s="351"/>
      <c r="AZ177" s="351"/>
      <c r="BA177" s="351"/>
      <c r="BB177" s="351"/>
      <c r="BC177" s="351"/>
      <c r="BD177" s="351"/>
      <c r="BE177" s="593">
        <f t="shared" si="335"/>
        <v>0</v>
      </c>
      <c r="BF177" s="343" t="e">
        <f t="shared" si="303"/>
        <v>#DIV/0!</v>
      </c>
      <c r="BG177" s="593">
        <f>BG178+BG180</f>
        <v>0</v>
      </c>
      <c r="BH177" s="353">
        <f t="shared" si="333"/>
        <v>0</v>
      </c>
      <c r="BI177" s="351"/>
      <c r="BJ177" s="351"/>
      <c r="BK177" s="351"/>
      <c r="BL177" s="351"/>
      <c r="BS177" s="669"/>
    </row>
    <row r="178" spans="2:71" s="52" customFormat="1" ht="44.25" hidden="1" customHeight="1" x14ac:dyDescent="0.25">
      <c r="B178" s="587"/>
      <c r="C178" s="187" t="s">
        <v>57</v>
      </c>
      <c r="D178" s="588"/>
      <c r="E178" s="588"/>
      <c r="F178" s="588"/>
      <c r="G178" s="588"/>
      <c r="H178" s="588"/>
      <c r="I178" s="588"/>
      <c r="J178" s="588"/>
      <c r="K178" s="583">
        <f t="shared" si="347"/>
        <v>0</v>
      </c>
      <c r="L178" s="583"/>
      <c r="M178" s="583"/>
      <c r="N178" s="588"/>
      <c r="O178" s="588"/>
      <c r="P178" s="583">
        <f t="shared" si="299"/>
        <v>500000</v>
      </c>
      <c r="Q178" s="583" t="e">
        <f t="shared" si="293"/>
        <v>#DIV/0!</v>
      </c>
      <c r="R178" s="583">
        <v>500000</v>
      </c>
      <c r="S178" s="583" t="e">
        <f t="shared" si="294"/>
        <v>#DIV/0!</v>
      </c>
      <c r="T178" s="583"/>
      <c r="U178" s="583"/>
      <c r="V178" s="588"/>
      <c r="W178" s="588"/>
      <c r="X178" s="588"/>
      <c r="Y178" s="588"/>
      <c r="Z178" s="583">
        <f t="shared" si="348"/>
        <v>0</v>
      </c>
      <c r="AA178" s="344" t="e">
        <f t="shared" si="298"/>
        <v>#DIV/0!</v>
      </c>
      <c r="AB178" s="309"/>
      <c r="AC178" s="344" t="e">
        <f t="shared" si="296"/>
        <v>#DIV/0!</v>
      </c>
      <c r="AD178" s="344"/>
      <c r="AE178" s="344"/>
      <c r="AF178" s="588"/>
      <c r="AG178" s="588"/>
      <c r="AH178" s="588"/>
      <c r="AI178" s="588"/>
      <c r="AJ178" s="309">
        <f t="shared" si="300"/>
        <v>500000</v>
      </c>
      <c r="AK178" s="344" t="e">
        <f t="shared" si="302"/>
        <v>#DIV/0!</v>
      </c>
      <c r="AL178" s="309">
        <v>500000</v>
      </c>
      <c r="AM178" s="338" t="e">
        <f t="shared" si="297"/>
        <v>#DIV/0!</v>
      </c>
      <c r="AN178" s="338"/>
      <c r="AO178" s="338"/>
      <c r="AP178" s="588"/>
      <c r="AQ178" s="588"/>
      <c r="AR178" s="588"/>
      <c r="AS178" s="588"/>
      <c r="AT178" s="363"/>
      <c r="AU178" s="363"/>
      <c r="AV178" s="363"/>
      <c r="AW178" s="363"/>
      <c r="AX178" s="363"/>
      <c r="AY178" s="363"/>
      <c r="AZ178" s="363"/>
      <c r="BA178" s="363"/>
      <c r="BB178" s="363"/>
      <c r="BC178" s="363"/>
      <c r="BD178" s="363"/>
      <c r="BE178" s="311">
        <f t="shared" si="335"/>
        <v>0</v>
      </c>
      <c r="BF178" s="345">
        <v>0</v>
      </c>
      <c r="BG178" s="311">
        <f>AY178</f>
        <v>0</v>
      </c>
      <c r="BH178" s="345">
        <f t="shared" si="333"/>
        <v>0</v>
      </c>
      <c r="BI178" s="363"/>
      <c r="BJ178" s="363"/>
      <c r="BK178" s="363"/>
      <c r="BL178" s="363"/>
      <c r="BS178" s="656"/>
    </row>
    <row r="179" spans="2:71" s="564" customFormat="1" ht="45" hidden="1" customHeight="1" x14ac:dyDescent="0.25">
      <c r="B179" s="436"/>
      <c r="C179" s="565" t="s">
        <v>417</v>
      </c>
      <c r="D179" s="416"/>
      <c r="E179" s="416"/>
      <c r="F179" s="416"/>
      <c r="G179" s="416"/>
      <c r="H179" s="416"/>
      <c r="I179" s="416"/>
      <c r="J179" s="416"/>
      <c r="K179" s="416">
        <f>L179</f>
        <v>0</v>
      </c>
      <c r="L179" s="416"/>
      <c r="M179" s="416"/>
      <c r="N179" s="416"/>
      <c r="O179" s="416"/>
      <c r="P179" s="416"/>
      <c r="Q179" s="416"/>
      <c r="R179" s="416"/>
      <c r="S179" s="416"/>
      <c r="T179" s="416"/>
      <c r="U179" s="416"/>
      <c r="V179" s="416"/>
      <c r="W179" s="416"/>
      <c r="X179" s="416"/>
      <c r="Y179" s="416"/>
      <c r="Z179" s="416">
        <f>AB179</f>
        <v>0</v>
      </c>
      <c r="AA179" s="438" t="e">
        <f t="shared" si="298"/>
        <v>#DIV/0!</v>
      </c>
      <c r="AB179" s="417"/>
      <c r="AC179" s="438" t="e">
        <f t="shared" si="296"/>
        <v>#DIV/0!</v>
      </c>
      <c r="AD179" s="438"/>
      <c r="AE179" s="438"/>
      <c r="AF179" s="416"/>
      <c r="AG179" s="416"/>
      <c r="AH179" s="416"/>
      <c r="AI179" s="416"/>
      <c r="AJ179" s="417"/>
      <c r="AK179" s="438"/>
      <c r="AL179" s="417"/>
      <c r="AM179" s="566"/>
      <c r="AN179" s="566"/>
      <c r="AO179" s="566"/>
      <c r="AP179" s="416"/>
      <c r="AQ179" s="416"/>
      <c r="AR179" s="416"/>
      <c r="AS179" s="416"/>
      <c r="AT179" s="418"/>
      <c r="AU179" s="418"/>
      <c r="AV179" s="418"/>
      <c r="AW179" s="418"/>
      <c r="AX179" s="418"/>
      <c r="AY179" s="418"/>
      <c r="AZ179" s="418"/>
      <c r="BA179" s="418"/>
      <c r="BB179" s="418"/>
      <c r="BC179" s="418"/>
      <c r="BD179" s="418"/>
      <c r="BE179" s="419"/>
      <c r="BF179" s="440"/>
      <c r="BG179" s="419"/>
      <c r="BH179" s="440"/>
      <c r="BI179" s="418"/>
      <c r="BJ179" s="418"/>
      <c r="BK179" s="418"/>
      <c r="BL179" s="418"/>
      <c r="BM179" s="116"/>
      <c r="BN179" s="116"/>
      <c r="BS179" s="654"/>
    </row>
    <row r="180" spans="2:71" s="559" customFormat="1" ht="54" hidden="1" customHeight="1" x14ac:dyDescent="0.25">
      <c r="B180" s="318"/>
      <c r="C180" s="204" t="s">
        <v>416</v>
      </c>
      <c r="D180" s="584"/>
      <c r="E180" s="560"/>
      <c r="F180" s="560"/>
      <c r="G180" s="584"/>
      <c r="H180" s="560"/>
      <c r="I180" s="560"/>
      <c r="J180" s="584"/>
      <c r="K180" s="584">
        <f t="shared" si="347"/>
        <v>0</v>
      </c>
      <c r="L180" s="584"/>
      <c r="M180" s="584"/>
      <c r="N180" s="560"/>
      <c r="O180" s="560"/>
      <c r="P180" s="584">
        <f t="shared" ref="P180" si="349">R180+V180+X180</f>
        <v>0</v>
      </c>
      <c r="Q180" s="584" t="e">
        <f t="shared" ref="Q180" si="350">P180/K180</f>
        <v>#DIV/0!</v>
      </c>
      <c r="R180" s="584"/>
      <c r="S180" s="584" t="e">
        <f t="shared" ref="S180" si="351">R180/L180</f>
        <v>#DIV/0!</v>
      </c>
      <c r="T180" s="584"/>
      <c r="U180" s="584"/>
      <c r="V180" s="584"/>
      <c r="W180" s="584"/>
      <c r="X180" s="584"/>
      <c r="Y180" s="584"/>
      <c r="Z180" s="584">
        <f>AB180</f>
        <v>0</v>
      </c>
      <c r="AA180" s="477" t="e">
        <f t="shared" si="298"/>
        <v>#DIV/0!</v>
      </c>
      <c r="AB180" s="320"/>
      <c r="AC180" s="477" t="e">
        <f t="shared" si="296"/>
        <v>#DIV/0!</v>
      </c>
      <c r="AD180" s="477"/>
      <c r="AE180" s="477"/>
      <c r="AF180" s="584"/>
      <c r="AG180" s="584"/>
      <c r="AH180" s="584"/>
      <c r="AI180" s="584"/>
      <c r="AJ180" s="320">
        <f t="shared" ref="AJ180" si="352">AL180+AP180+AR180</f>
        <v>0</v>
      </c>
      <c r="AK180" s="477" t="e">
        <f t="shared" si="302"/>
        <v>#DIV/0!</v>
      </c>
      <c r="AL180" s="320"/>
      <c r="AM180" s="562" t="e">
        <f t="shared" ref="AM180" si="353">AL180/L180</f>
        <v>#DIV/0!</v>
      </c>
      <c r="AN180" s="562"/>
      <c r="AO180" s="562"/>
      <c r="AP180" s="584"/>
      <c r="AQ180" s="584"/>
      <c r="AR180" s="584"/>
      <c r="AS180" s="584"/>
      <c r="AT180" s="424"/>
      <c r="AU180" s="424"/>
      <c r="AV180" s="424"/>
      <c r="AW180" s="424"/>
      <c r="AX180" s="424"/>
      <c r="AY180" s="424"/>
      <c r="AZ180" s="424"/>
      <c r="BA180" s="424"/>
      <c r="BB180" s="424"/>
      <c r="BC180" s="424"/>
      <c r="BD180" s="424"/>
      <c r="BE180" s="322">
        <f t="shared" si="335"/>
        <v>0</v>
      </c>
      <c r="BF180" s="493" t="e">
        <f t="shared" ref="BF180" si="354">BE180/K180</f>
        <v>#DIV/0!</v>
      </c>
      <c r="BG180" s="322"/>
      <c r="BH180" s="493" t="e">
        <f t="shared" si="333"/>
        <v>#DIV/0!</v>
      </c>
      <c r="BI180" s="321"/>
      <c r="BJ180" s="321"/>
      <c r="BK180" s="321"/>
      <c r="BL180" s="321"/>
      <c r="BM180" s="563"/>
      <c r="BN180" s="563"/>
      <c r="BS180" s="655"/>
    </row>
    <row r="181" spans="2:71" s="63" customFormat="1" ht="174" hidden="1" customHeight="1" x14ac:dyDescent="0.3">
      <c r="B181" s="587" t="s">
        <v>26</v>
      </c>
      <c r="C181" s="198" t="s">
        <v>414</v>
      </c>
      <c r="D181" s="374"/>
      <c r="E181" s="374"/>
      <c r="F181" s="374"/>
      <c r="G181" s="374"/>
      <c r="H181" s="374"/>
      <c r="I181" s="374"/>
      <c r="J181" s="374"/>
      <c r="K181" s="594">
        <f>L181</f>
        <v>0</v>
      </c>
      <c r="L181" s="594">
        <f>L182+L187</f>
        <v>0</v>
      </c>
      <c r="M181" s="594"/>
      <c r="N181" s="374"/>
      <c r="O181" s="374"/>
      <c r="P181" s="594">
        <f t="shared" si="299"/>
        <v>621674.91408999998</v>
      </c>
      <c r="Q181" s="594" t="e">
        <f t="shared" si="293"/>
        <v>#DIV/0!</v>
      </c>
      <c r="R181" s="594">
        <f>R182+R187</f>
        <v>621674.91408999998</v>
      </c>
      <c r="S181" s="594" t="e">
        <f t="shared" si="294"/>
        <v>#DIV/0!</v>
      </c>
      <c r="T181" s="594"/>
      <c r="U181" s="594"/>
      <c r="V181" s="374"/>
      <c r="W181" s="374"/>
      <c r="X181" s="374"/>
      <c r="Y181" s="374"/>
      <c r="Z181" s="594">
        <f>AB181</f>
        <v>0</v>
      </c>
      <c r="AA181" s="349" t="e">
        <f t="shared" si="298"/>
        <v>#DIV/0!</v>
      </c>
      <c r="AB181" s="348">
        <f>AB182+AB187</f>
        <v>0</v>
      </c>
      <c r="AC181" s="349" t="e">
        <f t="shared" si="296"/>
        <v>#DIV/0!</v>
      </c>
      <c r="AD181" s="349"/>
      <c r="AE181" s="349"/>
      <c r="AF181" s="374"/>
      <c r="AG181" s="374"/>
      <c r="AH181" s="374"/>
      <c r="AI181" s="374"/>
      <c r="AJ181" s="348">
        <f t="shared" si="300"/>
        <v>873687.44160000002</v>
      </c>
      <c r="AK181" s="349" t="e">
        <f t="shared" si="302"/>
        <v>#DIV/0!</v>
      </c>
      <c r="AL181" s="348">
        <f>AL182+AL187</f>
        <v>873687.44160000002</v>
      </c>
      <c r="AM181" s="338" t="e">
        <f t="shared" si="297"/>
        <v>#DIV/0!</v>
      </c>
      <c r="AN181" s="338"/>
      <c r="AO181" s="338"/>
      <c r="AP181" s="374"/>
      <c r="AQ181" s="374"/>
      <c r="AR181" s="374"/>
      <c r="AS181" s="374"/>
      <c r="AT181" s="376"/>
      <c r="AU181" s="376"/>
      <c r="AV181" s="376"/>
      <c r="AW181" s="376"/>
      <c r="AX181" s="376"/>
      <c r="AY181" s="376"/>
      <c r="AZ181" s="376"/>
      <c r="BA181" s="376"/>
      <c r="BB181" s="376"/>
      <c r="BC181" s="376"/>
      <c r="BD181" s="376"/>
      <c r="BE181" s="352">
        <f t="shared" si="335"/>
        <v>0</v>
      </c>
      <c r="BF181" s="353" t="e">
        <f>BE181/K181</f>
        <v>#DIV/0!</v>
      </c>
      <c r="BG181" s="352">
        <f>BG182+BG187</f>
        <v>0</v>
      </c>
      <c r="BH181" s="353">
        <f t="shared" si="333"/>
        <v>0</v>
      </c>
      <c r="BI181" s="376"/>
      <c r="BJ181" s="376"/>
      <c r="BK181" s="376"/>
      <c r="BL181" s="376"/>
      <c r="BS181" s="670"/>
    </row>
    <row r="182" spans="2:71" s="63" customFormat="1" ht="44.25" hidden="1" customHeight="1" x14ac:dyDescent="0.3">
      <c r="B182" s="587"/>
      <c r="C182" s="198" t="s">
        <v>98</v>
      </c>
      <c r="D182" s="374"/>
      <c r="E182" s="374"/>
      <c r="F182" s="374"/>
      <c r="G182" s="374"/>
      <c r="H182" s="374"/>
      <c r="I182" s="374"/>
      <c r="J182" s="374"/>
      <c r="K182" s="594">
        <f t="shared" si="347"/>
        <v>0</v>
      </c>
      <c r="L182" s="594">
        <f>L183+L184+L186+L185</f>
        <v>0</v>
      </c>
      <c r="M182" s="594"/>
      <c r="N182" s="374"/>
      <c r="O182" s="374"/>
      <c r="P182" s="594">
        <f t="shared" si="299"/>
        <v>590445.65232999995</v>
      </c>
      <c r="Q182" s="594" t="e">
        <f t="shared" si="293"/>
        <v>#DIV/0!</v>
      </c>
      <c r="R182" s="594">
        <f>R183+R184</f>
        <v>590445.65232999995</v>
      </c>
      <c r="S182" s="594" t="e">
        <f t="shared" si="294"/>
        <v>#DIV/0!</v>
      </c>
      <c r="T182" s="594"/>
      <c r="U182" s="594"/>
      <c r="V182" s="374"/>
      <c r="W182" s="374"/>
      <c r="X182" s="374"/>
      <c r="Y182" s="374"/>
      <c r="Z182" s="594">
        <f>AB182</f>
        <v>0</v>
      </c>
      <c r="AA182" s="349" t="e">
        <f t="shared" si="298"/>
        <v>#DIV/0!</v>
      </c>
      <c r="AB182" s="348">
        <f>AB183+AB184+AB186+AB185</f>
        <v>0</v>
      </c>
      <c r="AC182" s="349" t="e">
        <f t="shared" si="296"/>
        <v>#DIV/0!</v>
      </c>
      <c r="AD182" s="349"/>
      <c r="AE182" s="349"/>
      <c r="AF182" s="374"/>
      <c r="AG182" s="374"/>
      <c r="AH182" s="374"/>
      <c r="AI182" s="374"/>
      <c r="AJ182" s="348">
        <f t="shared" si="300"/>
        <v>798312.55290000001</v>
      </c>
      <c r="AK182" s="349" t="e">
        <f t="shared" si="302"/>
        <v>#DIV/0!</v>
      </c>
      <c r="AL182" s="348">
        <f>AL183+AL184</f>
        <v>798312.55290000001</v>
      </c>
      <c r="AM182" s="338" t="e">
        <f t="shared" si="297"/>
        <v>#DIV/0!</v>
      </c>
      <c r="AN182" s="338"/>
      <c r="AO182" s="338"/>
      <c r="AP182" s="374"/>
      <c r="AQ182" s="374"/>
      <c r="AR182" s="374"/>
      <c r="AS182" s="374"/>
      <c r="AT182" s="376"/>
      <c r="AU182" s="376"/>
      <c r="AV182" s="376"/>
      <c r="AW182" s="376"/>
      <c r="AX182" s="376"/>
      <c r="AY182" s="376"/>
      <c r="AZ182" s="376"/>
      <c r="BA182" s="376"/>
      <c r="BB182" s="376"/>
      <c r="BC182" s="376"/>
      <c r="BD182" s="376"/>
      <c r="BE182" s="352">
        <f t="shared" si="335"/>
        <v>0</v>
      </c>
      <c r="BF182" s="353" t="e">
        <f t="shared" ref="BF182:BF189" si="355">BE182/K182</f>
        <v>#DIV/0!</v>
      </c>
      <c r="BG182" s="352">
        <f>BG183+BG184</f>
        <v>0</v>
      </c>
      <c r="BH182" s="353">
        <f t="shared" si="333"/>
        <v>0</v>
      </c>
      <c r="BI182" s="376"/>
      <c r="BJ182" s="376"/>
      <c r="BK182" s="376"/>
      <c r="BL182" s="376"/>
      <c r="BS182" s="670"/>
    </row>
    <row r="183" spans="2:71" s="52" customFormat="1" ht="39" hidden="1" customHeight="1" x14ac:dyDescent="0.25">
      <c r="B183" s="587"/>
      <c r="C183" s="187" t="s">
        <v>57</v>
      </c>
      <c r="D183" s="588"/>
      <c r="E183" s="588"/>
      <c r="F183" s="588"/>
      <c r="G183" s="588"/>
      <c r="H183" s="588"/>
      <c r="I183" s="588"/>
      <c r="J183" s="588"/>
      <c r="K183" s="583">
        <f t="shared" si="347"/>
        <v>0</v>
      </c>
      <c r="L183" s="583"/>
      <c r="M183" s="583"/>
      <c r="N183" s="588"/>
      <c r="O183" s="588"/>
      <c r="P183" s="583">
        <f t="shared" si="299"/>
        <v>395598.58681000001</v>
      </c>
      <c r="Q183" s="583" t="e">
        <f t="shared" si="293"/>
        <v>#DIV/0!</v>
      </c>
      <c r="R183" s="583">
        <v>395598.58681000001</v>
      </c>
      <c r="S183" s="583" t="e">
        <f t="shared" si="294"/>
        <v>#DIV/0!</v>
      </c>
      <c r="T183" s="583"/>
      <c r="U183" s="583"/>
      <c r="V183" s="588"/>
      <c r="W183" s="588"/>
      <c r="X183" s="588"/>
      <c r="Y183" s="588"/>
      <c r="Z183" s="583">
        <f t="shared" ref="Z183:Z184" si="356">AB183</f>
        <v>0</v>
      </c>
      <c r="AA183" s="344" t="e">
        <f t="shared" si="298"/>
        <v>#DIV/0!</v>
      </c>
      <c r="AB183" s="309"/>
      <c r="AC183" s="344" t="e">
        <f t="shared" si="296"/>
        <v>#DIV/0!</v>
      </c>
      <c r="AD183" s="344"/>
      <c r="AE183" s="344"/>
      <c r="AF183" s="588"/>
      <c r="AG183" s="588"/>
      <c r="AH183" s="588"/>
      <c r="AI183" s="588"/>
      <c r="AJ183" s="309">
        <f t="shared" si="300"/>
        <v>534869.41014000005</v>
      </c>
      <c r="AK183" s="344" t="e">
        <f t="shared" si="302"/>
        <v>#DIV/0!</v>
      </c>
      <c r="AL183" s="309">
        <v>534869.41014000005</v>
      </c>
      <c r="AM183" s="338" t="e">
        <f t="shared" si="297"/>
        <v>#DIV/0!</v>
      </c>
      <c r="AN183" s="338"/>
      <c r="AO183" s="338"/>
      <c r="AP183" s="588"/>
      <c r="AQ183" s="588"/>
      <c r="AR183" s="588"/>
      <c r="AS183" s="588"/>
      <c r="AT183" s="363"/>
      <c r="AU183" s="363"/>
      <c r="AV183" s="363"/>
      <c r="AW183" s="363"/>
      <c r="AX183" s="363"/>
      <c r="AY183" s="363"/>
      <c r="AZ183" s="363"/>
      <c r="BA183" s="363"/>
      <c r="BB183" s="363"/>
      <c r="BC183" s="363"/>
      <c r="BD183" s="363"/>
      <c r="BE183" s="311">
        <f t="shared" si="335"/>
        <v>0</v>
      </c>
      <c r="BF183" s="345" t="e">
        <f t="shared" si="355"/>
        <v>#DIV/0!</v>
      </c>
      <c r="BG183" s="311">
        <f>L183-AB183</f>
        <v>0</v>
      </c>
      <c r="BH183" s="345">
        <f t="shared" si="333"/>
        <v>0</v>
      </c>
      <c r="BI183" s="363"/>
      <c r="BJ183" s="363"/>
      <c r="BK183" s="363"/>
      <c r="BL183" s="363"/>
      <c r="BS183" s="656"/>
    </row>
    <row r="184" spans="2:71" s="42" customFormat="1" ht="47.25" hidden="1" customHeight="1" x14ac:dyDescent="0.25">
      <c r="B184" s="301"/>
      <c r="C184" s="186" t="s">
        <v>56</v>
      </c>
      <c r="D184" s="582"/>
      <c r="E184" s="355"/>
      <c r="F184" s="355"/>
      <c r="G184" s="582"/>
      <c r="H184" s="355"/>
      <c r="I184" s="355"/>
      <c r="J184" s="582"/>
      <c r="K184" s="582">
        <f t="shared" si="347"/>
        <v>0</v>
      </c>
      <c r="L184" s="582"/>
      <c r="M184" s="582"/>
      <c r="N184" s="355"/>
      <c r="O184" s="355"/>
      <c r="P184" s="582">
        <f t="shared" si="299"/>
        <v>194847.06552</v>
      </c>
      <c r="Q184" s="582" t="e">
        <f t="shared" si="293"/>
        <v>#DIV/0!</v>
      </c>
      <c r="R184" s="582">
        <v>194847.06552</v>
      </c>
      <c r="S184" s="582" t="e">
        <f t="shared" si="294"/>
        <v>#DIV/0!</v>
      </c>
      <c r="T184" s="582"/>
      <c r="U184" s="582"/>
      <c r="V184" s="582"/>
      <c r="W184" s="582"/>
      <c r="X184" s="582"/>
      <c r="Y184" s="582"/>
      <c r="Z184" s="582">
        <f t="shared" si="356"/>
        <v>0</v>
      </c>
      <c r="AA184" s="342" t="e">
        <f t="shared" si="298"/>
        <v>#DIV/0!</v>
      </c>
      <c r="AB184" s="590">
        <f>L184</f>
        <v>0</v>
      </c>
      <c r="AC184" s="342" t="e">
        <f t="shared" si="296"/>
        <v>#DIV/0!</v>
      </c>
      <c r="AD184" s="342"/>
      <c r="AE184" s="342"/>
      <c r="AF184" s="582"/>
      <c r="AG184" s="582"/>
      <c r="AH184" s="582"/>
      <c r="AI184" s="582"/>
      <c r="AJ184" s="590">
        <f t="shared" si="300"/>
        <v>263443.14276000002</v>
      </c>
      <c r="AK184" s="342" t="e">
        <f t="shared" si="302"/>
        <v>#DIV/0!</v>
      </c>
      <c r="AL184" s="590">
        <v>263443.14276000002</v>
      </c>
      <c r="AM184" s="338" t="e">
        <f t="shared" si="297"/>
        <v>#DIV/0!</v>
      </c>
      <c r="AN184" s="338"/>
      <c r="AO184" s="338"/>
      <c r="AP184" s="582"/>
      <c r="AQ184" s="582"/>
      <c r="AR184" s="582"/>
      <c r="AS184" s="582"/>
      <c r="AT184" s="351"/>
      <c r="AU184" s="351"/>
      <c r="AV184" s="351"/>
      <c r="AW184" s="351"/>
      <c r="AX184" s="351"/>
      <c r="AY184" s="351"/>
      <c r="AZ184" s="351"/>
      <c r="BA184" s="351"/>
      <c r="BB184" s="351"/>
      <c r="BC184" s="351"/>
      <c r="BD184" s="351"/>
      <c r="BE184" s="593">
        <f t="shared" si="335"/>
        <v>0</v>
      </c>
      <c r="BF184" s="353" t="e">
        <f t="shared" si="355"/>
        <v>#DIV/0!</v>
      </c>
      <c r="BG184" s="593">
        <f>L184-AB184</f>
        <v>0</v>
      </c>
      <c r="BH184" s="343">
        <f t="shared" si="333"/>
        <v>0</v>
      </c>
      <c r="BI184" s="331"/>
      <c r="BJ184" s="331"/>
      <c r="BK184" s="331"/>
      <c r="BL184" s="331"/>
      <c r="BM184" s="41"/>
      <c r="BN184" s="41"/>
      <c r="BS184" s="646"/>
    </row>
    <row r="185" spans="2:71" s="564" customFormat="1" ht="45" hidden="1" customHeight="1" x14ac:dyDescent="0.25">
      <c r="B185" s="436"/>
      <c r="C185" s="565" t="s">
        <v>417</v>
      </c>
      <c r="D185" s="416"/>
      <c r="E185" s="416"/>
      <c r="F185" s="416"/>
      <c r="G185" s="416"/>
      <c r="H185" s="416"/>
      <c r="I185" s="416"/>
      <c r="J185" s="416"/>
      <c r="K185" s="416">
        <f>L185</f>
        <v>0</v>
      </c>
      <c r="L185" s="416"/>
      <c r="M185" s="416"/>
      <c r="N185" s="416"/>
      <c r="O185" s="416"/>
      <c r="P185" s="416"/>
      <c r="Q185" s="416"/>
      <c r="R185" s="416"/>
      <c r="S185" s="416"/>
      <c r="T185" s="416"/>
      <c r="U185" s="416"/>
      <c r="V185" s="416"/>
      <c r="W185" s="416"/>
      <c r="X185" s="416"/>
      <c r="Y185" s="416"/>
      <c r="Z185" s="416">
        <f>AB185</f>
        <v>0</v>
      </c>
      <c r="AA185" s="438" t="e">
        <f t="shared" si="298"/>
        <v>#DIV/0!</v>
      </c>
      <c r="AB185" s="417">
        <f>L185</f>
        <v>0</v>
      </c>
      <c r="AC185" s="438" t="e">
        <f t="shared" si="296"/>
        <v>#DIV/0!</v>
      </c>
      <c r="AD185" s="438"/>
      <c r="AE185" s="438"/>
      <c r="AF185" s="416"/>
      <c r="AG185" s="416"/>
      <c r="AH185" s="416"/>
      <c r="AI185" s="416"/>
      <c r="AJ185" s="417"/>
      <c r="AK185" s="438"/>
      <c r="AL185" s="417"/>
      <c r="AM185" s="566"/>
      <c r="AN185" s="566"/>
      <c r="AO185" s="566"/>
      <c r="AP185" s="416"/>
      <c r="AQ185" s="416"/>
      <c r="AR185" s="416"/>
      <c r="AS185" s="416"/>
      <c r="AT185" s="418"/>
      <c r="AU185" s="418"/>
      <c r="AV185" s="418"/>
      <c r="AW185" s="418"/>
      <c r="AX185" s="418"/>
      <c r="AY185" s="418"/>
      <c r="AZ185" s="418"/>
      <c r="BA185" s="418"/>
      <c r="BB185" s="418"/>
      <c r="BC185" s="418"/>
      <c r="BD185" s="418"/>
      <c r="BE185" s="419"/>
      <c r="BF185" s="440"/>
      <c r="BG185" s="419"/>
      <c r="BH185" s="440"/>
      <c r="BI185" s="418"/>
      <c r="BJ185" s="418"/>
      <c r="BK185" s="418"/>
      <c r="BL185" s="418"/>
      <c r="BM185" s="116"/>
      <c r="BN185" s="116"/>
      <c r="BS185" s="654"/>
    </row>
    <row r="186" spans="2:71" s="559" customFormat="1" ht="54" hidden="1" customHeight="1" x14ac:dyDescent="0.25">
      <c r="B186" s="318"/>
      <c r="C186" s="204" t="s">
        <v>416</v>
      </c>
      <c r="D186" s="584"/>
      <c r="E186" s="560"/>
      <c r="F186" s="560"/>
      <c r="G186" s="584"/>
      <c r="H186" s="560"/>
      <c r="I186" s="560"/>
      <c r="J186" s="584"/>
      <c r="K186" s="584">
        <f t="shared" ref="K186" si="357">L186</f>
        <v>0</v>
      </c>
      <c r="L186" s="584"/>
      <c r="M186" s="584"/>
      <c r="N186" s="560"/>
      <c r="O186" s="560"/>
      <c r="P186" s="584">
        <f t="shared" si="299"/>
        <v>0</v>
      </c>
      <c r="Q186" s="584" t="e">
        <f t="shared" si="293"/>
        <v>#DIV/0!</v>
      </c>
      <c r="R186" s="584"/>
      <c r="S186" s="584" t="e">
        <f t="shared" si="294"/>
        <v>#DIV/0!</v>
      </c>
      <c r="T186" s="584"/>
      <c r="U186" s="584"/>
      <c r="V186" s="584"/>
      <c r="W186" s="584"/>
      <c r="X186" s="584"/>
      <c r="Y186" s="584"/>
      <c r="Z186" s="584">
        <f>AB186</f>
        <v>0</v>
      </c>
      <c r="AA186" s="477" t="e">
        <f t="shared" si="298"/>
        <v>#DIV/0!</v>
      </c>
      <c r="AB186" s="320">
        <f>L186</f>
        <v>0</v>
      </c>
      <c r="AC186" s="477" t="e">
        <f t="shared" si="296"/>
        <v>#DIV/0!</v>
      </c>
      <c r="AD186" s="477"/>
      <c r="AE186" s="477"/>
      <c r="AF186" s="584"/>
      <c r="AG186" s="584"/>
      <c r="AH186" s="584"/>
      <c r="AI186" s="584"/>
      <c r="AJ186" s="320">
        <f t="shared" si="300"/>
        <v>0</v>
      </c>
      <c r="AK186" s="477" t="e">
        <f t="shared" ref="AK186" si="358">AJ186/K186</f>
        <v>#DIV/0!</v>
      </c>
      <c r="AL186" s="320"/>
      <c r="AM186" s="562" t="e">
        <f t="shared" si="297"/>
        <v>#DIV/0!</v>
      </c>
      <c r="AN186" s="562"/>
      <c r="AO186" s="562"/>
      <c r="AP186" s="584"/>
      <c r="AQ186" s="584"/>
      <c r="AR186" s="584"/>
      <c r="AS186" s="584"/>
      <c r="AT186" s="424"/>
      <c r="AU186" s="424"/>
      <c r="AV186" s="424"/>
      <c r="AW186" s="424"/>
      <c r="AX186" s="424"/>
      <c r="AY186" s="424"/>
      <c r="AZ186" s="424"/>
      <c r="BA186" s="424"/>
      <c r="BB186" s="424"/>
      <c r="BC186" s="424"/>
      <c r="BD186" s="424"/>
      <c r="BE186" s="322">
        <f t="shared" ref="BE186" si="359">BG186+BI186+BK186</f>
        <v>0</v>
      </c>
      <c r="BF186" s="493" t="e">
        <f t="shared" si="355"/>
        <v>#DIV/0!</v>
      </c>
      <c r="BG186" s="322"/>
      <c r="BH186" s="493" t="e">
        <f t="shared" ref="BH186" si="360">BG186/AJ186</f>
        <v>#DIV/0!</v>
      </c>
      <c r="BI186" s="321"/>
      <c r="BJ186" s="321"/>
      <c r="BK186" s="321"/>
      <c r="BL186" s="321"/>
      <c r="BM186" s="563"/>
      <c r="BN186" s="563"/>
      <c r="BS186" s="655"/>
    </row>
    <row r="187" spans="2:71" s="63" customFormat="1" ht="44.25" hidden="1" customHeight="1" x14ac:dyDescent="0.3">
      <c r="B187" s="587"/>
      <c r="C187" s="198" t="s">
        <v>99</v>
      </c>
      <c r="D187" s="374"/>
      <c r="E187" s="374"/>
      <c r="F187" s="374"/>
      <c r="G187" s="374"/>
      <c r="H187" s="374"/>
      <c r="I187" s="374"/>
      <c r="J187" s="374"/>
      <c r="K187" s="594">
        <f t="shared" si="347"/>
        <v>0</v>
      </c>
      <c r="L187" s="594">
        <f>L188+L189</f>
        <v>0</v>
      </c>
      <c r="M187" s="594"/>
      <c r="N187" s="374"/>
      <c r="O187" s="374"/>
      <c r="P187" s="594">
        <f t="shared" si="299"/>
        <v>31229.261760000001</v>
      </c>
      <c r="Q187" s="594" t="e">
        <f t="shared" si="293"/>
        <v>#DIV/0!</v>
      </c>
      <c r="R187" s="594">
        <f>R188+R189</f>
        <v>31229.261760000001</v>
      </c>
      <c r="S187" s="594" t="e">
        <f t="shared" si="294"/>
        <v>#DIV/0!</v>
      </c>
      <c r="T187" s="594"/>
      <c r="U187" s="594"/>
      <c r="V187" s="374"/>
      <c r="W187" s="374"/>
      <c r="X187" s="374"/>
      <c r="Y187" s="374"/>
      <c r="Z187" s="594">
        <f>AB187</f>
        <v>0</v>
      </c>
      <c r="AA187" s="349" t="e">
        <f t="shared" si="298"/>
        <v>#DIV/0!</v>
      </c>
      <c r="AB187" s="348">
        <f>AB188+AB189</f>
        <v>0</v>
      </c>
      <c r="AC187" s="349" t="e">
        <f t="shared" si="296"/>
        <v>#DIV/0!</v>
      </c>
      <c r="AD187" s="349"/>
      <c r="AE187" s="349"/>
      <c r="AF187" s="374"/>
      <c r="AG187" s="374"/>
      <c r="AH187" s="374"/>
      <c r="AI187" s="374"/>
      <c r="AJ187" s="348">
        <f t="shared" si="300"/>
        <v>75374.888699999996</v>
      </c>
      <c r="AK187" s="349" t="e">
        <f t="shared" si="302"/>
        <v>#DIV/0!</v>
      </c>
      <c r="AL187" s="348">
        <f>AL188+AL189</f>
        <v>75374.888699999996</v>
      </c>
      <c r="AM187" s="338" t="e">
        <f t="shared" si="297"/>
        <v>#DIV/0!</v>
      </c>
      <c r="AN187" s="338"/>
      <c r="AO187" s="338"/>
      <c r="AP187" s="374"/>
      <c r="AQ187" s="374"/>
      <c r="AR187" s="374"/>
      <c r="AS187" s="374"/>
      <c r="AT187" s="376"/>
      <c r="AU187" s="376"/>
      <c r="AV187" s="376"/>
      <c r="AW187" s="376"/>
      <c r="AX187" s="376"/>
      <c r="AY187" s="376"/>
      <c r="AZ187" s="376"/>
      <c r="BA187" s="376"/>
      <c r="BB187" s="376"/>
      <c r="BC187" s="376"/>
      <c r="BD187" s="376"/>
      <c r="BE187" s="352">
        <f t="shared" si="335"/>
        <v>0</v>
      </c>
      <c r="BF187" s="353" t="e">
        <f t="shared" si="355"/>
        <v>#DIV/0!</v>
      </c>
      <c r="BG187" s="352">
        <f>BG188+BG189</f>
        <v>0</v>
      </c>
      <c r="BH187" s="353">
        <f t="shared" si="333"/>
        <v>0</v>
      </c>
      <c r="BI187" s="376"/>
      <c r="BJ187" s="376"/>
      <c r="BK187" s="376"/>
      <c r="BL187" s="376"/>
      <c r="BS187" s="670"/>
    </row>
    <row r="188" spans="2:71" s="42" customFormat="1" ht="54" hidden="1" customHeight="1" x14ac:dyDescent="0.25">
      <c r="B188" s="301"/>
      <c r="C188" s="187" t="s">
        <v>57</v>
      </c>
      <c r="D188" s="588"/>
      <c r="E188" s="588"/>
      <c r="F188" s="588"/>
      <c r="G188" s="588"/>
      <c r="H188" s="588"/>
      <c r="I188" s="588"/>
      <c r="J188" s="588"/>
      <c r="K188" s="583">
        <f t="shared" si="347"/>
        <v>0</v>
      </c>
      <c r="L188" s="583"/>
      <c r="M188" s="583"/>
      <c r="N188" s="588"/>
      <c r="O188" s="588"/>
      <c r="P188" s="583">
        <f t="shared" si="299"/>
        <v>20923.605360000001</v>
      </c>
      <c r="Q188" s="583" t="e">
        <f t="shared" si="293"/>
        <v>#DIV/0!</v>
      </c>
      <c r="R188" s="583">
        <v>20923.605360000001</v>
      </c>
      <c r="S188" s="583" t="e">
        <f t="shared" si="294"/>
        <v>#DIV/0!</v>
      </c>
      <c r="T188" s="583"/>
      <c r="U188" s="583"/>
      <c r="V188" s="588"/>
      <c r="W188" s="588"/>
      <c r="X188" s="588"/>
      <c r="Y188" s="588"/>
      <c r="Z188" s="583">
        <f t="shared" ref="Z188:Z189" si="361">AB188</f>
        <v>0</v>
      </c>
      <c r="AA188" s="344" t="e">
        <f t="shared" si="298"/>
        <v>#DIV/0!</v>
      </c>
      <c r="AB188" s="309">
        <f>L188</f>
        <v>0</v>
      </c>
      <c r="AC188" s="344" t="e">
        <f t="shared" si="296"/>
        <v>#DIV/0!</v>
      </c>
      <c r="AD188" s="344"/>
      <c r="AE188" s="344"/>
      <c r="AF188" s="588"/>
      <c r="AG188" s="588"/>
      <c r="AH188" s="588"/>
      <c r="AI188" s="588"/>
      <c r="AJ188" s="309">
        <f t="shared" si="300"/>
        <v>50501.1754</v>
      </c>
      <c r="AK188" s="344" t="e">
        <f t="shared" si="302"/>
        <v>#DIV/0!</v>
      </c>
      <c r="AL188" s="309">
        <v>50501.1754</v>
      </c>
      <c r="AM188" s="338" t="e">
        <f t="shared" si="297"/>
        <v>#DIV/0!</v>
      </c>
      <c r="AN188" s="338"/>
      <c r="AO188" s="338"/>
      <c r="AP188" s="588"/>
      <c r="AQ188" s="588"/>
      <c r="AR188" s="588"/>
      <c r="AS188" s="588"/>
      <c r="AT188" s="363"/>
      <c r="AU188" s="363"/>
      <c r="AV188" s="363"/>
      <c r="AW188" s="363"/>
      <c r="AX188" s="363"/>
      <c r="AY188" s="363"/>
      <c r="AZ188" s="363"/>
      <c r="BA188" s="363"/>
      <c r="BB188" s="363"/>
      <c r="BC188" s="363"/>
      <c r="BD188" s="363"/>
      <c r="BE188" s="311">
        <f t="shared" si="335"/>
        <v>0</v>
      </c>
      <c r="BF188" s="345" t="e">
        <f t="shared" si="355"/>
        <v>#DIV/0!</v>
      </c>
      <c r="BG188" s="311">
        <f>L188-AB188</f>
        <v>0</v>
      </c>
      <c r="BH188" s="345">
        <f t="shared" si="333"/>
        <v>0</v>
      </c>
      <c r="BI188" s="363"/>
      <c r="BJ188" s="363"/>
      <c r="BK188" s="363"/>
      <c r="BL188" s="363"/>
      <c r="BM188" s="41"/>
      <c r="BN188" s="41"/>
      <c r="BS188" s="646"/>
    </row>
    <row r="189" spans="2:71" s="42" customFormat="1" ht="45" hidden="1" customHeight="1" x14ac:dyDescent="0.25">
      <c r="B189" s="301"/>
      <c r="C189" s="186" t="s">
        <v>56</v>
      </c>
      <c r="D189" s="582"/>
      <c r="E189" s="355"/>
      <c r="F189" s="355"/>
      <c r="G189" s="582"/>
      <c r="H189" s="355"/>
      <c r="I189" s="355"/>
      <c r="J189" s="582"/>
      <c r="K189" s="582">
        <f t="shared" si="347"/>
        <v>0</v>
      </c>
      <c r="L189" s="582"/>
      <c r="M189" s="582"/>
      <c r="N189" s="355"/>
      <c r="O189" s="355"/>
      <c r="P189" s="582">
        <f t="shared" si="299"/>
        <v>10305.6564</v>
      </c>
      <c r="Q189" s="582" t="e">
        <f t="shared" si="293"/>
        <v>#DIV/0!</v>
      </c>
      <c r="R189" s="582">
        <v>10305.6564</v>
      </c>
      <c r="S189" s="582" t="e">
        <f t="shared" si="294"/>
        <v>#DIV/0!</v>
      </c>
      <c r="T189" s="582"/>
      <c r="U189" s="582"/>
      <c r="V189" s="582"/>
      <c r="W189" s="582"/>
      <c r="X189" s="582"/>
      <c r="Y189" s="582"/>
      <c r="Z189" s="582">
        <f t="shared" si="361"/>
        <v>0</v>
      </c>
      <c r="AA189" s="342" t="e">
        <f t="shared" si="298"/>
        <v>#DIV/0!</v>
      </c>
      <c r="AB189" s="590">
        <f>L189</f>
        <v>0</v>
      </c>
      <c r="AC189" s="342" t="e">
        <f t="shared" si="296"/>
        <v>#DIV/0!</v>
      </c>
      <c r="AD189" s="342"/>
      <c r="AE189" s="342"/>
      <c r="AF189" s="582"/>
      <c r="AG189" s="582"/>
      <c r="AH189" s="582"/>
      <c r="AI189" s="582"/>
      <c r="AJ189" s="590">
        <f t="shared" si="300"/>
        <v>24873.713299999999</v>
      </c>
      <c r="AK189" s="342" t="e">
        <f t="shared" si="302"/>
        <v>#DIV/0!</v>
      </c>
      <c r="AL189" s="590">
        <v>24873.713299999999</v>
      </c>
      <c r="AM189" s="338" t="e">
        <f t="shared" si="297"/>
        <v>#DIV/0!</v>
      </c>
      <c r="AN189" s="338"/>
      <c r="AO189" s="338"/>
      <c r="AP189" s="582"/>
      <c r="AQ189" s="582"/>
      <c r="AR189" s="582"/>
      <c r="AS189" s="582"/>
      <c r="AT189" s="351"/>
      <c r="AU189" s="351"/>
      <c r="AV189" s="351"/>
      <c r="AW189" s="351"/>
      <c r="AX189" s="351"/>
      <c r="AY189" s="351"/>
      <c r="AZ189" s="351"/>
      <c r="BA189" s="351"/>
      <c r="BB189" s="351"/>
      <c r="BC189" s="351"/>
      <c r="BD189" s="351"/>
      <c r="BE189" s="593">
        <f t="shared" si="335"/>
        <v>0</v>
      </c>
      <c r="BF189" s="343" t="e">
        <f t="shared" si="355"/>
        <v>#DIV/0!</v>
      </c>
      <c r="BG189" s="593">
        <f>L189-AB189</f>
        <v>0</v>
      </c>
      <c r="BH189" s="343">
        <f t="shared" si="333"/>
        <v>0</v>
      </c>
      <c r="BI189" s="331"/>
      <c r="BJ189" s="331"/>
      <c r="BK189" s="331"/>
      <c r="BL189" s="331"/>
      <c r="BM189" s="41"/>
      <c r="BN189" s="41"/>
      <c r="BS189" s="646"/>
    </row>
    <row r="190" spans="2:71" s="64" customFormat="1" ht="87" hidden="1" customHeight="1" x14ac:dyDescent="0.3">
      <c r="B190" s="334" t="s">
        <v>67</v>
      </c>
      <c r="C190" s="188" t="s">
        <v>100</v>
      </c>
      <c r="D190" s="585">
        <f>D191</f>
        <v>0</v>
      </c>
      <c r="E190" s="585">
        <v>0</v>
      </c>
      <c r="F190" s="585">
        <v>0</v>
      </c>
      <c r="G190" s="585">
        <v>0</v>
      </c>
      <c r="H190" s="585" t="e">
        <f>I190+J190</f>
        <v>#REF!</v>
      </c>
      <c r="I190" s="585" t="e">
        <f>L190-#REF!</f>
        <v>#REF!</v>
      </c>
      <c r="J190" s="585"/>
      <c r="K190" s="585">
        <f>L190+N190+O190</f>
        <v>0</v>
      </c>
      <c r="L190" s="585">
        <f>L191</f>
        <v>0</v>
      </c>
      <c r="M190" s="585"/>
      <c r="N190" s="585">
        <f>N191</f>
        <v>0</v>
      </c>
      <c r="O190" s="585">
        <f>O191</f>
        <v>0</v>
      </c>
      <c r="P190" s="585">
        <f t="shared" si="299"/>
        <v>85502.3</v>
      </c>
      <c r="Q190" s="585" t="e">
        <f t="shared" si="293"/>
        <v>#DIV/0!</v>
      </c>
      <c r="R190" s="585"/>
      <c r="S190" s="585">
        <v>0</v>
      </c>
      <c r="T190" s="585"/>
      <c r="U190" s="585"/>
      <c r="V190" s="585">
        <f>V191</f>
        <v>85502.3</v>
      </c>
      <c r="W190" s="585" t="e">
        <f>V190/N190</f>
        <v>#DIV/0!</v>
      </c>
      <c r="X190" s="585"/>
      <c r="Y190" s="585"/>
      <c r="Z190" s="585">
        <f>AF190</f>
        <v>0</v>
      </c>
      <c r="AA190" s="337" t="e">
        <f t="shared" si="298"/>
        <v>#DIV/0!</v>
      </c>
      <c r="AB190" s="336"/>
      <c r="AC190" s="337">
        <v>0</v>
      </c>
      <c r="AD190" s="337"/>
      <c r="AE190" s="337"/>
      <c r="AF190" s="336">
        <f>AF191</f>
        <v>0</v>
      </c>
      <c r="AG190" s="377" t="e">
        <f>AF190/N190</f>
        <v>#DIV/0!</v>
      </c>
      <c r="AH190" s="585"/>
      <c r="AI190" s="585"/>
      <c r="AJ190" s="336">
        <f t="shared" si="300"/>
        <v>93853</v>
      </c>
      <c r="AK190" s="337" t="e">
        <f t="shared" si="302"/>
        <v>#DIV/0!</v>
      </c>
      <c r="AL190" s="336"/>
      <c r="AM190" s="338"/>
      <c r="AN190" s="338"/>
      <c r="AO190" s="338"/>
      <c r="AP190" s="336">
        <f>AP191</f>
        <v>93853</v>
      </c>
      <c r="AQ190" s="337" t="e">
        <f>AP190/N190</f>
        <v>#DIV/0!</v>
      </c>
      <c r="AR190" s="585"/>
      <c r="AS190" s="585"/>
      <c r="AT190" s="339">
        <f>AT191</f>
        <v>0</v>
      </c>
      <c r="AU190" s="339" t="e">
        <f>AU191</f>
        <v>#DIV/0!</v>
      </c>
      <c r="AV190" s="339">
        <f>AV191</f>
        <v>0</v>
      </c>
      <c r="AW190" s="339" t="e">
        <f>AX190+AY190+AZ190</f>
        <v>#DIV/0!</v>
      </c>
      <c r="AX190" s="339">
        <f>AX191</f>
        <v>0</v>
      </c>
      <c r="AY190" s="339" t="e">
        <f>AY191</f>
        <v>#DIV/0!</v>
      </c>
      <c r="AZ190" s="339">
        <f>AZ191</f>
        <v>0</v>
      </c>
      <c r="BA190" s="339">
        <f>BB190+BC190+BD190</f>
        <v>0</v>
      </c>
      <c r="BB190" s="339">
        <f>BB191</f>
        <v>0</v>
      </c>
      <c r="BC190" s="339">
        <f>BC191</f>
        <v>0</v>
      </c>
      <c r="BD190" s="339">
        <f>BD191</f>
        <v>0</v>
      </c>
      <c r="BE190" s="340">
        <f t="shared" si="335"/>
        <v>0</v>
      </c>
      <c r="BF190" s="341" t="e">
        <f>BE190/N190</f>
        <v>#DIV/0!</v>
      </c>
      <c r="BG190" s="340"/>
      <c r="BH190" s="341"/>
      <c r="BI190" s="340">
        <f>BI191</f>
        <v>0</v>
      </c>
      <c r="BJ190" s="341" t="e">
        <f>BI190/N190</f>
        <v>#DIV/0!</v>
      </c>
      <c r="BK190" s="339"/>
      <c r="BL190" s="339"/>
      <c r="BS190" s="671"/>
    </row>
    <row r="191" spans="2:71" s="61" customFormat="1" ht="278.25" hidden="1" customHeight="1" x14ac:dyDescent="0.3">
      <c r="B191" s="301" t="s">
        <v>80</v>
      </c>
      <c r="C191" s="201" t="s">
        <v>101</v>
      </c>
      <c r="D191" s="582"/>
      <c r="E191" s="582">
        <v>0</v>
      </c>
      <c r="F191" s="582">
        <v>0</v>
      </c>
      <c r="G191" s="582">
        <v>0</v>
      </c>
      <c r="H191" s="582" t="e">
        <f>H190</f>
        <v>#REF!</v>
      </c>
      <c r="I191" s="582" t="e">
        <f>I190</f>
        <v>#REF!</v>
      </c>
      <c r="J191" s="582"/>
      <c r="K191" s="582">
        <f>L191+N191+O191</f>
        <v>0</v>
      </c>
      <c r="L191" s="582">
        <v>0</v>
      </c>
      <c r="M191" s="582"/>
      <c r="N191" s="582"/>
      <c r="O191" s="582"/>
      <c r="P191" s="582">
        <f t="shared" si="299"/>
        <v>85502.3</v>
      </c>
      <c r="Q191" s="582" t="e">
        <f t="shared" si="293"/>
        <v>#DIV/0!</v>
      </c>
      <c r="R191" s="582"/>
      <c r="S191" s="582">
        <v>0</v>
      </c>
      <c r="T191" s="582"/>
      <c r="U191" s="582"/>
      <c r="V191" s="582">
        <v>85502.3</v>
      </c>
      <c r="W191" s="582" t="e">
        <f>V191/N191</f>
        <v>#DIV/0!</v>
      </c>
      <c r="X191" s="582"/>
      <c r="Y191" s="582"/>
      <c r="Z191" s="582">
        <f>AF191</f>
        <v>0</v>
      </c>
      <c r="AA191" s="342" t="e">
        <f t="shared" si="298"/>
        <v>#DIV/0!</v>
      </c>
      <c r="AB191" s="590"/>
      <c r="AC191" s="342">
        <v>0</v>
      </c>
      <c r="AD191" s="342"/>
      <c r="AE191" s="342"/>
      <c r="AF191" s="590">
        <f>N191</f>
        <v>0</v>
      </c>
      <c r="AG191" s="378" t="e">
        <f>AF191/N191</f>
        <v>#DIV/0!</v>
      </c>
      <c r="AH191" s="582"/>
      <c r="AI191" s="582"/>
      <c r="AJ191" s="590">
        <f t="shared" si="300"/>
        <v>93853</v>
      </c>
      <c r="AK191" s="342" t="e">
        <f t="shared" si="302"/>
        <v>#DIV/0!</v>
      </c>
      <c r="AL191" s="590"/>
      <c r="AM191" s="338"/>
      <c r="AN191" s="338"/>
      <c r="AO191" s="338"/>
      <c r="AP191" s="590">
        <v>93853</v>
      </c>
      <c r="AQ191" s="342" t="e">
        <f>AP191/N191</f>
        <v>#DIV/0!</v>
      </c>
      <c r="AR191" s="582"/>
      <c r="AS191" s="582"/>
      <c r="AT191" s="331"/>
      <c r="AU191" s="331" t="e">
        <f>AQ191</f>
        <v>#DIV/0!</v>
      </c>
      <c r="AV191" s="331"/>
      <c r="AW191" s="331" t="e">
        <f>AX191+AY191+AZ191</f>
        <v>#DIV/0!</v>
      </c>
      <c r="AX191" s="331"/>
      <c r="AY191" s="331" t="e">
        <f>AU191</f>
        <v>#DIV/0!</v>
      </c>
      <c r="AZ191" s="331"/>
      <c r="BA191" s="331">
        <f>BB191+BC191+BD191</f>
        <v>0</v>
      </c>
      <c r="BB191" s="331"/>
      <c r="BC191" s="331">
        <f>N191</f>
        <v>0</v>
      </c>
      <c r="BD191" s="331"/>
      <c r="BE191" s="593">
        <f t="shared" si="335"/>
        <v>0</v>
      </c>
      <c r="BF191" s="343" t="e">
        <f t="shared" ref="BF191" si="362">BE191/N191</f>
        <v>#DIV/0!</v>
      </c>
      <c r="BG191" s="593"/>
      <c r="BH191" s="343"/>
      <c r="BI191" s="593">
        <f>N191-AF191</f>
        <v>0</v>
      </c>
      <c r="BJ191" s="343" t="e">
        <f>BI191/N191</f>
        <v>#DIV/0!</v>
      </c>
      <c r="BK191" s="331"/>
      <c r="BL191" s="331"/>
      <c r="BS191" s="668"/>
    </row>
    <row r="192" spans="2:71" s="64" customFormat="1" ht="64.5" hidden="1" customHeight="1" x14ac:dyDescent="0.3">
      <c r="B192" s="334" t="s">
        <v>71</v>
      </c>
      <c r="C192" s="188" t="s">
        <v>102</v>
      </c>
      <c r="D192" s="585">
        <f>D193</f>
        <v>0</v>
      </c>
      <c r="E192" s="585">
        <f>F192</f>
        <v>0</v>
      </c>
      <c r="F192" s="585">
        <f>F193</f>
        <v>0</v>
      </c>
      <c r="G192" s="585"/>
      <c r="H192" s="585">
        <f>I192</f>
        <v>0</v>
      </c>
      <c r="I192" s="585">
        <f>I193</f>
        <v>0</v>
      </c>
      <c r="J192" s="585"/>
      <c r="K192" s="585">
        <f t="shared" ref="K192:K193" si="363">L192</f>
        <v>0</v>
      </c>
      <c r="L192" s="585">
        <f>L193</f>
        <v>0</v>
      </c>
      <c r="M192" s="585"/>
      <c r="N192" s="585"/>
      <c r="O192" s="585"/>
      <c r="P192" s="585">
        <f t="shared" si="299"/>
        <v>0</v>
      </c>
      <c r="Q192" s="585" t="e">
        <f t="shared" si="293"/>
        <v>#DIV/0!</v>
      </c>
      <c r="R192" s="585">
        <f>R193</f>
        <v>0</v>
      </c>
      <c r="S192" s="585" t="e">
        <f t="shared" si="294"/>
        <v>#DIV/0!</v>
      </c>
      <c r="T192" s="585"/>
      <c r="U192" s="585"/>
      <c r="V192" s="585"/>
      <c r="W192" s="585"/>
      <c r="X192" s="585"/>
      <c r="Y192" s="585"/>
      <c r="Z192" s="585">
        <f>AB192+AF192+AH192</f>
        <v>0</v>
      </c>
      <c r="AA192" s="337" t="e">
        <f t="shared" si="298"/>
        <v>#DIV/0!</v>
      </c>
      <c r="AB192" s="336">
        <f>AB193</f>
        <v>0</v>
      </c>
      <c r="AC192" s="337" t="e">
        <f t="shared" si="296"/>
        <v>#DIV/0!</v>
      </c>
      <c r="AD192" s="337"/>
      <c r="AE192" s="337"/>
      <c r="AF192" s="585"/>
      <c r="AG192" s="585"/>
      <c r="AH192" s="585"/>
      <c r="AI192" s="585"/>
      <c r="AJ192" s="336">
        <f t="shared" si="300"/>
        <v>12402.209159999999</v>
      </c>
      <c r="AK192" s="337" t="e">
        <f t="shared" si="302"/>
        <v>#DIV/0!</v>
      </c>
      <c r="AL192" s="336">
        <f>AL193</f>
        <v>12402.209159999999</v>
      </c>
      <c r="AM192" s="337" t="e">
        <f t="shared" si="297"/>
        <v>#DIV/0!</v>
      </c>
      <c r="AN192" s="337"/>
      <c r="AO192" s="337"/>
      <c r="AP192" s="336"/>
      <c r="AQ192" s="585"/>
      <c r="AR192" s="585"/>
      <c r="AS192" s="585"/>
      <c r="AT192" s="339">
        <f>BB192-AF192</f>
        <v>130000</v>
      </c>
      <c r="AU192" s="339"/>
      <c r="AV192" s="339"/>
      <c r="AW192" s="339">
        <f>AX192</f>
        <v>-12402.209159999999</v>
      </c>
      <c r="AX192" s="339">
        <f>BE192-AJ192</f>
        <v>-12402.209159999999</v>
      </c>
      <c r="AY192" s="339"/>
      <c r="AZ192" s="339"/>
      <c r="BA192" s="339">
        <f>BB192</f>
        <v>130000</v>
      </c>
      <c r="BB192" s="339">
        <f>BB193</f>
        <v>130000</v>
      </c>
      <c r="BC192" s="339"/>
      <c r="BD192" s="339"/>
      <c r="BE192" s="340">
        <f t="shared" si="335"/>
        <v>0</v>
      </c>
      <c r="BF192" s="341" t="e">
        <f>BE192/L192</f>
        <v>#DIV/0!</v>
      </c>
      <c r="BG192" s="340">
        <f>BG193</f>
        <v>0</v>
      </c>
      <c r="BH192" s="341">
        <f t="shared" ref="BH192:BH220" si="364">BG192/AJ192</f>
        <v>0</v>
      </c>
      <c r="BI192" s="339"/>
      <c r="BJ192" s="339"/>
      <c r="BK192" s="339"/>
      <c r="BL192" s="339"/>
      <c r="BS192" s="671"/>
    </row>
    <row r="193" spans="1:72" s="61" customFormat="1" ht="218.25" hidden="1" customHeight="1" x14ac:dyDescent="0.3">
      <c r="B193" s="301" t="s">
        <v>103</v>
      </c>
      <c r="C193" s="200" t="s">
        <v>104</v>
      </c>
      <c r="D193" s="582"/>
      <c r="E193" s="582">
        <f>F193</f>
        <v>0</v>
      </c>
      <c r="F193" s="582">
        <v>0</v>
      </c>
      <c r="G193" s="582"/>
      <c r="H193" s="582">
        <f>I193</f>
        <v>0</v>
      </c>
      <c r="I193" s="582">
        <f>L193</f>
        <v>0</v>
      </c>
      <c r="J193" s="582"/>
      <c r="K193" s="582">
        <f t="shared" si="363"/>
        <v>0</v>
      </c>
      <c r="L193" s="582">
        <f>SUM(L194:L196)</f>
        <v>0</v>
      </c>
      <c r="M193" s="582"/>
      <c r="N193" s="582"/>
      <c r="O193" s="582"/>
      <c r="P193" s="582">
        <f t="shared" si="299"/>
        <v>0</v>
      </c>
      <c r="Q193" s="582" t="e">
        <f t="shared" si="293"/>
        <v>#DIV/0!</v>
      </c>
      <c r="R193" s="582">
        <f>SUM(R194:R196)</f>
        <v>0</v>
      </c>
      <c r="S193" s="582" t="e">
        <f t="shared" si="294"/>
        <v>#DIV/0!</v>
      </c>
      <c r="T193" s="582"/>
      <c r="U193" s="582"/>
      <c r="V193" s="582"/>
      <c r="W193" s="582"/>
      <c r="X193" s="582"/>
      <c r="Y193" s="582"/>
      <c r="Z193" s="582">
        <f>AB193</f>
        <v>0</v>
      </c>
      <c r="AA193" s="342" t="e">
        <f t="shared" si="298"/>
        <v>#DIV/0!</v>
      </c>
      <c r="AB193" s="590">
        <f>SUM(AB194:AB196)</f>
        <v>0</v>
      </c>
      <c r="AC193" s="342" t="e">
        <f t="shared" si="296"/>
        <v>#DIV/0!</v>
      </c>
      <c r="AD193" s="342"/>
      <c r="AE193" s="342"/>
      <c r="AF193" s="582"/>
      <c r="AG193" s="582"/>
      <c r="AH193" s="582"/>
      <c r="AI193" s="582"/>
      <c r="AJ193" s="590">
        <f t="shared" si="300"/>
        <v>12402.209159999999</v>
      </c>
      <c r="AK193" s="342" t="e">
        <f t="shared" si="302"/>
        <v>#DIV/0!</v>
      </c>
      <c r="AL193" s="590">
        <f>SUM(AL194:AL196)</f>
        <v>12402.209159999999</v>
      </c>
      <c r="AM193" s="338" t="e">
        <f t="shared" si="297"/>
        <v>#DIV/0!</v>
      </c>
      <c r="AN193" s="338"/>
      <c r="AO193" s="338"/>
      <c r="AP193" s="590"/>
      <c r="AQ193" s="582"/>
      <c r="AR193" s="582"/>
      <c r="AS193" s="582"/>
      <c r="AT193" s="331">
        <f>BB193-AF193</f>
        <v>130000</v>
      </c>
      <c r="AU193" s="331"/>
      <c r="AV193" s="331"/>
      <c r="AW193" s="331">
        <f>AX193</f>
        <v>-12402.209159999999</v>
      </c>
      <c r="AX193" s="331">
        <f>BE193-AJ193</f>
        <v>-12402.209159999999</v>
      </c>
      <c r="AY193" s="331"/>
      <c r="AZ193" s="331"/>
      <c r="BA193" s="331">
        <f>BB193</f>
        <v>130000</v>
      </c>
      <c r="BB193" s="331">
        <v>130000</v>
      </c>
      <c r="BC193" s="331"/>
      <c r="BD193" s="331"/>
      <c r="BE193" s="593">
        <f t="shared" si="335"/>
        <v>0</v>
      </c>
      <c r="BF193" s="343" t="e">
        <f>BE193/L193</f>
        <v>#DIV/0!</v>
      </c>
      <c r="BG193" s="593">
        <f>SUM(BG194:BG196)</f>
        <v>0</v>
      </c>
      <c r="BH193" s="343">
        <f t="shared" si="364"/>
        <v>0</v>
      </c>
      <c r="BI193" s="331"/>
      <c r="BJ193" s="331"/>
      <c r="BK193" s="331"/>
      <c r="BL193" s="331"/>
      <c r="BS193" s="668"/>
    </row>
    <row r="194" spans="1:72" s="62" customFormat="1" ht="77.25" hidden="1" customHeight="1" x14ac:dyDescent="0.3">
      <c r="B194" s="358" t="s">
        <v>60</v>
      </c>
      <c r="C194" s="197" t="s">
        <v>419</v>
      </c>
      <c r="D194" s="355"/>
      <c r="E194" s="355"/>
      <c r="F194" s="355"/>
      <c r="G194" s="355"/>
      <c r="H194" s="355"/>
      <c r="I194" s="355"/>
      <c r="J194" s="355"/>
      <c r="K194" s="355">
        <f>L194</f>
        <v>0</v>
      </c>
      <c r="L194" s="355"/>
      <c r="M194" s="355"/>
      <c r="N194" s="355"/>
      <c r="O194" s="355"/>
      <c r="P194" s="355">
        <f>R194</f>
        <v>0</v>
      </c>
      <c r="Q194" s="355" t="e">
        <f t="shared" si="293"/>
        <v>#DIV/0!</v>
      </c>
      <c r="R194" s="355"/>
      <c r="S194" s="355" t="e">
        <f t="shared" si="294"/>
        <v>#DIV/0!</v>
      </c>
      <c r="T194" s="355"/>
      <c r="U194" s="355"/>
      <c r="V194" s="355"/>
      <c r="W194" s="355"/>
      <c r="X194" s="355"/>
      <c r="Y194" s="355"/>
      <c r="Z194" s="355">
        <f>AB194</f>
        <v>0</v>
      </c>
      <c r="AA194" s="338" t="e">
        <f t="shared" si="298"/>
        <v>#DIV/0!</v>
      </c>
      <c r="AB194" s="354">
        <f>L194</f>
        <v>0</v>
      </c>
      <c r="AC194" s="338" t="e">
        <f t="shared" si="296"/>
        <v>#DIV/0!</v>
      </c>
      <c r="AD194" s="338"/>
      <c r="AE194" s="338"/>
      <c r="AF194" s="355"/>
      <c r="AG194" s="355"/>
      <c r="AH194" s="355"/>
      <c r="AI194" s="355"/>
      <c r="AJ194" s="354">
        <f>AL194</f>
        <v>1847.77891</v>
      </c>
      <c r="AK194" s="342" t="e">
        <f t="shared" si="302"/>
        <v>#DIV/0!</v>
      </c>
      <c r="AL194" s="354">
        <f>[17]Лист1!$G$738</f>
        <v>1847.77891</v>
      </c>
      <c r="AM194" s="338" t="e">
        <f t="shared" si="297"/>
        <v>#DIV/0!</v>
      </c>
      <c r="AN194" s="338"/>
      <c r="AO194" s="338"/>
      <c r="AP194" s="354"/>
      <c r="AQ194" s="355"/>
      <c r="AR194" s="355"/>
      <c r="AS194" s="355"/>
      <c r="AT194" s="351"/>
      <c r="AU194" s="351"/>
      <c r="AV194" s="351"/>
      <c r="AW194" s="351"/>
      <c r="AX194" s="351"/>
      <c r="AY194" s="351"/>
      <c r="AZ194" s="351"/>
      <c r="BA194" s="351"/>
      <c r="BB194" s="351"/>
      <c r="BC194" s="351"/>
      <c r="BD194" s="351"/>
      <c r="BE194" s="356">
        <f>BG194</f>
        <v>0</v>
      </c>
      <c r="BF194" s="341" t="e">
        <f t="shared" ref="BF194:BF232" si="365">BE194/L194</f>
        <v>#DIV/0!</v>
      </c>
      <c r="BG194" s="356">
        <f>L194-AB194</f>
        <v>0</v>
      </c>
      <c r="BH194" s="357">
        <f t="shared" si="364"/>
        <v>0</v>
      </c>
      <c r="BI194" s="351"/>
      <c r="BJ194" s="351"/>
      <c r="BK194" s="351"/>
      <c r="BL194" s="351"/>
      <c r="BS194" s="669"/>
    </row>
    <row r="195" spans="1:72" s="62" customFormat="1" ht="57" hidden="1" customHeight="1" x14ac:dyDescent="0.3">
      <c r="B195" s="358" t="s">
        <v>67</v>
      </c>
      <c r="C195" s="197" t="s">
        <v>420</v>
      </c>
      <c r="D195" s="355"/>
      <c r="E195" s="355"/>
      <c r="F195" s="355"/>
      <c r="G195" s="355"/>
      <c r="H195" s="355"/>
      <c r="I195" s="355"/>
      <c r="J195" s="355"/>
      <c r="K195" s="355">
        <f>L195</f>
        <v>0</v>
      </c>
      <c r="L195" s="355"/>
      <c r="M195" s="355"/>
      <c r="N195" s="355"/>
      <c r="O195" s="355"/>
      <c r="P195" s="355">
        <f t="shared" ref="P195:P196" si="366">R195</f>
        <v>0</v>
      </c>
      <c r="Q195" s="355" t="e">
        <f t="shared" si="293"/>
        <v>#DIV/0!</v>
      </c>
      <c r="R195" s="355"/>
      <c r="S195" s="355" t="e">
        <f t="shared" si="294"/>
        <v>#DIV/0!</v>
      </c>
      <c r="T195" s="355"/>
      <c r="U195" s="355"/>
      <c r="V195" s="355"/>
      <c r="W195" s="355"/>
      <c r="X195" s="355"/>
      <c r="Y195" s="355"/>
      <c r="Z195" s="355">
        <f t="shared" ref="Z195:Z196" si="367">AB195</f>
        <v>0</v>
      </c>
      <c r="AA195" s="338" t="e">
        <f t="shared" si="298"/>
        <v>#DIV/0!</v>
      </c>
      <c r="AB195" s="354">
        <f t="shared" ref="AB195:AB196" si="368">L195</f>
        <v>0</v>
      </c>
      <c r="AC195" s="338" t="e">
        <f t="shared" si="296"/>
        <v>#DIV/0!</v>
      </c>
      <c r="AD195" s="338"/>
      <c r="AE195" s="338"/>
      <c r="AF195" s="355"/>
      <c r="AG195" s="355"/>
      <c r="AH195" s="355"/>
      <c r="AI195" s="355"/>
      <c r="AJ195" s="354">
        <f t="shared" ref="AJ195:AJ196" si="369">AL195</f>
        <v>10554.430249999999</v>
      </c>
      <c r="AK195" s="338" t="e">
        <f t="shared" si="302"/>
        <v>#DIV/0!</v>
      </c>
      <c r="AL195" s="354">
        <f>[14]Лист1!$G$840-0.01</f>
        <v>10554.430249999999</v>
      </c>
      <c r="AM195" s="338" t="e">
        <f t="shared" si="297"/>
        <v>#DIV/0!</v>
      </c>
      <c r="AN195" s="338"/>
      <c r="AO195" s="338"/>
      <c r="AP195" s="354"/>
      <c r="AQ195" s="355"/>
      <c r="AR195" s="355"/>
      <c r="AS195" s="355"/>
      <c r="AT195" s="351"/>
      <c r="AU195" s="351"/>
      <c r="AV195" s="351"/>
      <c r="AW195" s="351"/>
      <c r="AX195" s="351"/>
      <c r="AY195" s="351"/>
      <c r="AZ195" s="351"/>
      <c r="BA195" s="351"/>
      <c r="BB195" s="351"/>
      <c r="BC195" s="351"/>
      <c r="BD195" s="351"/>
      <c r="BE195" s="356">
        <f>BG195</f>
        <v>0</v>
      </c>
      <c r="BF195" s="341" t="e">
        <f t="shared" si="365"/>
        <v>#DIV/0!</v>
      </c>
      <c r="BG195" s="356">
        <f t="shared" ref="BG195:BG196" si="370">L195-AB195</f>
        <v>0</v>
      </c>
      <c r="BH195" s="357" t="e">
        <f>BG195/L195</f>
        <v>#DIV/0!</v>
      </c>
      <c r="BI195" s="351"/>
      <c r="BJ195" s="351"/>
      <c r="BK195" s="351"/>
      <c r="BL195" s="351"/>
      <c r="BS195" s="669"/>
    </row>
    <row r="196" spans="1:72" s="62" customFormat="1" ht="72" hidden="1" customHeight="1" x14ac:dyDescent="0.3">
      <c r="B196" s="358" t="s">
        <v>71</v>
      </c>
      <c r="C196" s="197" t="s">
        <v>421</v>
      </c>
      <c r="D196" s="355"/>
      <c r="E196" s="355"/>
      <c r="F196" s="355"/>
      <c r="G196" s="355"/>
      <c r="H196" s="355"/>
      <c r="I196" s="355"/>
      <c r="J196" s="355"/>
      <c r="K196" s="355">
        <f>L196</f>
        <v>0</v>
      </c>
      <c r="L196" s="355"/>
      <c r="M196" s="355"/>
      <c r="N196" s="355"/>
      <c r="O196" s="355"/>
      <c r="P196" s="355">
        <f t="shared" si="366"/>
        <v>0</v>
      </c>
      <c r="Q196" s="355" t="e">
        <f t="shared" si="293"/>
        <v>#DIV/0!</v>
      </c>
      <c r="R196" s="355"/>
      <c r="S196" s="355" t="e">
        <f t="shared" si="294"/>
        <v>#DIV/0!</v>
      </c>
      <c r="T196" s="355"/>
      <c r="U196" s="355"/>
      <c r="V196" s="355"/>
      <c r="W196" s="355"/>
      <c r="X196" s="355"/>
      <c r="Y196" s="355"/>
      <c r="Z196" s="355">
        <f t="shared" si="367"/>
        <v>0</v>
      </c>
      <c r="AA196" s="338" t="e">
        <f t="shared" si="298"/>
        <v>#DIV/0!</v>
      </c>
      <c r="AB196" s="354">
        <f t="shared" si="368"/>
        <v>0</v>
      </c>
      <c r="AC196" s="338" t="e">
        <f t="shared" si="296"/>
        <v>#DIV/0!</v>
      </c>
      <c r="AD196" s="338"/>
      <c r="AE196" s="338"/>
      <c r="AF196" s="355"/>
      <c r="AG196" s="355"/>
      <c r="AH196" s="355"/>
      <c r="AI196" s="355"/>
      <c r="AJ196" s="354">
        <f t="shared" si="369"/>
        <v>0</v>
      </c>
      <c r="AK196" s="338" t="e">
        <f t="shared" si="302"/>
        <v>#DIV/0!</v>
      </c>
      <c r="AL196" s="354"/>
      <c r="AM196" s="338" t="e">
        <f t="shared" si="297"/>
        <v>#DIV/0!</v>
      </c>
      <c r="AN196" s="338"/>
      <c r="AO196" s="338"/>
      <c r="AP196" s="354"/>
      <c r="AQ196" s="355"/>
      <c r="AR196" s="355"/>
      <c r="AS196" s="355"/>
      <c r="AT196" s="351"/>
      <c r="AU196" s="351"/>
      <c r="AV196" s="351"/>
      <c r="AW196" s="351"/>
      <c r="AX196" s="351"/>
      <c r="AY196" s="351"/>
      <c r="AZ196" s="351"/>
      <c r="BA196" s="351"/>
      <c r="BB196" s="351"/>
      <c r="BC196" s="351"/>
      <c r="BD196" s="351"/>
      <c r="BE196" s="356">
        <f t="shared" ref="BE196" si="371">BG196</f>
        <v>0</v>
      </c>
      <c r="BF196" s="341" t="e">
        <f t="shared" si="365"/>
        <v>#DIV/0!</v>
      </c>
      <c r="BG196" s="356">
        <f t="shared" si="370"/>
        <v>0</v>
      </c>
      <c r="BH196" s="357" t="e">
        <f t="shared" ref="BH196" si="372">BG196/L196</f>
        <v>#DIV/0!</v>
      </c>
      <c r="BI196" s="351"/>
      <c r="BJ196" s="351"/>
      <c r="BK196" s="351"/>
      <c r="BL196" s="351"/>
      <c r="BS196" s="669"/>
    </row>
    <row r="197" spans="1:72" s="64" customFormat="1" ht="41.25" customHeight="1" x14ac:dyDescent="0.3">
      <c r="B197" s="1044" t="s">
        <v>105</v>
      </c>
      <c r="C197" s="1045"/>
      <c r="D197" s="780" t="e">
        <f>#REF!+D155+#REF!+D64+D190</f>
        <v>#REF!</v>
      </c>
      <c r="E197" s="780" t="e">
        <f>#REF!+E155+#REF!+E64</f>
        <v>#REF!</v>
      </c>
      <c r="F197" s="780" t="e">
        <f>#REF!+F155+#REF!+F64</f>
        <v>#REF!</v>
      </c>
      <c r="G197" s="780" t="e">
        <f>#REF!+G155+#REF!+G64</f>
        <v>#REF!</v>
      </c>
      <c r="H197" s="780" t="e">
        <f>#REF!+H155+#REF!+H64</f>
        <v>#REF!</v>
      </c>
      <c r="I197" s="780" t="e">
        <f>#REF!+I155+#REF!+I64</f>
        <v>#REF!</v>
      </c>
      <c r="J197" s="780" t="e">
        <f>#REF!+J155+#REF!</f>
        <v>#REF!</v>
      </c>
      <c r="K197" s="780">
        <f>K57+K190+K192</f>
        <v>1878595.6125399999</v>
      </c>
      <c r="L197" s="780">
        <f>L57+L190+L192</f>
        <v>1878595.6125399999</v>
      </c>
      <c r="M197" s="780">
        <f>M57+M190+M192</f>
        <v>0</v>
      </c>
      <c r="N197" s="780">
        <f>N57+N190+N192</f>
        <v>0</v>
      </c>
      <c r="O197" s="780"/>
      <c r="P197" s="780" t="e">
        <f t="shared" si="299"/>
        <v>#REF!</v>
      </c>
      <c r="Q197" s="780" t="e">
        <f t="shared" si="293"/>
        <v>#REF!</v>
      </c>
      <c r="R197" s="780" t="e">
        <f>R57+R190+R192</f>
        <v>#REF!</v>
      </c>
      <c r="S197" s="780" t="e">
        <f t="shared" si="294"/>
        <v>#REF!</v>
      </c>
      <c r="T197" s="780"/>
      <c r="U197" s="780"/>
      <c r="V197" s="780">
        <f>V57+V190+V192</f>
        <v>85502.3</v>
      </c>
      <c r="W197" s="780"/>
      <c r="X197" s="780">
        <f>X57+X190+X192</f>
        <v>0</v>
      </c>
      <c r="Y197" s="780"/>
      <c r="Z197" s="780">
        <f>Z57+Z190+Z192</f>
        <v>1872619.8340899998</v>
      </c>
      <c r="AA197" s="781">
        <f t="shared" si="298"/>
        <v>0.99681901820162333</v>
      </c>
      <c r="AB197" s="782">
        <f>AB57+AB190+AB192</f>
        <v>1872619.8340899998</v>
      </c>
      <c r="AC197" s="781">
        <f t="shared" si="296"/>
        <v>0.99681901820162333</v>
      </c>
      <c r="AD197" s="782">
        <f>AD57+AD190+AD192</f>
        <v>0</v>
      </c>
      <c r="AE197" s="781" t="e">
        <f>AD197/M197</f>
        <v>#DIV/0!</v>
      </c>
      <c r="AF197" s="782">
        <f>AF57+AF190+AF192</f>
        <v>0</v>
      </c>
      <c r="AG197" s="781" t="e">
        <f>AF197/N197</f>
        <v>#DIV/0!</v>
      </c>
      <c r="AH197" s="780"/>
      <c r="AI197" s="780"/>
      <c r="AJ197" s="782">
        <f>AL197+AP197+AR197</f>
        <v>3822774.4788899999</v>
      </c>
      <c r="AK197" s="781">
        <f t="shared" si="302"/>
        <v>2.0349107883422164</v>
      </c>
      <c r="AL197" s="782">
        <f>AL219+AL220</f>
        <v>3728921.4788899999</v>
      </c>
      <c r="AM197" s="775">
        <f t="shared" si="297"/>
        <v>1.9849516596327099</v>
      </c>
      <c r="AN197" s="775"/>
      <c r="AO197" s="775"/>
      <c r="AP197" s="782">
        <f>AP57+AP190+AP192</f>
        <v>93853</v>
      </c>
      <c r="AQ197" s="780"/>
      <c r="AR197" s="780">
        <f>AR57+AR190+AR192</f>
        <v>0</v>
      </c>
      <c r="AS197" s="780"/>
      <c r="AT197" s="783">
        <f t="shared" ref="AT197:BD197" si="373">AT57+AT190+AT192</f>
        <v>1150000</v>
      </c>
      <c r="AU197" s="783" t="e">
        <f t="shared" si="373"/>
        <v>#DIV/0!</v>
      </c>
      <c r="AV197" s="783">
        <f t="shared" si="373"/>
        <v>0</v>
      </c>
      <c r="AW197" s="783" t="e">
        <f t="shared" si="373"/>
        <v>#REF!</v>
      </c>
      <c r="AX197" s="783" t="e">
        <f t="shared" si="373"/>
        <v>#REF!</v>
      </c>
      <c r="AY197" s="783" t="e">
        <f t="shared" si="373"/>
        <v>#DIV/0!</v>
      </c>
      <c r="AZ197" s="783">
        <f t="shared" si="373"/>
        <v>0</v>
      </c>
      <c r="BA197" s="783">
        <f t="shared" si="373"/>
        <v>6765763.4516799999</v>
      </c>
      <c r="BB197" s="783">
        <f t="shared" si="373"/>
        <v>6765763.4516799999</v>
      </c>
      <c r="BC197" s="783">
        <f t="shared" si="373"/>
        <v>0</v>
      </c>
      <c r="BD197" s="783">
        <f t="shared" si="373"/>
        <v>0</v>
      </c>
      <c r="BE197" s="784">
        <f>BG197+BI197+BK197</f>
        <v>5975.7784500000416</v>
      </c>
      <c r="BF197" s="785">
        <f t="shared" si="365"/>
        <v>3.1809817983766862E-3</v>
      </c>
      <c r="BG197" s="784">
        <f>BG219+BG220</f>
        <v>5975.7784500000416</v>
      </c>
      <c r="BH197" s="785">
        <f t="shared" si="364"/>
        <v>1.5632045476392316E-3</v>
      </c>
      <c r="BI197" s="783">
        <f>BI57+BI190+BI192</f>
        <v>0</v>
      </c>
      <c r="BJ197" s="785" t="e">
        <f>BI197/N197</f>
        <v>#DIV/0!</v>
      </c>
      <c r="BK197" s="783"/>
      <c r="BL197" s="783"/>
      <c r="BM197" s="786"/>
      <c r="BN197" s="786"/>
      <c r="BO197" s="786"/>
      <c r="BP197" s="786"/>
      <c r="BQ197" s="786"/>
      <c r="BR197" s="786"/>
      <c r="BS197" s="787"/>
    </row>
    <row r="198" spans="1:72" s="67" customFormat="1" ht="46.5" hidden="1" customHeight="1" x14ac:dyDescent="0.25">
      <c r="A198" s="65"/>
      <c r="B198" s="591"/>
      <c r="C198" s="185"/>
      <c r="D198" s="591"/>
      <c r="E198" s="591"/>
      <c r="F198" s="591"/>
      <c r="G198" s="591"/>
      <c r="H198" s="591"/>
      <c r="I198" s="591"/>
      <c r="J198" s="591"/>
      <c r="K198" s="580"/>
      <c r="L198" s="580"/>
      <c r="M198" s="580"/>
      <c r="N198" s="580"/>
      <c r="O198" s="580"/>
      <c r="P198" s="580">
        <f t="shared" si="299"/>
        <v>0</v>
      </c>
      <c r="Q198" s="585" t="e">
        <f t="shared" si="293"/>
        <v>#DIV/0!</v>
      </c>
      <c r="R198" s="580"/>
      <c r="S198" s="585" t="e">
        <f t="shared" si="294"/>
        <v>#DIV/0!</v>
      </c>
      <c r="T198" s="585"/>
      <c r="U198" s="585"/>
      <c r="V198" s="580"/>
      <c r="W198" s="580"/>
      <c r="X198" s="580"/>
      <c r="Y198" s="580"/>
      <c r="Z198" s="580"/>
      <c r="AA198" s="337" t="e">
        <f t="shared" si="298"/>
        <v>#DIV/0!</v>
      </c>
      <c r="AB198" s="591"/>
      <c r="AC198" s="337" t="e">
        <f t="shared" si="296"/>
        <v>#DIV/0!</v>
      </c>
      <c r="AD198" s="591"/>
      <c r="AE198" s="337" t="e">
        <f t="shared" ref="AE198:AE223" si="374">AD198/M198</f>
        <v>#DIV/0!</v>
      </c>
      <c r="AF198" s="591"/>
      <c r="AG198" s="337" t="e">
        <f t="shared" ref="AG198:AG220" si="375">AF198/N198</f>
        <v>#DIV/0!</v>
      </c>
      <c r="AH198" s="591"/>
      <c r="AI198" s="591"/>
      <c r="AJ198" s="591"/>
      <c r="AK198" s="337" t="e">
        <f t="shared" si="302"/>
        <v>#DIV/0!</v>
      </c>
      <c r="AL198" s="591"/>
      <c r="AM198" s="338" t="e">
        <f t="shared" si="297"/>
        <v>#DIV/0!</v>
      </c>
      <c r="AN198" s="338"/>
      <c r="AO198" s="338"/>
      <c r="AP198" s="591"/>
      <c r="AQ198" s="591"/>
      <c r="AR198" s="591"/>
      <c r="AS198" s="591"/>
      <c r="AT198" s="380"/>
      <c r="AU198" s="380"/>
      <c r="AV198" s="380"/>
      <c r="AW198" s="380"/>
      <c r="AX198" s="380"/>
      <c r="AY198" s="380"/>
      <c r="AZ198" s="380"/>
      <c r="BA198" s="380"/>
      <c r="BB198" s="380"/>
      <c r="BC198" s="380"/>
      <c r="BD198" s="380"/>
      <c r="BE198" s="380"/>
      <c r="BF198" s="341" t="e">
        <f t="shared" si="365"/>
        <v>#DIV/0!</v>
      </c>
      <c r="BG198" s="380"/>
      <c r="BH198" s="341" t="e">
        <f t="shared" si="364"/>
        <v>#DIV/0!</v>
      </c>
      <c r="BI198" s="380"/>
      <c r="BJ198" s="341" t="e">
        <f t="shared" ref="BJ198:BJ220" si="376">BI198/N198</f>
        <v>#DIV/0!</v>
      </c>
      <c r="BK198" s="380"/>
      <c r="BL198" s="380"/>
      <c r="BM198" s="66"/>
      <c r="BN198" s="66"/>
      <c r="BR198" s="65"/>
      <c r="BT198" s="621"/>
    </row>
    <row r="199" spans="1:72" s="67" customFormat="1" ht="46.5" hidden="1" customHeight="1" x14ac:dyDescent="0.25">
      <c r="A199" s="65"/>
      <c r="B199" s="591"/>
      <c r="C199" s="185"/>
      <c r="D199" s="591"/>
      <c r="E199" s="591"/>
      <c r="F199" s="591"/>
      <c r="G199" s="591"/>
      <c r="H199" s="591"/>
      <c r="I199" s="591"/>
      <c r="J199" s="591"/>
      <c r="K199" s="580"/>
      <c r="L199" s="580"/>
      <c r="M199" s="580"/>
      <c r="N199" s="580"/>
      <c r="O199" s="580"/>
      <c r="P199" s="580">
        <f t="shared" si="299"/>
        <v>0</v>
      </c>
      <c r="Q199" s="585" t="e">
        <f t="shared" si="293"/>
        <v>#DIV/0!</v>
      </c>
      <c r="R199" s="580"/>
      <c r="S199" s="585" t="e">
        <f t="shared" si="294"/>
        <v>#DIV/0!</v>
      </c>
      <c r="T199" s="585"/>
      <c r="U199" s="585"/>
      <c r="V199" s="580"/>
      <c r="W199" s="580"/>
      <c r="X199" s="580"/>
      <c r="Y199" s="580"/>
      <c r="Z199" s="580"/>
      <c r="AA199" s="337" t="e">
        <f t="shared" si="298"/>
        <v>#DIV/0!</v>
      </c>
      <c r="AB199" s="591"/>
      <c r="AC199" s="337" t="e">
        <f t="shared" si="296"/>
        <v>#DIV/0!</v>
      </c>
      <c r="AD199" s="591"/>
      <c r="AE199" s="337" t="e">
        <f t="shared" si="374"/>
        <v>#DIV/0!</v>
      </c>
      <c r="AF199" s="591"/>
      <c r="AG199" s="337" t="e">
        <f t="shared" si="375"/>
        <v>#DIV/0!</v>
      </c>
      <c r="AH199" s="591"/>
      <c r="AI199" s="591"/>
      <c r="AJ199" s="591"/>
      <c r="AK199" s="337" t="e">
        <f t="shared" si="302"/>
        <v>#DIV/0!</v>
      </c>
      <c r="AL199" s="591"/>
      <c r="AM199" s="338" t="e">
        <f t="shared" si="297"/>
        <v>#DIV/0!</v>
      </c>
      <c r="AN199" s="338"/>
      <c r="AO199" s="338"/>
      <c r="AP199" s="591"/>
      <c r="AQ199" s="591"/>
      <c r="AR199" s="591"/>
      <c r="AS199" s="591"/>
      <c r="AT199" s="380"/>
      <c r="AU199" s="380"/>
      <c r="AV199" s="380"/>
      <c r="AW199" s="380"/>
      <c r="AX199" s="380"/>
      <c r="AY199" s="380"/>
      <c r="AZ199" s="380"/>
      <c r="BA199" s="380"/>
      <c r="BB199" s="380"/>
      <c r="BC199" s="380"/>
      <c r="BD199" s="380"/>
      <c r="BE199" s="380"/>
      <c r="BF199" s="341" t="e">
        <f t="shared" si="365"/>
        <v>#DIV/0!</v>
      </c>
      <c r="BG199" s="380"/>
      <c r="BH199" s="341" t="e">
        <f t="shared" si="364"/>
        <v>#DIV/0!</v>
      </c>
      <c r="BI199" s="380"/>
      <c r="BJ199" s="341" t="e">
        <f t="shared" si="376"/>
        <v>#DIV/0!</v>
      </c>
      <c r="BK199" s="380"/>
      <c r="BL199" s="380"/>
      <c r="BM199" s="66"/>
      <c r="BN199" s="66"/>
      <c r="BR199" s="65"/>
      <c r="BT199" s="621"/>
    </row>
    <row r="200" spans="1:72" s="67" customFormat="1" ht="46.5" hidden="1" customHeight="1" x14ac:dyDescent="0.25">
      <c r="A200" s="65"/>
      <c r="B200" s="591"/>
      <c r="C200" s="185"/>
      <c r="D200" s="591"/>
      <c r="E200" s="591"/>
      <c r="F200" s="591"/>
      <c r="G200" s="591"/>
      <c r="H200" s="591"/>
      <c r="I200" s="591"/>
      <c r="J200" s="591"/>
      <c r="K200" s="580"/>
      <c r="L200" s="580"/>
      <c r="M200" s="580"/>
      <c r="N200" s="580"/>
      <c r="O200" s="580"/>
      <c r="P200" s="580">
        <f t="shared" si="299"/>
        <v>0</v>
      </c>
      <c r="Q200" s="585" t="e">
        <f t="shared" si="293"/>
        <v>#DIV/0!</v>
      </c>
      <c r="R200" s="580"/>
      <c r="S200" s="585" t="e">
        <f t="shared" si="294"/>
        <v>#DIV/0!</v>
      </c>
      <c r="T200" s="585"/>
      <c r="U200" s="585"/>
      <c r="V200" s="580"/>
      <c r="W200" s="580"/>
      <c r="X200" s="580"/>
      <c r="Y200" s="580"/>
      <c r="Z200" s="580"/>
      <c r="AA200" s="337" t="e">
        <f t="shared" si="298"/>
        <v>#DIV/0!</v>
      </c>
      <c r="AB200" s="591"/>
      <c r="AC200" s="337" t="e">
        <f t="shared" si="296"/>
        <v>#DIV/0!</v>
      </c>
      <c r="AD200" s="591"/>
      <c r="AE200" s="337" t="e">
        <f t="shared" si="374"/>
        <v>#DIV/0!</v>
      </c>
      <c r="AF200" s="591"/>
      <c r="AG200" s="337" t="e">
        <f t="shared" si="375"/>
        <v>#DIV/0!</v>
      </c>
      <c r="AH200" s="591"/>
      <c r="AI200" s="591"/>
      <c r="AJ200" s="591"/>
      <c r="AK200" s="337" t="e">
        <f t="shared" si="302"/>
        <v>#DIV/0!</v>
      </c>
      <c r="AL200" s="591"/>
      <c r="AM200" s="338" t="e">
        <f t="shared" si="297"/>
        <v>#DIV/0!</v>
      </c>
      <c r="AN200" s="338"/>
      <c r="AO200" s="338"/>
      <c r="AP200" s="591"/>
      <c r="AQ200" s="591"/>
      <c r="AR200" s="591"/>
      <c r="AS200" s="591"/>
      <c r="AT200" s="380"/>
      <c r="AU200" s="380"/>
      <c r="AV200" s="380"/>
      <c r="AW200" s="380"/>
      <c r="AX200" s="380"/>
      <c r="AY200" s="380"/>
      <c r="AZ200" s="380"/>
      <c r="BA200" s="380"/>
      <c r="BB200" s="380"/>
      <c r="BC200" s="380"/>
      <c r="BD200" s="380"/>
      <c r="BE200" s="380"/>
      <c r="BF200" s="341" t="e">
        <f t="shared" si="365"/>
        <v>#DIV/0!</v>
      </c>
      <c r="BG200" s="380"/>
      <c r="BH200" s="341" t="e">
        <f t="shared" si="364"/>
        <v>#DIV/0!</v>
      </c>
      <c r="BI200" s="380"/>
      <c r="BJ200" s="341" t="e">
        <f t="shared" si="376"/>
        <v>#DIV/0!</v>
      </c>
      <c r="BK200" s="380"/>
      <c r="BL200" s="380"/>
      <c r="BM200" s="66"/>
      <c r="BN200" s="66"/>
      <c r="BR200" s="65"/>
      <c r="BT200" s="621"/>
    </row>
    <row r="201" spans="1:72" s="67" customFormat="1" ht="46.5" hidden="1" customHeight="1" x14ac:dyDescent="0.25">
      <c r="A201" s="65"/>
      <c r="B201" s="591"/>
      <c r="C201" s="185"/>
      <c r="D201" s="591"/>
      <c r="E201" s="591"/>
      <c r="F201" s="591"/>
      <c r="G201" s="591"/>
      <c r="H201" s="591"/>
      <c r="I201" s="591"/>
      <c r="J201" s="591"/>
      <c r="K201" s="580"/>
      <c r="L201" s="580"/>
      <c r="M201" s="580"/>
      <c r="N201" s="580"/>
      <c r="O201" s="580"/>
      <c r="P201" s="580">
        <f t="shared" si="299"/>
        <v>0</v>
      </c>
      <c r="Q201" s="585" t="e">
        <f t="shared" si="293"/>
        <v>#DIV/0!</v>
      </c>
      <c r="R201" s="580"/>
      <c r="S201" s="585" t="e">
        <f t="shared" si="294"/>
        <v>#DIV/0!</v>
      </c>
      <c r="T201" s="585"/>
      <c r="U201" s="585"/>
      <c r="V201" s="580"/>
      <c r="W201" s="580"/>
      <c r="X201" s="580"/>
      <c r="Y201" s="580"/>
      <c r="Z201" s="580"/>
      <c r="AA201" s="337" t="e">
        <f t="shared" si="298"/>
        <v>#DIV/0!</v>
      </c>
      <c r="AB201" s="591"/>
      <c r="AC201" s="337" t="e">
        <f t="shared" si="296"/>
        <v>#DIV/0!</v>
      </c>
      <c r="AD201" s="591"/>
      <c r="AE201" s="337" t="e">
        <f t="shared" si="374"/>
        <v>#DIV/0!</v>
      </c>
      <c r="AF201" s="591"/>
      <c r="AG201" s="337" t="e">
        <f t="shared" si="375"/>
        <v>#DIV/0!</v>
      </c>
      <c r="AH201" s="591"/>
      <c r="AI201" s="591"/>
      <c r="AJ201" s="591"/>
      <c r="AK201" s="337" t="e">
        <f t="shared" si="302"/>
        <v>#DIV/0!</v>
      </c>
      <c r="AL201" s="591"/>
      <c r="AM201" s="338" t="e">
        <f t="shared" si="297"/>
        <v>#DIV/0!</v>
      </c>
      <c r="AN201" s="338"/>
      <c r="AO201" s="338"/>
      <c r="AP201" s="591"/>
      <c r="AQ201" s="591"/>
      <c r="AR201" s="591"/>
      <c r="AS201" s="591"/>
      <c r="AT201" s="380"/>
      <c r="AU201" s="380"/>
      <c r="AV201" s="380"/>
      <c r="AW201" s="380"/>
      <c r="AX201" s="380"/>
      <c r="AY201" s="380"/>
      <c r="AZ201" s="380"/>
      <c r="BA201" s="380"/>
      <c r="BB201" s="380"/>
      <c r="BC201" s="380"/>
      <c r="BD201" s="380"/>
      <c r="BE201" s="380"/>
      <c r="BF201" s="341" t="e">
        <f t="shared" si="365"/>
        <v>#DIV/0!</v>
      </c>
      <c r="BG201" s="380"/>
      <c r="BH201" s="341" t="e">
        <f t="shared" si="364"/>
        <v>#DIV/0!</v>
      </c>
      <c r="BI201" s="380"/>
      <c r="BJ201" s="341" t="e">
        <f t="shared" si="376"/>
        <v>#DIV/0!</v>
      </c>
      <c r="BK201" s="380"/>
      <c r="BL201" s="380"/>
      <c r="BM201" s="66"/>
      <c r="BN201" s="66"/>
      <c r="BR201" s="65"/>
      <c r="BT201" s="621"/>
    </row>
    <row r="202" spans="1:72" s="67" customFormat="1" ht="46.5" hidden="1" customHeight="1" x14ac:dyDescent="0.25">
      <c r="A202" s="65"/>
      <c r="B202" s="591"/>
      <c r="C202" s="185"/>
      <c r="D202" s="591"/>
      <c r="E202" s="591"/>
      <c r="F202" s="591"/>
      <c r="G202" s="591"/>
      <c r="H202" s="591"/>
      <c r="I202" s="591"/>
      <c r="J202" s="591"/>
      <c r="K202" s="580"/>
      <c r="L202" s="580"/>
      <c r="M202" s="580"/>
      <c r="N202" s="580"/>
      <c r="O202" s="580"/>
      <c r="P202" s="580">
        <f t="shared" si="299"/>
        <v>0</v>
      </c>
      <c r="Q202" s="585" t="e">
        <f t="shared" si="293"/>
        <v>#DIV/0!</v>
      </c>
      <c r="R202" s="580"/>
      <c r="S202" s="585" t="e">
        <f t="shared" si="294"/>
        <v>#DIV/0!</v>
      </c>
      <c r="T202" s="585"/>
      <c r="U202" s="585"/>
      <c r="V202" s="580"/>
      <c r="W202" s="580"/>
      <c r="X202" s="580"/>
      <c r="Y202" s="580"/>
      <c r="Z202" s="580"/>
      <c r="AA202" s="337" t="e">
        <f t="shared" si="298"/>
        <v>#DIV/0!</v>
      </c>
      <c r="AB202" s="591"/>
      <c r="AC202" s="337" t="e">
        <f t="shared" si="296"/>
        <v>#DIV/0!</v>
      </c>
      <c r="AD202" s="591"/>
      <c r="AE202" s="337" t="e">
        <f t="shared" si="374"/>
        <v>#DIV/0!</v>
      </c>
      <c r="AF202" s="591"/>
      <c r="AG202" s="337" t="e">
        <f t="shared" si="375"/>
        <v>#DIV/0!</v>
      </c>
      <c r="AH202" s="591"/>
      <c r="AI202" s="591"/>
      <c r="AJ202" s="591"/>
      <c r="AK202" s="337" t="e">
        <f t="shared" si="302"/>
        <v>#DIV/0!</v>
      </c>
      <c r="AL202" s="591"/>
      <c r="AM202" s="338" t="e">
        <f t="shared" si="297"/>
        <v>#DIV/0!</v>
      </c>
      <c r="AN202" s="338"/>
      <c r="AO202" s="338"/>
      <c r="AP202" s="591"/>
      <c r="AQ202" s="591"/>
      <c r="AR202" s="591"/>
      <c r="AS202" s="591"/>
      <c r="AT202" s="380"/>
      <c r="AU202" s="380"/>
      <c r="AV202" s="380"/>
      <c r="AW202" s="380"/>
      <c r="AX202" s="380"/>
      <c r="AY202" s="380"/>
      <c r="AZ202" s="380"/>
      <c r="BA202" s="380"/>
      <c r="BB202" s="380"/>
      <c r="BC202" s="380"/>
      <c r="BD202" s="380"/>
      <c r="BE202" s="380"/>
      <c r="BF202" s="341" t="e">
        <f t="shared" si="365"/>
        <v>#DIV/0!</v>
      </c>
      <c r="BG202" s="380"/>
      <c r="BH202" s="341" t="e">
        <f t="shared" si="364"/>
        <v>#DIV/0!</v>
      </c>
      <c r="BI202" s="380"/>
      <c r="BJ202" s="341" t="e">
        <f t="shared" si="376"/>
        <v>#DIV/0!</v>
      </c>
      <c r="BK202" s="380"/>
      <c r="BL202" s="380"/>
      <c r="BM202" s="66"/>
      <c r="BN202" s="66"/>
      <c r="BR202" s="65"/>
      <c r="BT202" s="621"/>
    </row>
    <row r="203" spans="1:72" s="67" customFormat="1" ht="46.5" hidden="1" customHeight="1" x14ac:dyDescent="0.25">
      <c r="A203" s="65"/>
      <c r="B203" s="591"/>
      <c r="C203" s="185"/>
      <c r="D203" s="591"/>
      <c r="E203" s="591"/>
      <c r="F203" s="591"/>
      <c r="G203" s="591"/>
      <c r="H203" s="591"/>
      <c r="I203" s="591"/>
      <c r="J203" s="591"/>
      <c r="K203" s="580"/>
      <c r="L203" s="580"/>
      <c r="M203" s="580"/>
      <c r="N203" s="580"/>
      <c r="O203" s="580"/>
      <c r="P203" s="580">
        <f t="shared" si="299"/>
        <v>0</v>
      </c>
      <c r="Q203" s="585" t="e">
        <f t="shared" si="293"/>
        <v>#DIV/0!</v>
      </c>
      <c r="R203" s="580"/>
      <c r="S203" s="585" t="e">
        <f t="shared" si="294"/>
        <v>#DIV/0!</v>
      </c>
      <c r="T203" s="585"/>
      <c r="U203" s="585"/>
      <c r="V203" s="580"/>
      <c r="W203" s="580"/>
      <c r="X203" s="580"/>
      <c r="Y203" s="580"/>
      <c r="Z203" s="580"/>
      <c r="AA203" s="337" t="e">
        <f t="shared" si="298"/>
        <v>#DIV/0!</v>
      </c>
      <c r="AB203" s="591"/>
      <c r="AC203" s="337" t="e">
        <f t="shared" si="296"/>
        <v>#DIV/0!</v>
      </c>
      <c r="AD203" s="591"/>
      <c r="AE203" s="337" t="e">
        <f t="shared" si="374"/>
        <v>#DIV/0!</v>
      </c>
      <c r="AF203" s="591"/>
      <c r="AG203" s="337" t="e">
        <f t="shared" si="375"/>
        <v>#DIV/0!</v>
      </c>
      <c r="AH203" s="591"/>
      <c r="AI203" s="591"/>
      <c r="AJ203" s="591"/>
      <c r="AK203" s="337" t="e">
        <f t="shared" si="302"/>
        <v>#DIV/0!</v>
      </c>
      <c r="AL203" s="591"/>
      <c r="AM203" s="338" t="e">
        <f t="shared" si="297"/>
        <v>#DIV/0!</v>
      </c>
      <c r="AN203" s="338"/>
      <c r="AO203" s="338"/>
      <c r="AP203" s="591"/>
      <c r="AQ203" s="591"/>
      <c r="AR203" s="591"/>
      <c r="AS203" s="591"/>
      <c r="AT203" s="380"/>
      <c r="AU203" s="380"/>
      <c r="AV203" s="380"/>
      <c r="AW203" s="380"/>
      <c r="AX203" s="380"/>
      <c r="AY203" s="380"/>
      <c r="AZ203" s="380"/>
      <c r="BA203" s="380"/>
      <c r="BB203" s="380"/>
      <c r="BC203" s="380"/>
      <c r="BD203" s="380"/>
      <c r="BE203" s="380"/>
      <c r="BF203" s="341" t="e">
        <f t="shared" si="365"/>
        <v>#DIV/0!</v>
      </c>
      <c r="BG203" s="380"/>
      <c r="BH203" s="341" t="e">
        <f t="shared" si="364"/>
        <v>#DIV/0!</v>
      </c>
      <c r="BI203" s="380"/>
      <c r="BJ203" s="341" t="e">
        <f t="shared" si="376"/>
        <v>#DIV/0!</v>
      </c>
      <c r="BK203" s="380"/>
      <c r="BL203" s="380"/>
      <c r="BM203" s="66"/>
      <c r="BN203" s="66"/>
      <c r="BR203" s="65"/>
      <c r="BT203" s="621"/>
    </row>
    <row r="204" spans="1:72" s="67" customFormat="1" ht="46.5" hidden="1" customHeight="1" x14ac:dyDescent="0.25">
      <c r="A204" s="65"/>
      <c r="B204" s="591"/>
      <c r="C204" s="185"/>
      <c r="D204" s="591"/>
      <c r="E204" s="591"/>
      <c r="F204" s="591"/>
      <c r="G204" s="591"/>
      <c r="H204" s="591"/>
      <c r="I204" s="591"/>
      <c r="J204" s="591"/>
      <c r="K204" s="580"/>
      <c r="L204" s="580"/>
      <c r="M204" s="580"/>
      <c r="N204" s="580"/>
      <c r="O204" s="580"/>
      <c r="P204" s="580">
        <f t="shared" si="299"/>
        <v>0</v>
      </c>
      <c r="Q204" s="585" t="e">
        <f t="shared" si="293"/>
        <v>#DIV/0!</v>
      </c>
      <c r="R204" s="580"/>
      <c r="S204" s="585" t="e">
        <f t="shared" si="294"/>
        <v>#DIV/0!</v>
      </c>
      <c r="T204" s="585"/>
      <c r="U204" s="585"/>
      <c r="V204" s="580"/>
      <c r="W204" s="580"/>
      <c r="X204" s="580"/>
      <c r="Y204" s="580"/>
      <c r="Z204" s="580"/>
      <c r="AA204" s="337" t="e">
        <f t="shared" si="298"/>
        <v>#DIV/0!</v>
      </c>
      <c r="AB204" s="591"/>
      <c r="AC204" s="337" t="e">
        <f t="shared" si="296"/>
        <v>#DIV/0!</v>
      </c>
      <c r="AD204" s="591"/>
      <c r="AE204" s="337" t="e">
        <f t="shared" si="374"/>
        <v>#DIV/0!</v>
      </c>
      <c r="AF204" s="591"/>
      <c r="AG204" s="337" t="e">
        <f t="shared" si="375"/>
        <v>#DIV/0!</v>
      </c>
      <c r="AH204" s="591"/>
      <c r="AI204" s="591"/>
      <c r="AJ204" s="591"/>
      <c r="AK204" s="337" t="e">
        <f t="shared" si="302"/>
        <v>#DIV/0!</v>
      </c>
      <c r="AL204" s="591"/>
      <c r="AM204" s="338" t="e">
        <f t="shared" si="297"/>
        <v>#DIV/0!</v>
      </c>
      <c r="AN204" s="338"/>
      <c r="AO204" s="338"/>
      <c r="AP204" s="591"/>
      <c r="AQ204" s="591"/>
      <c r="AR204" s="591"/>
      <c r="AS204" s="591"/>
      <c r="AT204" s="380"/>
      <c r="AU204" s="380"/>
      <c r="AV204" s="380"/>
      <c r="AW204" s="380"/>
      <c r="AX204" s="380"/>
      <c r="AY204" s="380"/>
      <c r="AZ204" s="380"/>
      <c r="BA204" s="380"/>
      <c r="BB204" s="380"/>
      <c r="BC204" s="380"/>
      <c r="BD204" s="380"/>
      <c r="BE204" s="380"/>
      <c r="BF204" s="341" t="e">
        <f t="shared" si="365"/>
        <v>#DIV/0!</v>
      </c>
      <c r="BG204" s="380"/>
      <c r="BH204" s="341" t="e">
        <f t="shared" si="364"/>
        <v>#DIV/0!</v>
      </c>
      <c r="BI204" s="380"/>
      <c r="BJ204" s="341" t="e">
        <f t="shared" si="376"/>
        <v>#DIV/0!</v>
      </c>
      <c r="BK204" s="380"/>
      <c r="BL204" s="380"/>
      <c r="BM204" s="66"/>
      <c r="BN204" s="66"/>
      <c r="BR204" s="65"/>
      <c r="BT204" s="621"/>
    </row>
    <row r="205" spans="1:72" s="67" customFormat="1" ht="46.5" hidden="1" customHeight="1" x14ac:dyDescent="0.25">
      <c r="A205" s="65"/>
      <c r="B205" s="591"/>
      <c r="C205" s="185"/>
      <c r="D205" s="591"/>
      <c r="E205" s="591"/>
      <c r="F205" s="591"/>
      <c r="G205" s="591"/>
      <c r="H205" s="591"/>
      <c r="I205" s="591"/>
      <c r="J205" s="591"/>
      <c r="K205" s="580"/>
      <c r="L205" s="580"/>
      <c r="M205" s="580"/>
      <c r="N205" s="580"/>
      <c r="O205" s="580"/>
      <c r="P205" s="580">
        <f t="shared" si="299"/>
        <v>0</v>
      </c>
      <c r="Q205" s="585" t="e">
        <f t="shared" si="293"/>
        <v>#DIV/0!</v>
      </c>
      <c r="R205" s="580"/>
      <c r="S205" s="585" t="e">
        <f t="shared" si="294"/>
        <v>#DIV/0!</v>
      </c>
      <c r="T205" s="585"/>
      <c r="U205" s="585"/>
      <c r="V205" s="580"/>
      <c r="W205" s="580"/>
      <c r="X205" s="580"/>
      <c r="Y205" s="580"/>
      <c r="Z205" s="580"/>
      <c r="AA205" s="337" t="e">
        <f t="shared" si="298"/>
        <v>#DIV/0!</v>
      </c>
      <c r="AB205" s="591"/>
      <c r="AC205" s="337" t="e">
        <f t="shared" si="296"/>
        <v>#DIV/0!</v>
      </c>
      <c r="AD205" s="591"/>
      <c r="AE205" s="337" t="e">
        <f t="shared" si="374"/>
        <v>#DIV/0!</v>
      </c>
      <c r="AF205" s="591"/>
      <c r="AG205" s="337" t="e">
        <f t="shared" si="375"/>
        <v>#DIV/0!</v>
      </c>
      <c r="AH205" s="591"/>
      <c r="AI205" s="591"/>
      <c r="AJ205" s="591"/>
      <c r="AK205" s="337" t="e">
        <f t="shared" si="302"/>
        <v>#DIV/0!</v>
      </c>
      <c r="AL205" s="591"/>
      <c r="AM205" s="338" t="e">
        <f t="shared" si="297"/>
        <v>#DIV/0!</v>
      </c>
      <c r="AN205" s="338"/>
      <c r="AO205" s="338"/>
      <c r="AP205" s="591"/>
      <c r="AQ205" s="591"/>
      <c r="AR205" s="591"/>
      <c r="AS205" s="591"/>
      <c r="AT205" s="380"/>
      <c r="AU205" s="380"/>
      <c r="AV205" s="380"/>
      <c r="AW205" s="380"/>
      <c r="AX205" s="380"/>
      <c r="AY205" s="380"/>
      <c r="AZ205" s="380"/>
      <c r="BA205" s="380"/>
      <c r="BB205" s="380"/>
      <c r="BC205" s="380"/>
      <c r="BD205" s="380"/>
      <c r="BE205" s="380"/>
      <c r="BF205" s="341" t="e">
        <f t="shared" si="365"/>
        <v>#DIV/0!</v>
      </c>
      <c r="BG205" s="380"/>
      <c r="BH205" s="341" t="e">
        <f t="shared" si="364"/>
        <v>#DIV/0!</v>
      </c>
      <c r="BI205" s="380"/>
      <c r="BJ205" s="341" t="e">
        <f t="shared" si="376"/>
        <v>#DIV/0!</v>
      </c>
      <c r="BK205" s="380"/>
      <c r="BL205" s="380"/>
      <c r="BM205" s="66"/>
      <c r="BN205" s="66"/>
      <c r="BR205" s="65"/>
      <c r="BT205" s="621"/>
    </row>
    <row r="206" spans="1:72" s="67" customFormat="1" ht="46.5" hidden="1" customHeight="1" x14ac:dyDescent="0.25">
      <c r="A206" s="65"/>
      <c r="B206" s="591"/>
      <c r="C206" s="185"/>
      <c r="D206" s="591"/>
      <c r="E206" s="591"/>
      <c r="F206" s="591"/>
      <c r="G206" s="591"/>
      <c r="H206" s="591"/>
      <c r="I206" s="591"/>
      <c r="J206" s="591"/>
      <c r="K206" s="580"/>
      <c r="L206" s="580"/>
      <c r="M206" s="580"/>
      <c r="N206" s="580"/>
      <c r="O206" s="580"/>
      <c r="P206" s="580">
        <f t="shared" si="299"/>
        <v>0</v>
      </c>
      <c r="Q206" s="585" t="e">
        <f t="shared" si="293"/>
        <v>#DIV/0!</v>
      </c>
      <c r="R206" s="580"/>
      <c r="S206" s="585" t="e">
        <f t="shared" si="294"/>
        <v>#DIV/0!</v>
      </c>
      <c r="T206" s="585"/>
      <c r="U206" s="585"/>
      <c r="V206" s="580"/>
      <c r="W206" s="580"/>
      <c r="X206" s="580"/>
      <c r="Y206" s="580"/>
      <c r="Z206" s="580"/>
      <c r="AA206" s="337" t="e">
        <f t="shared" si="298"/>
        <v>#DIV/0!</v>
      </c>
      <c r="AB206" s="591"/>
      <c r="AC206" s="337" t="e">
        <f t="shared" si="296"/>
        <v>#DIV/0!</v>
      </c>
      <c r="AD206" s="591"/>
      <c r="AE206" s="337" t="e">
        <f t="shared" si="374"/>
        <v>#DIV/0!</v>
      </c>
      <c r="AF206" s="591"/>
      <c r="AG206" s="337" t="e">
        <f t="shared" si="375"/>
        <v>#DIV/0!</v>
      </c>
      <c r="AH206" s="591"/>
      <c r="AI206" s="591"/>
      <c r="AJ206" s="591"/>
      <c r="AK206" s="337" t="e">
        <f t="shared" si="302"/>
        <v>#DIV/0!</v>
      </c>
      <c r="AL206" s="591"/>
      <c r="AM206" s="338" t="e">
        <f t="shared" si="297"/>
        <v>#DIV/0!</v>
      </c>
      <c r="AN206" s="338"/>
      <c r="AO206" s="338"/>
      <c r="AP206" s="591"/>
      <c r="AQ206" s="591"/>
      <c r="AR206" s="591"/>
      <c r="AS206" s="591"/>
      <c r="AT206" s="380"/>
      <c r="AU206" s="380"/>
      <c r="AV206" s="380"/>
      <c r="AW206" s="380"/>
      <c r="AX206" s="380"/>
      <c r="AY206" s="380"/>
      <c r="AZ206" s="380"/>
      <c r="BA206" s="380"/>
      <c r="BB206" s="380"/>
      <c r="BC206" s="380"/>
      <c r="BD206" s="380"/>
      <c r="BE206" s="380"/>
      <c r="BF206" s="341" t="e">
        <f t="shared" si="365"/>
        <v>#DIV/0!</v>
      </c>
      <c r="BG206" s="380"/>
      <c r="BH206" s="341" t="e">
        <f t="shared" si="364"/>
        <v>#DIV/0!</v>
      </c>
      <c r="BI206" s="380"/>
      <c r="BJ206" s="341" t="e">
        <f t="shared" si="376"/>
        <v>#DIV/0!</v>
      </c>
      <c r="BK206" s="380"/>
      <c r="BL206" s="380"/>
      <c r="BM206" s="66"/>
      <c r="BN206" s="66"/>
      <c r="BR206" s="65"/>
      <c r="BT206" s="621"/>
    </row>
    <row r="207" spans="1:72" s="67" customFormat="1" ht="46.5" hidden="1" customHeight="1" x14ac:dyDescent="0.25">
      <c r="A207" s="65"/>
      <c r="B207" s="591"/>
      <c r="C207" s="185"/>
      <c r="D207" s="591"/>
      <c r="E207" s="591"/>
      <c r="F207" s="591"/>
      <c r="G207" s="591"/>
      <c r="H207" s="591"/>
      <c r="I207" s="591"/>
      <c r="J207" s="591"/>
      <c r="K207" s="580"/>
      <c r="L207" s="580"/>
      <c r="M207" s="580"/>
      <c r="N207" s="580"/>
      <c r="O207" s="580"/>
      <c r="P207" s="580">
        <f t="shared" si="299"/>
        <v>0</v>
      </c>
      <c r="Q207" s="585" t="e">
        <f t="shared" si="293"/>
        <v>#DIV/0!</v>
      </c>
      <c r="R207" s="580"/>
      <c r="S207" s="585" t="e">
        <f t="shared" si="294"/>
        <v>#DIV/0!</v>
      </c>
      <c r="T207" s="585"/>
      <c r="U207" s="585"/>
      <c r="V207" s="580"/>
      <c r="W207" s="580"/>
      <c r="X207" s="580"/>
      <c r="Y207" s="580"/>
      <c r="Z207" s="580"/>
      <c r="AA207" s="337" t="e">
        <f t="shared" si="298"/>
        <v>#DIV/0!</v>
      </c>
      <c r="AB207" s="591"/>
      <c r="AC207" s="337" t="e">
        <f t="shared" si="296"/>
        <v>#DIV/0!</v>
      </c>
      <c r="AD207" s="591"/>
      <c r="AE207" s="337" t="e">
        <f t="shared" si="374"/>
        <v>#DIV/0!</v>
      </c>
      <c r="AF207" s="591"/>
      <c r="AG207" s="337" t="e">
        <f t="shared" si="375"/>
        <v>#DIV/0!</v>
      </c>
      <c r="AH207" s="591"/>
      <c r="AI207" s="591"/>
      <c r="AJ207" s="591"/>
      <c r="AK207" s="337" t="e">
        <f t="shared" si="302"/>
        <v>#DIV/0!</v>
      </c>
      <c r="AL207" s="591"/>
      <c r="AM207" s="338" t="e">
        <f t="shared" si="297"/>
        <v>#DIV/0!</v>
      </c>
      <c r="AN207" s="338"/>
      <c r="AO207" s="338"/>
      <c r="AP207" s="591"/>
      <c r="AQ207" s="591"/>
      <c r="AR207" s="591"/>
      <c r="AS207" s="591"/>
      <c r="AT207" s="380"/>
      <c r="AU207" s="380"/>
      <c r="AV207" s="380"/>
      <c r="AW207" s="380"/>
      <c r="AX207" s="380"/>
      <c r="AY207" s="380"/>
      <c r="AZ207" s="380"/>
      <c r="BA207" s="380"/>
      <c r="BB207" s="380"/>
      <c r="BC207" s="380"/>
      <c r="BD207" s="380"/>
      <c r="BE207" s="380"/>
      <c r="BF207" s="341" t="e">
        <f t="shared" si="365"/>
        <v>#DIV/0!</v>
      </c>
      <c r="BG207" s="380"/>
      <c r="BH207" s="341" t="e">
        <f t="shared" si="364"/>
        <v>#DIV/0!</v>
      </c>
      <c r="BI207" s="380"/>
      <c r="BJ207" s="341" t="e">
        <f t="shared" si="376"/>
        <v>#DIV/0!</v>
      </c>
      <c r="BK207" s="380"/>
      <c r="BL207" s="380"/>
      <c r="BM207" s="66"/>
      <c r="BN207" s="66"/>
      <c r="BR207" s="65"/>
      <c r="BT207" s="621"/>
    </row>
    <row r="208" spans="1:72" s="67" customFormat="1" ht="46.5" hidden="1" customHeight="1" x14ac:dyDescent="0.25">
      <c r="A208" s="65"/>
      <c r="B208" s="591"/>
      <c r="C208" s="185"/>
      <c r="D208" s="591"/>
      <c r="E208" s="591"/>
      <c r="F208" s="591"/>
      <c r="G208" s="591"/>
      <c r="H208" s="591"/>
      <c r="I208" s="591"/>
      <c r="J208" s="591"/>
      <c r="K208" s="580"/>
      <c r="L208" s="580"/>
      <c r="M208" s="580"/>
      <c r="N208" s="580"/>
      <c r="O208" s="580"/>
      <c r="P208" s="580">
        <f t="shared" si="299"/>
        <v>0</v>
      </c>
      <c r="Q208" s="585" t="e">
        <f t="shared" si="293"/>
        <v>#DIV/0!</v>
      </c>
      <c r="R208" s="580"/>
      <c r="S208" s="585" t="e">
        <f t="shared" si="294"/>
        <v>#DIV/0!</v>
      </c>
      <c r="T208" s="585"/>
      <c r="U208" s="585"/>
      <c r="V208" s="580"/>
      <c r="W208" s="580"/>
      <c r="X208" s="580"/>
      <c r="Y208" s="580"/>
      <c r="Z208" s="580"/>
      <c r="AA208" s="337" t="e">
        <f t="shared" si="298"/>
        <v>#DIV/0!</v>
      </c>
      <c r="AB208" s="591"/>
      <c r="AC208" s="337" t="e">
        <f t="shared" si="296"/>
        <v>#DIV/0!</v>
      </c>
      <c r="AD208" s="591"/>
      <c r="AE208" s="337" t="e">
        <f t="shared" si="374"/>
        <v>#DIV/0!</v>
      </c>
      <c r="AF208" s="591"/>
      <c r="AG208" s="337" t="e">
        <f t="shared" si="375"/>
        <v>#DIV/0!</v>
      </c>
      <c r="AH208" s="591"/>
      <c r="AI208" s="591"/>
      <c r="AJ208" s="591"/>
      <c r="AK208" s="337" t="e">
        <f t="shared" si="302"/>
        <v>#DIV/0!</v>
      </c>
      <c r="AL208" s="591"/>
      <c r="AM208" s="338" t="e">
        <f t="shared" si="297"/>
        <v>#DIV/0!</v>
      </c>
      <c r="AN208" s="338"/>
      <c r="AO208" s="338"/>
      <c r="AP208" s="591"/>
      <c r="AQ208" s="591"/>
      <c r="AR208" s="591"/>
      <c r="AS208" s="591"/>
      <c r="AT208" s="380"/>
      <c r="AU208" s="380"/>
      <c r="AV208" s="380"/>
      <c r="AW208" s="380"/>
      <c r="AX208" s="380"/>
      <c r="AY208" s="380"/>
      <c r="AZ208" s="380"/>
      <c r="BA208" s="380"/>
      <c r="BB208" s="380"/>
      <c r="BC208" s="380"/>
      <c r="BD208" s="380"/>
      <c r="BE208" s="380"/>
      <c r="BF208" s="341" t="e">
        <f t="shared" si="365"/>
        <v>#DIV/0!</v>
      </c>
      <c r="BG208" s="380"/>
      <c r="BH208" s="341" t="e">
        <f t="shared" si="364"/>
        <v>#DIV/0!</v>
      </c>
      <c r="BI208" s="380"/>
      <c r="BJ208" s="341" t="e">
        <f t="shared" si="376"/>
        <v>#DIV/0!</v>
      </c>
      <c r="BK208" s="380"/>
      <c r="BL208" s="380"/>
      <c r="BM208" s="66"/>
      <c r="BN208" s="66"/>
      <c r="BR208" s="65"/>
      <c r="BT208" s="621"/>
    </row>
    <row r="209" spans="1:72" s="67" customFormat="1" ht="46.5" hidden="1" customHeight="1" x14ac:dyDescent="0.25">
      <c r="A209" s="65"/>
      <c r="B209" s="591"/>
      <c r="C209" s="185"/>
      <c r="D209" s="591"/>
      <c r="E209" s="591"/>
      <c r="F209" s="591"/>
      <c r="G209" s="591"/>
      <c r="H209" s="591"/>
      <c r="I209" s="591"/>
      <c r="J209" s="591"/>
      <c r="K209" s="580"/>
      <c r="L209" s="580"/>
      <c r="M209" s="580"/>
      <c r="N209" s="580"/>
      <c r="O209" s="580"/>
      <c r="P209" s="580">
        <f t="shared" si="299"/>
        <v>0</v>
      </c>
      <c r="Q209" s="585" t="e">
        <f t="shared" si="293"/>
        <v>#DIV/0!</v>
      </c>
      <c r="R209" s="580"/>
      <c r="S209" s="585" t="e">
        <f t="shared" si="294"/>
        <v>#DIV/0!</v>
      </c>
      <c r="T209" s="585"/>
      <c r="U209" s="585"/>
      <c r="V209" s="580"/>
      <c r="W209" s="580"/>
      <c r="X209" s="580"/>
      <c r="Y209" s="580"/>
      <c r="Z209" s="580"/>
      <c r="AA209" s="337" t="e">
        <f t="shared" si="298"/>
        <v>#DIV/0!</v>
      </c>
      <c r="AB209" s="591"/>
      <c r="AC209" s="337" t="e">
        <f t="shared" si="296"/>
        <v>#DIV/0!</v>
      </c>
      <c r="AD209" s="591"/>
      <c r="AE209" s="337" t="e">
        <f t="shared" si="374"/>
        <v>#DIV/0!</v>
      </c>
      <c r="AF209" s="591"/>
      <c r="AG209" s="337" t="e">
        <f t="shared" si="375"/>
        <v>#DIV/0!</v>
      </c>
      <c r="AH209" s="591"/>
      <c r="AI209" s="591"/>
      <c r="AJ209" s="591"/>
      <c r="AK209" s="337" t="e">
        <f t="shared" si="302"/>
        <v>#DIV/0!</v>
      </c>
      <c r="AL209" s="591"/>
      <c r="AM209" s="338" t="e">
        <f t="shared" si="297"/>
        <v>#DIV/0!</v>
      </c>
      <c r="AN209" s="338"/>
      <c r="AO209" s="338"/>
      <c r="AP209" s="591"/>
      <c r="AQ209" s="591"/>
      <c r="AR209" s="591"/>
      <c r="AS209" s="591"/>
      <c r="AT209" s="380"/>
      <c r="AU209" s="380"/>
      <c r="AV209" s="380"/>
      <c r="AW209" s="380"/>
      <c r="AX209" s="380"/>
      <c r="AY209" s="380"/>
      <c r="AZ209" s="380"/>
      <c r="BA209" s="380"/>
      <c r="BB209" s="380"/>
      <c r="BC209" s="380"/>
      <c r="BD209" s="380"/>
      <c r="BE209" s="380"/>
      <c r="BF209" s="341" t="e">
        <f t="shared" si="365"/>
        <v>#DIV/0!</v>
      </c>
      <c r="BG209" s="380"/>
      <c r="BH209" s="341" t="e">
        <f t="shared" si="364"/>
        <v>#DIV/0!</v>
      </c>
      <c r="BI209" s="380"/>
      <c r="BJ209" s="341" t="e">
        <f t="shared" si="376"/>
        <v>#DIV/0!</v>
      </c>
      <c r="BK209" s="380"/>
      <c r="BL209" s="380"/>
      <c r="BM209" s="66"/>
      <c r="BN209" s="66"/>
      <c r="BR209" s="65"/>
      <c r="BT209" s="621"/>
    </row>
    <row r="210" spans="1:72" s="67" customFormat="1" ht="46.5" hidden="1" customHeight="1" x14ac:dyDescent="0.25">
      <c r="A210" s="65"/>
      <c r="B210" s="591"/>
      <c r="C210" s="185"/>
      <c r="D210" s="591"/>
      <c r="E210" s="591"/>
      <c r="F210" s="591"/>
      <c r="G210" s="591"/>
      <c r="H210" s="591"/>
      <c r="I210" s="591"/>
      <c r="J210" s="591"/>
      <c r="K210" s="580"/>
      <c r="L210" s="580"/>
      <c r="M210" s="580"/>
      <c r="N210" s="580"/>
      <c r="O210" s="580"/>
      <c r="P210" s="580">
        <f t="shared" si="299"/>
        <v>0</v>
      </c>
      <c r="Q210" s="585" t="e">
        <f t="shared" si="293"/>
        <v>#DIV/0!</v>
      </c>
      <c r="R210" s="580"/>
      <c r="S210" s="585" t="e">
        <f t="shared" si="294"/>
        <v>#DIV/0!</v>
      </c>
      <c r="T210" s="585"/>
      <c r="U210" s="585"/>
      <c r="V210" s="580"/>
      <c r="W210" s="580"/>
      <c r="X210" s="580"/>
      <c r="Y210" s="580"/>
      <c r="Z210" s="580"/>
      <c r="AA210" s="337" t="e">
        <f t="shared" si="298"/>
        <v>#DIV/0!</v>
      </c>
      <c r="AB210" s="591"/>
      <c r="AC210" s="337" t="e">
        <f t="shared" si="296"/>
        <v>#DIV/0!</v>
      </c>
      <c r="AD210" s="591"/>
      <c r="AE210" s="337" t="e">
        <f t="shared" si="374"/>
        <v>#DIV/0!</v>
      </c>
      <c r="AF210" s="591"/>
      <c r="AG210" s="337" t="e">
        <f t="shared" si="375"/>
        <v>#DIV/0!</v>
      </c>
      <c r="AH210" s="591"/>
      <c r="AI210" s="591"/>
      <c r="AJ210" s="591"/>
      <c r="AK210" s="337" t="e">
        <f t="shared" si="302"/>
        <v>#DIV/0!</v>
      </c>
      <c r="AL210" s="591"/>
      <c r="AM210" s="338" t="e">
        <f t="shared" si="297"/>
        <v>#DIV/0!</v>
      </c>
      <c r="AN210" s="338"/>
      <c r="AO210" s="338"/>
      <c r="AP210" s="591"/>
      <c r="AQ210" s="591"/>
      <c r="AR210" s="591"/>
      <c r="AS210" s="591"/>
      <c r="AT210" s="380"/>
      <c r="AU210" s="380"/>
      <c r="AV210" s="380"/>
      <c r="AW210" s="380"/>
      <c r="AX210" s="380"/>
      <c r="AY210" s="380"/>
      <c r="AZ210" s="380"/>
      <c r="BA210" s="380"/>
      <c r="BB210" s="380"/>
      <c r="BC210" s="380"/>
      <c r="BD210" s="380"/>
      <c r="BE210" s="380"/>
      <c r="BF210" s="341" t="e">
        <f t="shared" si="365"/>
        <v>#DIV/0!</v>
      </c>
      <c r="BG210" s="380"/>
      <c r="BH210" s="341" t="e">
        <f t="shared" si="364"/>
        <v>#DIV/0!</v>
      </c>
      <c r="BI210" s="380"/>
      <c r="BJ210" s="341" t="e">
        <f t="shared" si="376"/>
        <v>#DIV/0!</v>
      </c>
      <c r="BK210" s="380"/>
      <c r="BL210" s="380"/>
      <c r="BM210" s="66"/>
      <c r="BN210" s="66"/>
      <c r="BR210" s="65"/>
      <c r="BT210" s="621"/>
    </row>
    <row r="211" spans="1:72" s="67" customFormat="1" ht="46.5" hidden="1" customHeight="1" x14ac:dyDescent="0.25">
      <c r="A211" s="65"/>
      <c r="B211" s="591"/>
      <c r="C211" s="185"/>
      <c r="D211" s="591"/>
      <c r="E211" s="591"/>
      <c r="F211" s="591"/>
      <c r="G211" s="591"/>
      <c r="H211" s="591"/>
      <c r="I211" s="591"/>
      <c r="J211" s="591"/>
      <c r="K211" s="580"/>
      <c r="L211" s="580"/>
      <c r="M211" s="580"/>
      <c r="N211" s="580"/>
      <c r="O211" s="580"/>
      <c r="P211" s="580">
        <f t="shared" si="299"/>
        <v>0</v>
      </c>
      <c r="Q211" s="585" t="e">
        <f t="shared" si="293"/>
        <v>#DIV/0!</v>
      </c>
      <c r="R211" s="580"/>
      <c r="S211" s="585" t="e">
        <f t="shared" si="294"/>
        <v>#DIV/0!</v>
      </c>
      <c r="T211" s="585"/>
      <c r="U211" s="585"/>
      <c r="V211" s="580"/>
      <c r="W211" s="580"/>
      <c r="X211" s="580"/>
      <c r="Y211" s="580"/>
      <c r="Z211" s="580"/>
      <c r="AA211" s="337" t="e">
        <f t="shared" si="298"/>
        <v>#DIV/0!</v>
      </c>
      <c r="AB211" s="591"/>
      <c r="AC211" s="337" t="e">
        <f t="shared" si="296"/>
        <v>#DIV/0!</v>
      </c>
      <c r="AD211" s="591"/>
      <c r="AE211" s="337" t="e">
        <f t="shared" si="374"/>
        <v>#DIV/0!</v>
      </c>
      <c r="AF211" s="591"/>
      <c r="AG211" s="337" t="e">
        <f t="shared" si="375"/>
        <v>#DIV/0!</v>
      </c>
      <c r="AH211" s="591"/>
      <c r="AI211" s="591"/>
      <c r="AJ211" s="591"/>
      <c r="AK211" s="337" t="e">
        <f t="shared" si="302"/>
        <v>#DIV/0!</v>
      </c>
      <c r="AL211" s="591"/>
      <c r="AM211" s="338" t="e">
        <f t="shared" si="297"/>
        <v>#DIV/0!</v>
      </c>
      <c r="AN211" s="338"/>
      <c r="AO211" s="338"/>
      <c r="AP211" s="591"/>
      <c r="AQ211" s="591"/>
      <c r="AR211" s="591"/>
      <c r="AS211" s="591"/>
      <c r="AT211" s="380"/>
      <c r="AU211" s="380"/>
      <c r="AV211" s="380"/>
      <c r="AW211" s="380"/>
      <c r="AX211" s="380"/>
      <c r="AY211" s="380"/>
      <c r="AZ211" s="380"/>
      <c r="BA211" s="380"/>
      <c r="BB211" s="380"/>
      <c r="BC211" s="380"/>
      <c r="BD211" s="380"/>
      <c r="BE211" s="380"/>
      <c r="BF211" s="341" t="e">
        <f t="shared" si="365"/>
        <v>#DIV/0!</v>
      </c>
      <c r="BG211" s="380"/>
      <c r="BH211" s="341" t="e">
        <f t="shared" si="364"/>
        <v>#DIV/0!</v>
      </c>
      <c r="BI211" s="380"/>
      <c r="BJ211" s="341" t="e">
        <f t="shared" si="376"/>
        <v>#DIV/0!</v>
      </c>
      <c r="BK211" s="380"/>
      <c r="BL211" s="380"/>
      <c r="BM211" s="66"/>
      <c r="BN211" s="66"/>
      <c r="BR211" s="65"/>
      <c r="BT211" s="621"/>
    </row>
    <row r="212" spans="1:72" s="67" customFormat="1" ht="46.5" hidden="1" customHeight="1" x14ac:dyDescent="0.25">
      <c r="A212" s="65"/>
      <c r="B212" s="591"/>
      <c r="C212" s="185"/>
      <c r="D212" s="591"/>
      <c r="E212" s="591"/>
      <c r="F212" s="591"/>
      <c r="G212" s="591"/>
      <c r="H212" s="591"/>
      <c r="I212" s="591"/>
      <c r="J212" s="591"/>
      <c r="K212" s="580"/>
      <c r="L212" s="580"/>
      <c r="M212" s="580"/>
      <c r="N212" s="580"/>
      <c r="O212" s="580"/>
      <c r="P212" s="580">
        <f t="shared" si="299"/>
        <v>0</v>
      </c>
      <c r="Q212" s="585" t="e">
        <f t="shared" si="293"/>
        <v>#DIV/0!</v>
      </c>
      <c r="R212" s="580"/>
      <c r="S212" s="585" t="e">
        <f t="shared" si="294"/>
        <v>#DIV/0!</v>
      </c>
      <c r="T212" s="585"/>
      <c r="U212" s="585"/>
      <c r="V212" s="580"/>
      <c r="W212" s="580"/>
      <c r="X212" s="580"/>
      <c r="Y212" s="580"/>
      <c r="Z212" s="580"/>
      <c r="AA212" s="337" t="e">
        <f t="shared" si="298"/>
        <v>#DIV/0!</v>
      </c>
      <c r="AB212" s="591"/>
      <c r="AC212" s="337" t="e">
        <f t="shared" si="296"/>
        <v>#DIV/0!</v>
      </c>
      <c r="AD212" s="591"/>
      <c r="AE212" s="337" t="e">
        <f t="shared" si="374"/>
        <v>#DIV/0!</v>
      </c>
      <c r="AF212" s="591"/>
      <c r="AG212" s="337" t="e">
        <f t="shared" si="375"/>
        <v>#DIV/0!</v>
      </c>
      <c r="AH212" s="591"/>
      <c r="AI212" s="591"/>
      <c r="AJ212" s="591"/>
      <c r="AK212" s="337" t="e">
        <f t="shared" si="302"/>
        <v>#DIV/0!</v>
      </c>
      <c r="AL212" s="591"/>
      <c r="AM212" s="338" t="e">
        <f t="shared" si="297"/>
        <v>#DIV/0!</v>
      </c>
      <c r="AN212" s="338"/>
      <c r="AO212" s="338"/>
      <c r="AP212" s="591"/>
      <c r="AQ212" s="591"/>
      <c r="AR212" s="591"/>
      <c r="AS212" s="591"/>
      <c r="AT212" s="380"/>
      <c r="AU212" s="380"/>
      <c r="AV212" s="380"/>
      <c r="AW212" s="380"/>
      <c r="AX212" s="380"/>
      <c r="AY212" s="380"/>
      <c r="AZ212" s="380"/>
      <c r="BA212" s="380"/>
      <c r="BB212" s="380"/>
      <c r="BC212" s="380"/>
      <c r="BD212" s="380"/>
      <c r="BE212" s="380"/>
      <c r="BF212" s="341" t="e">
        <f t="shared" si="365"/>
        <v>#DIV/0!</v>
      </c>
      <c r="BG212" s="380"/>
      <c r="BH212" s="341" t="e">
        <f t="shared" si="364"/>
        <v>#DIV/0!</v>
      </c>
      <c r="BI212" s="380"/>
      <c r="BJ212" s="341" t="e">
        <f t="shared" si="376"/>
        <v>#DIV/0!</v>
      </c>
      <c r="BK212" s="380"/>
      <c r="BL212" s="380"/>
      <c r="BM212" s="66"/>
      <c r="BN212" s="66"/>
      <c r="BR212" s="65"/>
      <c r="BT212" s="621"/>
    </row>
    <row r="213" spans="1:72" s="67" customFormat="1" ht="46.5" hidden="1" customHeight="1" x14ac:dyDescent="0.25">
      <c r="A213" s="65"/>
      <c r="B213" s="591"/>
      <c r="C213" s="185"/>
      <c r="D213" s="591"/>
      <c r="E213" s="591"/>
      <c r="F213" s="591"/>
      <c r="G213" s="591"/>
      <c r="H213" s="591"/>
      <c r="I213" s="591"/>
      <c r="J213" s="591"/>
      <c r="K213" s="580"/>
      <c r="L213" s="580"/>
      <c r="M213" s="580"/>
      <c r="N213" s="580"/>
      <c r="O213" s="580"/>
      <c r="P213" s="580">
        <f t="shared" si="299"/>
        <v>0</v>
      </c>
      <c r="Q213" s="585" t="e">
        <f t="shared" si="293"/>
        <v>#DIV/0!</v>
      </c>
      <c r="R213" s="580"/>
      <c r="S213" s="585" t="e">
        <f t="shared" si="294"/>
        <v>#DIV/0!</v>
      </c>
      <c r="T213" s="585"/>
      <c r="U213" s="585"/>
      <c r="V213" s="580"/>
      <c r="W213" s="580"/>
      <c r="X213" s="580"/>
      <c r="Y213" s="580"/>
      <c r="Z213" s="580"/>
      <c r="AA213" s="337" t="e">
        <f t="shared" si="298"/>
        <v>#DIV/0!</v>
      </c>
      <c r="AB213" s="591"/>
      <c r="AC213" s="337" t="e">
        <f t="shared" si="296"/>
        <v>#DIV/0!</v>
      </c>
      <c r="AD213" s="591"/>
      <c r="AE213" s="337" t="e">
        <f t="shared" si="374"/>
        <v>#DIV/0!</v>
      </c>
      <c r="AF213" s="591"/>
      <c r="AG213" s="337" t="e">
        <f t="shared" si="375"/>
        <v>#DIV/0!</v>
      </c>
      <c r="AH213" s="591"/>
      <c r="AI213" s="591"/>
      <c r="AJ213" s="591"/>
      <c r="AK213" s="337" t="e">
        <f t="shared" si="302"/>
        <v>#DIV/0!</v>
      </c>
      <c r="AL213" s="591"/>
      <c r="AM213" s="338" t="e">
        <f t="shared" si="297"/>
        <v>#DIV/0!</v>
      </c>
      <c r="AN213" s="338"/>
      <c r="AO213" s="338"/>
      <c r="AP213" s="591"/>
      <c r="AQ213" s="591"/>
      <c r="AR213" s="591"/>
      <c r="AS213" s="591"/>
      <c r="AT213" s="380"/>
      <c r="AU213" s="380"/>
      <c r="AV213" s="380"/>
      <c r="AW213" s="380"/>
      <c r="AX213" s="380"/>
      <c r="AY213" s="380"/>
      <c r="AZ213" s="380"/>
      <c r="BA213" s="380"/>
      <c r="BB213" s="380"/>
      <c r="BC213" s="380"/>
      <c r="BD213" s="380"/>
      <c r="BE213" s="380"/>
      <c r="BF213" s="341" t="e">
        <f t="shared" si="365"/>
        <v>#DIV/0!</v>
      </c>
      <c r="BG213" s="380"/>
      <c r="BH213" s="341" t="e">
        <f t="shared" si="364"/>
        <v>#DIV/0!</v>
      </c>
      <c r="BI213" s="380"/>
      <c r="BJ213" s="341" t="e">
        <f t="shared" si="376"/>
        <v>#DIV/0!</v>
      </c>
      <c r="BK213" s="380"/>
      <c r="BL213" s="380"/>
      <c r="BM213" s="66"/>
      <c r="BN213" s="66"/>
      <c r="BR213" s="65"/>
      <c r="BT213" s="621"/>
    </row>
    <row r="214" spans="1:72" s="67" customFormat="1" ht="46.5" hidden="1" customHeight="1" x14ac:dyDescent="0.25">
      <c r="A214" s="65"/>
      <c r="B214" s="591"/>
      <c r="C214" s="185"/>
      <c r="D214" s="591"/>
      <c r="E214" s="591"/>
      <c r="F214" s="591"/>
      <c r="G214" s="591"/>
      <c r="H214" s="591"/>
      <c r="I214" s="591"/>
      <c r="J214" s="591"/>
      <c r="K214" s="580"/>
      <c r="L214" s="580"/>
      <c r="M214" s="580"/>
      <c r="N214" s="580"/>
      <c r="O214" s="580"/>
      <c r="P214" s="580">
        <f t="shared" si="299"/>
        <v>0</v>
      </c>
      <c r="Q214" s="585" t="e">
        <f t="shared" si="293"/>
        <v>#DIV/0!</v>
      </c>
      <c r="R214" s="580"/>
      <c r="S214" s="585" t="e">
        <f t="shared" si="294"/>
        <v>#DIV/0!</v>
      </c>
      <c r="T214" s="585"/>
      <c r="U214" s="585"/>
      <c r="V214" s="580"/>
      <c r="W214" s="580"/>
      <c r="X214" s="580"/>
      <c r="Y214" s="580"/>
      <c r="Z214" s="580"/>
      <c r="AA214" s="337" t="e">
        <f t="shared" si="298"/>
        <v>#DIV/0!</v>
      </c>
      <c r="AB214" s="591"/>
      <c r="AC214" s="337" t="e">
        <f t="shared" si="296"/>
        <v>#DIV/0!</v>
      </c>
      <c r="AD214" s="591"/>
      <c r="AE214" s="337" t="e">
        <f t="shared" si="374"/>
        <v>#DIV/0!</v>
      </c>
      <c r="AF214" s="591"/>
      <c r="AG214" s="337" t="e">
        <f t="shared" si="375"/>
        <v>#DIV/0!</v>
      </c>
      <c r="AH214" s="591"/>
      <c r="AI214" s="591"/>
      <c r="AJ214" s="591"/>
      <c r="AK214" s="337" t="e">
        <f t="shared" si="302"/>
        <v>#DIV/0!</v>
      </c>
      <c r="AL214" s="591"/>
      <c r="AM214" s="338" t="e">
        <f t="shared" si="297"/>
        <v>#DIV/0!</v>
      </c>
      <c r="AN214" s="338"/>
      <c r="AO214" s="338"/>
      <c r="AP214" s="591"/>
      <c r="AQ214" s="591"/>
      <c r="AR214" s="591"/>
      <c r="AS214" s="591"/>
      <c r="AT214" s="380"/>
      <c r="AU214" s="380"/>
      <c r="AV214" s="380"/>
      <c r="AW214" s="380"/>
      <c r="AX214" s="380"/>
      <c r="AY214" s="380"/>
      <c r="AZ214" s="380"/>
      <c r="BA214" s="380"/>
      <c r="BB214" s="380"/>
      <c r="BC214" s="380"/>
      <c r="BD214" s="380"/>
      <c r="BE214" s="380"/>
      <c r="BF214" s="341" t="e">
        <f t="shared" si="365"/>
        <v>#DIV/0!</v>
      </c>
      <c r="BG214" s="380"/>
      <c r="BH214" s="341" t="e">
        <f t="shared" si="364"/>
        <v>#DIV/0!</v>
      </c>
      <c r="BI214" s="380"/>
      <c r="BJ214" s="341" t="e">
        <f t="shared" si="376"/>
        <v>#DIV/0!</v>
      </c>
      <c r="BK214" s="380"/>
      <c r="BL214" s="380"/>
      <c r="BM214" s="66"/>
      <c r="BN214" s="66"/>
      <c r="BR214" s="65"/>
      <c r="BT214" s="621"/>
    </row>
    <row r="215" spans="1:72" s="67" customFormat="1" ht="46.5" hidden="1" customHeight="1" x14ac:dyDescent="0.25">
      <c r="A215" s="65"/>
      <c r="B215" s="591"/>
      <c r="C215" s="185"/>
      <c r="D215" s="591"/>
      <c r="E215" s="591"/>
      <c r="F215" s="591"/>
      <c r="G215" s="591"/>
      <c r="H215" s="591"/>
      <c r="I215" s="591"/>
      <c r="J215" s="591"/>
      <c r="K215" s="580"/>
      <c r="L215" s="580"/>
      <c r="M215" s="580"/>
      <c r="N215" s="580"/>
      <c r="O215" s="580"/>
      <c r="P215" s="580">
        <f t="shared" si="299"/>
        <v>0</v>
      </c>
      <c r="Q215" s="585" t="e">
        <f t="shared" si="293"/>
        <v>#DIV/0!</v>
      </c>
      <c r="R215" s="580"/>
      <c r="S215" s="585" t="e">
        <f t="shared" si="294"/>
        <v>#DIV/0!</v>
      </c>
      <c r="T215" s="585"/>
      <c r="U215" s="585"/>
      <c r="V215" s="580"/>
      <c r="W215" s="580"/>
      <c r="X215" s="580"/>
      <c r="Y215" s="580"/>
      <c r="Z215" s="580"/>
      <c r="AA215" s="337" t="e">
        <f t="shared" si="298"/>
        <v>#DIV/0!</v>
      </c>
      <c r="AB215" s="591"/>
      <c r="AC215" s="337" t="e">
        <f t="shared" si="296"/>
        <v>#DIV/0!</v>
      </c>
      <c r="AD215" s="591"/>
      <c r="AE215" s="337" t="e">
        <f t="shared" si="374"/>
        <v>#DIV/0!</v>
      </c>
      <c r="AF215" s="591"/>
      <c r="AG215" s="337" t="e">
        <f t="shared" si="375"/>
        <v>#DIV/0!</v>
      </c>
      <c r="AH215" s="591"/>
      <c r="AI215" s="591"/>
      <c r="AJ215" s="591"/>
      <c r="AK215" s="337" t="e">
        <f t="shared" si="302"/>
        <v>#DIV/0!</v>
      </c>
      <c r="AL215" s="591"/>
      <c r="AM215" s="338" t="e">
        <f t="shared" si="297"/>
        <v>#DIV/0!</v>
      </c>
      <c r="AN215" s="338"/>
      <c r="AO215" s="338"/>
      <c r="AP215" s="591"/>
      <c r="AQ215" s="591"/>
      <c r="AR215" s="591"/>
      <c r="AS215" s="591"/>
      <c r="AT215" s="380"/>
      <c r="AU215" s="380"/>
      <c r="AV215" s="380"/>
      <c r="AW215" s="380"/>
      <c r="AX215" s="380"/>
      <c r="AY215" s="380"/>
      <c r="AZ215" s="380"/>
      <c r="BA215" s="380"/>
      <c r="BB215" s="380"/>
      <c r="BC215" s="380"/>
      <c r="BD215" s="380"/>
      <c r="BE215" s="380"/>
      <c r="BF215" s="341" t="e">
        <f t="shared" si="365"/>
        <v>#DIV/0!</v>
      </c>
      <c r="BG215" s="380"/>
      <c r="BH215" s="341" t="e">
        <f t="shared" si="364"/>
        <v>#DIV/0!</v>
      </c>
      <c r="BI215" s="380"/>
      <c r="BJ215" s="341" t="e">
        <f t="shared" si="376"/>
        <v>#DIV/0!</v>
      </c>
      <c r="BK215" s="380"/>
      <c r="BL215" s="380"/>
      <c r="BM215" s="66"/>
      <c r="BN215" s="66"/>
      <c r="BR215" s="65"/>
      <c r="BT215" s="621"/>
    </row>
    <row r="216" spans="1:72" s="34" customFormat="1" ht="46.5" hidden="1" customHeight="1" x14ac:dyDescent="0.25">
      <c r="B216" s="591"/>
      <c r="C216" s="185"/>
      <c r="D216" s="591"/>
      <c r="E216" s="591"/>
      <c r="F216" s="591"/>
      <c r="G216" s="591"/>
      <c r="H216" s="591"/>
      <c r="I216" s="591"/>
      <c r="J216" s="591"/>
      <c r="K216" s="580"/>
      <c r="L216" s="580"/>
      <c r="M216" s="580"/>
      <c r="N216" s="580"/>
      <c r="O216" s="580"/>
      <c r="P216" s="580">
        <f t="shared" si="299"/>
        <v>0</v>
      </c>
      <c r="Q216" s="585" t="e">
        <f t="shared" ref="Q216:Q220" si="377">P216/K216</f>
        <v>#DIV/0!</v>
      </c>
      <c r="R216" s="580"/>
      <c r="S216" s="585" t="e">
        <f t="shared" ref="S216:S223" si="378">R216/L216</f>
        <v>#DIV/0!</v>
      </c>
      <c r="T216" s="585"/>
      <c r="U216" s="585"/>
      <c r="V216" s="580"/>
      <c r="W216" s="580"/>
      <c r="X216" s="580"/>
      <c r="Y216" s="580"/>
      <c r="Z216" s="580"/>
      <c r="AA216" s="337" t="e">
        <f t="shared" si="298"/>
        <v>#DIV/0!</v>
      </c>
      <c r="AB216" s="591"/>
      <c r="AC216" s="337" t="e">
        <f t="shared" ref="AC216:AC222" si="379">AB216/L216</f>
        <v>#DIV/0!</v>
      </c>
      <c r="AD216" s="591"/>
      <c r="AE216" s="337" t="e">
        <f t="shared" si="374"/>
        <v>#DIV/0!</v>
      </c>
      <c r="AF216" s="591"/>
      <c r="AG216" s="337" t="e">
        <f t="shared" si="375"/>
        <v>#DIV/0!</v>
      </c>
      <c r="AH216" s="591"/>
      <c r="AI216" s="591"/>
      <c r="AJ216" s="591"/>
      <c r="AK216" s="337" t="e">
        <f t="shared" si="302"/>
        <v>#DIV/0!</v>
      </c>
      <c r="AL216" s="591"/>
      <c r="AM216" s="338" t="e">
        <f t="shared" ref="AM216:AM220" si="380">AL216/L216</f>
        <v>#DIV/0!</v>
      </c>
      <c r="AN216" s="338"/>
      <c r="AO216" s="338"/>
      <c r="AP216" s="591"/>
      <c r="AQ216" s="591"/>
      <c r="AR216" s="591"/>
      <c r="AS216" s="591"/>
      <c r="AT216" s="380"/>
      <c r="AU216" s="380"/>
      <c r="AV216" s="380"/>
      <c r="AW216" s="380"/>
      <c r="AX216" s="380"/>
      <c r="AY216" s="380"/>
      <c r="AZ216" s="380"/>
      <c r="BA216" s="380"/>
      <c r="BB216" s="380"/>
      <c r="BC216" s="380"/>
      <c r="BD216" s="380"/>
      <c r="BE216" s="380"/>
      <c r="BF216" s="341" t="e">
        <f t="shared" si="365"/>
        <v>#DIV/0!</v>
      </c>
      <c r="BG216" s="380"/>
      <c r="BH216" s="341" t="e">
        <f t="shared" si="364"/>
        <v>#DIV/0!</v>
      </c>
      <c r="BI216" s="380"/>
      <c r="BJ216" s="341" t="e">
        <f t="shared" si="376"/>
        <v>#DIV/0!</v>
      </c>
      <c r="BK216" s="380"/>
      <c r="BL216" s="380"/>
      <c r="BM216" s="33"/>
      <c r="BN216" s="33"/>
      <c r="BS216" s="67"/>
    </row>
    <row r="217" spans="1:72" s="34" customFormat="1" ht="46.5" hidden="1" customHeight="1" x14ac:dyDescent="0.25">
      <c r="B217" s="591"/>
      <c r="C217" s="185"/>
      <c r="D217" s="591"/>
      <c r="E217" s="591"/>
      <c r="F217" s="591"/>
      <c r="G217" s="591"/>
      <c r="H217" s="591"/>
      <c r="I217" s="591"/>
      <c r="J217" s="591"/>
      <c r="K217" s="580"/>
      <c r="L217" s="580"/>
      <c r="M217" s="580"/>
      <c r="N217" s="580"/>
      <c r="O217" s="580"/>
      <c r="P217" s="580">
        <f t="shared" si="299"/>
        <v>0</v>
      </c>
      <c r="Q217" s="585" t="e">
        <f t="shared" si="377"/>
        <v>#DIV/0!</v>
      </c>
      <c r="R217" s="580"/>
      <c r="S217" s="585" t="e">
        <f t="shared" si="378"/>
        <v>#DIV/0!</v>
      </c>
      <c r="T217" s="585"/>
      <c r="U217" s="585"/>
      <c r="V217" s="580"/>
      <c r="W217" s="580"/>
      <c r="X217" s="580"/>
      <c r="Y217" s="580"/>
      <c r="Z217" s="580"/>
      <c r="AA217" s="337" t="e">
        <f t="shared" ref="AA217:AA222" si="381">Z217/K217</f>
        <v>#DIV/0!</v>
      </c>
      <c r="AB217" s="591"/>
      <c r="AC217" s="337" t="e">
        <f t="shared" si="379"/>
        <v>#DIV/0!</v>
      </c>
      <c r="AD217" s="591"/>
      <c r="AE217" s="337" t="e">
        <f t="shared" si="374"/>
        <v>#DIV/0!</v>
      </c>
      <c r="AF217" s="591"/>
      <c r="AG217" s="337" t="e">
        <f t="shared" si="375"/>
        <v>#DIV/0!</v>
      </c>
      <c r="AH217" s="591"/>
      <c r="AI217" s="591"/>
      <c r="AJ217" s="591"/>
      <c r="AK217" s="337" t="e">
        <f t="shared" si="302"/>
        <v>#DIV/0!</v>
      </c>
      <c r="AL217" s="591"/>
      <c r="AM217" s="338" t="e">
        <f t="shared" si="380"/>
        <v>#DIV/0!</v>
      </c>
      <c r="AN217" s="338"/>
      <c r="AO217" s="338"/>
      <c r="AP217" s="591"/>
      <c r="AQ217" s="591"/>
      <c r="AR217" s="591"/>
      <c r="AS217" s="591"/>
      <c r="AT217" s="380"/>
      <c r="AU217" s="380"/>
      <c r="AV217" s="380"/>
      <c r="AW217" s="380"/>
      <c r="AX217" s="380"/>
      <c r="AY217" s="380"/>
      <c r="AZ217" s="380"/>
      <c r="BA217" s="380"/>
      <c r="BB217" s="380"/>
      <c r="BC217" s="380"/>
      <c r="BD217" s="380"/>
      <c r="BE217" s="380"/>
      <c r="BF217" s="341" t="e">
        <f t="shared" si="365"/>
        <v>#DIV/0!</v>
      </c>
      <c r="BG217" s="380"/>
      <c r="BH217" s="341" t="e">
        <f t="shared" si="364"/>
        <v>#DIV/0!</v>
      </c>
      <c r="BI217" s="380"/>
      <c r="BJ217" s="341" t="e">
        <f t="shared" si="376"/>
        <v>#DIV/0!</v>
      </c>
      <c r="BK217" s="380"/>
      <c r="BL217" s="380"/>
      <c r="BM217" s="33"/>
      <c r="BN217" s="33"/>
      <c r="BS217" s="67"/>
    </row>
    <row r="218" spans="1:72" s="34" customFormat="1" ht="46.5" hidden="1" customHeight="1" x14ac:dyDescent="0.25">
      <c r="B218" s="591"/>
      <c r="C218" s="185"/>
      <c r="D218" s="591"/>
      <c r="E218" s="591"/>
      <c r="F218" s="591"/>
      <c r="G218" s="591"/>
      <c r="H218" s="591"/>
      <c r="I218" s="591"/>
      <c r="J218" s="591"/>
      <c r="K218" s="580"/>
      <c r="L218" s="580"/>
      <c r="M218" s="580"/>
      <c r="N218" s="580"/>
      <c r="O218" s="580"/>
      <c r="P218" s="580">
        <f t="shared" ref="P218:P220" si="382">R218+V218+X218</f>
        <v>0</v>
      </c>
      <c r="Q218" s="585" t="e">
        <f t="shared" si="377"/>
        <v>#DIV/0!</v>
      </c>
      <c r="R218" s="580"/>
      <c r="S218" s="585" t="e">
        <f t="shared" si="378"/>
        <v>#DIV/0!</v>
      </c>
      <c r="T218" s="585"/>
      <c r="U218" s="585"/>
      <c r="V218" s="580"/>
      <c r="W218" s="580"/>
      <c r="X218" s="580"/>
      <c r="Y218" s="580"/>
      <c r="Z218" s="580"/>
      <c r="AA218" s="337" t="e">
        <f t="shared" si="381"/>
        <v>#DIV/0!</v>
      </c>
      <c r="AB218" s="591"/>
      <c r="AC218" s="337" t="e">
        <f t="shared" si="379"/>
        <v>#DIV/0!</v>
      </c>
      <c r="AD218" s="591"/>
      <c r="AE218" s="337" t="e">
        <f t="shared" si="374"/>
        <v>#DIV/0!</v>
      </c>
      <c r="AF218" s="591"/>
      <c r="AG218" s="337" t="e">
        <f t="shared" si="375"/>
        <v>#DIV/0!</v>
      </c>
      <c r="AH218" s="591"/>
      <c r="AI218" s="591"/>
      <c r="AJ218" s="591"/>
      <c r="AK218" s="337" t="e">
        <f t="shared" si="302"/>
        <v>#DIV/0!</v>
      </c>
      <c r="AL218" s="591"/>
      <c r="AM218" s="338" t="e">
        <f t="shared" si="380"/>
        <v>#DIV/0!</v>
      </c>
      <c r="AN218" s="338"/>
      <c r="AO218" s="338"/>
      <c r="AP218" s="591"/>
      <c r="AQ218" s="591"/>
      <c r="AR218" s="591"/>
      <c r="AS218" s="591"/>
      <c r="AT218" s="380"/>
      <c r="AU218" s="380"/>
      <c r="AV218" s="380"/>
      <c r="AW218" s="380"/>
      <c r="AX218" s="380"/>
      <c r="AY218" s="380"/>
      <c r="AZ218" s="380"/>
      <c r="BA218" s="380"/>
      <c r="BB218" s="380"/>
      <c r="BC218" s="380"/>
      <c r="BD218" s="380"/>
      <c r="BE218" s="380"/>
      <c r="BF218" s="341" t="e">
        <f t="shared" si="365"/>
        <v>#DIV/0!</v>
      </c>
      <c r="BG218" s="380"/>
      <c r="BH218" s="341" t="e">
        <f t="shared" si="364"/>
        <v>#DIV/0!</v>
      </c>
      <c r="BI218" s="380"/>
      <c r="BJ218" s="341" t="e">
        <f t="shared" si="376"/>
        <v>#DIV/0!</v>
      </c>
      <c r="BK218" s="380"/>
      <c r="BL218" s="380"/>
      <c r="BM218" s="33"/>
      <c r="BN218" s="33"/>
      <c r="BS218" s="67"/>
    </row>
    <row r="219" spans="1:72" s="52" customFormat="1" ht="45" customHeight="1" x14ac:dyDescent="0.25">
      <c r="B219" s="587"/>
      <c r="C219" s="187" t="s">
        <v>57</v>
      </c>
      <c r="D219" s="588"/>
      <c r="E219" s="588"/>
      <c r="F219" s="588"/>
      <c r="G219" s="588"/>
      <c r="H219" s="588"/>
      <c r="I219" s="588"/>
      <c r="J219" s="588"/>
      <c r="K219" s="583">
        <f>L219+N219+O219</f>
        <v>1369029.2</v>
      </c>
      <c r="L219" s="583">
        <f>L59</f>
        <v>1369029.2</v>
      </c>
      <c r="M219" s="583">
        <f>M59</f>
        <v>0</v>
      </c>
      <c r="N219" s="583">
        <f>N59</f>
        <v>0</v>
      </c>
      <c r="O219" s="583"/>
      <c r="P219" s="583">
        <f t="shared" si="382"/>
        <v>1910698.6393799998</v>
      </c>
      <c r="Q219" s="583">
        <f t="shared" si="377"/>
        <v>1.395659522368113</v>
      </c>
      <c r="R219" s="583">
        <f>R59</f>
        <v>1910698.6393799998</v>
      </c>
      <c r="S219" s="583">
        <f t="shared" si="378"/>
        <v>1.395659522368113</v>
      </c>
      <c r="T219" s="583"/>
      <c r="U219" s="583"/>
      <c r="V219" s="583">
        <f>V59</f>
        <v>0</v>
      </c>
      <c r="W219" s="583"/>
      <c r="X219" s="583">
        <f>X59</f>
        <v>0</v>
      </c>
      <c r="Y219" s="583"/>
      <c r="Z219" s="583">
        <f>AB219+AF219+AH219</f>
        <v>1369029.2</v>
      </c>
      <c r="AA219" s="344">
        <f t="shared" si="381"/>
        <v>1</v>
      </c>
      <c r="AB219" s="309">
        <f>AB59</f>
        <v>1369029.2</v>
      </c>
      <c r="AC219" s="344">
        <f t="shared" si="379"/>
        <v>1</v>
      </c>
      <c r="AD219" s="309">
        <f>AD59</f>
        <v>0</v>
      </c>
      <c r="AE219" s="344">
        <v>0</v>
      </c>
      <c r="AF219" s="309">
        <f>AF59</f>
        <v>0</v>
      </c>
      <c r="AG219" s="337">
        <v>0</v>
      </c>
      <c r="AH219" s="583"/>
      <c r="AI219" s="583"/>
      <c r="AJ219" s="309">
        <f>AL219+AP219+AR219</f>
        <v>2454399.7855400001</v>
      </c>
      <c r="AK219" s="344">
        <f t="shared" si="302"/>
        <v>1.79280309400267</v>
      </c>
      <c r="AL219" s="309">
        <f>AL59</f>
        <v>2454399.7855400001</v>
      </c>
      <c r="AM219" s="338">
        <f t="shared" si="380"/>
        <v>1.79280309400267</v>
      </c>
      <c r="AN219" s="338"/>
      <c r="AO219" s="338"/>
      <c r="AP219" s="309">
        <f>AP59</f>
        <v>0</v>
      </c>
      <c r="AQ219" s="583"/>
      <c r="AR219" s="583">
        <f>AR59</f>
        <v>0</v>
      </c>
      <c r="AS219" s="583"/>
      <c r="AT219" s="363"/>
      <c r="AU219" s="363"/>
      <c r="AV219" s="363"/>
      <c r="AW219" s="363"/>
      <c r="AX219" s="363"/>
      <c r="AY219" s="363"/>
      <c r="AZ219" s="363"/>
      <c r="BA219" s="363"/>
      <c r="BB219" s="363"/>
      <c r="BC219" s="363"/>
      <c r="BD219" s="363"/>
      <c r="BE219" s="311">
        <f>BG219+BI219+BK219</f>
        <v>0</v>
      </c>
      <c r="BF219" s="341">
        <f t="shared" si="365"/>
        <v>0</v>
      </c>
      <c r="BG219" s="311">
        <f>BG59</f>
        <v>0</v>
      </c>
      <c r="BH219" s="345">
        <f t="shared" si="364"/>
        <v>0</v>
      </c>
      <c r="BI219" s="310">
        <f>BI59</f>
        <v>0</v>
      </c>
      <c r="BJ219" s="345">
        <v>0</v>
      </c>
      <c r="BK219" s="310"/>
      <c r="BL219" s="310"/>
      <c r="BS219" s="656"/>
    </row>
    <row r="220" spans="1:72" s="42" customFormat="1" ht="48" customHeight="1" x14ac:dyDescent="0.25">
      <c r="B220" s="301"/>
      <c r="C220" s="186" t="s">
        <v>56</v>
      </c>
      <c r="D220" s="582"/>
      <c r="E220" s="355"/>
      <c r="F220" s="355"/>
      <c r="G220" s="582"/>
      <c r="H220" s="355"/>
      <c r="I220" s="355"/>
      <c r="J220" s="582"/>
      <c r="K220" s="582">
        <f>L220+M220+N220</f>
        <v>376097.90500000003</v>
      </c>
      <c r="L220" s="582">
        <f>L58+L190+L192</f>
        <v>376097.90500000003</v>
      </c>
      <c r="M220" s="582">
        <f>M58+M190+M192</f>
        <v>0</v>
      </c>
      <c r="N220" s="582">
        <f>N58+N190+N192</f>
        <v>0</v>
      </c>
      <c r="O220" s="582"/>
      <c r="P220" s="582" t="e">
        <f t="shared" si="382"/>
        <v>#REF!</v>
      </c>
      <c r="Q220" s="582" t="e">
        <f t="shared" si="377"/>
        <v>#REF!</v>
      </c>
      <c r="R220" s="582" t="e">
        <f>R58+R190+R192</f>
        <v>#REF!</v>
      </c>
      <c r="S220" s="582" t="e">
        <f t="shared" si="378"/>
        <v>#REF!</v>
      </c>
      <c r="T220" s="582"/>
      <c r="U220" s="582"/>
      <c r="V220" s="582">
        <f>V58+V190+V192</f>
        <v>85502.3</v>
      </c>
      <c r="W220" s="582"/>
      <c r="X220" s="582">
        <f>X58+X190+X192</f>
        <v>0</v>
      </c>
      <c r="Y220" s="582"/>
      <c r="Z220" s="582">
        <f>AB220+AF220+AH220</f>
        <v>370122.12654999999</v>
      </c>
      <c r="AA220" s="342">
        <f t="shared" si="381"/>
        <v>0.98411110944635538</v>
      </c>
      <c r="AB220" s="590">
        <f>AB58+AB190+AB192</f>
        <v>370122.12654999999</v>
      </c>
      <c r="AC220" s="342">
        <f t="shared" si="379"/>
        <v>0.98411110944635538</v>
      </c>
      <c r="AD220" s="590">
        <f>AD58+AD190+AD192</f>
        <v>0</v>
      </c>
      <c r="AE220" s="342" t="e">
        <f t="shared" si="374"/>
        <v>#DIV/0!</v>
      </c>
      <c r="AF220" s="590">
        <f>AF58+AF190+AF192</f>
        <v>0</v>
      </c>
      <c r="AG220" s="337" t="e">
        <f t="shared" si="375"/>
        <v>#DIV/0!</v>
      </c>
      <c r="AH220" s="582"/>
      <c r="AI220" s="582"/>
      <c r="AJ220" s="590">
        <f>AL220+AP220+AR220</f>
        <v>1368374.6933500001</v>
      </c>
      <c r="AK220" s="342">
        <f t="shared" ref="AK220" si="383">AJ220/K220</f>
        <v>3.6383470238952804</v>
      </c>
      <c r="AL220" s="590">
        <f>AL58+AL190+AL192</f>
        <v>1274521.6933500001</v>
      </c>
      <c r="AM220" s="338">
        <f t="shared" si="380"/>
        <v>3.3888029590327018</v>
      </c>
      <c r="AN220" s="338"/>
      <c r="AO220" s="338"/>
      <c r="AP220" s="590">
        <f>AP58+AP190+AP192</f>
        <v>93853</v>
      </c>
      <c r="AQ220" s="582"/>
      <c r="AR220" s="582">
        <f>AR58+AR190+AR192</f>
        <v>0</v>
      </c>
      <c r="AS220" s="582"/>
      <c r="AT220" s="351"/>
      <c r="AU220" s="351"/>
      <c r="AV220" s="351"/>
      <c r="AW220" s="351"/>
      <c r="AX220" s="351"/>
      <c r="AY220" s="351"/>
      <c r="AZ220" s="351"/>
      <c r="BA220" s="351"/>
      <c r="BB220" s="351"/>
      <c r="BC220" s="351"/>
      <c r="BD220" s="351"/>
      <c r="BE220" s="593">
        <f>BG220+BI220+BK220</f>
        <v>5975.7784500000416</v>
      </c>
      <c r="BF220" s="341">
        <f t="shared" si="365"/>
        <v>1.5888890553644647E-2</v>
      </c>
      <c r="BG220" s="593">
        <f>BG58+BG190+BG192</f>
        <v>5975.7784500000416</v>
      </c>
      <c r="BH220" s="343">
        <f t="shared" si="364"/>
        <v>4.3670629682359737E-3</v>
      </c>
      <c r="BI220" s="331">
        <f>BI58+BI190+BI192</f>
        <v>0</v>
      </c>
      <c r="BJ220" s="343" t="e">
        <f t="shared" si="376"/>
        <v>#DIV/0!</v>
      </c>
      <c r="BK220" s="331"/>
      <c r="BL220" s="331"/>
      <c r="BM220" s="41"/>
      <c r="BN220" s="41"/>
      <c r="BS220" s="646"/>
    </row>
    <row r="221" spans="1:72" s="564" customFormat="1" ht="45" customHeight="1" x14ac:dyDescent="0.25">
      <c r="B221" s="436"/>
      <c r="C221" s="565" t="s">
        <v>417</v>
      </c>
      <c r="D221" s="416"/>
      <c r="E221" s="416"/>
      <c r="F221" s="416"/>
      <c r="G221" s="416"/>
      <c r="H221" s="416"/>
      <c r="I221" s="416"/>
      <c r="J221" s="416"/>
      <c r="K221" s="416">
        <f>L221</f>
        <v>89423.900000000009</v>
      </c>
      <c r="L221" s="416">
        <f>L87</f>
        <v>89423.900000000009</v>
      </c>
      <c r="M221" s="416">
        <f t="shared" ref="M221:N222" si="384">M87</f>
        <v>0</v>
      </c>
      <c r="N221" s="416">
        <f t="shared" si="384"/>
        <v>0</v>
      </c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>
        <f>AB221</f>
        <v>89423.900000000009</v>
      </c>
      <c r="AA221" s="438">
        <f t="shared" si="381"/>
        <v>1</v>
      </c>
      <c r="AB221" s="417">
        <f>L221</f>
        <v>89423.900000000009</v>
      </c>
      <c r="AC221" s="438">
        <f t="shared" si="379"/>
        <v>1</v>
      </c>
      <c r="AD221" s="417">
        <f>N221</f>
        <v>0</v>
      </c>
      <c r="AE221" s="438">
        <v>0</v>
      </c>
      <c r="AF221" s="416"/>
      <c r="AG221" s="416"/>
      <c r="AH221" s="416"/>
      <c r="AI221" s="416"/>
      <c r="AJ221" s="417"/>
      <c r="AK221" s="438"/>
      <c r="AL221" s="417"/>
      <c r="AM221" s="566"/>
      <c r="AN221" s="566"/>
      <c r="AO221" s="566"/>
      <c r="AP221" s="416"/>
      <c r="AQ221" s="416"/>
      <c r="AR221" s="416"/>
      <c r="AS221" s="416"/>
      <c r="AT221" s="418"/>
      <c r="AU221" s="418"/>
      <c r="AV221" s="418"/>
      <c r="AW221" s="418"/>
      <c r="AX221" s="418"/>
      <c r="AY221" s="418"/>
      <c r="AZ221" s="418"/>
      <c r="BA221" s="418"/>
      <c r="BB221" s="418"/>
      <c r="BC221" s="418"/>
      <c r="BD221" s="418"/>
      <c r="BE221" s="419"/>
      <c r="BF221" s="440"/>
      <c r="BG221" s="419"/>
      <c r="BH221" s="440"/>
      <c r="BI221" s="418"/>
      <c r="BJ221" s="418"/>
      <c r="BK221" s="418"/>
      <c r="BL221" s="418"/>
      <c r="BM221" s="116"/>
      <c r="BN221" s="116"/>
      <c r="BS221" s="654"/>
    </row>
    <row r="222" spans="1:72" s="144" customFormat="1" ht="54" customHeight="1" x14ac:dyDescent="0.25">
      <c r="B222" s="313"/>
      <c r="C222" s="193" t="s">
        <v>416</v>
      </c>
      <c r="D222" s="589"/>
      <c r="E222" s="368"/>
      <c r="F222" s="368"/>
      <c r="G222" s="589"/>
      <c r="H222" s="368"/>
      <c r="I222" s="368"/>
      <c r="J222" s="589"/>
      <c r="K222" s="589">
        <f t="shared" ref="K222" si="385">L222</f>
        <v>44044.607539999997</v>
      </c>
      <c r="L222" s="589">
        <f>L88</f>
        <v>44044.607539999997</v>
      </c>
      <c r="M222" s="589">
        <f t="shared" si="384"/>
        <v>0</v>
      </c>
      <c r="N222" s="589">
        <f t="shared" si="384"/>
        <v>0</v>
      </c>
      <c r="O222" s="368"/>
      <c r="P222" s="589">
        <f t="shared" ref="P222" si="386">R222+V222+X222</f>
        <v>0</v>
      </c>
      <c r="Q222" s="589">
        <f t="shared" ref="Q222" si="387">P222/K222</f>
        <v>0</v>
      </c>
      <c r="R222" s="589"/>
      <c r="S222" s="589">
        <f t="shared" ref="S222" si="388">R222/L222</f>
        <v>0</v>
      </c>
      <c r="T222" s="589"/>
      <c r="U222" s="589"/>
      <c r="V222" s="589"/>
      <c r="W222" s="589"/>
      <c r="X222" s="589"/>
      <c r="Y222" s="589"/>
      <c r="Z222" s="589">
        <f>AB222</f>
        <v>44044.607539999997</v>
      </c>
      <c r="AA222" s="359">
        <f t="shared" si="381"/>
        <v>1</v>
      </c>
      <c r="AB222" s="315">
        <f>AB88</f>
        <v>44044.607539999997</v>
      </c>
      <c r="AC222" s="359">
        <f t="shared" si="379"/>
        <v>1</v>
      </c>
      <c r="AD222" s="315">
        <f>N222</f>
        <v>0</v>
      </c>
      <c r="AE222" s="359">
        <v>0</v>
      </c>
      <c r="AF222" s="589"/>
      <c r="AG222" s="589"/>
      <c r="AH222" s="589"/>
      <c r="AI222" s="589"/>
      <c r="AJ222" s="315">
        <f t="shared" ref="AJ222" si="389">AL222+AP222+AR222</f>
        <v>0</v>
      </c>
      <c r="AK222" s="359">
        <f t="shared" ref="AK222" si="390">AJ222/K222</f>
        <v>0</v>
      </c>
      <c r="AL222" s="315"/>
      <c r="AM222" s="576">
        <f t="shared" ref="AM222" si="391">AL222/L222</f>
        <v>0</v>
      </c>
      <c r="AN222" s="576"/>
      <c r="AO222" s="576"/>
      <c r="AP222" s="589"/>
      <c r="AQ222" s="589"/>
      <c r="AR222" s="589"/>
      <c r="AS222" s="589"/>
      <c r="AT222" s="370"/>
      <c r="AU222" s="370"/>
      <c r="AV222" s="370"/>
      <c r="AW222" s="370"/>
      <c r="AX222" s="370"/>
      <c r="AY222" s="370"/>
      <c r="AZ222" s="370"/>
      <c r="BA222" s="370"/>
      <c r="BB222" s="370"/>
      <c r="BC222" s="370"/>
      <c r="BD222" s="370"/>
      <c r="BE222" s="317">
        <f t="shared" ref="BE222" si="392">BG222+BI222+BK222</f>
        <v>0</v>
      </c>
      <c r="BF222" s="360">
        <f t="shared" ref="BF222" si="393">BE222/K222</f>
        <v>0</v>
      </c>
      <c r="BG222" s="317"/>
      <c r="BH222" s="360" t="e">
        <f t="shared" ref="BH222" si="394">BG222/AJ222</f>
        <v>#DIV/0!</v>
      </c>
      <c r="BI222" s="316"/>
      <c r="BJ222" s="316"/>
      <c r="BK222" s="316"/>
      <c r="BL222" s="316"/>
      <c r="BM222" s="145"/>
      <c r="BN222" s="145"/>
      <c r="BS222" s="659"/>
    </row>
    <row r="223" spans="1:72" s="144" customFormat="1" ht="54.75" hidden="1" customHeight="1" x14ac:dyDescent="0.25">
      <c r="B223" s="313"/>
      <c r="C223" s="193" t="s">
        <v>401</v>
      </c>
      <c r="D223" s="589"/>
      <c r="E223" s="368"/>
      <c r="F223" s="368"/>
      <c r="G223" s="589"/>
      <c r="H223" s="368"/>
      <c r="I223" s="368"/>
      <c r="J223" s="589"/>
      <c r="K223" s="315">
        <v>0</v>
      </c>
      <c r="L223" s="315"/>
      <c r="M223" s="315"/>
      <c r="N223" s="315"/>
      <c r="O223" s="315"/>
      <c r="P223" s="315">
        <f>R223</f>
        <v>24465.020120000001</v>
      </c>
      <c r="Q223" s="359">
        <v>0</v>
      </c>
      <c r="R223" s="315">
        <f>R152</f>
        <v>24465.020120000001</v>
      </c>
      <c r="S223" s="359" t="e">
        <f t="shared" si="378"/>
        <v>#DIV/0!</v>
      </c>
      <c r="T223" s="359"/>
      <c r="U223" s="359"/>
      <c r="V223" s="315"/>
      <c r="W223" s="589"/>
      <c r="X223" s="589"/>
      <c r="Y223" s="589"/>
      <c r="Z223" s="315">
        <v>0</v>
      </c>
      <c r="AA223" s="359">
        <v>0</v>
      </c>
      <c r="AB223" s="315"/>
      <c r="AC223" s="359"/>
      <c r="AD223" s="359"/>
      <c r="AE223" s="337" t="e">
        <f t="shared" si="374"/>
        <v>#DIV/0!</v>
      </c>
      <c r="AF223" s="315"/>
      <c r="AG223" s="359"/>
      <c r="AH223" s="589"/>
      <c r="AI223" s="589"/>
      <c r="AJ223" s="315">
        <v>0</v>
      </c>
      <c r="AK223" s="359">
        <v>0</v>
      </c>
      <c r="AL223" s="315"/>
      <c r="AM223" s="338"/>
      <c r="AN223" s="338"/>
      <c r="AO223" s="338"/>
      <c r="AP223" s="315"/>
      <c r="AQ223" s="589"/>
      <c r="AR223" s="589"/>
      <c r="AS223" s="589"/>
      <c r="AT223" s="370"/>
      <c r="AU223" s="370"/>
      <c r="AV223" s="370"/>
      <c r="AW223" s="370"/>
      <c r="AX223" s="370"/>
      <c r="AY223" s="370"/>
      <c r="AZ223" s="370"/>
      <c r="BA223" s="370"/>
      <c r="BB223" s="370"/>
      <c r="BC223" s="370"/>
      <c r="BD223" s="370"/>
      <c r="BE223" s="381"/>
      <c r="BF223" s="382"/>
      <c r="BG223" s="381"/>
      <c r="BH223" s="382"/>
      <c r="BI223" s="383"/>
      <c r="BJ223" s="382"/>
      <c r="BK223" s="383"/>
      <c r="BL223" s="383"/>
      <c r="BM223" s="145"/>
      <c r="BN223" s="145"/>
      <c r="BS223" s="659"/>
    </row>
    <row r="224" spans="1:72" s="42" customFormat="1" ht="54" customHeight="1" x14ac:dyDescent="0.25">
      <c r="B224" s="1030" t="s">
        <v>106</v>
      </c>
      <c r="C224" s="1031"/>
      <c r="D224" s="1031"/>
      <c r="E224" s="1031"/>
      <c r="F224" s="1031"/>
      <c r="G224" s="1031"/>
      <c r="H224" s="1031"/>
      <c r="I224" s="1031"/>
      <c r="J224" s="1031"/>
      <c r="K224" s="1031"/>
      <c r="L224" s="1031"/>
      <c r="M224" s="1031"/>
      <c r="N224" s="1031"/>
      <c r="O224" s="1031"/>
      <c r="P224" s="1031"/>
      <c r="Q224" s="1031"/>
      <c r="R224" s="1031"/>
      <c r="S224" s="1031"/>
      <c r="T224" s="1031"/>
      <c r="U224" s="1031"/>
      <c r="V224" s="1031"/>
      <c r="W224" s="1031"/>
      <c r="X224" s="1031"/>
      <c r="Y224" s="1031"/>
      <c r="Z224" s="1031"/>
      <c r="AA224" s="1031"/>
      <c r="AB224" s="1031"/>
      <c r="AC224" s="1031"/>
      <c r="AD224" s="1031"/>
      <c r="AE224" s="1031"/>
      <c r="AF224" s="1031"/>
      <c r="AG224" s="1031"/>
      <c r="AH224" s="1031"/>
      <c r="AI224" s="1031"/>
      <c r="AJ224" s="1031"/>
      <c r="AK224" s="1031"/>
      <c r="AL224" s="1031"/>
      <c r="AM224" s="1031"/>
      <c r="AN224" s="1031"/>
      <c r="AO224" s="1031"/>
      <c r="AP224" s="1031"/>
      <c r="AQ224" s="1031"/>
      <c r="AR224" s="1031"/>
      <c r="AS224" s="1031"/>
      <c r="AT224" s="1031"/>
      <c r="AU224" s="1031"/>
      <c r="AV224" s="1031"/>
      <c r="AW224" s="1031"/>
      <c r="AX224" s="1031"/>
      <c r="AY224" s="1031"/>
      <c r="AZ224" s="1031"/>
      <c r="BA224" s="1031"/>
      <c r="BB224" s="1031"/>
      <c r="BC224" s="1031"/>
      <c r="BD224" s="1031"/>
      <c r="BE224" s="1031"/>
      <c r="BF224" s="1031"/>
      <c r="BG224" s="1031"/>
      <c r="BH224" s="1031"/>
      <c r="BI224" s="1031"/>
      <c r="BJ224" s="1031"/>
      <c r="BK224" s="1031"/>
      <c r="BL224" s="1031"/>
      <c r="BM224" s="1031"/>
      <c r="BN224" s="1031"/>
      <c r="BO224" s="1031"/>
      <c r="BP224" s="1031"/>
      <c r="BQ224" s="1031"/>
      <c r="BR224" s="1031"/>
      <c r="BS224" s="1032"/>
    </row>
    <row r="225" spans="1:71" s="68" customFormat="1" ht="63.75" customHeight="1" x14ac:dyDescent="0.3">
      <c r="B225" s="307" t="s">
        <v>60</v>
      </c>
      <c r="C225" s="202" t="s">
        <v>107</v>
      </c>
      <c r="D225" s="599">
        <f>D226</f>
        <v>0</v>
      </c>
      <c r="E225" s="599">
        <f>F225</f>
        <v>0</v>
      </c>
      <c r="F225" s="599">
        <f>F226</f>
        <v>0</v>
      </c>
      <c r="G225" s="599"/>
      <c r="H225" s="599">
        <f>I225</f>
        <v>232914</v>
      </c>
      <c r="I225" s="599">
        <f>I226</f>
        <v>232914</v>
      </c>
      <c r="J225" s="599"/>
      <c r="K225" s="599">
        <f>L225</f>
        <v>232914</v>
      </c>
      <c r="L225" s="599">
        <f>L227+L228</f>
        <v>232914</v>
      </c>
      <c r="M225" s="599"/>
      <c r="N225" s="599"/>
      <c r="O225" s="599"/>
      <c r="P225" s="599">
        <f>R225</f>
        <v>0</v>
      </c>
      <c r="Q225" s="604">
        <f>P225/K225</f>
        <v>0</v>
      </c>
      <c r="R225" s="599">
        <f>R227+R228</f>
        <v>0</v>
      </c>
      <c r="S225" s="604">
        <f>R225/L225</f>
        <v>0</v>
      </c>
      <c r="T225" s="604"/>
      <c r="U225" s="604"/>
      <c r="V225" s="599"/>
      <c r="W225" s="599"/>
      <c r="X225" s="599"/>
      <c r="Y225" s="599"/>
      <c r="Z225" s="599">
        <f>AB225</f>
        <v>232914</v>
      </c>
      <c r="AA225" s="386">
        <f>Z225/K225</f>
        <v>1</v>
      </c>
      <c r="AB225" s="309">
        <f>AB227+AB228</f>
        <v>232914</v>
      </c>
      <c r="AC225" s="386">
        <f>AB225/L225</f>
        <v>1</v>
      </c>
      <c r="AD225" s="386"/>
      <c r="AE225" s="386"/>
      <c r="AF225" s="599"/>
      <c r="AG225" s="599"/>
      <c r="AH225" s="599"/>
      <c r="AI225" s="599"/>
      <c r="AJ225" s="309">
        <f>AL225</f>
        <v>232914</v>
      </c>
      <c r="AK225" s="386">
        <f>AJ225/K225</f>
        <v>1</v>
      </c>
      <c r="AL225" s="309">
        <f>AL227+AL228</f>
        <v>232914</v>
      </c>
      <c r="AM225" s="387">
        <f>AL225/L225</f>
        <v>1</v>
      </c>
      <c r="AN225" s="387"/>
      <c r="AO225" s="387"/>
      <c r="AP225" s="599"/>
      <c r="AQ225" s="599"/>
      <c r="AR225" s="599"/>
      <c r="AS225" s="599"/>
      <c r="AT225" s="310">
        <f>BB225-AF225</f>
        <v>130000</v>
      </c>
      <c r="AU225" s="310"/>
      <c r="AV225" s="310"/>
      <c r="AW225" s="310">
        <f>AX225</f>
        <v>-232914</v>
      </c>
      <c r="AX225" s="310">
        <f>BE225-AJ225</f>
        <v>-232914</v>
      </c>
      <c r="AY225" s="310"/>
      <c r="AZ225" s="310"/>
      <c r="BA225" s="310">
        <f>BB225</f>
        <v>130000</v>
      </c>
      <c r="BB225" s="310">
        <f>BB226</f>
        <v>130000</v>
      </c>
      <c r="BC225" s="310"/>
      <c r="BD225" s="310"/>
      <c r="BE225" s="311">
        <f>BG225</f>
        <v>0</v>
      </c>
      <c r="BF225" s="388">
        <f t="shared" si="365"/>
        <v>0</v>
      </c>
      <c r="BG225" s="311">
        <f>BG227+BG228</f>
        <v>0</v>
      </c>
      <c r="BH225" s="388">
        <f>BG225/AJ225</f>
        <v>0</v>
      </c>
      <c r="BI225" s="310"/>
      <c r="BJ225" s="310"/>
      <c r="BK225" s="310"/>
      <c r="BL225" s="310"/>
      <c r="BS225" s="672"/>
    </row>
    <row r="226" spans="1:71" s="61" customFormat="1" ht="84.75" customHeight="1" x14ac:dyDescent="0.3">
      <c r="B226" s="587" t="s">
        <v>301</v>
      </c>
      <c r="C226" s="200" t="s">
        <v>108</v>
      </c>
      <c r="D226" s="582"/>
      <c r="E226" s="582">
        <f>F226</f>
        <v>0</v>
      </c>
      <c r="F226" s="582">
        <v>0</v>
      </c>
      <c r="G226" s="582"/>
      <c r="H226" s="582">
        <f>I226</f>
        <v>232914</v>
      </c>
      <c r="I226" s="582">
        <f>L226</f>
        <v>232914</v>
      </c>
      <c r="J226" s="582"/>
      <c r="K226" s="582">
        <f t="shared" ref="K226" si="395">L226</f>
        <v>232914</v>
      </c>
      <c r="L226" s="582">
        <f>L227+L228</f>
        <v>232914</v>
      </c>
      <c r="M226" s="582"/>
      <c r="N226" s="582"/>
      <c r="O226" s="582"/>
      <c r="P226" s="582">
        <f>R226</f>
        <v>0</v>
      </c>
      <c r="Q226" s="605">
        <f t="shared" ref="Q226:Q233" si="396">P226/K226</f>
        <v>0</v>
      </c>
      <c r="R226" s="582">
        <f>R227+R228</f>
        <v>0</v>
      </c>
      <c r="S226" s="605">
        <f t="shared" ref="S226:S233" si="397">R226/L226</f>
        <v>0</v>
      </c>
      <c r="T226" s="605"/>
      <c r="U226" s="605"/>
      <c r="V226" s="582"/>
      <c r="W226" s="582"/>
      <c r="X226" s="582"/>
      <c r="Y226" s="582"/>
      <c r="Z226" s="582">
        <f>AB226</f>
        <v>232914</v>
      </c>
      <c r="AA226" s="389">
        <f t="shared" ref="AA226:AA233" si="398">Z226/K226</f>
        <v>1</v>
      </c>
      <c r="AB226" s="590">
        <f>AB227+AB228</f>
        <v>232914</v>
      </c>
      <c r="AC226" s="389">
        <f>AB226/L226</f>
        <v>1</v>
      </c>
      <c r="AD226" s="389"/>
      <c r="AE226" s="389"/>
      <c r="AF226" s="582"/>
      <c r="AG226" s="582"/>
      <c r="AH226" s="582"/>
      <c r="AI226" s="582"/>
      <c r="AJ226" s="590">
        <f>AL226</f>
        <v>232914</v>
      </c>
      <c r="AK226" s="389">
        <f t="shared" ref="AK226:AK233" si="399">AJ226/K226</f>
        <v>1</v>
      </c>
      <c r="AL226" s="590">
        <f>AL227+AL228</f>
        <v>232914</v>
      </c>
      <c r="AM226" s="387">
        <f t="shared" ref="AM226:AM233" si="400">AL226/L226</f>
        <v>1</v>
      </c>
      <c r="AN226" s="387"/>
      <c r="AO226" s="387"/>
      <c r="AP226" s="582"/>
      <c r="AQ226" s="582"/>
      <c r="AR226" s="582"/>
      <c r="AS226" s="582"/>
      <c r="AT226" s="331">
        <f>BB226-AF226</f>
        <v>130000</v>
      </c>
      <c r="AU226" s="331"/>
      <c r="AV226" s="331"/>
      <c r="AW226" s="331">
        <f>AX226</f>
        <v>-232914</v>
      </c>
      <c r="AX226" s="331">
        <f>BE226-AJ226</f>
        <v>-232914</v>
      </c>
      <c r="AY226" s="331"/>
      <c r="AZ226" s="331"/>
      <c r="BA226" s="331">
        <f>BB226</f>
        <v>130000</v>
      </c>
      <c r="BB226" s="331">
        <v>130000</v>
      </c>
      <c r="BC226" s="331"/>
      <c r="BD226" s="331"/>
      <c r="BE226" s="593">
        <f>BG226</f>
        <v>0</v>
      </c>
      <c r="BF226" s="390">
        <f t="shared" si="365"/>
        <v>0</v>
      </c>
      <c r="BG226" s="593">
        <f>BG227+BG228</f>
        <v>0</v>
      </c>
      <c r="BH226" s="390">
        <f t="shared" ref="BH226:BH230" si="401">BG226/AJ226</f>
        <v>0</v>
      </c>
      <c r="BI226" s="331"/>
      <c r="BJ226" s="331"/>
      <c r="BK226" s="331"/>
      <c r="BL226" s="331"/>
      <c r="BS226" s="668"/>
    </row>
    <row r="227" spans="1:71" s="49" customFormat="1" ht="95.25" hidden="1" customHeight="1" x14ac:dyDescent="0.25">
      <c r="B227" s="391">
        <v>1</v>
      </c>
      <c r="C227" s="198" t="s">
        <v>89</v>
      </c>
      <c r="D227" s="391"/>
      <c r="E227" s="391"/>
      <c r="F227" s="391"/>
      <c r="G227" s="391"/>
      <c r="H227" s="391"/>
      <c r="I227" s="391"/>
      <c r="J227" s="391"/>
      <c r="K227" s="580">
        <f>L227</f>
        <v>0</v>
      </c>
      <c r="L227" s="394">
        <v>0</v>
      </c>
      <c r="M227" s="394"/>
      <c r="N227" s="394"/>
      <c r="O227" s="394"/>
      <c r="P227" s="580">
        <f>R227</f>
        <v>0</v>
      </c>
      <c r="Q227" s="606" t="e">
        <f t="shared" si="396"/>
        <v>#DIV/0!</v>
      </c>
      <c r="R227" s="394">
        <f>L227</f>
        <v>0</v>
      </c>
      <c r="S227" s="606" t="e">
        <f t="shared" si="397"/>
        <v>#DIV/0!</v>
      </c>
      <c r="T227" s="606"/>
      <c r="U227" s="606"/>
      <c r="V227" s="394"/>
      <c r="W227" s="394"/>
      <c r="X227" s="394"/>
      <c r="Y227" s="394"/>
      <c r="Z227" s="580">
        <f>AB227</f>
        <v>0</v>
      </c>
      <c r="AA227" s="393" t="e">
        <f t="shared" si="398"/>
        <v>#DIV/0!</v>
      </c>
      <c r="AB227" s="392">
        <f>L227</f>
        <v>0</v>
      </c>
      <c r="AC227" s="395" t="e">
        <f>AB227/L227</f>
        <v>#DIV/0!</v>
      </c>
      <c r="AD227" s="395"/>
      <c r="AE227" s="395"/>
      <c r="AF227" s="391"/>
      <c r="AG227" s="391"/>
      <c r="AH227" s="391"/>
      <c r="AI227" s="391"/>
      <c r="AJ227" s="591">
        <f>AL227</f>
        <v>0</v>
      </c>
      <c r="AK227" s="393" t="e">
        <f t="shared" si="399"/>
        <v>#DIV/0!</v>
      </c>
      <c r="AL227" s="392">
        <f>R227</f>
        <v>0</v>
      </c>
      <c r="AM227" s="387" t="e">
        <f t="shared" si="400"/>
        <v>#DIV/0!</v>
      </c>
      <c r="AN227" s="387"/>
      <c r="AO227" s="387"/>
      <c r="AP227" s="391"/>
      <c r="AQ227" s="391"/>
      <c r="AR227" s="391"/>
      <c r="AS227" s="391"/>
      <c r="AT227" s="586"/>
      <c r="AU227" s="586"/>
      <c r="AV227" s="586"/>
      <c r="AW227" s="586"/>
      <c r="AX227" s="586"/>
      <c r="AY227" s="586"/>
      <c r="AZ227" s="586"/>
      <c r="BA227" s="586"/>
      <c r="BB227" s="586"/>
      <c r="BC227" s="586"/>
      <c r="BD227" s="586"/>
      <c r="BE227" s="397">
        <f>BG227</f>
        <v>0</v>
      </c>
      <c r="BF227" s="398" t="e">
        <f t="shared" si="365"/>
        <v>#DIV/0!</v>
      </c>
      <c r="BG227" s="397">
        <f>L227-AB227</f>
        <v>0</v>
      </c>
      <c r="BH227" s="398" t="e">
        <f t="shared" si="401"/>
        <v>#DIV/0!</v>
      </c>
      <c r="BI227" s="586"/>
      <c r="BJ227" s="586"/>
      <c r="BK227" s="586"/>
      <c r="BL227" s="586"/>
      <c r="BM227" s="48"/>
      <c r="BN227" s="48"/>
      <c r="BS227" s="652"/>
    </row>
    <row r="228" spans="1:71" s="49" customFormat="1" ht="67.5" customHeight="1" x14ac:dyDescent="0.25">
      <c r="B228" s="391">
        <v>2</v>
      </c>
      <c r="C228" s="198" t="s">
        <v>322</v>
      </c>
      <c r="D228" s="391"/>
      <c r="E228" s="391"/>
      <c r="F228" s="391"/>
      <c r="G228" s="391"/>
      <c r="H228" s="391"/>
      <c r="I228" s="391"/>
      <c r="J228" s="391"/>
      <c r="K228" s="580">
        <f>L228</f>
        <v>232914</v>
      </c>
      <c r="L228" s="594">
        <f>L233</f>
        <v>232914</v>
      </c>
      <c r="M228" s="594"/>
      <c r="N228" s="394"/>
      <c r="O228" s="394"/>
      <c r="P228" s="580">
        <f>R228</f>
        <v>0</v>
      </c>
      <c r="Q228" s="606">
        <f t="shared" si="396"/>
        <v>0</v>
      </c>
      <c r="R228" s="394">
        <f>R230+R231+R232</f>
        <v>0</v>
      </c>
      <c r="S228" s="606">
        <f t="shared" si="397"/>
        <v>0</v>
      </c>
      <c r="T228" s="606"/>
      <c r="U228" s="606"/>
      <c r="V228" s="394"/>
      <c r="W228" s="394"/>
      <c r="X228" s="394"/>
      <c r="Y228" s="394"/>
      <c r="Z228" s="580">
        <f>AB228</f>
        <v>232914</v>
      </c>
      <c r="AA228" s="393">
        <f t="shared" si="398"/>
        <v>1</v>
      </c>
      <c r="AB228" s="392">
        <f>AB233</f>
        <v>232914</v>
      </c>
      <c r="AC228" s="395">
        <f t="shared" ref="AC228:AC233" si="402">AB228/L228</f>
        <v>1</v>
      </c>
      <c r="AD228" s="395"/>
      <c r="AE228" s="395"/>
      <c r="AF228" s="391"/>
      <c r="AG228" s="391"/>
      <c r="AH228" s="391"/>
      <c r="AI228" s="391"/>
      <c r="AJ228" s="591">
        <f>AL228</f>
        <v>232914</v>
      </c>
      <c r="AK228" s="393">
        <f t="shared" si="399"/>
        <v>1</v>
      </c>
      <c r="AL228" s="392">
        <f>AL233</f>
        <v>232914</v>
      </c>
      <c r="AM228" s="387">
        <f t="shared" si="400"/>
        <v>1</v>
      </c>
      <c r="AN228" s="387"/>
      <c r="AO228" s="387"/>
      <c r="AP228" s="391"/>
      <c r="AQ228" s="391"/>
      <c r="AR228" s="391"/>
      <c r="AS228" s="391"/>
      <c r="AT228" s="586"/>
      <c r="AU228" s="586"/>
      <c r="AV228" s="586"/>
      <c r="AW228" s="586"/>
      <c r="AX228" s="586"/>
      <c r="AY228" s="586"/>
      <c r="AZ228" s="586"/>
      <c r="BA228" s="586"/>
      <c r="BB228" s="586"/>
      <c r="BC228" s="586"/>
      <c r="BD228" s="586"/>
      <c r="BE228" s="397">
        <f>BG228</f>
        <v>0</v>
      </c>
      <c r="BF228" s="398">
        <f t="shared" si="365"/>
        <v>0</v>
      </c>
      <c r="BG228" s="397">
        <f>BG229+BG230+BG232</f>
        <v>0</v>
      </c>
      <c r="BH228" s="398">
        <f t="shared" si="401"/>
        <v>0</v>
      </c>
      <c r="BI228" s="586"/>
      <c r="BJ228" s="586"/>
      <c r="BK228" s="586"/>
      <c r="BL228" s="586"/>
      <c r="BM228" s="48"/>
      <c r="BN228" s="48"/>
      <c r="BS228" s="652"/>
    </row>
    <row r="229" spans="1:71" s="69" customFormat="1" ht="132.75" hidden="1" customHeight="1" x14ac:dyDescent="0.2">
      <c r="B229" s="399"/>
      <c r="C229" s="203" t="s">
        <v>72</v>
      </c>
      <c r="D229" s="399"/>
      <c r="E229" s="399"/>
      <c r="F229" s="399"/>
      <c r="G229" s="399"/>
      <c r="H229" s="399"/>
      <c r="I229" s="399"/>
      <c r="J229" s="399"/>
      <c r="K229" s="401">
        <f>L229</f>
        <v>0</v>
      </c>
      <c r="L229" s="355">
        <v>0</v>
      </c>
      <c r="M229" s="355"/>
      <c r="N229" s="401"/>
      <c r="O229" s="401"/>
      <c r="P229" s="401">
        <f t="shared" ref="P229:P233" si="403">R229</f>
        <v>0</v>
      </c>
      <c r="Q229" s="606" t="e">
        <f t="shared" si="396"/>
        <v>#DIV/0!</v>
      </c>
      <c r="R229" s="401">
        <f>AG229-N229</f>
        <v>0</v>
      </c>
      <c r="S229" s="606" t="e">
        <f t="shared" si="397"/>
        <v>#DIV/0!</v>
      </c>
      <c r="T229" s="606"/>
      <c r="U229" s="606"/>
      <c r="V229" s="401"/>
      <c r="W229" s="401"/>
      <c r="X229" s="401"/>
      <c r="Y229" s="401"/>
      <c r="Z229" s="401">
        <f t="shared" ref="Z229:Z233" si="404">AB229</f>
        <v>0</v>
      </c>
      <c r="AA229" s="393" t="e">
        <f t="shared" si="398"/>
        <v>#DIV/0!</v>
      </c>
      <c r="AB229" s="400">
        <f>AQ229-X229</f>
        <v>0</v>
      </c>
      <c r="AC229" s="402">
        <v>0</v>
      </c>
      <c r="AD229" s="402"/>
      <c r="AE229" s="402"/>
      <c r="AF229" s="399"/>
      <c r="AG229" s="399"/>
      <c r="AH229" s="399"/>
      <c r="AI229" s="399"/>
      <c r="AJ229" s="400">
        <f>AL229</f>
        <v>0</v>
      </c>
      <c r="AK229" s="393" t="e">
        <f t="shared" si="399"/>
        <v>#DIV/0!</v>
      </c>
      <c r="AL229" s="400">
        <v>0</v>
      </c>
      <c r="AM229" s="387" t="e">
        <f t="shared" si="400"/>
        <v>#DIV/0!</v>
      </c>
      <c r="AN229" s="387"/>
      <c r="AO229" s="387"/>
      <c r="AP229" s="399"/>
      <c r="AQ229" s="399"/>
      <c r="AR229" s="399"/>
      <c r="AS229" s="399"/>
      <c r="AT229" s="403"/>
      <c r="AU229" s="403"/>
      <c r="AV229" s="403"/>
      <c r="AW229" s="403"/>
      <c r="AX229" s="403"/>
      <c r="AY229" s="403"/>
      <c r="AZ229" s="403"/>
      <c r="BA229" s="403"/>
      <c r="BB229" s="403"/>
      <c r="BC229" s="403"/>
      <c r="BD229" s="403"/>
      <c r="BE229" s="404">
        <f>BG229</f>
        <v>0</v>
      </c>
      <c r="BF229" s="405" t="e">
        <f t="shared" si="365"/>
        <v>#DIV/0!</v>
      </c>
      <c r="BG229" s="404">
        <v>0</v>
      </c>
      <c r="BH229" s="405" t="e">
        <f t="shared" si="401"/>
        <v>#DIV/0!</v>
      </c>
      <c r="BI229" s="403"/>
      <c r="BJ229" s="403"/>
      <c r="BK229" s="403"/>
      <c r="BL229" s="403"/>
      <c r="BS229" s="673"/>
    </row>
    <row r="230" spans="1:71" s="69" customFormat="1" ht="76.5" hidden="1" customHeight="1" x14ac:dyDescent="0.2">
      <c r="B230" s="587" t="s">
        <v>80</v>
      </c>
      <c r="C230" s="192" t="s">
        <v>81</v>
      </c>
      <c r="D230" s="399"/>
      <c r="E230" s="399"/>
      <c r="F230" s="399"/>
      <c r="G230" s="399"/>
      <c r="H230" s="399"/>
      <c r="I230" s="399"/>
      <c r="J230" s="399"/>
      <c r="K230" s="401">
        <f t="shared" ref="K230:K233" si="405">L230</f>
        <v>0</v>
      </c>
      <c r="L230" s="355">
        <v>0</v>
      </c>
      <c r="M230" s="355"/>
      <c r="N230" s="401"/>
      <c r="O230" s="401"/>
      <c r="P230" s="401">
        <f t="shared" si="403"/>
        <v>0</v>
      </c>
      <c r="Q230" s="606" t="e">
        <f t="shared" si="396"/>
        <v>#DIV/0!</v>
      </c>
      <c r="R230" s="401"/>
      <c r="S230" s="606" t="e">
        <f t="shared" si="397"/>
        <v>#DIV/0!</v>
      </c>
      <c r="T230" s="606"/>
      <c r="U230" s="606"/>
      <c r="V230" s="401"/>
      <c r="W230" s="401"/>
      <c r="X230" s="401"/>
      <c r="Y230" s="401"/>
      <c r="Z230" s="401">
        <f t="shared" si="404"/>
        <v>0</v>
      </c>
      <c r="AA230" s="393" t="e">
        <f t="shared" si="398"/>
        <v>#DIV/0!</v>
      </c>
      <c r="AB230" s="400">
        <f>L230</f>
        <v>0</v>
      </c>
      <c r="AC230" s="402" t="e">
        <f t="shared" si="402"/>
        <v>#DIV/0!</v>
      </c>
      <c r="AD230" s="402"/>
      <c r="AE230" s="402"/>
      <c r="AF230" s="399"/>
      <c r="AG230" s="399"/>
      <c r="AH230" s="399"/>
      <c r="AI230" s="399"/>
      <c r="AJ230" s="400">
        <f t="shared" ref="AJ230:AJ232" si="406">AL230</f>
        <v>0</v>
      </c>
      <c r="AK230" s="393" t="e">
        <f t="shared" si="399"/>
        <v>#DIV/0!</v>
      </c>
      <c r="AL230" s="400"/>
      <c r="AM230" s="387" t="e">
        <f t="shared" si="400"/>
        <v>#DIV/0!</v>
      </c>
      <c r="AN230" s="387"/>
      <c r="AO230" s="387"/>
      <c r="AP230" s="399"/>
      <c r="AQ230" s="399"/>
      <c r="AR230" s="399"/>
      <c r="AS230" s="399"/>
      <c r="AT230" s="403"/>
      <c r="AU230" s="403"/>
      <c r="AV230" s="403"/>
      <c r="AW230" s="403"/>
      <c r="AX230" s="403"/>
      <c r="AY230" s="403"/>
      <c r="AZ230" s="403"/>
      <c r="BA230" s="403"/>
      <c r="BB230" s="403"/>
      <c r="BC230" s="403"/>
      <c r="BD230" s="403"/>
      <c r="BE230" s="404">
        <f t="shared" ref="BE230" si="407">BG230</f>
        <v>0</v>
      </c>
      <c r="BF230" s="405" t="e">
        <f t="shared" si="365"/>
        <v>#DIV/0!</v>
      </c>
      <c r="BG230" s="404">
        <f>L230-AB230</f>
        <v>0</v>
      </c>
      <c r="BH230" s="405" t="e">
        <f t="shared" si="401"/>
        <v>#DIV/0!</v>
      </c>
      <c r="BI230" s="403"/>
      <c r="BJ230" s="403"/>
      <c r="BK230" s="403"/>
      <c r="BL230" s="403"/>
      <c r="BS230" s="673"/>
    </row>
    <row r="231" spans="1:71" s="118" customFormat="1" ht="62.25" hidden="1" customHeight="1" x14ac:dyDescent="0.25">
      <c r="B231" s="313" t="s">
        <v>306</v>
      </c>
      <c r="C231" s="193" t="s">
        <v>303</v>
      </c>
      <c r="D231" s="589"/>
      <c r="E231" s="589"/>
      <c r="F231" s="589"/>
      <c r="G231" s="589"/>
      <c r="H231" s="589"/>
      <c r="I231" s="589"/>
      <c r="J231" s="589"/>
      <c r="K231" s="589">
        <v>0</v>
      </c>
      <c r="L231" s="589">
        <v>0</v>
      </c>
      <c r="M231" s="589"/>
      <c r="N231" s="589"/>
      <c r="O231" s="589"/>
      <c r="P231" s="589">
        <f t="shared" si="403"/>
        <v>0</v>
      </c>
      <c r="Q231" s="606" t="e">
        <f t="shared" si="396"/>
        <v>#DIV/0!</v>
      </c>
      <c r="R231" s="589"/>
      <c r="S231" s="606" t="e">
        <f t="shared" si="397"/>
        <v>#DIV/0!</v>
      </c>
      <c r="T231" s="606"/>
      <c r="U231" s="606"/>
      <c r="V231" s="589"/>
      <c r="W231" s="589"/>
      <c r="X231" s="589"/>
      <c r="Y231" s="589"/>
      <c r="Z231" s="589">
        <f t="shared" si="404"/>
        <v>0</v>
      </c>
      <c r="AA231" s="393" t="e">
        <f t="shared" si="398"/>
        <v>#DIV/0!</v>
      </c>
      <c r="AB231" s="400">
        <f t="shared" ref="AB231:AB232" si="408">L231</f>
        <v>0</v>
      </c>
      <c r="AC231" s="406">
        <v>0</v>
      </c>
      <c r="AD231" s="406"/>
      <c r="AE231" s="406"/>
      <c r="AF231" s="589"/>
      <c r="AG231" s="589"/>
      <c r="AH231" s="589"/>
      <c r="AI231" s="589"/>
      <c r="AJ231" s="315">
        <v>0</v>
      </c>
      <c r="AK231" s="393" t="e">
        <f t="shared" si="399"/>
        <v>#DIV/0!</v>
      </c>
      <c r="AL231" s="315"/>
      <c r="AM231" s="387" t="e">
        <f t="shared" si="400"/>
        <v>#DIV/0!</v>
      </c>
      <c r="AN231" s="387"/>
      <c r="AO231" s="387"/>
      <c r="AP231" s="589"/>
      <c r="AQ231" s="589"/>
      <c r="AR231" s="589"/>
      <c r="AS231" s="589"/>
      <c r="AT231" s="316"/>
      <c r="AU231" s="316"/>
      <c r="AV231" s="316"/>
      <c r="AW231" s="316"/>
      <c r="AX231" s="316"/>
      <c r="AY231" s="316"/>
      <c r="AZ231" s="316"/>
      <c r="BA231" s="316"/>
      <c r="BB231" s="316"/>
      <c r="BC231" s="316"/>
      <c r="BD231" s="316"/>
      <c r="BE231" s="317">
        <v>0</v>
      </c>
      <c r="BF231" s="407">
        <v>0</v>
      </c>
      <c r="BG231" s="404">
        <f t="shared" ref="BG231:BG232" si="409">L231-AB231</f>
        <v>0</v>
      </c>
      <c r="BH231" s="407">
        <v>0</v>
      </c>
      <c r="BI231" s="316"/>
      <c r="BJ231" s="316"/>
      <c r="BK231" s="316"/>
      <c r="BL231" s="316"/>
      <c r="BS231" s="640"/>
    </row>
    <row r="232" spans="1:71" s="69" customFormat="1" ht="54" hidden="1" customHeight="1" x14ac:dyDescent="0.2">
      <c r="B232" s="587" t="s">
        <v>302</v>
      </c>
      <c r="C232" s="192" t="s">
        <v>68</v>
      </c>
      <c r="D232" s="399"/>
      <c r="E232" s="399"/>
      <c r="F232" s="399"/>
      <c r="G232" s="399"/>
      <c r="H232" s="399"/>
      <c r="I232" s="399"/>
      <c r="J232" s="399"/>
      <c r="K232" s="401">
        <f t="shared" si="405"/>
        <v>0</v>
      </c>
      <c r="L232" s="355">
        <v>0</v>
      </c>
      <c r="M232" s="355"/>
      <c r="N232" s="401"/>
      <c r="O232" s="401"/>
      <c r="P232" s="401">
        <f t="shared" si="403"/>
        <v>0</v>
      </c>
      <c r="Q232" s="606" t="e">
        <f t="shared" si="396"/>
        <v>#DIV/0!</v>
      </c>
      <c r="R232" s="401"/>
      <c r="S232" s="606" t="e">
        <f t="shared" si="397"/>
        <v>#DIV/0!</v>
      </c>
      <c r="T232" s="606"/>
      <c r="U232" s="606"/>
      <c r="V232" s="401"/>
      <c r="W232" s="401"/>
      <c r="X232" s="401"/>
      <c r="Y232" s="401"/>
      <c r="Z232" s="401">
        <f t="shared" si="404"/>
        <v>0</v>
      </c>
      <c r="AA232" s="393" t="e">
        <f t="shared" si="398"/>
        <v>#DIV/0!</v>
      </c>
      <c r="AB232" s="400">
        <f t="shared" si="408"/>
        <v>0</v>
      </c>
      <c r="AC232" s="402" t="e">
        <f t="shared" si="402"/>
        <v>#DIV/0!</v>
      </c>
      <c r="AD232" s="402"/>
      <c r="AE232" s="402"/>
      <c r="AF232" s="399"/>
      <c r="AG232" s="399"/>
      <c r="AH232" s="399"/>
      <c r="AI232" s="399"/>
      <c r="AJ232" s="400">
        <f t="shared" si="406"/>
        <v>0</v>
      </c>
      <c r="AK232" s="393" t="e">
        <f t="shared" si="399"/>
        <v>#DIV/0!</v>
      </c>
      <c r="AL232" s="400"/>
      <c r="AM232" s="387" t="e">
        <f t="shared" si="400"/>
        <v>#DIV/0!</v>
      </c>
      <c r="AN232" s="387"/>
      <c r="AO232" s="387"/>
      <c r="AP232" s="399"/>
      <c r="AQ232" s="399"/>
      <c r="AR232" s="399"/>
      <c r="AS232" s="399"/>
      <c r="AT232" s="403"/>
      <c r="AU232" s="403"/>
      <c r="AV232" s="403"/>
      <c r="AW232" s="403"/>
      <c r="AX232" s="403"/>
      <c r="AY232" s="403"/>
      <c r="AZ232" s="403"/>
      <c r="BA232" s="403"/>
      <c r="BB232" s="403"/>
      <c r="BC232" s="403"/>
      <c r="BD232" s="403"/>
      <c r="BE232" s="404">
        <f t="shared" ref="BE232" si="410">BG232</f>
        <v>0</v>
      </c>
      <c r="BF232" s="405" t="e">
        <f t="shared" si="365"/>
        <v>#DIV/0!</v>
      </c>
      <c r="BG232" s="404">
        <f t="shared" si="409"/>
        <v>0</v>
      </c>
      <c r="BH232" s="405" t="e">
        <f t="shared" ref="BH232" si="411">BG232/AJ232</f>
        <v>#DIV/0!</v>
      </c>
      <c r="BI232" s="403"/>
      <c r="BJ232" s="403"/>
      <c r="BK232" s="403"/>
      <c r="BL232" s="403"/>
      <c r="BS232" s="673"/>
    </row>
    <row r="233" spans="1:71" s="42" customFormat="1" ht="60.75" customHeight="1" x14ac:dyDescent="0.25">
      <c r="B233" s="391">
        <v>1</v>
      </c>
      <c r="C233" s="192" t="s">
        <v>72</v>
      </c>
      <c r="D233" s="391"/>
      <c r="E233" s="391"/>
      <c r="F233" s="391"/>
      <c r="G233" s="391"/>
      <c r="H233" s="391"/>
      <c r="I233" s="391"/>
      <c r="J233" s="391"/>
      <c r="K233" s="401">
        <f t="shared" si="405"/>
        <v>232914</v>
      </c>
      <c r="L233" s="355">
        <v>232914</v>
      </c>
      <c r="M233" s="355"/>
      <c r="N233" s="394"/>
      <c r="O233" s="394"/>
      <c r="P233" s="401">
        <f t="shared" si="403"/>
        <v>0</v>
      </c>
      <c r="Q233" s="606">
        <f t="shared" si="396"/>
        <v>0</v>
      </c>
      <c r="R233" s="394">
        <v>0</v>
      </c>
      <c r="S233" s="606">
        <f t="shared" si="397"/>
        <v>0</v>
      </c>
      <c r="T233" s="606"/>
      <c r="U233" s="606"/>
      <c r="V233" s="394"/>
      <c r="W233" s="394"/>
      <c r="X233" s="394"/>
      <c r="Y233" s="394"/>
      <c r="Z233" s="401">
        <f t="shared" si="404"/>
        <v>232914</v>
      </c>
      <c r="AA233" s="387">
        <f t="shared" si="398"/>
        <v>1</v>
      </c>
      <c r="AB233" s="408">
        <f>L233</f>
        <v>232914</v>
      </c>
      <c r="AC233" s="402">
        <f t="shared" si="402"/>
        <v>1</v>
      </c>
      <c r="AD233" s="402"/>
      <c r="AE233" s="402"/>
      <c r="AF233" s="391"/>
      <c r="AG233" s="391"/>
      <c r="AH233" s="391"/>
      <c r="AI233" s="391"/>
      <c r="AJ233" s="400">
        <f>AL233</f>
        <v>232914</v>
      </c>
      <c r="AK233" s="393">
        <f t="shared" si="399"/>
        <v>1</v>
      </c>
      <c r="AL233" s="354">
        <v>232914</v>
      </c>
      <c r="AM233" s="387">
        <f t="shared" si="400"/>
        <v>1</v>
      </c>
      <c r="AN233" s="387"/>
      <c r="AO233" s="387"/>
      <c r="AP233" s="391"/>
      <c r="AQ233" s="391"/>
      <c r="AR233" s="391"/>
      <c r="AS233" s="391"/>
      <c r="AT233" s="586"/>
      <c r="AU233" s="586"/>
      <c r="AV233" s="586"/>
      <c r="AW233" s="586"/>
      <c r="AX233" s="586"/>
      <c r="AY233" s="586"/>
      <c r="AZ233" s="586"/>
      <c r="BA233" s="586"/>
      <c r="BB233" s="586"/>
      <c r="BC233" s="586"/>
      <c r="BD233" s="586"/>
      <c r="BE233" s="586"/>
      <c r="BF233" s="586"/>
      <c r="BG233" s="586"/>
      <c r="BH233" s="586"/>
      <c r="BI233" s="586"/>
      <c r="BJ233" s="586"/>
      <c r="BK233" s="586"/>
      <c r="BL233" s="586"/>
      <c r="BM233" s="41"/>
      <c r="BN233" s="41"/>
      <c r="BS233" s="646"/>
    </row>
    <row r="234" spans="1:71" s="59" customFormat="1" ht="55.5" customHeight="1" x14ac:dyDescent="0.25">
      <c r="A234" s="59" t="s">
        <v>109</v>
      </c>
      <c r="B234" s="1030" t="s">
        <v>314</v>
      </c>
      <c r="C234" s="1031"/>
      <c r="D234" s="1031"/>
      <c r="E234" s="1031"/>
      <c r="F234" s="1031"/>
      <c r="G234" s="1031"/>
      <c r="H234" s="1031"/>
      <c r="I234" s="1031"/>
      <c r="J234" s="1031"/>
      <c r="K234" s="1031"/>
      <c r="L234" s="1031"/>
      <c r="M234" s="1031"/>
      <c r="N234" s="1031"/>
      <c r="O234" s="1031"/>
      <c r="P234" s="1031"/>
      <c r="Q234" s="1031"/>
      <c r="R234" s="1031"/>
      <c r="S234" s="1031"/>
      <c r="T234" s="1031"/>
      <c r="U234" s="1031"/>
      <c r="V234" s="1031"/>
      <c r="W234" s="1031"/>
      <c r="X234" s="1031"/>
      <c r="Y234" s="1031"/>
      <c r="Z234" s="1031"/>
      <c r="AA234" s="1031"/>
      <c r="AB234" s="1031"/>
      <c r="AC234" s="1031"/>
      <c r="AD234" s="1031"/>
      <c r="AE234" s="1031"/>
      <c r="AF234" s="1031"/>
      <c r="AG234" s="1031"/>
      <c r="AH234" s="1031"/>
      <c r="AI234" s="1031"/>
      <c r="AJ234" s="1031"/>
      <c r="AK234" s="1031"/>
      <c r="AL234" s="1031"/>
      <c r="AM234" s="1031"/>
      <c r="AN234" s="1031"/>
      <c r="AO234" s="1031"/>
      <c r="AP234" s="1031"/>
      <c r="AQ234" s="1031"/>
      <c r="AR234" s="1031"/>
      <c r="AS234" s="1031"/>
      <c r="AT234" s="1031"/>
      <c r="AU234" s="1031"/>
      <c r="AV234" s="1031"/>
      <c r="AW234" s="1031"/>
      <c r="AX234" s="1031"/>
      <c r="AY234" s="1031"/>
      <c r="AZ234" s="1031"/>
      <c r="BA234" s="1031"/>
      <c r="BB234" s="1031"/>
      <c r="BC234" s="1031"/>
      <c r="BD234" s="1031"/>
      <c r="BE234" s="1031"/>
      <c r="BF234" s="1031"/>
      <c r="BG234" s="1031"/>
      <c r="BH234" s="1031"/>
      <c r="BI234" s="1031"/>
      <c r="BJ234" s="1031"/>
      <c r="BK234" s="1031"/>
      <c r="BL234" s="1031"/>
      <c r="BM234" s="1031"/>
      <c r="BN234" s="1031"/>
      <c r="BO234" s="1031"/>
      <c r="BP234" s="1031"/>
      <c r="BQ234" s="1031"/>
      <c r="BR234" s="1031"/>
      <c r="BS234" s="1032"/>
    </row>
    <row r="235" spans="1:71" s="46" customFormat="1" ht="55.5" customHeight="1" x14ac:dyDescent="0.25">
      <c r="B235" s="770" t="s">
        <v>60</v>
      </c>
      <c r="C235" s="771" t="s">
        <v>110</v>
      </c>
      <c r="D235" s="772">
        <f t="shared" ref="D235:J235" si="412">D239+D243+D249+D257+D263++D321</f>
        <v>0</v>
      </c>
      <c r="E235" s="772">
        <f t="shared" si="412"/>
        <v>1505478.6842</v>
      </c>
      <c r="F235" s="772">
        <f t="shared" si="412"/>
        <v>1505478.6842</v>
      </c>
      <c r="G235" s="772">
        <f t="shared" si="412"/>
        <v>0</v>
      </c>
      <c r="H235" s="772">
        <f t="shared" si="412"/>
        <v>-1381961.7508400001</v>
      </c>
      <c r="I235" s="772">
        <f t="shared" si="412"/>
        <v>-1381961.7508400001</v>
      </c>
      <c r="J235" s="772">
        <f t="shared" si="412"/>
        <v>0</v>
      </c>
      <c r="K235" s="772">
        <f>L235+M235</f>
        <v>1061967.8535799999</v>
      </c>
      <c r="L235" s="772">
        <f>L236+L237</f>
        <v>818351.57355999993</v>
      </c>
      <c r="M235" s="772">
        <f>M236+M237</f>
        <v>243616.28002000001</v>
      </c>
      <c r="N235" s="772"/>
      <c r="O235" s="772">
        <f>O239+O243+O249+O257+O263++O321</f>
        <v>0</v>
      </c>
      <c r="P235" s="772">
        <f>R235</f>
        <v>98604.92237</v>
      </c>
      <c r="Q235" s="788">
        <f>P235/K235</f>
        <v>9.2851136724706823E-2</v>
      </c>
      <c r="R235" s="772">
        <f>R236+R237</f>
        <v>98604.92237</v>
      </c>
      <c r="S235" s="788">
        <f>R235/L235</f>
        <v>0.12049212777956549</v>
      </c>
      <c r="T235" s="788"/>
      <c r="U235" s="788"/>
      <c r="V235" s="772"/>
      <c r="W235" s="772"/>
      <c r="X235" s="772">
        <f>X239+X243+X249+X257+X263++X321</f>
        <v>0</v>
      </c>
      <c r="Y235" s="772"/>
      <c r="Z235" s="772">
        <f>AB235+AD235</f>
        <v>909739.14246</v>
      </c>
      <c r="AA235" s="789">
        <f>Z235/K235</f>
        <v>0.85665412506902006</v>
      </c>
      <c r="AB235" s="774">
        <f>AB236+AB237</f>
        <v>704963.56270999997</v>
      </c>
      <c r="AC235" s="789">
        <f>AB235/L235</f>
        <v>0.86144340096184036</v>
      </c>
      <c r="AD235" s="774">
        <f>AD236+AD237</f>
        <v>204775.57975</v>
      </c>
      <c r="AE235" s="789">
        <f>AD235/M235</f>
        <v>0.84056607273203854</v>
      </c>
      <c r="AF235" s="772"/>
      <c r="AG235" s="772"/>
      <c r="AH235" s="772">
        <f>AH239+AH243+AH249+AH257+AH263++AH321</f>
        <v>0</v>
      </c>
      <c r="AI235" s="772"/>
      <c r="AJ235" s="774">
        <f>AL235</f>
        <v>647486.29181000008</v>
      </c>
      <c r="AK235" s="789">
        <f>AJ235/K235</f>
        <v>0.60970422939570068</v>
      </c>
      <c r="AL235" s="774">
        <f>AL236+AL237</f>
        <v>647486.29181000008</v>
      </c>
      <c r="AM235" s="790">
        <f>AL235/L235</f>
        <v>0.79120797555664213</v>
      </c>
      <c r="AN235" s="790"/>
      <c r="AO235" s="790"/>
      <c r="AP235" s="772"/>
      <c r="AQ235" s="772"/>
      <c r="AR235" s="772">
        <f>AR239+AR243+AR249+AR257+AR263++AR321</f>
        <v>0</v>
      </c>
      <c r="AS235" s="772"/>
      <c r="AT235" s="791">
        <f>AT236+AT237</f>
        <v>154000</v>
      </c>
      <c r="AU235" s="791"/>
      <c r="AV235" s="791">
        <f>AV239+AV243+AV249+AV257+AV263++AV321</f>
        <v>0</v>
      </c>
      <c r="AW235" s="791">
        <f>AX235</f>
        <v>-149503.02117999998</v>
      </c>
      <c r="AX235" s="791">
        <f>AX236+AX237</f>
        <v>-149503.02117999998</v>
      </c>
      <c r="AY235" s="791"/>
      <c r="AZ235" s="791">
        <f>AZ239+AZ243+AZ249+AZ257+AZ263++AZ321</f>
        <v>0</v>
      </c>
      <c r="BA235" s="791">
        <f>BB235</f>
        <v>2141865.4983799998</v>
      </c>
      <c r="BB235" s="791">
        <f>BB236+BB237</f>
        <v>2141865.4983799998</v>
      </c>
      <c r="BC235" s="791"/>
      <c r="BD235" s="791">
        <f>BD239+BD243+BD249+BD257+BD263++BD321</f>
        <v>0</v>
      </c>
      <c r="BE235" s="776">
        <f>BG235</f>
        <v>113028.54952999999</v>
      </c>
      <c r="BF235" s="792">
        <f>BE235/K235</f>
        <v>0.10643311767768623</v>
      </c>
      <c r="BG235" s="776">
        <f>BG236+BG237</f>
        <v>113028.54952999999</v>
      </c>
      <c r="BH235" s="792">
        <f>BG235/L235</f>
        <v>0.13811734855998656</v>
      </c>
      <c r="BI235" s="791"/>
      <c r="BJ235" s="791"/>
      <c r="BK235" s="791"/>
      <c r="BL235" s="791"/>
      <c r="BM235" s="778"/>
      <c r="BN235" s="778"/>
      <c r="BO235" s="778"/>
      <c r="BP235" s="778"/>
      <c r="BQ235" s="778"/>
      <c r="BR235" s="793"/>
      <c r="BS235" s="779"/>
    </row>
    <row r="236" spans="1:71" s="41" customFormat="1" ht="30.75" hidden="1" customHeight="1" x14ac:dyDescent="0.25">
      <c r="B236" s="301"/>
      <c r="C236" s="186" t="s">
        <v>56</v>
      </c>
      <c r="D236" s="302"/>
      <c r="E236" s="582"/>
      <c r="F236" s="302"/>
      <c r="G236" s="302"/>
      <c r="H236" s="582"/>
      <c r="I236" s="302"/>
      <c r="J236" s="302"/>
      <c r="K236" s="302">
        <f>L236+M236</f>
        <v>1061967.8535799999</v>
      </c>
      <c r="L236" s="302">
        <f>L239+L244+L259+L274+L284+L288+L321+L263+L309+L311+L293+L314+L316+L318</f>
        <v>818351.57355999993</v>
      </c>
      <c r="M236" s="302">
        <f>M239+M244+M259+M274+M284+M288+M321+M263+M309+M311+M293+M314+M316+M318</f>
        <v>243616.28002000001</v>
      </c>
      <c r="N236" s="302"/>
      <c r="O236" s="302"/>
      <c r="P236" s="302">
        <f>R236</f>
        <v>98604.92237</v>
      </c>
      <c r="Q236" s="605">
        <f t="shared" ref="Q236:Q300" si="413">P236/K236</f>
        <v>9.2851136724706823E-2</v>
      </c>
      <c r="R236" s="302">
        <f>R239+R244+R259+R274+R284+R288+R321+R263+R309+R300+R311+R293</f>
        <v>98604.92237</v>
      </c>
      <c r="S236" s="605">
        <f t="shared" ref="S236:S300" si="414">R236/L236</f>
        <v>0.12049212777956549</v>
      </c>
      <c r="T236" s="605"/>
      <c r="U236" s="605"/>
      <c r="V236" s="302"/>
      <c r="W236" s="302"/>
      <c r="X236" s="302"/>
      <c r="Y236" s="302"/>
      <c r="Z236" s="302">
        <f>AB236+AD236</f>
        <v>909739.14246</v>
      </c>
      <c r="AA236" s="389">
        <f t="shared" ref="AA236:AA300" si="415">Z236/K236</f>
        <v>0.85665412506902006</v>
      </c>
      <c r="AB236" s="304">
        <f>AB239+AB244+AB259+AB274+AB284+AB288+AB321+AB263+AB309+AB311+AB293+AB314+AB316+AB318</f>
        <v>704963.56270999997</v>
      </c>
      <c r="AC236" s="389">
        <f t="shared" ref="AC236:AC300" si="416">AB236/L236</f>
        <v>0.86144340096184036</v>
      </c>
      <c r="AD236" s="304">
        <f>AD239+AD244+AD259+AD274+AD284+AD288+AD321+AD263+AD309+AD311+AD293+AD314+AD316+AD318</f>
        <v>204775.57975</v>
      </c>
      <c r="AE236" s="389">
        <f>AD236/M236</f>
        <v>0.84056607273203854</v>
      </c>
      <c r="AF236" s="302"/>
      <c r="AG236" s="302"/>
      <c r="AH236" s="302"/>
      <c r="AI236" s="302"/>
      <c r="AJ236" s="304">
        <f>AL236</f>
        <v>647486.29181000008</v>
      </c>
      <c r="AK236" s="389">
        <f t="shared" ref="AK236:AK300" si="417">AJ236/K236</f>
        <v>0.60970422939570068</v>
      </c>
      <c r="AL236" s="304">
        <f>AL239+AL244+AL259+AL274+AL284+AL288+AL321+AL263+AL309+AL311+AL293+AL314+AL316+AL318</f>
        <v>647486.29181000008</v>
      </c>
      <c r="AM236" s="387">
        <f t="shared" ref="AM236:AM300" si="418">AL236/L236</f>
        <v>0.79120797555664213</v>
      </c>
      <c r="AN236" s="387"/>
      <c r="AO236" s="387"/>
      <c r="AP236" s="302"/>
      <c r="AQ236" s="302"/>
      <c r="AR236" s="302"/>
      <c r="AS236" s="302"/>
      <c r="AT236" s="305">
        <f>AT239+AT244+AT250+AT259+AT263+AT274+AT284+AT288+AT321</f>
        <v>0</v>
      </c>
      <c r="AU236" s="305"/>
      <c r="AV236" s="305"/>
      <c r="AW236" s="305">
        <f>AX236</f>
        <v>-149503.02117999998</v>
      </c>
      <c r="AX236" s="305">
        <f>AX239+AX244+AX250+AX263+AX284+AX288+AX321+AX274+AX259</f>
        <v>-149503.02117999998</v>
      </c>
      <c r="AY236" s="305"/>
      <c r="AZ236" s="305"/>
      <c r="BA236" s="305">
        <f>BB236</f>
        <v>131365.49838</v>
      </c>
      <c r="BB236" s="305">
        <f>BB239+BB244+BB250+BB259+BB263+BB274+BB284+BB288+BB321</f>
        <v>131365.49838</v>
      </c>
      <c r="BC236" s="305"/>
      <c r="BD236" s="305"/>
      <c r="BE236" s="306">
        <f>BG236</f>
        <v>113028.54952999999</v>
      </c>
      <c r="BF236" s="390">
        <f t="shared" ref="BF236:BF299" si="419">BE236/K236</f>
        <v>0.10643311767768623</v>
      </c>
      <c r="BG236" s="306">
        <f>BG239+BG244+BG259+BG274+BG284+BG288+BG321+BG263+BG309+BG300+BG311+BG293</f>
        <v>113028.54952999999</v>
      </c>
      <c r="BH236" s="390">
        <f t="shared" ref="BH236:BH299" si="420">BG236/L236</f>
        <v>0.13811734855998656</v>
      </c>
      <c r="BI236" s="305"/>
      <c r="BJ236" s="305"/>
      <c r="BK236" s="305"/>
      <c r="BL236" s="305"/>
      <c r="BS236" s="651"/>
    </row>
    <row r="237" spans="1:71" s="36" customFormat="1" ht="63.75" hidden="1" customHeight="1" x14ac:dyDescent="0.25">
      <c r="B237" s="307"/>
      <c r="C237" s="187" t="s">
        <v>57</v>
      </c>
      <c r="D237" s="583"/>
      <c r="E237" s="583"/>
      <c r="F237" s="583"/>
      <c r="G237" s="583"/>
      <c r="H237" s="583"/>
      <c r="I237" s="583"/>
      <c r="J237" s="583"/>
      <c r="K237" s="583">
        <f>L237</f>
        <v>0</v>
      </c>
      <c r="L237" s="583">
        <f>L248+L255+L258+L292</f>
        <v>0</v>
      </c>
      <c r="M237" s="583"/>
      <c r="N237" s="583"/>
      <c r="O237" s="583"/>
      <c r="P237" s="583">
        <f>R237</f>
        <v>0</v>
      </c>
      <c r="Q237" s="604">
        <v>0</v>
      </c>
      <c r="R237" s="583">
        <f>R248+R255+R258+R292</f>
        <v>0</v>
      </c>
      <c r="S237" s="604">
        <v>0</v>
      </c>
      <c r="T237" s="604"/>
      <c r="U237" s="604"/>
      <c r="V237" s="583"/>
      <c r="W237" s="583"/>
      <c r="X237" s="583"/>
      <c r="Y237" s="583"/>
      <c r="Z237" s="583">
        <f>AB237</f>
        <v>0</v>
      </c>
      <c r="AA237" s="386" t="e">
        <f t="shared" si="415"/>
        <v>#DIV/0!</v>
      </c>
      <c r="AB237" s="309">
        <f>AB248+AB255+AB258+AB292</f>
        <v>0</v>
      </c>
      <c r="AC237" s="386" t="e">
        <f t="shared" si="416"/>
        <v>#DIV/0!</v>
      </c>
      <c r="AD237" s="386"/>
      <c r="AE237" s="386"/>
      <c r="AF237" s="583"/>
      <c r="AG237" s="583"/>
      <c r="AH237" s="583"/>
      <c r="AI237" s="583"/>
      <c r="AJ237" s="309">
        <f>AL237</f>
        <v>0</v>
      </c>
      <c r="AK237" s="386">
        <v>0</v>
      </c>
      <c r="AL237" s="309">
        <f>AL248+AL255+AL258+AL292</f>
        <v>0</v>
      </c>
      <c r="AM237" s="387">
        <v>0</v>
      </c>
      <c r="AN237" s="387"/>
      <c r="AO237" s="387"/>
      <c r="AP237" s="583"/>
      <c r="AQ237" s="583"/>
      <c r="AR237" s="583"/>
      <c r="AS237" s="583"/>
      <c r="AT237" s="310">
        <f>AT248+AT255+AT258+AT292</f>
        <v>154000</v>
      </c>
      <c r="AU237" s="310"/>
      <c r="AV237" s="310"/>
      <c r="AW237" s="310">
        <f>AX237</f>
        <v>0</v>
      </c>
      <c r="AX237" s="310">
        <f>AX248+AX255+AX258+AX292</f>
        <v>0</v>
      </c>
      <c r="AY237" s="310"/>
      <c r="AZ237" s="310"/>
      <c r="BA237" s="310">
        <f>BB237</f>
        <v>2010500</v>
      </c>
      <c r="BB237" s="310">
        <f>BB248+BB255+BB258+BB292</f>
        <v>2010500</v>
      </c>
      <c r="BC237" s="310"/>
      <c r="BD237" s="310"/>
      <c r="BE237" s="311">
        <f>BG237</f>
        <v>0</v>
      </c>
      <c r="BF237" s="398" t="e">
        <f t="shared" si="419"/>
        <v>#DIV/0!</v>
      </c>
      <c r="BG237" s="311">
        <f>BG248+BG255+BG258+BG292</f>
        <v>0</v>
      </c>
      <c r="BH237" s="398" t="e">
        <f t="shared" si="420"/>
        <v>#DIV/0!</v>
      </c>
      <c r="BI237" s="310"/>
      <c r="BJ237" s="310"/>
      <c r="BK237" s="310"/>
      <c r="BL237" s="310"/>
      <c r="BS237" s="639"/>
    </row>
    <row r="238" spans="1:71" s="71" customFormat="1" ht="24.75" customHeight="1" x14ac:dyDescent="0.2">
      <c r="B238" s="301"/>
      <c r="C238" s="186" t="s">
        <v>79</v>
      </c>
      <c r="D238" s="582"/>
      <c r="E238" s="355"/>
      <c r="F238" s="582"/>
      <c r="G238" s="582"/>
      <c r="H238" s="582"/>
      <c r="I238" s="582"/>
      <c r="J238" s="582"/>
      <c r="K238" s="582"/>
      <c r="L238" s="582"/>
      <c r="M238" s="582"/>
      <c r="N238" s="582"/>
      <c r="O238" s="582"/>
      <c r="P238" s="582"/>
      <c r="Q238" s="606"/>
      <c r="R238" s="582"/>
      <c r="S238" s="606"/>
      <c r="T238" s="606"/>
      <c r="U238" s="606"/>
      <c r="V238" s="582"/>
      <c r="W238" s="582"/>
      <c r="X238" s="582"/>
      <c r="Y238" s="582"/>
      <c r="Z238" s="582"/>
      <c r="AA238" s="393"/>
      <c r="AB238" s="590"/>
      <c r="AC238" s="393"/>
      <c r="AD238" s="393"/>
      <c r="AE238" s="393"/>
      <c r="AF238" s="582"/>
      <c r="AG238" s="582"/>
      <c r="AH238" s="582"/>
      <c r="AI238" s="582"/>
      <c r="AJ238" s="590"/>
      <c r="AK238" s="393"/>
      <c r="AL238" s="590"/>
      <c r="AM238" s="387"/>
      <c r="AN238" s="387"/>
      <c r="AO238" s="387"/>
      <c r="AP238" s="582"/>
      <c r="AQ238" s="582"/>
      <c r="AR238" s="582"/>
      <c r="AS238" s="582"/>
      <c r="AT238" s="331"/>
      <c r="AU238" s="331"/>
      <c r="AV238" s="331"/>
      <c r="AW238" s="331"/>
      <c r="AX238" s="331"/>
      <c r="AY238" s="331"/>
      <c r="AZ238" s="331"/>
      <c r="BA238" s="331"/>
      <c r="BB238" s="331"/>
      <c r="BC238" s="331"/>
      <c r="BD238" s="331"/>
      <c r="BE238" s="593"/>
      <c r="BF238" s="398"/>
      <c r="BG238" s="593"/>
      <c r="BH238" s="398"/>
      <c r="BI238" s="331"/>
      <c r="BJ238" s="331"/>
      <c r="BK238" s="331"/>
      <c r="BL238" s="331"/>
      <c r="BM238" s="70"/>
      <c r="BN238" s="70"/>
      <c r="BS238" s="674"/>
    </row>
    <row r="239" spans="1:71" s="41" customFormat="1" ht="51.75" hidden="1" customHeight="1" x14ac:dyDescent="0.25">
      <c r="B239" s="301" t="s">
        <v>60</v>
      </c>
      <c r="C239" s="186" t="s">
        <v>111</v>
      </c>
      <c r="D239" s="302">
        <f>D240+D241</f>
        <v>0</v>
      </c>
      <c r="E239" s="582">
        <f t="shared" ref="E239:E252" si="421">F239+G239</f>
        <v>1000</v>
      </c>
      <c r="F239" s="302">
        <f>SUM(F240:F241)</f>
        <v>1000</v>
      </c>
      <c r="G239" s="302">
        <f>SUM(G240:G241)</f>
        <v>0</v>
      </c>
      <c r="H239" s="302"/>
      <c r="I239" s="302"/>
      <c r="J239" s="302"/>
      <c r="K239" s="302">
        <f t="shared" ref="K239:K264" si="422">L239</f>
        <v>0</v>
      </c>
      <c r="L239" s="302">
        <f>L240+L241+L242</f>
        <v>0</v>
      </c>
      <c r="M239" s="302"/>
      <c r="N239" s="302"/>
      <c r="O239" s="302"/>
      <c r="P239" s="302">
        <f t="shared" ref="P239:P256" si="423">R239+X239</f>
        <v>0</v>
      </c>
      <c r="Q239" s="605" t="e">
        <f t="shared" si="413"/>
        <v>#DIV/0!</v>
      </c>
      <c r="R239" s="582">
        <f>SUM(R240:R242)</f>
        <v>0</v>
      </c>
      <c r="S239" s="605" t="e">
        <f t="shared" si="414"/>
        <v>#DIV/0!</v>
      </c>
      <c r="T239" s="605"/>
      <c r="U239" s="605"/>
      <c r="V239" s="302"/>
      <c r="W239" s="302"/>
      <c r="X239" s="302"/>
      <c r="Y239" s="302"/>
      <c r="Z239" s="302">
        <f t="shared" ref="Z239:Z242" si="424">AB239+AH239</f>
        <v>0</v>
      </c>
      <c r="AA239" s="389" t="e">
        <f t="shared" si="415"/>
        <v>#DIV/0!</v>
      </c>
      <c r="AB239" s="304">
        <f>AB240+AB241+AB242</f>
        <v>0</v>
      </c>
      <c r="AC239" s="389" t="e">
        <f t="shared" si="416"/>
        <v>#DIV/0!</v>
      </c>
      <c r="AD239" s="389"/>
      <c r="AE239" s="389"/>
      <c r="AF239" s="302"/>
      <c r="AG239" s="302"/>
      <c r="AH239" s="302"/>
      <c r="AI239" s="302"/>
      <c r="AJ239" s="304">
        <f t="shared" ref="AJ239:AJ243" si="425">AL239+AR239</f>
        <v>0</v>
      </c>
      <c r="AK239" s="389" t="e">
        <f t="shared" si="417"/>
        <v>#DIV/0!</v>
      </c>
      <c r="AL239" s="590">
        <f>SUM(AL240:AL242)</f>
        <v>0</v>
      </c>
      <c r="AM239" s="387" t="e">
        <f t="shared" si="418"/>
        <v>#DIV/0!</v>
      </c>
      <c r="AN239" s="387"/>
      <c r="AO239" s="387"/>
      <c r="AP239" s="302"/>
      <c r="AQ239" s="302"/>
      <c r="AR239" s="302"/>
      <c r="AS239" s="302"/>
      <c r="AT239" s="305">
        <f>AT240</f>
        <v>0</v>
      </c>
      <c r="AU239" s="305"/>
      <c r="AV239" s="305"/>
      <c r="AW239" s="305">
        <f>AX239</f>
        <v>0</v>
      </c>
      <c r="AX239" s="305">
        <f>AX240</f>
        <v>0</v>
      </c>
      <c r="AY239" s="305"/>
      <c r="AZ239" s="305"/>
      <c r="BA239" s="305">
        <f t="shared" ref="BA239:BA248" si="426">BB239</f>
        <v>0</v>
      </c>
      <c r="BB239" s="305">
        <f>SUM(BB240:BB241)</f>
        <v>0</v>
      </c>
      <c r="BC239" s="305"/>
      <c r="BD239" s="305"/>
      <c r="BE239" s="593">
        <f t="shared" ref="BE239:BE243" si="427">BG239+BK239</f>
        <v>0</v>
      </c>
      <c r="BF239" s="390" t="e">
        <f t="shared" si="419"/>
        <v>#DIV/0!</v>
      </c>
      <c r="BG239" s="593">
        <f>SUM(BG240:BG242)</f>
        <v>0</v>
      </c>
      <c r="BH239" s="390" t="e">
        <f t="shared" si="420"/>
        <v>#DIV/0!</v>
      </c>
      <c r="BI239" s="305"/>
      <c r="BJ239" s="305"/>
      <c r="BK239" s="305"/>
      <c r="BL239" s="305"/>
      <c r="BS239" s="651"/>
    </row>
    <row r="240" spans="1:71" s="43" customFormat="1" ht="24" hidden="1" customHeight="1" x14ac:dyDescent="0.25">
      <c r="B240" s="358"/>
      <c r="C240" s="191" t="s">
        <v>65</v>
      </c>
      <c r="D240" s="355"/>
      <c r="E240" s="355">
        <f t="shared" si="421"/>
        <v>1000</v>
      </c>
      <c r="F240" s="355">
        <v>1000</v>
      </c>
      <c r="G240" s="355"/>
      <c r="H240" s="355"/>
      <c r="I240" s="355"/>
      <c r="J240" s="355"/>
      <c r="K240" s="355">
        <f t="shared" si="422"/>
        <v>0</v>
      </c>
      <c r="L240" s="355">
        <v>0</v>
      </c>
      <c r="M240" s="355"/>
      <c r="N240" s="355"/>
      <c r="O240" s="355"/>
      <c r="P240" s="355">
        <f t="shared" si="423"/>
        <v>0</v>
      </c>
      <c r="Q240" s="606">
        <v>0</v>
      </c>
      <c r="R240" s="355">
        <f>AF240-L240</f>
        <v>0</v>
      </c>
      <c r="S240" s="606">
        <v>0</v>
      </c>
      <c r="T240" s="606"/>
      <c r="U240" s="606"/>
      <c r="V240" s="355"/>
      <c r="W240" s="355"/>
      <c r="X240" s="355"/>
      <c r="Y240" s="355"/>
      <c r="Z240" s="355">
        <f t="shared" si="424"/>
        <v>0</v>
      </c>
      <c r="AA240" s="387">
        <v>0</v>
      </c>
      <c r="AB240" s="354">
        <f>AQ240-X240</f>
        <v>0</v>
      </c>
      <c r="AC240" s="387">
        <v>0</v>
      </c>
      <c r="AD240" s="387"/>
      <c r="AE240" s="387"/>
      <c r="AF240" s="355"/>
      <c r="AG240" s="355"/>
      <c r="AH240" s="355"/>
      <c r="AI240" s="355"/>
      <c r="AJ240" s="354">
        <f t="shared" si="425"/>
        <v>0</v>
      </c>
      <c r="AK240" s="393">
        <v>0</v>
      </c>
      <c r="AL240" s="354">
        <f>AY240-AH240</f>
        <v>0</v>
      </c>
      <c r="AM240" s="387">
        <v>0</v>
      </c>
      <c r="AN240" s="387"/>
      <c r="AO240" s="387"/>
      <c r="AP240" s="355"/>
      <c r="AQ240" s="355"/>
      <c r="AR240" s="355"/>
      <c r="AS240" s="355"/>
      <c r="AT240" s="351">
        <f>BB240-AF240</f>
        <v>0</v>
      </c>
      <c r="AU240" s="351"/>
      <c r="AV240" s="351"/>
      <c r="AW240" s="351">
        <f>AX240</f>
        <v>0</v>
      </c>
      <c r="AX240" s="351">
        <f>BE240-AJ240</f>
        <v>0</v>
      </c>
      <c r="AY240" s="351"/>
      <c r="AZ240" s="351"/>
      <c r="BA240" s="351">
        <f t="shared" si="426"/>
        <v>0</v>
      </c>
      <c r="BB240" s="351">
        <v>0</v>
      </c>
      <c r="BC240" s="351"/>
      <c r="BD240" s="351"/>
      <c r="BE240" s="356">
        <f t="shared" si="427"/>
        <v>0</v>
      </c>
      <c r="BF240" s="398" t="e">
        <f t="shared" si="419"/>
        <v>#DIV/0!</v>
      </c>
      <c r="BG240" s="356">
        <f>BR240-BC240</f>
        <v>0</v>
      </c>
      <c r="BH240" s="398" t="e">
        <f t="shared" si="420"/>
        <v>#DIV/0!</v>
      </c>
      <c r="BI240" s="351"/>
      <c r="BJ240" s="351"/>
      <c r="BK240" s="351"/>
      <c r="BL240" s="351"/>
      <c r="BS240" s="647"/>
    </row>
    <row r="241" spans="2:71" s="43" customFormat="1" ht="54.75" hidden="1" customHeight="1" x14ac:dyDescent="0.25">
      <c r="B241" s="358"/>
      <c r="C241" s="191" t="s">
        <v>307</v>
      </c>
      <c r="D241" s="355"/>
      <c r="E241" s="355">
        <f t="shared" si="421"/>
        <v>0</v>
      </c>
      <c r="F241" s="355">
        <v>0</v>
      </c>
      <c r="G241" s="355"/>
      <c r="H241" s="355"/>
      <c r="I241" s="355"/>
      <c r="J241" s="355"/>
      <c r="K241" s="355">
        <f t="shared" si="422"/>
        <v>0</v>
      </c>
      <c r="L241" s="355"/>
      <c r="M241" s="355"/>
      <c r="N241" s="355"/>
      <c r="O241" s="355"/>
      <c r="P241" s="355">
        <f t="shared" si="423"/>
        <v>0</v>
      </c>
      <c r="Q241" s="606" t="e">
        <f t="shared" si="413"/>
        <v>#DIV/0!</v>
      </c>
      <c r="R241" s="355"/>
      <c r="S241" s="606" t="e">
        <f t="shared" si="414"/>
        <v>#DIV/0!</v>
      </c>
      <c r="T241" s="606"/>
      <c r="U241" s="606"/>
      <c r="V241" s="355"/>
      <c r="W241" s="355"/>
      <c r="X241" s="355"/>
      <c r="Y241" s="355"/>
      <c r="Z241" s="355">
        <f t="shared" si="424"/>
        <v>0</v>
      </c>
      <c r="AA241" s="387" t="e">
        <f t="shared" si="415"/>
        <v>#DIV/0!</v>
      </c>
      <c r="AB241" s="354">
        <f>L241</f>
        <v>0</v>
      </c>
      <c r="AC241" s="387" t="e">
        <f t="shared" si="416"/>
        <v>#DIV/0!</v>
      </c>
      <c r="AD241" s="387"/>
      <c r="AE241" s="387"/>
      <c r="AF241" s="355"/>
      <c r="AG241" s="355"/>
      <c r="AH241" s="355"/>
      <c r="AI241" s="355"/>
      <c r="AJ241" s="354">
        <f t="shared" si="425"/>
        <v>0</v>
      </c>
      <c r="AK241" s="393" t="e">
        <f t="shared" si="417"/>
        <v>#DIV/0!</v>
      </c>
      <c r="AL241" s="354">
        <f>AB241</f>
        <v>0</v>
      </c>
      <c r="AM241" s="387" t="e">
        <f t="shared" si="418"/>
        <v>#DIV/0!</v>
      </c>
      <c r="AN241" s="387"/>
      <c r="AO241" s="387"/>
      <c r="AP241" s="355"/>
      <c r="AQ241" s="355"/>
      <c r="AR241" s="355"/>
      <c r="AS241" s="355"/>
      <c r="AT241" s="351"/>
      <c r="AU241" s="351"/>
      <c r="AV241" s="351"/>
      <c r="AW241" s="351"/>
      <c r="AX241" s="351"/>
      <c r="AY241" s="351"/>
      <c r="AZ241" s="351"/>
      <c r="BA241" s="351">
        <f t="shared" si="426"/>
        <v>0</v>
      </c>
      <c r="BB241" s="351">
        <v>0</v>
      </c>
      <c r="BC241" s="351"/>
      <c r="BD241" s="351"/>
      <c r="BE241" s="356">
        <f t="shared" si="427"/>
        <v>0</v>
      </c>
      <c r="BF241" s="398" t="e">
        <f t="shared" si="419"/>
        <v>#DIV/0!</v>
      </c>
      <c r="BG241" s="356">
        <f>L241-AB241</f>
        <v>0</v>
      </c>
      <c r="BH241" s="398" t="e">
        <f t="shared" si="420"/>
        <v>#DIV/0!</v>
      </c>
      <c r="BI241" s="351"/>
      <c r="BJ241" s="351"/>
      <c r="BK241" s="351"/>
      <c r="BL241" s="351"/>
      <c r="BS241" s="647"/>
    </row>
    <row r="242" spans="2:71" s="43" customFormat="1" ht="60.75" hidden="1" customHeight="1" x14ac:dyDescent="0.25">
      <c r="B242" s="358"/>
      <c r="C242" s="191" t="s">
        <v>73</v>
      </c>
      <c r="D242" s="355"/>
      <c r="E242" s="355"/>
      <c r="F242" s="355"/>
      <c r="G242" s="355"/>
      <c r="H242" s="355"/>
      <c r="I242" s="355"/>
      <c r="J242" s="355"/>
      <c r="K242" s="355">
        <f t="shared" si="422"/>
        <v>0</v>
      </c>
      <c r="L242" s="355"/>
      <c r="M242" s="355"/>
      <c r="N242" s="355"/>
      <c r="O242" s="355"/>
      <c r="P242" s="355">
        <f t="shared" si="423"/>
        <v>0</v>
      </c>
      <c r="Q242" s="606" t="e">
        <f t="shared" si="413"/>
        <v>#DIV/0!</v>
      </c>
      <c r="R242" s="355">
        <f>L242</f>
        <v>0</v>
      </c>
      <c r="S242" s="606" t="e">
        <f t="shared" si="414"/>
        <v>#DIV/0!</v>
      </c>
      <c r="T242" s="606"/>
      <c r="U242" s="606"/>
      <c r="V242" s="355"/>
      <c r="W242" s="355"/>
      <c r="X242" s="355"/>
      <c r="Y242" s="355"/>
      <c r="Z242" s="355">
        <f t="shared" si="424"/>
        <v>0</v>
      </c>
      <c r="AA242" s="387" t="e">
        <f t="shared" si="415"/>
        <v>#DIV/0!</v>
      </c>
      <c r="AB242" s="354">
        <f>L242</f>
        <v>0</v>
      </c>
      <c r="AC242" s="387" t="e">
        <f t="shared" si="416"/>
        <v>#DIV/0!</v>
      </c>
      <c r="AD242" s="387"/>
      <c r="AE242" s="387"/>
      <c r="AF242" s="355"/>
      <c r="AG242" s="355"/>
      <c r="AH242" s="355"/>
      <c r="AI242" s="355"/>
      <c r="AJ242" s="354">
        <f t="shared" si="425"/>
        <v>0</v>
      </c>
      <c r="AK242" s="393" t="e">
        <f t="shared" si="417"/>
        <v>#DIV/0!</v>
      </c>
      <c r="AL242" s="354">
        <f>AB242</f>
        <v>0</v>
      </c>
      <c r="AM242" s="387" t="e">
        <f t="shared" si="418"/>
        <v>#DIV/0!</v>
      </c>
      <c r="AN242" s="387"/>
      <c r="AO242" s="387"/>
      <c r="AP242" s="355"/>
      <c r="AQ242" s="355"/>
      <c r="AR242" s="355"/>
      <c r="AS242" s="355"/>
      <c r="AT242" s="351"/>
      <c r="AU242" s="351"/>
      <c r="AV242" s="351"/>
      <c r="AW242" s="351"/>
      <c r="AX242" s="351"/>
      <c r="AY242" s="351"/>
      <c r="AZ242" s="351"/>
      <c r="BA242" s="351"/>
      <c r="BB242" s="351"/>
      <c r="BC242" s="351"/>
      <c r="BD242" s="351"/>
      <c r="BE242" s="356">
        <f t="shared" si="427"/>
        <v>0</v>
      </c>
      <c r="BF242" s="398" t="e">
        <f t="shared" si="419"/>
        <v>#DIV/0!</v>
      </c>
      <c r="BG242" s="356">
        <f>L242-AB242</f>
        <v>0</v>
      </c>
      <c r="BH242" s="398" t="e">
        <f t="shared" si="420"/>
        <v>#DIV/0!</v>
      </c>
      <c r="BI242" s="351"/>
      <c r="BJ242" s="351"/>
      <c r="BK242" s="351"/>
      <c r="BL242" s="351"/>
      <c r="BS242" s="647"/>
    </row>
    <row r="243" spans="2:71" s="41" customFormat="1" ht="38.25" customHeight="1" x14ac:dyDescent="0.25">
      <c r="B243" s="705" t="s">
        <v>60</v>
      </c>
      <c r="C243" s="706" t="s">
        <v>68</v>
      </c>
      <c r="D243" s="717"/>
      <c r="E243" s="707">
        <f t="shared" si="421"/>
        <v>743937</v>
      </c>
      <c r="F243" s="717">
        <f>SUM(F245:F247)</f>
        <v>743937</v>
      </c>
      <c r="G243" s="717">
        <f>SUM(G245:G247)</f>
        <v>0</v>
      </c>
      <c r="H243" s="707">
        <f t="shared" ref="H243:H252" si="428">I243+J243</f>
        <v>-743937</v>
      </c>
      <c r="I243" s="717">
        <f>SUM(I245:I247)</f>
        <v>-743937</v>
      </c>
      <c r="J243" s="717"/>
      <c r="K243" s="717">
        <f>K244</f>
        <v>202885.17054000002</v>
      </c>
      <c r="L243" s="717">
        <f>L244+L248</f>
        <v>201363.66116000002</v>
      </c>
      <c r="M243" s="717">
        <f t="shared" ref="M243:O243" si="429">M244+M248</f>
        <v>1521.50938</v>
      </c>
      <c r="N243" s="717">
        <f t="shared" si="429"/>
        <v>0</v>
      </c>
      <c r="O243" s="717">
        <f t="shared" si="429"/>
        <v>0</v>
      </c>
      <c r="P243" s="717">
        <f t="shared" si="423"/>
        <v>42513.790759999996</v>
      </c>
      <c r="Q243" s="708">
        <f t="shared" si="413"/>
        <v>0.2095460730167962</v>
      </c>
      <c r="R243" s="717">
        <f>R244+R248</f>
        <v>42513.790759999996</v>
      </c>
      <c r="S243" s="708">
        <f t="shared" si="414"/>
        <v>0.2111294089265654</v>
      </c>
      <c r="T243" s="708"/>
      <c r="U243" s="708"/>
      <c r="V243" s="717"/>
      <c r="W243" s="717"/>
      <c r="X243" s="717"/>
      <c r="Y243" s="717"/>
      <c r="Z243" s="717">
        <f>AB243+AD243</f>
        <v>197696.33019000001</v>
      </c>
      <c r="AA243" s="709">
        <f t="shared" si="415"/>
        <v>0.97442474313825223</v>
      </c>
      <c r="AB243" s="718">
        <f>AB244+AB248</f>
        <v>196428.96134000001</v>
      </c>
      <c r="AC243" s="709">
        <f t="shared" si="416"/>
        <v>0.97549359307646388</v>
      </c>
      <c r="AD243" s="718">
        <f>AD244</f>
        <v>1267.3688500000001</v>
      </c>
      <c r="AE243" s="709">
        <f>AD243/M243</f>
        <v>0.83296814772183669</v>
      </c>
      <c r="AF243" s="717"/>
      <c r="AG243" s="717"/>
      <c r="AH243" s="717"/>
      <c r="AI243" s="717"/>
      <c r="AJ243" s="718">
        <f t="shared" si="425"/>
        <v>145705.16494000002</v>
      </c>
      <c r="AK243" s="709">
        <f t="shared" si="417"/>
        <v>0.71816567249439933</v>
      </c>
      <c r="AL243" s="718">
        <f>AL244+AL248</f>
        <v>145705.16494000002</v>
      </c>
      <c r="AM243" s="711">
        <f t="shared" si="418"/>
        <v>0.72359215213228201</v>
      </c>
      <c r="AN243" s="711"/>
      <c r="AO243" s="711"/>
      <c r="AP243" s="717"/>
      <c r="AQ243" s="717"/>
      <c r="AR243" s="717"/>
      <c r="AS243" s="717"/>
      <c r="AT243" s="719">
        <f>AT244+AT248</f>
        <v>0</v>
      </c>
      <c r="AU243" s="719"/>
      <c r="AV243" s="719"/>
      <c r="AW243" s="719">
        <f>AX243</f>
        <v>0</v>
      </c>
      <c r="AX243" s="719">
        <f>AX245</f>
        <v>0</v>
      </c>
      <c r="AY243" s="719"/>
      <c r="AZ243" s="719"/>
      <c r="BA243" s="719">
        <f t="shared" si="426"/>
        <v>968549.99687999999</v>
      </c>
      <c r="BB243" s="719">
        <f>BB244+BB248</f>
        <v>968549.99687999999</v>
      </c>
      <c r="BC243" s="719"/>
      <c r="BD243" s="719"/>
      <c r="BE243" s="720">
        <f t="shared" si="427"/>
        <v>4772.0499099999997</v>
      </c>
      <c r="BF243" s="714">
        <f t="shared" si="419"/>
        <v>2.3520939935130259E-2</v>
      </c>
      <c r="BG243" s="720">
        <f>BG244+BG248</f>
        <v>4772.0499099999997</v>
      </c>
      <c r="BH243" s="714">
        <f t="shared" si="420"/>
        <v>2.3698664806298952E-2</v>
      </c>
      <c r="BI243" s="719"/>
      <c r="BJ243" s="719"/>
      <c r="BK243" s="719"/>
      <c r="BL243" s="719"/>
      <c r="BM243" s="721"/>
      <c r="BN243" s="721"/>
      <c r="BO243" s="721"/>
      <c r="BP243" s="721"/>
      <c r="BQ243" s="721"/>
      <c r="BR243" s="721"/>
      <c r="BS243" s="754" t="s">
        <v>449</v>
      </c>
    </row>
    <row r="244" spans="2:71" s="41" customFormat="1" ht="41.25" hidden="1" customHeight="1" x14ac:dyDescent="0.25">
      <c r="B244" s="301"/>
      <c r="C244" s="186" t="s">
        <v>56</v>
      </c>
      <c r="D244" s="302"/>
      <c r="E244" s="582"/>
      <c r="F244" s="302"/>
      <c r="G244" s="302"/>
      <c r="H244" s="582"/>
      <c r="I244" s="302"/>
      <c r="J244" s="302"/>
      <c r="K244" s="302">
        <f>L244+M244</f>
        <v>202885.17054000002</v>
      </c>
      <c r="L244" s="302">
        <f>L246+L247</f>
        <v>201363.66116000002</v>
      </c>
      <c r="M244" s="302">
        <f t="shared" ref="M244:O244" si="430">M246+M247</f>
        <v>1521.50938</v>
      </c>
      <c r="N244" s="302">
        <f t="shared" si="430"/>
        <v>0</v>
      </c>
      <c r="O244" s="302">
        <f t="shared" si="430"/>
        <v>0</v>
      </c>
      <c r="P244" s="302">
        <f>R244</f>
        <v>42513.790759999996</v>
      </c>
      <c r="Q244" s="605">
        <f t="shared" si="413"/>
        <v>0.2095460730167962</v>
      </c>
      <c r="R244" s="302">
        <f>R246+R247</f>
        <v>42513.790759999996</v>
      </c>
      <c r="S244" s="605">
        <f t="shared" si="414"/>
        <v>0.2111294089265654</v>
      </c>
      <c r="T244" s="605"/>
      <c r="U244" s="605"/>
      <c r="V244" s="302"/>
      <c r="W244" s="302"/>
      <c r="X244" s="302"/>
      <c r="Y244" s="302"/>
      <c r="Z244" s="302">
        <f>AB244+AD244</f>
        <v>197696.33019000001</v>
      </c>
      <c r="AA244" s="389">
        <f t="shared" si="415"/>
        <v>0.97442474313825223</v>
      </c>
      <c r="AB244" s="304">
        <f>AB245+AB246+AB247</f>
        <v>196428.96134000001</v>
      </c>
      <c r="AC244" s="389">
        <f t="shared" si="416"/>
        <v>0.97549359307646388</v>
      </c>
      <c r="AD244" s="304">
        <f>AD246+AD247</f>
        <v>1267.3688500000001</v>
      </c>
      <c r="AE244" s="389">
        <f>AD244/M244</f>
        <v>0.83296814772183669</v>
      </c>
      <c r="AF244" s="302"/>
      <c r="AG244" s="302"/>
      <c r="AH244" s="302"/>
      <c r="AI244" s="302"/>
      <c r="AJ244" s="304">
        <f>AL244</f>
        <v>145705.16494000002</v>
      </c>
      <c r="AK244" s="389">
        <f t="shared" si="417"/>
        <v>0.71816567249439933</v>
      </c>
      <c r="AL244" s="304">
        <f>AL245+AL247+AL246</f>
        <v>145705.16494000002</v>
      </c>
      <c r="AM244" s="387">
        <f t="shared" si="418"/>
        <v>0.72359215213228201</v>
      </c>
      <c r="AN244" s="387"/>
      <c r="AO244" s="387"/>
      <c r="AP244" s="302"/>
      <c r="AQ244" s="302"/>
      <c r="AR244" s="302"/>
      <c r="AS244" s="302"/>
      <c r="AT244" s="305">
        <f>AT245+AT247</f>
        <v>0</v>
      </c>
      <c r="AU244" s="305"/>
      <c r="AV244" s="305"/>
      <c r="AW244" s="305"/>
      <c r="AX244" s="305"/>
      <c r="AY244" s="305"/>
      <c r="AZ244" s="305"/>
      <c r="BA244" s="305">
        <f t="shared" si="426"/>
        <v>13294.741959999999</v>
      </c>
      <c r="BB244" s="305">
        <f>BB245+BB247</f>
        <v>13294.741959999999</v>
      </c>
      <c r="BC244" s="305"/>
      <c r="BD244" s="305"/>
      <c r="BE244" s="306">
        <f>BG244</f>
        <v>4772.0499099999997</v>
      </c>
      <c r="BF244" s="390">
        <f t="shared" si="419"/>
        <v>2.3520939935130259E-2</v>
      </c>
      <c r="BG244" s="306">
        <f>BG245+BG247</f>
        <v>4772.0499099999997</v>
      </c>
      <c r="BH244" s="390">
        <f t="shared" si="420"/>
        <v>2.3698664806298952E-2</v>
      </c>
      <c r="BI244" s="305"/>
      <c r="BJ244" s="305"/>
      <c r="BK244" s="305"/>
      <c r="BL244" s="305"/>
      <c r="BS244" s="651"/>
    </row>
    <row r="245" spans="2:71" s="37" customFormat="1" ht="80.25" hidden="1" customHeight="1" x14ac:dyDescent="0.25">
      <c r="B245" s="318"/>
      <c r="C245" s="204" t="s">
        <v>114</v>
      </c>
      <c r="D245" s="584"/>
      <c r="E245" s="584">
        <f t="shared" si="421"/>
        <v>743937</v>
      </c>
      <c r="F245" s="584">
        <v>743937</v>
      </c>
      <c r="G245" s="584"/>
      <c r="H245" s="584">
        <f t="shared" si="428"/>
        <v>-743937</v>
      </c>
      <c r="I245" s="584">
        <f>L245-F245</f>
        <v>-743937</v>
      </c>
      <c r="J245" s="584"/>
      <c r="K245" s="584">
        <f t="shared" si="422"/>
        <v>0</v>
      </c>
      <c r="L245" s="584">
        <v>0</v>
      </c>
      <c r="M245" s="584"/>
      <c r="N245" s="584"/>
      <c r="O245" s="584"/>
      <c r="P245" s="584">
        <f t="shared" si="423"/>
        <v>0</v>
      </c>
      <c r="Q245" s="607">
        <v>0</v>
      </c>
      <c r="R245" s="584">
        <v>0</v>
      </c>
      <c r="S245" s="607">
        <v>0</v>
      </c>
      <c r="T245" s="607"/>
      <c r="U245" s="607"/>
      <c r="V245" s="584"/>
      <c r="W245" s="584"/>
      <c r="X245" s="584"/>
      <c r="Y245" s="584"/>
      <c r="Z245" s="584">
        <f t="shared" ref="Z245:Z249" si="431">AB245+AH245</f>
        <v>0</v>
      </c>
      <c r="AA245" s="409">
        <v>0</v>
      </c>
      <c r="AB245" s="320">
        <f>AQ245-X245</f>
        <v>0</v>
      </c>
      <c r="AC245" s="409">
        <v>0</v>
      </c>
      <c r="AD245" s="409"/>
      <c r="AE245" s="409"/>
      <c r="AF245" s="584"/>
      <c r="AG245" s="584"/>
      <c r="AH245" s="584"/>
      <c r="AI245" s="584"/>
      <c r="AJ245" s="320">
        <f t="shared" ref="AJ245:AJ249" si="432">AL245+AR245</f>
        <v>0</v>
      </c>
      <c r="AK245" s="409">
        <v>0</v>
      </c>
      <c r="AL245" s="320">
        <f>AY245-AH245</f>
        <v>0</v>
      </c>
      <c r="AM245" s="387" t="e">
        <f t="shared" si="418"/>
        <v>#DIV/0!</v>
      </c>
      <c r="AN245" s="387"/>
      <c r="AO245" s="387"/>
      <c r="AP245" s="584"/>
      <c r="AQ245" s="584"/>
      <c r="AR245" s="584"/>
      <c r="AS245" s="584"/>
      <c r="AT245" s="321">
        <f>BB245-AF245</f>
        <v>0</v>
      </c>
      <c r="AU245" s="321"/>
      <c r="AV245" s="321"/>
      <c r="AW245" s="321">
        <f>AX245</f>
        <v>0</v>
      </c>
      <c r="AX245" s="321">
        <f>BE245-AJ245</f>
        <v>0</v>
      </c>
      <c r="AY245" s="321"/>
      <c r="AZ245" s="321"/>
      <c r="BA245" s="321">
        <f t="shared" si="426"/>
        <v>0</v>
      </c>
      <c r="BB245" s="321">
        <v>0</v>
      </c>
      <c r="BC245" s="321"/>
      <c r="BD245" s="321"/>
      <c r="BE245" s="322">
        <f t="shared" ref="BE245:BE249" si="433">BG245+BK245</f>
        <v>0</v>
      </c>
      <c r="BF245" s="410">
        <v>0</v>
      </c>
      <c r="BG245" s="322">
        <f>BR245-BC245</f>
        <v>0</v>
      </c>
      <c r="BH245" s="410">
        <v>0</v>
      </c>
      <c r="BI245" s="321"/>
      <c r="BJ245" s="321"/>
      <c r="BK245" s="321"/>
      <c r="BL245" s="321"/>
      <c r="BS245" s="641"/>
    </row>
    <row r="246" spans="2:71" s="43" customFormat="1" ht="64.5" hidden="1" customHeight="1" x14ac:dyDescent="0.25">
      <c r="B246" s="358"/>
      <c r="C246" s="191" t="s">
        <v>65</v>
      </c>
      <c r="D246" s="355"/>
      <c r="E246" s="355"/>
      <c r="F246" s="355"/>
      <c r="G246" s="355"/>
      <c r="H246" s="355"/>
      <c r="I246" s="355"/>
      <c r="J246" s="355"/>
      <c r="K246" s="355">
        <f t="shared" si="422"/>
        <v>188068.9192</v>
      </c>
      <c r="L246" s="355">
        <v>188068.9192</v>
      </c>
      <c r="M246" s="355"/>
      <c r="N246" s="355"/>
      <c r="O246" s="355"/>
      <c r="P246" s="355">
        <f t="shared" si="423"/>
        <v>38253.521959999998</v>
      </c>
      <c r="Q246" s="608">
        <f t="shared" si="413"/>
        <v>0.20340161533719281</v>
      </c>
      <c r="R246" s="355">
        <v>38253.521959999998</v>
      </c>
      <c r="S246" s="605">
        <f t="shared" si="414"/>
        <v>0.20340161533719281</v>
      </c>
      <c r="T246" s="605"/>
      <c r="U246" s="605"/>
      <c r="V246" s="355"/>
      <c r="W246" s="355"/>
      <c r="X246" s="355"/>
      <c r="Y246" s="355"/>
      <c r="Z246" s="355">
        <f t="shared" si="431"/>
        <v>187906.26929</v>
      </c>
      <c r="AA246" s="387">
        <f t="shared" si="415"/>
        <v>0.99913515794799124</v>
      </c>
      <c r="AB246" s="354">
        <v>187906.26929</v>
      </c>
      <c r="AC246" s="389">
        <f t="shared" si="416"/>
        <v>0.99913515794799124</v>
      </c>
      <c r="AD246" s="354">
        <v>0</v>
      </c>
      <c r="AE246" s="387">
        <v>0</v>
      </c>
      <c r="AF246" s="355"/>
      <c r="AG246" s="355"/>
      <c r="AH246" s="355"/>
      <c r="AI246" s="355"/>
      <c r="AJ246" s="354">
        <f t="shared" si="432"/>
        <v>136467.70808000001</v>
      </c>
      <c r="AK246" s="389">
        <f t="shared" si="417"/>
        <v>0.72562605591876028</v>
      </c>
      <c r="AL246" s="354">
        <v>136467.70808000001</v>
      </c>
      <c r="AM246" s="387">
        <f t="shared" si="418"/>
        <v>0.72562605591876028</v>
      </c>
      <c r="AN246" s="387"/>
      <c r="AO246" s="387"/>
      <c r="AP246" s="355"/>
      <c r="AQ246" s="355"/>
      <c r="AR246" s="355"/>
      <c r="AS246" s="355"/>
      <c r="AT246" s="351"/>
      <c r="AU246" s="351"/>
      <c r="AV246" s="351"/>
      <c r="AW246" s="351"/>
      <c r="AX246" s="351"/>
      <c r="AY246" s="351"/>
      <c r="AZ246" s="351"/>
      <c r="BA246" s="351">
        <f t="shared" si="426"/>
        <v>0</v>
      </c>
      <c r="BB246" s="351">
        <v>0</v>
      </c>
      <c r="BC246" s="351"/>
      <c r="BD246" s="351"/>
      <c r="BE246" s="356">
        <f t="shared" si="433"/>
        <v>0</v>
      </c>
      <c r="BF246" s="398">
        <f t="shared" si="419"/>
        <v>0</v>
      </c>
      <c r="BG246" s="356">
        <f>BR246-BC246</f>
        <v>0</v>
      </c>
      <c r="BH246" s="398">
        <f t="shared" si="420"/>
        <v>0</v>
      </c>
      <c r="BI246" s="351"/>
      <c r="BJ246" s="351"/>
      <c r="BK246" s="351"/>
      <c r="BL246" s="351"/>
      <c r="BS246" s="647"/>
    </row>
    <row r="247" spans="2:71" s="43" customFormat="1" ht="31.5" hidden="1" customHeight="1" x14ac:dyDescent="0.25">
      <c r="B247" s="358"/>
      <c r="C247" s="191" t="s">
        <v>66</v>
      </c>
      <c r="D247" s="355"/>
      <c r="E247" s="355">
        <f t="shared" si="421"/>
        <v>0</v>
      </c>
      <c r="F247" s="355">
        <v>0</v>
      </c>
      <c r="G247" s="355"/>
      <c r="H247" s="355">
        <f t="shared" si="428"/>
        <v>0</v>
      </c>
      <c r="I247" s="355">
        <v>0</v>
      </c>
      <c r="J247" s="355"/>
      <c r="K247" s="355">
        <f>L247+M247</f>
        <v>14816.251339999999</v>
      </c>
      <c r="L247" s="355">
        <v>13294.741959999999</v>
      </c>
      <c r="M247" s="355">
        <v>1521.50938</v>
      </c>
      <c r="N247" s="355"/>
      <c r="O247" s="355"/>
      <c r="P247" s="355">
        <f t="shared" si="423"/>
        <v>4260.2687999999998</v>
      </c>
      <c r="Q247" s="608">
        <f t="shared" si="413"/>
        <v>0.28754026252905074</v>
      </c>
      <c r="R247" s="355">
        <v>4260.2687999999998</v>
      </c>
      <c r="S247" s="608">
        <f t="shared" si="414"/>
        <v>0.32044764861310632</v>
      </c>
      <c r="T247" s="608"/>
      <c r="U247" s="608"/>
      <c r="V247" s="355"/>
      <c r="W247" s="355"/>
      <c r="X247" s="355"/>
      <c r="Y247" s="355"/>
      <c r="Z247" s="355">
        <f>AB247+AD247</f>
        <v>9790.0609000000004</v>
      </c>
      <c r="AA247" s="387">
        <f t="shared" si="415"/>
        <v>0.66076503937061326</v>
      </c>
      <c r="AB247" s="354">
        <v>8522.6920499999997</v>
      </c>
      <c r="AC247" s="387">
        <f t="shared" si="416"/>
        <v>0.64105735001418562</v>
      </c>
      <c r="AD247" s="354">
        <v>1267.3688500000001</v>
      </c>
      <c r="AE247" s="387">
        <f>AD247/M247</f>
        <v>0.83296814772183669</v>
      </c>
      <c r="AF247" s="355"/>
      <c r="AG247" s="355"/>
      <c r="AH247" s="355"/>
      <c r="AI247" s="355"/>
      <c r="AJ247" s="354">
        <f t="shared" si="432"/>
        <v>9237.4568600000002</v>
      </c>
      <c r="AK247" s="389">
        <f t="shared" si="417"/>
        <v>0.62346788320614444</v>
      </c>
      <c r="AL247" s="354">
        <v>9237.4568600000002</v>
      </c>
      <c r="AM247" s="387">
        <f t="shared" si="418"/>
        <v>0.69482031977700764</v>
      </c>
      <c r="AN247" s="387"/>
      <c r="AO247" s="387"/>
      <c r="AP247" s="355"/>
      <c r="AQ247" s="355"/>
      <c r="AR247" s="355"/>
      <c r="AS247" s="355"/>
      <c r="AT247" s="351">
        <v>0</v>
      </c>
      <c r="AU247" s="351"/>
      <c r="AV247" s="351"/>
      <c r="AW247" s="351"/>
      <c r="AX247" s="351"/>
      <c r="AY247" s="351"/>
      <c r="AZ247" s="351"/>
      <c r="BA247" s="351">
        <f t="shared" si="426"/>
        <v>13294.741959999999</v>
      </c>
      <c r="BB247" s="351">
        <f>L247</f>
        <v>13294.741959999999</v>
      </c>
      <c r="BC247" s="351"/>
      <c r="BD247" s="351"/>
      <c r="BE247" s="356">
        <f t="shared" si="433"/>
        <v>4772.0499099999997</v>
      </c>
      <c r="BF247" s="405">
        <f t="shared" si="419"/>
        <v>0.32208213808554359</v>
      </c>
      <c r="BG247" s="356">
        <f>L247-AB247</f>
        <v>4772.0499099999997</v>
      </c>
      <c r="BH247" s="405">
        <f t="shared" si="420"/>
        <v>0.35894264998581438</v>
      </c>
      <c r="BI247" s="351"/>
      <c r="BJ247" s="351"/>
      <c r="BK247" s="351"/>
      <c r="BL247" s="351"/>
      <c r="BS247" s="647"/>
    </row>
    <row r="248" spans="2:71" s="36" customFormat="1" ht="46.5" hidden="1" customHeight="1" x14ac:dyDescent="0.25">
      <c r="B248" s="307"/>
      <c r="C248" s="187" t="s">
        <v>57</v>
      </c>
      <c r="D248" s="583"/>
      <c r="E248" s="583"/>
      <c r="F248" s="583"/>
      <c r="G248" s="583"/>
      <c r="H248" s="583"/>
      <c r="I248" s="583"/>
      <c r="J248" s="583"/>
      <c r="K248" s="355">
        <f t="shared" si="422"/>
        <v>0</v>
      </c>
      <c r="L248" s="583">
        <v>0</v>
      </c>
      <c r="M248" s="583"/>
      <c r="N248" s="583"/>
      <c r="O248" s="583"/>
      <c r="P248" s="355">
        <f t="shared" si="423"/>
        <v>0</v>
      </c>
      <c r="Q248" s="606" t="e">
        <f t="shared" si="413"/>
        <v>#DIV/0!</v>
      </c>
      <c r="R248" s="355">
        <f>AF248-L248</f>
        <v>0</v>
      </c>
      <c r="S248" s="606" t="e">
        <f t="shared" si="414"/>
        <v>#DIV/0!</v>
      </c>
      <c r="T248" s="606"/>
      <c r="U248" s="606"/>
      <c r="V248" s="583"/>
      <c r="W248" s="583"/>
      <c r="X248" s="583"/>
      <c r="Y248" s="583"/>
      <c r="Z248" s="355">
        <f t="shared" si="431"/>
        <v>0</v>
      </c>
      <c r="AA248" s="393" t="e">
        <f t="shared" si="415"/>
        <v>#DIV/0!</v>
      </c>
      <c r="AB248" s="354">
        <f>AQ248-X248</f>
        <v>0</v>
      </c>
      <c r="AC248" s="393" t="e">
        <f t="shared" si="416"/>
        <v>#DIV/0!</v>
      </c>
      <c r="AD248" s="393"/>
      <c r="AE248" s="393"/>
      <c r="AF248" s="583"/>
      <c r="AG248" s="583"/>
      <c r="AH248" s="583"/>
      <c r="AI248" s="583"/>
      <c r="AJ248" s="354">
        <f t="shared" si="432"/>
        <v>0</v>
      </c>
      <c r="AK248" s="393" t="e">
        <f t="shared" si="417"/>
        <v>#DIV/0!</v>
      </c>
      <c r="AL248" s="354">
        <f>AY248-AH248</f>
        <v>0</v>
      </c>
      <c r="AM248" s="387" t="e">
        <f t="shared" si="418"/>
        <v>#DIV/0!</v>
      </c>
      <c r="AN248" s="387"/>
      <c r="AO248" s="387"/>
      <c r="AP248" s="583"/>
      <c r="AQ248" s="583"/>
      <c r="AR248" s="583"/>
      <c r="AS248" s="583"/>
      <c r="AT248" s="310">
        <v>0</v>
      </c>
      <c r="AU248" s="310"/>
      <c r="AV248" s="310"/>
      <c r="AW248" s="310"/>
      <c r="AX248" s="310"/>
      <c r="AY248" s="310"/>
      <c r="AZ248" s="310"/>
      <c r="BA248" s="310">
        <f t="shared" si="426"/>
        <v>955255.25491999998</v>
      </c>
      <c r="BB248" s="310">
        <v>955255.25491999998</v>
      </c>
      <c r="BC248" s="310"/>
      <c r="BD248" s="310"/>
      <c r="BE248" s="356">
        <f t="shared" si="433"/>
        <v>0</v>
      </c>
      <c r="BF248" s="398" t="e">
        <f t="shared" si="419"/>
        <v>#DIV/0!</v>
      </c>
      <c r="BG248" s="356">
        <f>BR248-BC248</f>
        <v>0</v>
      </c>
      <c r="BH248" s="398" t="e">
        <f t="shared" si="420"/>
        <v>#DIV/0!</v>
      </c>
      <c r="BI248" s="310"/>
      <c r="BJ248" s="310"/>
      <c r="BK248" s="310"/>
      <c r="BL248" s="310"/>
      <c r="BS248" s="639"/>
    </row>
    <row r="249" spans="2:71" s="35" customFormat="1" ht="129.75" hidden="1" customHeight="1" x14ac:dyDescent="0.25">
      <c r="B249" s="411" t="s">
        <v>83</v>
      </c>
      <c r="C249" s="205" t="s">
        <v>112</v>
      </c>
      <c r="D249" s="412"/>
      <c r="E249" s="413">
        <f t="shared" si="421"/>
        <v>690541.68420000002</v>
      </c>
      <c r="F249" s="412">
        <f>SUM(F251:F252)</f>
        <v>690541.68420000002</v>
      </c>
      <c r="G249" s="412">
        <f>SUM(G251:G252)</f>
        <v>0</v>
      </c>
      <c r="H249" s="412">
        <f t="shared" si="428"/>
        <v>-690541.68420000002</v>
      </c>
      <c r="I249" s="412">
        <f>I251+I252</f>
        <v>-690541.68420000002</v>
      </c>
      <c r="J249" s="412"/>
      <c r="K249" s="355">
        <f t="shared" si="422"/>
        <v>0</v>
      </c>
      <c r="L249" s="302">
        <f>L250+L255</f>
        <v>0</v>
      </c>
      <c r="M249" s="302"/>
      <c r="N249" s="412"/>
      <c r="O249" s="412"/>
      <c r="P249" s="355">
        <f t="shared" si="423"/>
        <v>0</v>
      </c>
      <c r="Q249" s="606" t="e">
        <f t="shared" si="413"/>
        <v>#DIV/0!</v>
      </c>
      <c r="R249" s="355">
        <f>R250+R255</f>
        <v>0</v>
      </c>
      <c r="S249" s="606" t="e">
        <f t="shared" si="414"/>
        <v>#DIV/0!</v>
      </c>
      <c r="T249" s="606"/>
      <c r="U249" s="606"/>
      <c r="V249" s="412"/>
      <c r="W249" s="412"/>
      <c r="X249" s="412"/>
      <c r="Y249" s="412"/>
      <c r="Z249" s="355">
        <f t="shared" si="431"/>
        <v>0</v>
      </c>
      <c r="AA249" s="393" t="e">
        <f t="shared" si="415"/>
        <v>#DIV/0!</v>
      </c>
      <c r="AB249" s="354">
        <f>AB250+AB255</f>
        <v>0</v>
      </c>
      <c r="AC249" s="393" t="e">
        <f t="shared" si="416"/>
        <v>#DIV/0!</v>
      </c>
      <c r="AD249" s="393"/>
      <c r="AE249" s="393"/>
      <c r="AF249" s="412"/>
      <c r="AG249" s="412"/>
      <c r="AH249" s="412"/>
      <c r="AI249" s="412"/>
      <c r="AJ249" s="354">
        <f t="shared" si="432"/>
        <v>0</v>
      </c>
      <c r="AK249" s="393" t="e">
        <f t="shared" si="417"/>
        <v>#DIV/0!</v>
      </c>
      <c r="AL249" s="354">
        <f>AL250+AL255</f>
        <v>0</v>
      </c>
      <c r="AM249" s="387" t="e">
        <f t="shared" si="418"/>
        <v>#DIV/0!</v>
      </c>
      <c r="AN249" s="387"/>
      <c r="AO249" s="387"/>
      <c r="AP249" s="412"/>
      <c r="AQ249" s="412"/>
      <c r="AR249" s="412"/>
      <c r="AS249" s="412"/>
      <c r="AT249" s="305">
        <f>AT250+AT255</f>
        <v>154000</v>
      </c>
      <c r="AU249" s="415"/>
      <c r="AV249" s="415"/>
      <c r="AW249" s="415">
        <f>AX249</f>
        <v>0</v>
      </c>
      <c r="AX249" s="415">
        <f>AX251+AX252</f>
        <v>0</v>
      </c>
      <c r="AY249" s="415"/>
      <c r="AZ249" s="415"/>
      <c r="BA249" s="305">
        <f>BB249+BD249</f>
        <v>154000</v>
      </c>
      <c r="BB249" s="305">
        <f>BB250+BB255</f>
        <v>154000</v>
      </c>
      <c r="BC249" s="415"/>
      <c r="BD249" s="415"/>
      <c r="BE249" s="356">
        <f t="shared" si="433"/>
        <v>0</v>
      </c>
      <c r="BF249" s="398" t="e">
        <f t="shared" si="419"/>
        <v>#DIV/0!</v>
      </c>
      <c r="BG249" s="356">
        <f>BG250+BG255</f>
        <v>0</v>
      </c>
      <c r="BH249" s="398" t="e">
        <f t="shared" si="420"/>
        <v>#DIV/0!</v>
      </c>
      <c r="BI249" s="415"/>
      <c r="BJ249" s="415"/>
      <c r="BK249" s="415"/>
      <c r="BL249" s="415"/>
      <c r="BS249" s="638"/>
    </row>
    <row r="250" spans="2:71" s="35" customFormat="1" ht="41.25" hidden="1" customHeight="1" x14ac:dyDescent="0.25">
      <c r="B250" s="301"/>
      <c r="C250" s="186" t="s">
        <v>56</v>
      </c>
      <c r="D250" s="302"/>
      <c r="E250" s="582"/>
      <c r="F250" s="302"/>
      <c r="G250" s="302"/>
      <c r="H250" s="582"/>
      <c r="I250" s="302"/>
      <c r="J250" s="302"/>
      <c r="K250" s="355">
        <f t="shared" si="422"/>
        <v>0</v>
      </c>
      <c r="L250" s="302"/>
      <c r="M250" s="302"/>
      <c r="N250" s="302"/>
      <c r="O250" s="302"/>
      <c r="P250" s="355">
        <f t="shared" si="423"/>
        <v>0</v>
      </c>
      <c r="Q250" s="606" t="e">
        <f t="shared" si="413"/>
        <v>#DIV/0!</v>
      </c>
      <c r="R250" s="355"/>
      <c r="S250" s="606" t="e">
        <f t="shared" si="414"/>
        <v>#DIV/0!</v>
      </c>
      <c r="T250" s="606"/>
      <c r="U250" s="606"/>
      <c r="V250" s="302"/>
      <c r="W250" s="302"/>
      <c r="X250" s="302"/>
      <c r="Y250" s="302"/>
      <c r="Z250" s="355"/>
      <c r="AA250" s="393" t="e">
        <f t="shared" si="415"/>
        <v>#DIV/0!</v>
      </c>
      <c r="AB250" s="354"/>
      <c r="AC250" s="393" t="e">
        <f t="shared" si="416"/>
        <v>#DIV/0!</v>
      </c>
      <c r="AD250" s="393"/>
      <c r="AE250" s="393"/>
      <c r="AF250" s="302"/>
      <c r="AG250" s="302"/>
      <c r="AH250" s="302"/>
      <c r="AI250" s="302"/>
      <c r="AJ250" s="354"/>
      <c r="AK250" s="393" t="e">
        <f t="shared" si="417"/>
        <v>#DIV/0!</v>
      </c>
      <c r="AL250" s="354"/>
      <c r="AM250" s="387" t="e">
        <f t="shared" si="418"/>
        <v>#DIV/0!</v>
      </c>
      <c r="AN250" s="387"/>
      <c r="AO250" s="387"/>
      <c r="AP250" s="302"/>
      <c r="AQ250" s="302"/>
      <c r="AR250" s="302"/>
      <c r="AS250" s="302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56"/>
      <c r="BF250" s="398" t="e">
        <f t="shared" si="419"/>
        <v>#DIV/0!</v>
      </c>
      <c r="BG250" s="356"/>
      <c r="BH250" s="398" t="e">
        <f t="shared" si="420"/>
        <v>#DIV/0!</v>
      </c>
      <c r="BI250" s="305"/>
      <c r="BJ250" s="305"/>
      <c r="BK250" s="305"/>
      <c r="BL250" s="305"/>
      <c r="BS250" s="638"/>
    </row>
    <row r="251" spans="2:71" s="43" customFormat="1" ht="33" hidden="1" customHeight="1" x14ac:dyDescent="0.25">
      <c r="B251" s="358"/>
      <c r="C251" s="191" t="s">
        <v>65</v>
      </c>
      <c r="D251" s="355"/>
      <c r="E251" s="355">
        <f t="shared" si="421"/>
        <v>677421.3922</v>
      </c>
      <c r="F251" s="355">
        <v>677421.3922</v>
      </c>
      <c r="G251" s="355"/>
      <c r="H251" s="355">
        <f t="shared" si="428"/>
        <v>-677421.3922</v>
      </c>
      <c r="I251" s="355">
        <f>L251-F251</f>
        <v>-677421.3922</v>
      </c>
      <c r="J251" s="355"/>
      <c r="K251" s="355">
        <f t="shared" si="422"/>
        <v>0</v>
      </c>
      <c r="L251" s="355">
        <v>0</v>
      </c>
      <c r="M251" s="355"/>
      <c r="N251" s="355"/>
      <c r="O251" s="355"/>
      <c r="P251" s="355">
        <f t="shared" si="423"/>
        <v>0</v>
      </c>
      <c r="Q251" s="606" t="e">
        <f t="shared" si="413"/>
        <v>#DIV/0!</v>
      </c>
      <c r="R251" s="355"/>
      <c r="S251" s="606" t="e">
        <f t="shared" si="414"/>
        <v>#DIV/0!</v>
      </c>
      <c r="T251" s="606"/>
      <c r="U251" s="606"/>
      <c r="V251" s="355"/>
      <c r="W251" s="355"/>
      <c r="X251" s="355"/>
      <c r="Y251" s="355"/>
      <c r="Z251" s="355">
        <f t="shared" ref="Z251:Z252" si="434">AB251+AH251</f>
        <v>0</v>
      </c>
      <c r="AA251" s="393" t="e">
        <f t="shared" si="415"/>
        <v>#DIV/0!</v>
      </c>
      <c r="AB251" s="354"/>
      <c r="AC251" s="393" t="e">
        <f t="shared" si="416"/>
        <v>#DIV/0!</v>
      </c>
      <c r="AD251" s="393"/>
      <c r="AE251" s="393"/>
      <c r="AF251" s="355"/>
      <c r="AG251" s="355"/>
      <c r="AH251" s="355"/>
      <c r="AI251" s="355"/>
      <c r="AJ251" s="354">
        <f t="shared" ref="AJ251:AJ252" si="435">AL251+AR251</f>
        <v>0</v>
      </c>
      <c r="AK251" s="393" t="e">
        <f t="shared" si="417"/>
        <v>#DIV/0!</v>
      </c>
      <c r="AL251" s="354"/>
      <c r="AM251" s="387" t="e">
        <f t="shared" si="418"/>
        <v>#DIV/0!</v>
      </c>
      <c r="AN251" s="387"/>
      <c r="AO251" s="387"/>
      <c r="AP251" s="355"/>
      <c r="AQ251" s="355"/>
      <c r="AR251" s="355"/>
      <c r="AS251" s="355"/>
      <c r="AT251" s="351">
        <v>0</v>
      </c>
      <c r="AU251" s="351"/>
      <c r="AV251" s="351"/>
      <c r="AW251" s="351">
        <f>AX251+AZ251</f>
        <v>0</v>
      </c>
      <c r="AX251" s="351">
        <v>0</v>
      </c>
      <c r="AY251" s="351"/>
      <c r="AZ251" s="351"/>
      <c r="BA251" s="351">
        <f>BB251+BD251</f>
        <v>0</v>
      </c>
      <c r="BB251" s="351">
        <v>0</v>
      </c>
      <c r="BC251" s="351"/>
      <c r="BD251" s="351"/>
      <c r="BE251" s="356">
        <f t="shared" ref="BE251:BE252" si="436">BG251+BK251</f>
        <v>0</v>
      </c>
      <c r="BF251" s="398" t="e">
        <f t="shared" si="419"/>
        <v>#DIV/0!</v>
      </c>
      <c r="BG251" s="356"/>
      <c r="BH251" s="398" t="e">
        <f t="shared" si="420"/>
        <v>#DIV/0!</v>
      </c>
      <c r="BI251" s="351"/>
      <c r="BJ251" s="351"/>
      <c r="BK251" s="351"/>
      <c r="BL251" s="351"/>
      <c r="BS251" s="647"/>
    </row>
    <row r="252" spans="2:71" s="43" customFormat="1" ht="31.5" hidden="1" customHeight="1" x14ac:dyDescent="0.25">
      <c r="B252" s="358"/>
      <c r="C252" s="191" t="s">
        <v>66</v>
      </c>
      <c r="D252" s="355"/>
      <c r="E252" s="355">
        <f t="shared" si="421"/>
        <v>13120.291999999999</v>
      </c>
      <c r="F252" s="355">
        <v>13120.291999999999</v>
      </c>
      <c r="G252" s="355"/>
      <c r="H252" s="355">
        <f t="shared" si="428"/>
        <v>-13120.291999999999</v>
      </c>
      <c r="I252" s="355">
        <f>L252-F252</f>
        <v>-13120.291999999999</v>
      </c>
      <c r="J252" s="355"/>
      <c r="K252" s="355">
        <f t="shared" si="422"/>
        <v>0</v>
      </c>
      <c r="L252" s="355">
        <v>0</v>
      </c>
      <c r="M252" s="355"/>
      <c r="N252" s="355"/>
      <c r="O252" s="355"/>
      <c r="P252" s="355">
        <f t="shared" si="423"/>
        <v>0</v>
      </c>
      <c r="Q252" s="606" t="e">
        <f t="shared" si="413"/>
        <v>#DIV/0!</v>
      </c>
      <c r="R252" s="355"/>
      <c r="S252" s="606" t="e">
        <f t="shared" si="414"/>
        <v>#DIV/0!</v>
      </c>
      <c r="T252" s="606"/>
      <c r="U252" s="606"/>
      <c r="V252" s="355"/>
      <c r="W252" s="355"/>
      <c r="X252" s="355"/>
      <c r="Y252" s="355"/>
      <c r="Z252" s="355">
        <f t="shared" si="434"/>
        <v>0</v>
      </c>
      <c r="AA252" s="393" t="e">
        <f t="shared" si="415"/>
        <v>#DIV/0!</v>
      </c>
      <c r="AB252" s="354"/>
      <c r="AC252" s="393" t="e">
        <f t="shared" si="416"/>
        <v>#DIV/0!</v>
      </c>
      <c r="AD252" s="393"/>
      <c r="AE252" s="393"/>
      <c r="AF252" s="355"/>
      <c r="AG252" s="355"/>
      <c r="AH252" s="355"/>
      <c r="AI252" s="355"/>
      <c r="AJ252" s="354">
        <f t="shared" si="435"/>
        <v>0</v>
      </c>
      <c r="AK252" s="393" t="e">
        <f t="shared" si="417"/>
        <v>#DIV/0!</v>
      </c>
      <c r="AL252" s="354"/>
      <c r="AM252" s="387" t="e">
        <f t="shared" si="418"/>
        <v>#DIV/0!</v>
      </c>
      <c r="AN252" s="387"/>
      <c r="AO252" s="387"/>
      <c r="AP252" s="355"/>
      <c r="AQ252" s="355"/>
      <c r="AR252" s="355"/>
      <c r="AS252" s="355"/>
      <c r="AT252" s="351">
        <v>0</v>
      </c>
      <c r="AU252" s="351"/>
      <c r="AV252" s="351"/>
      <c r="AW252" s="351">
        <f>AX252+AZ252</f>
        <v>0</v>
      </c>
      <c r="AX252" s="351">
        <v>0</v>
      </c>
      <c r="AY252" s="351"/>
      <c r="AZ252" s="351"/>
      <c r="BA252" s="351">
        <f>BB252+BD252</f>
        <v>0</v>
      </c>
      <c r="BB252" s="351">
        <v>0</v>
      </c>
      <c r="BC252" s="351"/>
      <c r="BD252" s="351"/>
      <c r="BE252" s="356">
        <f t="shared" si="436"/>
        <v>0</v>
      </c>
      <c r="BF252" s="398" t="e">
        <f t="shared" si="419"/>
        <v>#DIV/0!</v>
      </c>
      <c r="BG252" s="356"/>
      <c r="BH252" s="398" t="e">
        <f t="shared" si="420"/>
        <v>#DIV/0!</v>
      </c>
      <c r="BI252" s="351"/>
      <c r="BJ252" s="351"/>
      <c r="BK252" s="351"/>
      <c r="BL252" s="351"/>
      <c r="BS252" s="647"/>
    </row>
    <row r="253" spans="2:71" s="43" customFormat="1" ht="44.25" hidden="1" customHeight="1" x14ac:dyDescent="0.25">
      <c r="B253" s="358"/>
      <c r="C253" s="191" t="s">
        <v>73</v>
      </c>
      <c r="D253" s="355"/>
      <c r="E253" s="355"/>
      <c r="F253" s="355"/>
      <c r="G253" s="355"/>
      <c r="H253" s="355"/>
      <c r="I253" s="355"/>
      <c r="J253" s="355"/>
      <c r="K253" s="355">
        <f t="shared" si="422"/>
        <v>0</v>
      </c>
      <c r="L253" s="355"/>
      <c r="M253" s="355"/>
      <c r="N253" s="355"/>
      <c r="O253" s="355"/>
      <c r="P253" s="355">
        <f t="shared" si="423"/>
        <v>0</v>
      </c>
      <c r="Q253" s="606" t="e">
        <f t="shared" si="413"/>
        <v>#DIV/0!</v>
      </c>
      <c r="R253" s="355"/>
      <c r="S253" s="606" t="e">
        <f t="shared" si="414"/>
        <v>#DIV/0!</v>
      </c>
      <c r="T253" s="606"/>
      <c r="U253" s="606"/>
      <c r="V253" s="355"/>
      <c r="W253" s="355"/>
      <c r="X253" s="355"/>
      <c r="Y253" s="355"/>
      <c r="Z253" s="355"/>
      <c r="AA253" s="393" t="e">
        <f t="shared" si="415"/>
        <v>#DIV/0!</v>
      </c>
      <c r="AB253" s="354"/>
      <c r="AC253" s="393" t="e">
        <f t="shared" si="416"/>
        <v>#DIV/0!</v>
      </c>
      <c r="AD253" s="393"/>
      <c r="AE253" s="393"/>
      <c r="AF253" s="355"/>
      <c r="AG253" s="355"/>
      <c r="AH253" s="355"/>
      <c r="AI253" s="355"/>
      <c r="AJ253" s="354"/>
      <c r="AK253" s="393" t="e">
        <f t="shared" si="417"/>
        <v>#DIV/0!</v>
      </c>
      <c r="AL253" s="354"/>
      <c r="AM253" s="387" t="e">
        <f t="shared" si="418"/>
        <v>#DIV/0!</v>
      </c>
      <c r="AN253" s="387"/>
      <c r="AO253" s="387"/>
      <c r="AP253" s="355"/>
      <c r="AQ253" s="355"/>
      <c r="AR253" s="355"/>
      <c r="AS253" s="355"/>
      <c r="AT253" s="351"/>
      <c r="AU253" s="351"/>
      <c r="AV253" s="351"/>
      <c r="AW253" s="351"/>
      <c r="AX253" s="351"/>
      <c r="AY253" s="351"/>
      <c r="AZ253" s="351"/>
      <c r="BA253" s="351"/>
      <c r="BB253" s="351"/>
      <c r="BC253" s="351"/>
      <c r="BD253" s="351"/>
      <c r="BE253" s="356"/>
      <c r="BF253" s="398" t="e">
        <f t="shared" si="419"/>
        <v>#DIV/0!</v>
      </c>
      <c r="BG253" s="356"/>
      <c r="BH253" s="398" t="e">
        <f t="shared" si="420"/>
        <v>#DIV/0!</v>
      </c>
      <c r="BI253" s="351"/>
      <c r="BJ253" s="351"/>
      <c r="BK253" s="351"/>
      <c r="BL253" s="351"/>
      <c r="BS253" s="647"/>
    </row>
    <row r="254" spans="2:71" s="43" customFormat="1" ht="60.75" hidden="1" customHeight="1" x14ac:dyDescent="0.25">
      <c r="B254" s="358"/>
      <c r="C254" s="191" t="s">
        <v>113</v>
      </c>
      <c r="D254" s="355"/>
      <c r="E254" s="355"/>
      <c r="F254" s="355"/>
      <c r="G254" s="355"/>
      <c r="H254" s="355"/>
      <c r="I254" s="355"/>
      <c r="J254" s="355"/>
      <c r="K254" s="355">
        <f t="shared" si="422"/>
        <v>0</v>
      </c>
      <c r="L254" s="355"/>
      <c r="M254" s="355"/>
      <c r="N254" s="355"/>
      <c r="O254" s="355"/>
      <c r="P254" s="355">
        <f t="shared" si="423"/>
        <v>0</v>
      </c>
      <c r="Q254" s="606" t="e">
        <f t="shared" si="413"/>
        <v>#DIV/0!</v>
      </c>
      <c r="R254" s="355"/>
      <c r="S254" s="606" t="e">
        <f t="shared" si="414"/>
        <v>#DIV/0!</v>
      </c>
      <c r="T254" s="606"/>
      <c r="U254" s="606"/>
      <c r="V254" s="355"/>
      <c r="W254" s="355"/>
      <c r="X254" s="355"/>
      <c r="Y254" s="355"/>
      <c r="Z254" s="355"/>
      <c r="AA254" s="393" t="e">
        <f t="shared" si="415"/>
        <v>#DIV/0!</v>
      </c>
      <c r="AB254" s="354"/>
      <c r="AC254" s="393" t="e">
        <f t="shared" si="416"/>
        <v>#DIV/0!</v>
      </c>
      <c r="AD254" s="393"/>
      <c r="AE254" s="393"/>
      <c r="AF254" s="355"/>
      <c r="AG254" s="355"/>
      <c r="AH254" s="355"/>
      <c r="AI254" s="355"/>
      <c r="AJ254" s="354"/>
      <c r="AK254" s="393" t="e">
        <f t="shared" si="417"/>
        <v>#DIV/0!</v>
      </c>
      <c r="AL254" s="354"/>
      <c r="AM254" s="387" t="e">
        <f t="shared" si="418"/>
        <v>#DIV/0!</v>
      </c>
      <c r="AN254" s="387"/>
      <c r="AO254" s="387"/>
      <c r="AP254" s="355"/>
      <c r="AQ254" s="355"/>
      <c r="AR254" s="355"/>
      <c r="AS254" s="355"/>
      <c r="AT254" s="351"/>
      <c r="AU254" s="351"/>
      <c r="AV254" s="351"/>
      <c r="AW254" s="351"/>
      <c r="AX254" s="351"/>
      <c r="AY254" s="351"/>
      <c r="AZ254" s="351"/>
      <c r="BA254" s="351"/>
      <c r="BB254" s="351"/>
      <c r="BC254" s="351"/>
      <c r="BD254" s="351"/>
      <c r="BE254" s="356"/>
      <c r="BF254" s="398" t="e">
        <f t="shared" si="419"/>
        <v>#DIV/0!</v>
      </c>
      <c r="BG254" s="356"/>
      <c r="BH254" s="398" t="e">
        <f t="shared" si="420"/>
        <v>#DIV/0!</v>
      </c>
      <c r="BI254" s="351"/>
      <c r="BJ254" s="351"/>
      <c r="BK254" s="351"/>
      <c r="BL254" s="351"/>
      <c r="BS254" s="647"/>
    </row>
    <row r="255" spans="2:71" s="36" customFormat="1" ht="46.5" hidden="1" customHeight="1" x14ac:dyDescent="0.25">
      <c r="B255" s="307"/>
      <c r="C255" s="187" t="s">
        <v>57</v>
      </c>
      <c r="D255" s="583"/>
      <c r="E255" s="583"/>
      <c r="F255" s="583"/>
      <c r="G255" s="583"/>
      <c r="H255" s="583"/>
      <c r="I255" s="583"/>
      <c r="J255" s="583"/>
      <c r="K255" s="355">
        <f t="shared" si="422"/>
        <v>0</v>
      </c>
      <c r="L255" s="583">
        <v>0</v>
      </c>
      <c r="M255" s="583"/>
      <c r="N255" s="583"/>
      <c r="O255" s="583"/>
      <c r="P255" s="355">
        <f t="shared" si="423"/>
        <v>0</v>
      </c>
      <c r="Q255" s="606" t="e">
        <f t="shared" si="413"/>
        <v>#DIV/0!</v>
      </c>
      <c r="R255" s="355">
        <f>AF255-L255</f>
        <v>0</v>
      </c>
      <c r="S255" s="606" t="e">
        <f t="shared" si="414"/>
        <v>#DIV/0!</v>
      </c>
      <c r="T255" s="606"/>
      <c r="U255" s="606"/>
      <c r="V255" s="583"/>
      <c r="W255" s="583"/>
      <c r="X255" s="583"/>
      <c r="Y255" s="583"/>
      <c r="Z255" s="355">
        <f>AB255+AH255</f>
        <v>0</v>
      </c>
      <c r="AA255" s="393" t="e">
        <f t="shared" si="415"/>
        <v>#DIV/0!</v>
      </c>
      <c r="AB255" s="354">
        <f>AQ255-X255</f>
        <v>0</v>
      </c>
      <c r="AC255" s="393" t="e">
        <f t="shared" si="416"/>
        <v>#DIV/0!</v>
      </c>
      <c r="AD255" s="393"/>
      <c r="AE255" s="393"/>
      <c r="AF255" s="583"/>
      <c r="AG255" s="583"/>
      <c r="AH255" s="583"/>
      <c r="AI255" s="583"/>
      <c r="AJ255" s="354">
        <f>AL255+AR255</f>
        <v>0</v>
      </c>
      <c r="AK255" s="393" t="e">
        <f t="shared" si="417"/>
        <v>#DIV/0!</v>
      </c>
      <c r="AL255" s="354">
        <f>AY255-AH255</f>
        <v>0</v>
      </c>
      <c r="AM255" s="387" t="e">
        <f t="shared" si="418"/>
        <v>#DIV/0!</v>
      </c>
      <c r="AN255" s="387"/>
      <c r="AO255" s="387"/>
      <c r="AP255" s="583"/>
      <c r="AQ255" s="583"/>
      <c r="AR255" s="583"/>
      <c r="AS255" s="583"/>
      <c r="AT255" s="310">
        <f>BB255-AF255</f>
        <v>154000</v>
      </c>
      <c r="AU255" s="310"/>
      <c r="AV255" s="310"/>
      <c r="AW255" s="310"/>
      <c r="AX255" s="310"/>
      <c r="AY255" s="310"/>
      <c r="AZ255" s="310"/>
      <c r="BA255" s="310">
        <f t="shared" ref="BA255:BA265" si="437">BB255</f>
        <v>154000</v>
      </c>
      <c r="BB255" s="310">
        <v>154000</v>
      </c>
      <c r="BC255" s="310"/>
      <c r="BD255" s="310"/>
      <c r="BE255" s="356">
        <f>BG255+BK255</f>
        <v>0</v>
      </c>
      <c r="BF255" s="398" t="e">
        <f t="shared" si="419"/>
        <v>#DIV/0!</v>
      </c>
      <c r="BG255" s="356">
        <f>BR255-BC255</f>
        <v>0</v>
      </c>
      <c r="BH255" s="398" t="e">
        <f t="shared" si="420"/>
        <v>#DIV/0!</v>
      </c>
      <c r="BI255" s="310"/>
      <c r="BJ255" s="310"/>
      <c r="BK255" s="310"/>
      <c r="BL255" s="310"/>
      <c r="BS255" s="639"/>
    </row>
    <row r="256" spans="2:71" s="37" customFormat="1" ht="61.5" hidden="1" customHeight="1" x14ac:dyDescent="0.25">
      <c r="B256" s="318"/>
      <c r="C256" s="204" t="s">
        <v>114</v>
      </c>
      <c r="D256" s="584"/>
      <c r="E256" s="584"/>
      <c r="F256" s="584"/>
      <c r="G256" s="584"/>
      <c r="H256" s="584"/>
      <c r="I256" s="584"/>
      <c r="J256" s="584"/>
      <c r="K256" s="584">
        <f t="shared" si="422"/>
        <v>0</v>
      </c>
      <c r="L256" s="584">
        <v>0</v>
      </c>
      <c r="M256" s="584"/>
      <c r="N256" s="584"/>
      <c r="O256" s="584"/>
      <c r="P256" s="584">
        <f t="shared" si="423"/>
        <v>0</v>
      </c>
      <c r="Q256" s="607">
        <v>0</v>
      </c>
      <c r="R256" s="584">
        <v>0</v>
      </c>
      <c r="S256" s="607">
        <v>0</v>
      </c>
      <c r="T256" s="607"/>
      <c r="U256" s="607"/>
      <c r="V256" s="584"/>
      <c r="W256" s="584"/>
      <c r="X256" s="584"/>
      <c r="Y256" s="584"/>
      <c r="Z256" s="584"/>
      <c r="AA256" s="409"/>
      <c r="AB256" s="320"/>
      <c r="AC256" s="409"/>
      <c r="AD256" s="409"/>
      <c r="AE256" s="409"/>
      <c r="AF256" s="584"/>
      <c r="AG256" s="584"/>
      <c r="AH256" s="584"/>
      <c r="AI256" s="584"/>
      <c r="AJ256" s="320"/>
      <c r="AK256" s="409"/>
      <c r="AL256" s="320"/>
      <c r="AM256" s="387"/>
      <c r="AN256" s="387"/>
      <c r="AO256" s="387"/>
      <c r="AP256" s="584"/>
      <c r="AQ256" s="584"/>
      <c r="AR256" s="584"/>
      <c r="AS256" s="584"/>
      <c r="AT256" s="321"/>
      <c r="AU256" s="321"/>
      <c r="AV256" s="321"/>
      <c r="AW256" s="321"/>
      <c r="AX256" s="321"/>
      <c r="AY256" s="321"/>
      <c r="AZ256" s="321"/>
      <c r="BA256" s="321"/>
      <c r="BB256" s="321"/>
      <c r="BC256" s="321"/>
      <c r="BD256" s="321"/>
      <c r="BE256" s="322"/>
      <c r="BF256" s="398" t="e">
        <f t="shared" si="419"/>
        <v>#DIV/0!</v>
      </c>
      <c r="BG256" s="322"/>
      <c r="BH256" s="398" t="e">
        <f t="shared" si="420"/>
        <v>#DIV/0!</v>
      </c>
      <c r="BI256" s="321"/>
      <c r="BJ256" s="321"/>
      <c r="BK256" s="321"/>
      <c r="BL256" s="321"/>
      <c r="BS256" s="641"/>
    </row>
    <row r="257" spans="2:71" s="41" customFormat="1" ht="75.75" customHeight="1" x14ac:dyDescent="0.25">
      <c r="B257" s="301" t="s">
        <v>67</v>
      </c>
      <c r="C257" s="190" t="s">
        <v>72</v>
      </c>
      <c r="D257" s="302"/>
      <c r="E257" s="582">
        <f t="shared" ref="E257:E266" si="438">F257+G257</f>
        <v>0</v>
      </c>
      <c r="F257" s="302">
        <f>SUM(F258:F262)</f>
        <v>0</v>
      </c>
      <c r="G257" s="302">
        <f>SUM(G258:G262)</f>
        <v>0</v>
      </c>
      <c r="H257" s="302">
        <f>I257</f>
        <v>0</v>
      </c>
      <c r="I257" s="302">
        <f>I258</f>
        <v>0</v>
      </c>
      <c r="J257" s="302"/>
      <c r="K257" s="302">
        <f>L257+M257+N257+O257</f>
        <v>201897.59927000001</v>
      </c>
      <c r="L257" s="302">
        <f>L258+L259</f>
        <v>12738.46927</v>
      </c>
      <c r="M257" s="302">
        <f t="shared" ref="M257:O257" si="439">M258+M259</f>
        <v>189159.13</v>
      </c>
      <c r="N257" s="302">
        <f t="shared" si="439"/>
        <v>0</v>
      </c>
      <c r="O257" s="302">
        <f t="shared" si="439"/>
        <v>0</v>
      </c>
      <c r="P257" s="302">
        <f>R257</f>
        <v>0</v>
      </c>
      <c r="Q257" s="605">
        <f t="shared" si="413"/>
        <v>0</v>
      </c>
      <c r="R257" s="302">
        <f>R258+R259</f>
        <v>0</v>
      </c>
      <c r="S257" s="605">
        <f t="shared" si="414"/>
        <v>0</v>
      </c>
      <c r="T257" s="605"/>
      <c r="U257" s="605"/>
      <c r="V257" s="302"/>
      <c r="W257" s="302"/>
      <c r="X257" s="302">
        <f>SUM(X258:X262)</f>
        <v>0</v>
      </c>
      <c r="Y257" s="302"/>
      <c r="Z257" s="302">
        <f>AB257+AD257</f>
        <v>201281.00056000001</v>
      </c>
      <c r="AA257" s="389">
        <f t="shared" si="415"/>
        <v>0.99694598295259862</v>
      </c>
      <c r="AB257" s="304">
        <f>AB258+AB259</f>
        <v>12121.870559999999</v>
      </c>
      <c r="AC257" s="389">
        <f t="shared" si="416"/>
        <v>0.95159554127495261</v>
      </c>
      <c r="AD257" s="590">
        <f>AD259</f>
        <v>189159.13</v>
      </c>
      <c r="AE257" s="389">
        <f>AD257/M257</f>
        <v>1</v>
      </c>
      <c r="AF257" s="302"/>
      <c r="AG257" s="302"/>
      <c r="AH257" s="302">
        <f>SUM(AH258:AH262)</f>
        <v>0</v>
      </c>
      <c r="AI257" s="302"/>
      <c r="AJ257" s="304">
        <f>AL257</f>
        <v>15566.42223</v>
      </c>
      <c r="AK257" s="389">
        <f t="shared" si="417"/>
        <v>7.7100581117771697E-2</v>
      </c>
      <c r="AL257" s="304">
        <f>AL258+AL259</f>
        <v>15566.42223</v>
      </c>
      <c r="AM257" s="387">
        <f t="shared" si="418"/>
        <v>1.2220010034219755</v>
      </c>
      <c r="AN257" s="387"/>
      <c r="AO257" s="387"/>
      <c r="AP257" s="302"/>
      <c r="AQ257" s="302"/>
      <c r="AR257" s="302">
        <f>SUM(AR258:AR262)</f>
        <v>0</v>
      </c>
      <c r="AS257" s="302"/>
      <c r="AT257" s="305">
        <f>AT258+AT259</f>
        <v>0</v>
      </c>
      <c r="AU257" s="305"/>
      <c r="AV257" s="305"/>
      <c r="AW257" s="305">
        <f>AX257</f>
        <v>0</v>
      </c>
      <c r="AX257" s="305">
        <f>AX258</f>
        <v>0</v>
      </c>
      <c r="AY257" s="305"/>
      <c r="AZ257" s="305"/>
      <c r="BA257" s="305">
        <f t="shared" si="437"/>
        <v>229738.46927</v>
      </c>
      <c r="BB257" s="305">
        <f>BB258+BB259</f>
        <v>229738.46927</v>
      </c>
      <c r="BC257" s="305"/>
      <c r="BD257" s="305"/>
      <c r="BE257" s="306">
        <f>BG257</f>
        <v>616.59871000000021</v>
      </c>
      <c r="BF257" s="390">
        <f t="shared" si="419"/>
        <v>3.0540170474014183E-3</v>
      </c>
      <c r="BG257" s="306">
        <f>BG258+BG259</f>
        <v>616.59871000000021</v>
      </c>
      <c r="BH257" s="390">
        <f t="shared" si="420"/>
        <v>4.8404458725047443E-2</v>
      </c>
      <c r="BI257" s="305"/>
      <c r="BJ257" s="305"/>
      <c r="BK257" s="305"/>
      <c r="BL257" s="305"/>
      <c r="BS257" s="651"/>
    </row>
    <row r="258" spans="2:71" s="36" customFormat="1" ht="46.5" hidden="1" customHeight="1" x14ac:dyDescent="0.25">
      <c r="B258" s="307"/>
      <c r="C258" s="187" t="s">
        <v>57</v>
      </c>
      <c r="D258" s="583"/>
      <c r="E258" s="583"/>
      <c r="F258" s="583"/>
      <c r="G258" s="583"/>
      <c r="H258" s="583"/>
      <c r="I258" s="583"/>
      <c r="J258" s="583"/>
      <c r="K258" s="583">
        <f t="shared" si="422"/>
        <v>0</v>
      </c>
      <c r="L258" s="583">
        <v>0</v>
      </c>
      <c r="M258" s="583"/>
      <c r="N258" s="583"/>
      <c r="O258" s="583"/>
      <c r="P258" s="583">
        <f t="shared" ref="P258:P265" si="440">R258+X258</f>
        <v>0</v>
      </c>
      <c r="Q258" s="606" t="e">
        <f t="shared" si="413"/>
        <v>#DIV/0!</v>
      </c>
      <c r="R258" s="583">
        <f>AF258-L258</f>
        <v>0</v>
      </c>
      <c r="S258" s="606" t="e">
        <f t="shared" si="414"/>
        <v>#DIV/0!</v>
      </c>
      <c r="T258" s="606"/>
      <c r="U258" s="606"/>
      <c r="V258" s="583"/>
      <c r="W258" s="583"/>
      <c r="X258" s="583"/>
      <c r="Y258" s="583"/>
      <c r="Z258" s="583">
        <f t="shared" ref="Z258" si="441">AB258+AH258</f>
        <v>0</v>
      </c>
      <c r="AA258" s="393" t="e">
        <f t="shared" si="415"/>
        <v>#DIV/0!</v>
      </c>
      <c r="AB258" s="309">
        <f>AQ258-X258</f>
        <v>0</v>
      </c>
      <c r="AC258" s="393" t="e">
        <f t="shared" si="416"/>
        <v>#DIV/0!</v>
      </c>
      <c r="AD258" s="393"/>
      <c r="AE258" s="393"/>
      <c r="AF258" s="583"/>
      <c r="AG258" s="583"/>
      <c r="AH258" s="583"/>
      <c r="AI258" s="583"/>
      <c r="AJ258" s="309">
        <f t="shared" ref="AJ258" si="442">AL258+AR258</f>
        <v>0</v>
      </c>
      <c r="AK258" s="393" t="e">
        <f t="shared" si="417"/>
        <v>#DIV/0!</v>
      </c>
      <c r="AL258" s="309">
        <f>AY258-AH258</f>
        <v>0</v>
      </c>
      <c r="AM258" s="387" t="e">
        <f t="shared" si="418"/>
        <v>#DIV/0!</v>
      </c>
      <c r="AN258" s="387"/>
      <c r="AO258" s="387"/>
      <c r="AP258" s="583"/>
      <c r="AQ258" s="583"/>
      <c r="AR258" s="583"/>
      <c r="AS258" s="583"/>
      <c r="AT258" s="310">
        <v>0</v>
      </c>
      <c r="AU258" s="310"/>
      <c r="AV258" s="310"/>
      <c r="AW258" s="310"/>
      <c r="AX258" s="310"/>
      <c r="AY258" s="310"/>
      <c r="AZ258" s="310"/>
      <c r="BA258" s="310">
        <f t="shared" si="437"/>
        <v>217000</v>
      </c>
      <c r="BB258" s="310">
        <v>217000</v>
      </c>
      <c r="BC258" s="310"/>
      <c r="BD258" s="310"/>
      <c r="BE258" s="311">
        <f t="shared" ref="BE258" si="443">BG258+BK258</f>
        <v>0</v>
      </c>
      <c r="BF258" s="398" t="e">
        <f t="shared" si="419"/>
        <v>#DIV/0!</v>
      </c>
      <c r="BG258" s="311">
        <f>BR258-BC258</f>
        <v>0</v>
      </c>
      <c r="BH258" s="398" t="e">
        <f t="shared" si="420"/>
        <v>#DIV/0!</v>
      </c>
      <c r="BI258" s="310"/>
      <c r="BJ258" s="310"/>
      <c r="BK258" s="310"/>
      <c r="BL258" s="310"/>
      <c r="BS258" s="639"/>
    </row>
    <row r="259" spans="2:71" s="45" customFormat="1" ht="46.5" hidden="1" customHeight="1" x14ac:dyDescent="0.25">
      <c r="B259" s="301"/>
      <c r="C259" s="186" t="s">
        <v>56</v>
      </c>
      <c r="D259" s="582"/>
      <c r="E259" s="582"/>
      <c r="F259" s="582"/>
      <c r="G259" s="582"/>
      <c r="H259" s="582"/>
      <c r="I259" s="582"/>
      <c r="J259" s="582"/>
      <c r="K259" s="582">
        <f>L259+M259</f>
        <v>201897.59927000001</v>
      </c>
      <c r="L259" s="582">
        <f>SUM(L260:L262)</f>
        <v>12738.46927</v>
      </c>
      <c r="M259" s="582">
        <f t="shared" ref="M259:O259" si="444">SUM(M260:M262)</f>
        <v>189159.13</v>
      </c>
      <c r="N259" s="582">
        <f t="shared" si="444"/>
        <v>0</v>
      </c>
      <c r="O259" s="582">
        <f t="shared" si="444"/>
        <v>0</v>
      </c>
      <c r="P259" s="582">
        <f>R259</f>
        <v>0</v>
      </c>
      <c r="Q259" s="605">
        <f t="shared" si="413"/>
        <v>0</v>
      </c>
      <c r="R259" s="582">
        <f>SUM(R260:R262)</f>
        <v>0</v>
      </c>
      <c r="S259" s="605">
        <f t="shared" si="414"/>
        <v>0</v>
      </c>
      <c r="T259" s="605"/>
      <c r="U259" s="605"/>
      <c r="V259" s="582"/>
      <c r="W259" s="582"/>
      <c r="X259" s="582"/>
      <c r="Y259" s="582"/>
      <c r="Z259" s="582">
        <f>AB259+AD259</f>
        <v>201281.00056000001</v>
      </c>
      <c r="AA259" s="389">
        <f t="shared" si="415"/>
        <v>0.99694598295259862</v>
      </c>
      <c r="AB259" s="590">
        <f>SUM(AB260:AB262)</f>
        <v>12121.870559999999</v>
      </c>
      <c r="AC259" s="389">
        <f t="shared" si="416"/>
        <v>0.95159554127495261</v>
      </c>
      <c r="AD259" s="590">
        <f>AD261</f>
        <v>189159.13</v>
      </c>
      <c r="AE259" s="389">
        <f>AD259/M259</f>
        <v>1</v>
      </c>
      <c r="AF259" s="582"/>
      <c r="AG259" s="582"/>
      <c r="AH259" s="582"/>
      <c r="AI259" s="582"/>
      <c r="AJ259" s="590">
        <f>AL259</f>
        <v>15566.42223</v>
      </c>
      <c r="AK259" s="389">
        <f t="shared" si="417"/>
        <v>7.7100581117771697E-2</v>
      </c>
      <c r="AL259" s="590">
        <f>SUM(AL260:AL262)</f>
        <v>15566.42223</v>
      </c>
      <c r="AM259" s="387">
        <f t="shared" si="418"/>
        <v>1.2220010034219755</v>
      </c>
      <c r="AN259" s="387"/>
      <c r="AO259" s="387"/>
      <c r="AP259" s="582"/>
      <c r="AQ259" s="582"/>
      <c r="AR259" s="582"/>
      <c r="AS259" s="582"/>
      <c r="AT259" s="331">
        <v>0</v>
      </c>
      <c r="AU259" s="331"/>
      <c r="AV259" s="331"/>
      <c r="AW259" s="331"/>
      <c r="AX259" s="331"/>
      <c r="AY259" s="331"/>
      <c r="AZ259" s="331"/>
      <c r="BA259" s="331">
        <f t="shared" si="437"/>
        <v>12738.46927</v>
      </c>
      <c r="BB259" s="331">
        <f>BB260+BB261+BB262</f>
        <v>12738.46927</v>
      </c>
      <c r="BC259" s="331"/>
      <c r="BD259" s="331"/>
      <c r="BE259" s="593">
        <f>BG259</f>
        <v>616.59871000000021</v>
      </c>
      <c r="BF259" s="390">
        <f t="shared" si="419"/>
        <v>3.0540170474014183E-3</v>
      </c>
      <c r="BG259" s="593">
        <f>SUM(BG260:BG262)</f>
        <v>616.59871000000021</v>
      </c>
      <c r="BH259" s="390">
        <f t="shared" si="420"/>
        <v>4.8404458725047443E-2</v>
      </c>
      <c r="BI259" s="331"/>
      <c r="BJ259" s="331"/>
      <c r="BK259" s="331"/>
      <c r="BL259" s="331"/>
      <c r="BS259" s="643"/>
    </row>
    <row r="260" spans="2:71" s="43" customFormat="1" ht="30.75" hidden="1" customHeight="1" x14ac:dyDescent="0.25">
      <c r="B260" s="358"/>
      <c r="C260" s="191" t="s">
        <v>65</v>
      </c>
      <c r="D260" s="355"/>
      <c r="E260" s="355"/>
      <c r="F260" s="355"/>
      <c r="G260" s="355"/>
      <c r="H260" s="355"/>
      <c r="I260" s="355"/>
      <c r="J260" s="355"/>
      <c r="K260" s="355">
        <f t="shared" si="422"/>
        <v>0</v>
      </c>
      <c r="L260" s="355">
        <v>0</v>
      </c>
      <c r="M260" s="355"/>
      <c r="N260" s="355"/>
      <c r="O260" s="355"/>
      <c r="P260" s="355">
        <f>R260</f>
        <v>0</v>
      </c>
      <c r="Q260" s="606" t="e">
        <f t="shared" si="413"/>
        <v>#DIV/0!</v>
      </c>
      <c r="R260" s="355">
        <f>AF260-L260</f>
        <v>0</v>
      </c>
      <c r="S260" s="606" t="e">
        <f t="shared" si="414"/>
        <v>#DIV/0!</v>
      </c>
      <c r="T260" s="606"/>
      <c r="U260" s="606"/>
      <c r="V260" s="355"/>
      <c r="W260" s="355"/>
      <c r="X260" s="355"/>
      <c r="Y260" s="355"/>
      <c r="Z260" s="355">
        <f>AB260</f>
        <v>0</v>
      </c>
      <c r="AA260" s="393" t="e">
        <f t="shared" si="415"/>
        <v>#DIV/0!</v>
      </c>
      <c r="AB260" s="354">
        <f>AQ260-X260</f>
        <v>0</v>
      </c>
      <c r="AC260" s="393" t="e">
        <f t="shared" si="416"/>
        <v>#DIV/0!</v>
      </c>
      <c r="AD260" s="393"/>
      <c r="AE260" s="393"/>
      <c r="AF260" s="355"/>
      <c r="AG260" s="355"/>
      <c r="AH260" s="355"/>
      <c r="AI260" s="355"/>
      <c r="AJ260" s="354">
        <f>AL260</f>
        <v>0</v>
      </c>
      <c r="AK260" s="393" t="e">
        <f t="shared" si="417"/>
        <v>#DIV/0!</v>
      </c>
      <c r="AL260" s="354">
        <f>AY260-AH260</f>
        <v>0</v>
      </c>
      <c r="AM260" s="387" t="e">
        <f t="shared" si="418"/>
        <v>#DIV/0!</v>
      </c>
      <c r="AN260" s="387"/>
      <c r="AO260" s="387"/>
      <c r="AP260" s="355"/>
      <c r="AQ260" s="355"/>
      <c r="AR260" s="355"/>
      <c r="AS260" s="355"/>
      <c r="AT260" s="351">
        <f>BB260-AF260</f>
        <v>0</v>
      </c>
      <c r="AU260" s="351"/>
      <c r="AV260" s="351"/>
      <c r="AW260" s="351"/>
      <c r="AX260" s="351"/>
      <c r="AY260" s="351"/>
      <c r="AZ260" s="351"/>
      <c r="BA260" s="351">
        <f t="shared" si="437"/>
        <v>0</v>
      </c>
      <c r="BB260" s="351">
        <f>L260</f>
        <v>0</v>
      </c>
      <c r="BC260" s="351"/>
      <c r="BD260" s="351"/>
      <c r="BE260" s="356">
        <f>BG260</f>
        <v>0</v>
      </c>
      <c r="BF260" s="398" t="e">
        <f t="shared" si="419"/>
        <v>#DIV/0!</v>
      </c>
      <c r="BG260" s="356">
        <f>BR260-BC260</f>
        <v>0</v>
      </c>
      <c r="BH260" s="398" t="e">
        <f t="shared" si="420"/>
        <v>#DIV/0!</v>
      </c>
      <c r="BI260" s="351"/>
      <c r="BJ260" s="351"/>
      <c r="BK260" s="351"/>
      <c r="BL260" s="351"/>
      <c r="BS260" s="647"/>
    </row>
    <row r="261" spans="2:71" s="43" customFormat="1" ht="62.25" hidden="1" customHeight="1" x14ac:dyDescent="0.25">
      <c r="B261" s="358"/>
      <c r="C261" s="191" t="s">
        <v>73</v>
      </c>
      <c r="D261" s="355"/>
      <c r="E261" s="355"/>
      <c r="F261" s="355"/>
      <c r="G261" s="355"/>
      <c r="H261" s="355"/>
      <c r="I261" s="355"/>
      <c r="J261" s="355"/>
      <c r="K261" s="355">
        <f>L261+M261</f>
        <v>189159.13</v>
      </c>
      <c r="L261" s="355">
        <v>0</v>
      </c>
      <c r="M261" s="355">
        <v>189159.13</v>
      </c>
      <c r="N261" s="355"/>
      <c r="O261" s="355"/>
      <c r="P261" s="355">
        <f>R261</f>
        <v>0</v>
      </c>
      <c r="Q261" s="608">
        <f t="shared" si="413"/>
        <v>0</v>
      </c>
      <c r="R261" s="355"/>
      <c r="S261" s="608" t="e">
        <f t="shared" si="414"/>
        <v>#DIV/0!</v>
      </c>
      <c r="T261" s="608"/>
      <c r="U261" s="608"/>
      <c r="V261" s="355"/>
      <c r="W261" s="355"/>
      <c r="X261" s="355"/>
      <c r="Y261" s="355"/>
      <c r="Z261" s="355">
        <f>AB261+AD261</f>
        <v>189159.13</v>
      </c>
      <c r="AA261" s="387">
        <f t="shared" si="415"/>
        <v>1</v>
      </c>
      <c r="AB261" s="354">
        <v>0</v>
      </c>
      <c r="AC261" s="387">
        <v>0</v>
      </c>
      <c r="AD261" s="354">
        <f>M261</f>
        <v>189159.13</v>
      </c>
      <c r="AE261" s="387">
        <f>AD261/M261</f>
        <v>1</v>
      </c>
      <c r="AF261" s="355"/>
      <c r="AG261" s="355"/>
      <c r="AH261" s="355"/>
      <c r="AI261" s="355"/>
      <c r="AJ261" s="354">
        <f>AL261</f>
        <v>0</v>
      </c>
      <c r="AK261" s="389">
        <f t="shared" si="417"/>
        <v>0</v>
      </c>
      <c r="AL261" s="354">
        <f>AB261</f>
        <v>0</v>
      </c>
      <c r="AM261" s="387" t="e">
        <f t="shared" si="418"/>
        <v>#DIV/0!</v>
      </c>
      <c r="AN261" s="387"/>
      <c r="AO261" s="387"/>
      <c r="AP261" s="355"/>
      <c r="AQ261" s="355"/>
      <c r="AR261" s="355"/>
      <c r="AS261" s="355"/>
      <c r="AT261" s="351">
        <v>0</v>
      </c>
      <c r="AU261" s="351"/>
      <c r="AV261" s="351"/>
      <c r="AW261" s="351"/>
      <c r="AX261" s="351"/>
      <c r="AY261" s="351"/>
      <c r="AZ261" s="351"/>
      <c r="BA261" s="351">
        <f t="shared" si="437"/>
        <v>0</v>
      </c>
      <c r="BB261" s="351">
        <f>AF261</f>
        <v>0</v>
      </c>
      <c r="BC261" s="351"/>
      <c r="BD261" s="351"/>
      <c r="BE261" s="356">
        <f>BG261</f>
        <v>0</v>
      </c>
      <c r="BF261" s="405">
        <f t="shared" si="419"/>
        <v>0</v>
      </c>
      <c r="BG261" s="356">
        <f t="shared" ref="BG261:BG262" si="445">L261-AB261</f>
        <v>0</v>
      </c>
      <c r="BH261" s="405" t="e">
        <f t="shared" si="420"/>
        <v>#DIV/0!</v>
      </c>
      <c r="BI261" s="351"/>
      <c r="BJ261" s="351"/>
      <c r="BK261" s="351"/>
      <c r="BL261" s="351"/>
      <c r="BS261" s="647"/>
    </row>
    <row r="262" spans="2:71" s="43" customFormat="1" ht="27.75" hidden="1" customHeight="1" x14ac:dyDescent="0.25">
      <c r="B262" s="358"/>
      <c r="C262" s="191" t="s">
        <v>66</v>
      </c>
      <c r="D262" s="355"/>
      <c r="E262" s="355">
        <f t="shared" si="438"/>
        <v>0</v>
      </c>
      <c r="F262" s="355"/>
      <c r="G262" s="355"/>
      <c r="H262" s="355"/>
      <c r="I262" s="355"/>
      <c r="J262" s="355"/>
      <c r="K262" s="355">
        <f>L262+M262</f>
        <v>12738.46927</v>
      </c>
      <c r="L262" s="355">
        <v>12738.46927</v>
      </c>
      <c r="M262" s="355">
        <v>0</v>
      </c>
      <c r="N262" s="355"/>
      <c r="O262" s="355"/>
      <c r="P262" s="355">
        <f>R262</f>
        <v>0</v>
      </c>
      <c r="Q262" s="608">
        <f t="shared" si="413"/>
        <v>0</v>
      </c>
      <c r="R262" s="355"/>
      <c r="S262" s="608">
        <f t="shared" si="414"/>
        <v>0</v>
      </c>
      <c r="T262" s="608"/>
      <c r="U262" s="608"/>
      <c r="V262" s="355"/>
      <c r="W262" s="355"/>
      <c r="X262" s="355"/>
      <c r="Y262" s="355"/>
      <c r="Z262" s="355">
        <f>AB262</f>
        <v>12121.870559999999</v>
      </c>
      <c r="AA262" s="387">
        <f t="shared" si="415"/>
        <v>0.95159554127495261</v>
      </c>
      <c r="AB262" s="354">
        <v>12121.870559999999</v>
      </c>
      <c r="AC262" s="387">
        <f t="shared" si="416"/>
        <v>0.95159554127495261</v>
      </c>
      <c r="AD262" s="387"/>
      <c r="AE262" s="387"/>
      <c r="AF262" s="355"/>
      <c r="AG262" s="355"/>
      <c r="AH262" s="355"/>
      <c r="AI262" s="355"/>
      <c r="AJ262" s="354">
        <f>AL262</f>
        <v>15566.42223</v>
      </c>
      <c r="AK262" s="389">
        <f t="shared" si="417"/>
        <v>1.2220010034219755</v>
      </c>
      <c r="AL262" s="354">
        <f>15566.42223</f>
        <v>15566.42223</v>
      </c>
      <c r="AM262" s="387">
        <f t="shared" si="418"/>
        <v>1.2220010034219755</v>
      </c>
      <c r="AN262" s="387"/>
      <c r="AO262" s="387"/>
      <c r="AP262" s="355"/>
      <c r="AQ262" s="355"/>
      <c r="AR262" s="355"/>
      <c r="AS262" s="355"/>
      <c r="AT262" s="351">
        <f>BB262-AF262</f>
        <v>12738.46927</v>
      </c>
      <c r="AU262" s="351"/>
      <c r="AV262" s="351"/>
      <c r="AW262" s="351"/>
      <c r="AX262" s="351"/>
      <c r="AY262" s="351"/>
      <c r="AZ262" s="351"/>
      <c r="BA262" s="351">
        <f t="shared" si="437"/>
        <v>12738.46927</v>
      </c>
      <c r="BB262" s="351">
        <f>L262</f>
        <v>12738.46927</v>
      </c>
      <c r="BC262" s="351"/>
      <c r="BD262" s="351"/>
      <c r="BE262" s="356">
        <f>BG262</f>
        <v>616.59871000000021</v>
      </c>
      <c r="BF262" s="405">
        <f t="shared" si="419"/>
        <v>4.8404458725047443E-2</v>
      </c>
      <c r="BG262" s="356">
        <f t="shared" si="445"/>
        <v>616.59871000000021</v>
      </c>
      <c r="BH262" s="405">
        <f t="shared" si="420"/>
        <v>4.8404458725047443E-2</v>
      </c>
      <c r="BI262" s="351"/>
      <c r="BJ262" s="351"/>
      <c r="BK262" s="351"/>
      <c r="BL262" s="351"/>
      <c r="BS262" s="647"/>
    </row>
    <row r="263" spans="2:71" s="41" customFormat="1" ht="40.5" customHeight="1" x14ac:dyDescent="0.25">
      <c r="B263" s="301" t="s">
        <v>71</v>
      </c>
      <c r="C263" s="186" t="s">
        <v>74</v>
      </c>
      <c r="D263" s="302"/>
      <c r="E263" s="582">
        <f t="shared" si="438"/>
        <v>55000</v>
      </c>
      <c r="F263" s="302">
        <f>SUM(F264:F265)</f>
        <v>55000</v>
      </c>
      <c r="G263" s="302">
        <f>SUM(G264:G265)</f>
        <v>0</v>
      </c>
      <c r="H263" s="302">
        <f>I263</f>
        <v>52516.933359999995</v>
      </c>
      <c r="I263" s="302">
        <f>I264</f>
        <v>52516.933359999995</v>
      </c>
      <c r="J263" s="302"/>
      <c r="K263" s="302">
        <f>L263+M263</f>
        <v>112637.63725999999</v>
      </c>
      <c r="L263" s="302">
        <f>L264+L265</f>
        <v>112637.63725999999</v>
      </c>
      <c r="M263" s="302">
        <f t="shared" ref="M263:O263" si="446">M264+M265</f>
        <v>0</v>
      </c>
      <c r="N263" s="302">
        <f t="shared" si="446"/>
        <v>0</v>
      </c>
      <c r="O263" s="302">
        <f t="shared" si="446"/>
        <v>0</v>
      </c>
      <c r="P263" s="302">
        <f t="shared" si="440"/>
        <v>45879.548360000001</v>
      </c>
      <c r="Q263" s="605">
        <f t="shared" si="413"/>
        <v>0.40731987527487673</v>
      </c>
      <c r="R263" s="582">
        <f>SUM(R264:R265)</f>
        <v>45879.548360000001</v>
      </c>
      <c r="S263" s="605">
        <f t="shared" si="414"/>
        <v>0.40731987527487673</v>
      </c>
      <c r="T263" s="605"/>
      <c r="U263" s="605"/>
      <c r="V263" s="302"/>
      <c r="W263" s="302"/>
      <c r="X263" s="302">
        <f>SUM(X264:X265)</f>
        <v>0</v>
      </c>
      <c r="Y263" s="302"/>
      <c r="Z263" s="302">
        <f t="shared" ref="Z263:Z265" si="447">AB263+AH263</f>
        <v>112637.63725999999</v>
      </c>
      <c r="AA263" s="389">
        <f t="shared" si="415"/>
        <v>1</v>
      </c>
      <c r="AB263" s="590">
        <f>SUM(AB264:AB265)</f>
        <v>112637.63725999999</v>
      </c>
      <c r="AC263" s="389">
        <f t="shared" si="416"/>
        <v>1</v>
      </c>
      <c r="AD263" s="389"/>
      <c r="AE263" s="389"/>
      <c r="AF263" s="302"/>
      <c r="AG263" s="302"/>
      <c r="AH263" s="302">
        <f>SUM(AH264:AH265)</f>
        <v>0</v>
      </c>
      <c r="AI263" s="302"/>
      <c r="AJ263" s="304">
        <f t="shared" ref="AJ263:AJ265" si="448">AL263+AR263</f>
        <v>112507.15998</v>
      </c>
      <c r="AK263" s="389">
        <f t="shared" si="417"/>
        <v>0.99884161916767822</v>
      </c>
      <c r="AL263" s="590">
        <f>SUM(AL264:AL265)</f>
        <v>112507.15998</v>
      </c>
      <c r="AM263" s="387">
        <f t="shared" si="418"/>
        <v>0.99884161916767822</v>
      </c>
      <c r="AN263" s="387"/>
      <c r="AO263" s="387"/>
      <c r="AP263" s="302"/>
      <c r="AQ263" s="302"/>
      <c r="AR263" s="302">
        <f>SUM(AR264:AR265)</f>
        <v>0</v>
      </c>
      <c r="AS263" s="302"/>
      <c r="AT263" s="305">
        <f>AT264</f>
        <v>0</v>
      </c>
      <c r="AU263" s="305"/>
      <c r="AV263" s="305"/>
      <c r="AW263" s="305">
        <f>AX263</f>
        <v>-107516.93336</v>
      </c>
      <c r="AX263" s="305">
        <f>AX264</f>
        <v>-107516.93336</v>
      </c>
      <c r="AY263" s="305"/>
      <c r="AZ263" s="305"/>
      <c r="BA263" s="305">
        <f t="shared" si="437"/>
        <v>5120.7039000000004</v>
      </c>
      <c r="BB263" s="305">
        <f>BB264+BB265</f>
        <v>5120.7039000000004</v>
      </c>
      <c r="BC263" s="305"/>
      <c r="BD263" s="305"/>
      <c r="BE263" s="593">
        <f t="shared" ref="BE263:BE265" si="449">BG263+BK263</f>
        <v>0</v>
      </c>
      <c r="BF263" s="390">
        <f t="shared" si="419"/>
        <v>0</v>
      </c>
      <c r="BG263" s="593">
        <f>SUM(BG264:BG265)</f>
        <v>0</v>
      </c>
      <c r="BH263" s="390">
        <f t="shared" si="420"/>
        <v>0</v>
      </c>
      <c r="BI263" s="305"/>
      <c r="BJ263" s="305"/>
      <c r="BK263" s="305"/>
      <c r="BL263" s="305"/>
      <c r="BS263" s="651"/>
    </row>
    <row r="264" spans="2:71" s="43" customFormat="1" ht="30" hidden="1" customHeight="1" x14ac:dyDescent="0.25">
      <c r="B264" s="358"/>
      <c r="C264" s="191" t="s">
        <v>65</v>
      </c>
      <c r="D264" s="355"/>
      <c r="E264" s="355">
        <f t="shared" si="438"/>
        <v>55000</v>
      </c>
      <c r="F264" s="355">
        <v>55000</v>
      </c>
      <c r="G264" s="355"/>
      <c r="H264" s="355">
        <f>I264</f>
        <v>52516.933359999995</v>
      </c>
      <c r="I264" s="355">
        <f>L264-E264</f>
        <v>52516.933359999995</v>
      </c>
      <c r="J264" s="355"/>
      <c r="K264" s="355">
        <f t="shared" si="422"/>
        <v>107516.93336</v>
      </c>
      <c r="L264" s="355">
        <v>107516.93336</v>
      </c>
      <c r="M264" s="355"/>
      <c r="N264" s="355"/>
      <c r="O264" s="355"/>
      <c r="P264" s="355">
        <f t="shared" si="440"/>
        <v>41086.665549999998</v>
      </c>
      <c r="Q264" s="608">
        <f t="shared" si="413"/>
        <v>0.38214134523749033</v>
      </c>
      <c r="R264" s="355">
        <v>41086.665549999998</v>
      </c>
      <c r="S264" s="608">
        <f t="shared" si="414"/>
        <v>0.38214134523749033</v>
      </c>
      <c r="T264" s="608"/>
      <c r="U264" s="608"/>
      <c r="V264" s="355"/>
      <c r="W264" s="355"/>
      <c r="X264" s="355"/>
      <c r="Y264" s="355"/>
      <c r="Z264" s="355">
        <f t="shared" si="447"/>
        <v>107516.93336</v>
      </c>
      <c r="AA264" s="387">
        <f t="shared" si="415"/>
        <v>1</v>
      </c>
      <c r="AB264" s="354">
        <f>L264</f>
        <v>107516.93336</v>
      </c>
      <c r="AC264" s="387">
        <f t="shared" si="416"/>
        <v>1</v>
      </c>
      <c r="AD264" s="387"/>
      <c r="AE264" s="387"/>
      <c r="AF264" s="355"/>
      <c r="AG264" s="355"/>
      <c r="AH264" s="355"/>
      <c r="AI264" s="355"/>
      <c r="AJ264" s="354">
        <f t="shared" si="448"/>
        <v>107516.93336</v>
      </c>
      <c r="AK264" s="389">
        <f t="shared" si="417"/>
        <v>1</v>
      </c>
      <c r="AL264" s="354">
        <v>107516.93336</v>
      </c>
      <c r="AM264" s="387">
        <f t="shared" si="418"/>
        <v>1</v>
      </c>
      <c r="AN264" s="387"/>
      <c r="AO264" s="387"/>
      <c r="AP264" s="355"/>
      <c r="AQ264" s="355"/>
      <c r="AR264" s="355"/>
      <c r="AS264" s="355"/>
      <c r="AT264" s="351">
        <f>BB264-AF264</f>
        <v>0</v>
      </c>
      <c r="AU264" s="351"/>
      <c r="AV264" s="351"/>
      <c r="AW264" s="351">
        <f>AX264</f>
        <v>-107516.93336</v>
      </c>
      <c r="AX264" s="351">
        <f>BE264-AJ264</f>
        <v>-107516.93336</v>
      </c>
      <c r="AY264" s="351"/>
      <c r="AZ264" s="351"/>
      <c r="BA264" s="351">
        <f t="shared" si="437"/>
        <v>0</v>
      </c>
      <c r="BB264" s="351">
        <f>AF264</f>
        <v>0</v>
      </c>
      <c r="BC264" s="351"/>
      <c r="BD264" s="351"/>
      <c r="BE264" s="356">
        <f t="shared" si="449"/>
        <v>0</v>
      </c>
      <c r="BF264" s="405">
        <f t="shared" si="419"/>
        <v>0</v>
      </c>
      <c r="BG264" s="356">
        <f t="shared" ref="BG264:BG265" si="450">L264-AB264</f>
        <v>0</v>
      </c>
      <c r="BH264" s="405">
        <f t="shared" si="420"/>
        <v>0</v>
      </c>
      <c r="BI264" s="351"/>
      <c r="BJ264" s="351"/>
      <c r="BK264" s="351"/>
      <c r="BL264" s="351"/>
      <c r="BS264" s="647"/>
    </row>
    <row r="265" spans="2:71" s="43" customFormat="1" ht="31.5" hidden="1" customHeight="1" x14ac:dyDescent="0.25">
      <c r="B265" s="358"/>
      <c r="C265" s="191" t="s">
        <v>66</v>
      </c>
      <c r="D265" s="355"/>
      <c r="E265" s="355">
        <f t="shared" si="438"/>
        <v>0</v>
      </c>
      <c r="F265" s="355">
        <v>0</v>
      </c>
      <c r="G265" s="355"/>
      <c r="H265" s="355"/>
      <c r="I265" s="355"/>
      <c r="J265" s="355"/>
      <c r="K265" s="355">
        <f>L265+M265</f>
        <v>5120.7039000000004</v>
      </c>
      <c r="L265" s="355">
        <v>5120.7039000000004</v>
      </c>
      <c r="M265" s="355">
        <v>0</v>
      </c>
      <c r="N265" s="355"/>
      <c r="O265" s="355"/>
      <c r="P265" s="355">
        <f t="shared" si="440"/>
        <v>4792.8828100000001</v>
      </c>
      <c r="Q265" s="608">
        <f t="shared" si="413"/>
        <v>0.93598124468786403</v>
      </c>
      <c r="R265" s="355">
        <v>4792.8828100000001</v>
      </c>
      <c r="S265" s="608">
        <f t="shared" si="414"/>
        <v>0.93598124468786403</v>
      </c>
      <c r="T265" s="608"/>
      <c r="U265" s="608"/>
      <c r="V265" s="355"/>
      <c r="W265" s="355"/>
      <c r="X265" s="355"/>
      <c r="Y265" s="355"/>
      <c r="Z265" s="355">
        <f t="shared" si="447"/>
        <v>5120.7039000000004</v>
      </c>
      <c r="AA265" s="387">
        <f t="shared" si="415"/>
        <v>1</v>
      </c>
      <c r="AB265" s="354">
        <v>5120.7039000000004</v>
      </c>
      <c r="AC265" s="387">
        <f t="shared" si="416"/>
        <v>1</v>
      </c>
      <c r="AD265" s="387"/>
      <c r="AE265" s="387"/>
      <c r="AF265" s="355"/>
      <c r="AG265" s="355"/>
      <c r="AH265" s="355"/>
      <c r="AI265" s="355"/>
      <c r="AJ265" s="354">
        <f t="shared" si="448"/>
        <v>4990.2266200000004</v>
      </c>
      <c r="AK265" s="389">
        <f t="shared" si="417"/>
        <v>0.97451965929918349</v>
      </c>
      <c r="AL265" s="354">
        <v>4990.2266200000004</v>
      </c>
      <c r="AM265" s="387">
        <f t="shared" si="418"/>
        <v>0.97451965929918349</v>
      </c>
      <c r="AN265" s="387"/>
      <c r="AO265" s="387"/>
      <c r="AP265" s="355"/>
      <c r="AQ265" s="355"/>
      <c r="AR265" s="355"/>
      <c r="AS265" s="355"/>
      <c r="AT265" s="351"/>
      <c r="AU265" s="351"/>
      <c r="AV265" s="351"/>
      <c r="AW265" s="351"/>
      <c r="AX265" s="351"/>
      <c r="AY265" s="351"/>
      <c r="AZ265" s="351"/>
      <c r="BA265" s="351">
        <f t="shared" si="437"/>
        <v>5120.7039000000004</v>
      </c>
      <c r="BB265" s="351">
        <f>L265</f>
        <v>5120.7039000000004</v>
      </c>
      <c r="BC265" s="351"/>
      <c r="BD265" s="351"/>
      <c r="BE265" s="356">
        <f t="shared" si="449"/>
        <v>0</v>
      </c>
      <c r="BF265" s="405">
        <f t="shared" si="419"/>
        <v>0</v>
      </c>
      <c r="BG265" s="356">
        <f t="shared" si="450"/>
        <v>0</v>
      </c>
      <c r="BH265" s="405">
        <f t="shared" si="420"/>
        <v>0</v>
      </c>
      <c r="BI265" s="351"/>
      <c r="BJ265" s="351"/>
      <c r="BK265" s="351"/>
      <c r="BL265" s="351"/>
      <c r="BS265" s="647"/>
    </row>
    <row r="266" spans="2:71" s="72" customFormat="1" ht="85.5" hidden="1" customHeight="1" x14ac:dyDescent="0.25">
      <c r="B266" s="301" t="s">
        <v>115</v>
      </c>
      <c r="C266" s="186" t="s">
        <v>116</v>
      </c>
      <c r="D266" s="416"/>
      <c r="E266" s="582">
        <f t="shared" si="438"/>
        <v>0</v>
      </c>
      <c r="F266" s="582">
        <v>0</v>
      </c>
      <c r="G266" s="582">
        <v>0</v>
      </c>
      <c r="H266" s="416"/>
      <c r="I266" s="416"/>
      <c r="J266" s="416"/>
      <c r="K266" s="416"/>
      <c r="L266" s="416"/>
      <c r="M266" s="416"/>
      <c r="N266" s="416"/>
      <c r="O266" s="416"/>
      <c r="P266" s="416"/>
      <c r="Q266" s="606" t="e">
        <f t="shared" si="413"/>
        <v>#DIV/0!</v>
      </c>
      <c r="R266" s="416"/>
      <c r="S266" s="606" t="e">
        <f t="shared" si="414"/>
        <v>#DIV/0!</v>
      </c>
      <c r="T266" s="606"/>
      <c r="U266" s="606"/>
      <c r="V266" s="416"/>
      <c r="W266" s="416"/>
      <c r="X266" s="416"/>
      <c r="Y266" s="416"/>
      <c r="Z266" s="416"/>
      <c r="AA266" s="393" t="e">
        <f t="shared" si="415"/>
        <v>#DIV/0!</v>
      </c>
      <c r="AB266" s="417"/>
      <c r="AC266" s="393" t="e">
        <f t="shared" si="416"/>
        <v>#DIV/0!</v>
      </c>
      <c r="AD266" s="393"/>
      <c r="AE266" s="393"/>
      <c r="AF266" s="416"/>
      <c r="AG266" s="416"/>
      <c r="AH266" s="416"/>
      <c r="AI266" s="416"/>
      <c r="AJ266" s="417"/>
      <c r="AK266" s="393" t="e">
        <f t="shared" si="417"/>
        <v>#DIV/0!</v>
      </c>
      <c r="AL266" s="417"/>
      <c r="AM266" s="387" t="e">
        <f t="shared" si="418"/>
        <v>#DIV/0!</v>
      </c>
      <c r="AN266" s="387"/>
      <c r="AO266" s="387"/>
      <c r="AP266" s="416"/>
      <c r="AQ266" s="416"/>
      <c r="AR266" s="416"/>
      <c r="AS266" s="416"/>
      <c r="AT266" s="418"/>
      <c r="AU266" s="418"/>
      <c r="AV266" s="418"/>
      <c r="AW266" s="418"/>
      <c r="AX266" s="418"/>
      <c r="AY266" s="418"/>
      <c r="AZ266" s="418"/>
      <c r="BA266" s="418"/>
      <c r="BB266" s="418"/>
      <c r="BC266" s="418"/>
      <c r="BD266" s="418"/>
      <c r="BE266" s="419"/>
      <c r="BF266" s="398" t="e">
        <f t="shared" si="419"/>
        <v>#DIV/0!</v>
      </c>
      <c r="BG266" s="419"/>
      <c r="BH266" s="398" t="e">
        <f t="shared" si="420"/>
        <v>#DIV/0!</v>
      </c>
      <c r="BI266" s="418"/>
      <c r="BJ266" s="418"/>
      <c r="BK266" s="418"/>
      <c r="BL266" s="418"/>
      <c r="BS266" s="675"/>
    </row>
    <row r="267" spans="2:71" s="43" customFormat="1" ht="15" hidden="1" customHeight="1" x14ac:dyDescent="0.25">
      <c r="B267" s="358"/>
      <c r="C267" s="191" t="s">
        <v>65</v>
      </c>
      <c r="D267" s="355"/>
      <c r="E267" s="355"/>
      <c r="F267" s="355"/>
      <c r="G267" s="355"/>
      <c r="H267" s="355"/>
      <c r="I267" s="355"/>
      <c r="J267" s="355"/>
      <c r="K267" s="355"/>
      <c r="L267" s="355"/>
      <c r="M267" s="355"/>
      <c r="N267" s="355"/>
      <c r="O267" s="355"/>
      <c r="P267" s="355"/>
      <c r="Q267" s="606" t="e">
        <f t="shared" si="413"/>
        <v>#DIV/0!</v>
      </c>
      <c r="R267" s="355"/>
      <c r="S267" s="606" t="e">
        <f t="shared" si="414"/>
        <v>#DIV/0!</v>
      </c>
      <c r="T267" s="606"/>
      <c r="U267" s="606"/>
      <c r="V267" s="355"/>
      <c r="W267" s="355"/>
      <c r="X267" s="355"/>
      <c r="Y267" s="355"/>
      <c r="Z267" s="355"/>
      <c r="AA267" s="393" t="e">
        <f t="shared" si="415"/>
        <v>#DIV/0!</v>
      </c>
      <c r="AB267" s="354"/>
      <c r="AC267" s="393" t="e">
        <f t="shared" si="416"/>
        <v>#DIV/0!</v>
      </c>
      <c r="AD267" s="393"/>
      <c r="AE267" s="393"/>
      <c r="AF267" s="355"/>
      <c r="AG267" s="355"/>
      <c r="AH267" s="355"/>
      <c r="AI267" s="355"/>
      <c r="AJ267" s="354"/>
      <c r="AK267" s="393" t="e">
        <f t="shared" si="417"/>
        <v>#DIV/0!</v>
      </c>
      <c r="AL267" s="354"/>
      <c r="AM267" s="387" t="e">
        <f t="shared" si="418"/>
        <v>#DIV/0!</v>
      </c>
      <c r="AN267" s="387"/>
      <c r="AO267" s="387"/>
      <c r="AP267" s="355"/>
      <c r="AQ267" s="355"/>
      <c r="AR267" s="355"/>
      <c r="AS267" s="355"/>
      <c r="AT267" s="351"/>
      <c r="AU267" s="351"/>
      <c r="AV267" s="351"/>
      <c r="AW267" s="351"/>
      <c r="AX267" s="351"/>
      <c r="AY267" s="351"/>
      <c r="AZ267" s="351"/>
      <c r="BA267" s="351"/>
      <c r="BB267" s="351"/>
      <c r="BC267" s="351"/>
      <c r="BD267" s="351"/>
      <c r="BE267" s="356"/>
      <c r="BF267" s="398" t="e">
        <f t="shared" si="419"/>
        <v>#DIV/0!</v>
      </c>
      <c r="BG267" s="356"/>
      <c r="BH267" s="398" t="e">
        <f t="shared" si="420"/>
        <v>#DIV/0!</v>
      </c>
      <c r="BI267" s="351"/>
      <c r="BJ267" s="351"/>
      <c r="BK267" s="351"/>
      <c r="BL267" s="351"/>
      <c r="BS267" s="647"/>
    </row>
    <row r="268" spans="2:71" s="43" customFormat="1" ht="15" hidden="1" customHeight="1" x14ac:dyDescent="0.25">
      <c r="B268" s="358"/>
      <c r="C268" s="191" t="s">
        <v>75</v>
      </c>
      <c r="D268" s="355"/>
      <c r="E268" s="355"/>
      <c r="F268" s="355"/>
      <c r="G268" s="355"/>
      <c r="H268" s="355"/>
      <c r="I268" s="355"/>
      <c r="J268" s="355"/>
      <c r="K268" s="355"/>
      <c r="L268" s="355"/>
      <c r="M268" s="355"/>
      <c r="N268" s="355"/>
      <c r="O268" s="355"/>
      <c r="P268" s="355"/>
      <c r="Q268" s="606" t="e">
        <f t="shared" si="413"/>
        <v>#DIV/0!</v>
      </c>
      <c r="R268" s="355"/>
      <c r="S268" s="606" t="e">
        <f t="shared" si="414"/>
        <v>#DIV/0!</v>
      </c>
      <c r="T268" s="606"/>
      <c r="U268" s="606"/>
      <c r="V268" s="355"/>
      <c r="W268" s="355"/>
      <c r="X268" s="355"/>
      <c r="Y268" s="355"/>
      <c r="Z268" s="355"/>
      <c r="AA268" s="393" t="e">
        <f t="shared" si="415"/>
        <v>#DIV/0!</v>
      </c>
      <c r="AB268" s="354"/>
      <c r="AC268" s="393" t="e">
        <f t="shared" si="416"/>
        <v>#DIV/0!</v>
      </c>
      <c r="AD268" s="393"/>
      <c r="AE268" s="393"/>
      <c r="AF268" s="355"/>
      <c r="AG268" s="355"/>
      <c r="AH268" s="355"/>
      <c r="AI268" s="355"/>
      <c r="AJ268" s="354"/>
      <c r="AK268" s="393" t="e">
        <f t="shared" si="417"/>
        <v>#DIV/0!</v>
      </c>
      <c r="AL268" s="354"/>
      <c r="AM268" s="387" t="e">
        <f t="shared" si="418"/>
        <v>#DIV/0!</v>
      </c>
      <c r="AN268" s="387"/>
      <c r="AO268" s="387"/>
      <c r="AP268" s="355"/>
      <c r="AQ268" s="355"/>
      <c r="AR268" s="355"/>
      <c r="AS268" s="355"/>
      <c r="AT268" s="351"/>
      <c r="AU268" s="351"/>
      <c r="AV268" s="351"/>
      <c r="AW268" s="351"/>
      <c r="AX268" s="351"/>
      <c r="AY268" s="351"/>
      <c r="AZ268" s="351"/>
      <c r="BA268" s="351"/>
      <c r="BB268" s="351"/>
      <c r="BC268" s="351"/>
      <c r="BD268" s="351"/>
      <c r="BE268" s="356"/>
      <c r="BF268" s="398" t="e">
        <f t="shared" si="419"/>
        <v>#DIV/0!</v>
      </c>
      <c r="BG268" s="356"/>
      <c r="BH268" s="398" t="e">
        <f t="shared" si="420"/>
        <v>#DIV/0!</v>
      </c>
      <c r="BI268" s="351"/>
      <c r="BJ268" s="351"/>
      <c r="BK268" s="351"/>
      <c r="BL268" s="351"/>
      <c r="BS268" s="647"/>
    </row>
    <row r="269" spans="2:71" s="72" customFormat="1" ht="62.25" hidden="1" customHeight="1" x14ac:dyDescent="0.25">
      <c r="B269" s="301" t="s">
        <v>115</v>
      </c>
      <c r="C269" s="186" t="s">
        <v>117</v>
      </c>
      <c r="D269" s="416"/>
      <c r="E269" s="416"/>
      <c r="F269" s="416"/>
      <c r="G269" s="416"/>
      <c r="H269" s="416"/>
      <c r="I269" s="416"/>
      <c r="J269" s="416"/>
      <c r="K269" s="416"/>
      <c r="L269" s="416"/>
      <c r="M269" s="416"/>
      <c r="N269" s="416"/>
      <c r="O269" s="416"/>
      <c r="P269" s="416"/>
      <c r="Q269" s="606" t="e">
        <f t="shared" si="413"/>
        <v>#DIV/0!</v>
      </c>
      <c r="R269" s="416"/>
      <c r="S269" s="606" t="e">
        <f t="shared" si="414"/>
        <v>#DIV/0!</v>
      </c>
      <c r="T269" s="606"/>
      <c r="U269" s="606"/>
      <c r="V269" s="416"/>
      <c r="W269" s="416"/>
      <c r="X269" s="416"/>
      <c r="Y269" s="416"/>
      <c r="Z269" s="416"/>
      <c r="AA269" s="393" t="e">
        <f t="shared" si="415"/>
        <v>#DIV/0!</v>
      </c>
      <c r="AB269" s="417"/>
      <c r="AC269" s="393" t="e">
        <f t="shared" si="416"/>
        <v>#DIV/0!</v>
      </c>
      <c r="AD269" s="393"/>
      <c r="AE269" s="393"/>
      <c r="AF269" s="416"/>
      <c r="AG269" s="416"/>
      <c r="AH269" s="416"/>
      <c r="AI269" s="416"/>
      <c r="AJ269" s="417"/>
      <c r="AK269" s="393" t="e">
        <f t="shared" si="417"/>
        <v>#DIV/0!</v>
      </c>
      <c r="AL269" s="417"/>
      <c r="AM269" s="387" t="e">
        <f t="shared" si="418"/>
        <v>#DIV/0!</v>
      </c>
      <c r="AN269" s="387"/>
      <c r="AO269" s="387"/>
      <c r="AP269" s="416"/>
      <c r="AQ269" s="416"/>
      <c r="AR269" s="416"/>
      <c r="AS269" s="416"/>
      <c r="AT269" s="418"/>
      <c r="AU269" s="418"/>
      <c r="AV269" s="418"/>
      <c r="AW269" s="418"/>
      <c r="AX269" s="418"/>
      <c r="AY269" s="418"/>
      <c r="AZ269" s="418"/>
      <c r="BA269" s="418"/>
      <c r="BB269" s="418"/>
      <c r="BC269" s="418"/>
      <c r="BD269" s="418"/>
      <c r="BE269" s="419"/>
      <c r="BF269" s="398" t="e">
        <f t="shared" si="419"/>
        <v>#DIV/0!</v>
      </c>
      <c r="BG269" s="419"/>
      <c r="BH269" s="398" t="e">
        <f t="shared" si="420"/>
        <v>#DIV/0!</v>
      </c>
      <c r="BI269" s="418"/>
      <c r="BJ269" s="418"/>
      <c r="BK269" s="418"/>
      <c r="BL269" s="418"/>
      <c r="BS269" s="675"/>
    </row>
    <row r="270" spans="2:71" s="43" customFormat="1" ht="15" hidden="1" customHeight="1" x14ac:dyDescent="0.25">
      <c r="B270" s="358"/>
      <c r="C270" s="191" t="s">
        <v>66</v>
      </c>
      <c r="D270" s="355"/>
      <c r="E270" s="355"/>
      <c r="F270" s="355"/>
      <c r="G270" s="355"/>
      <c r="H270" s="355"/>
      <c r="I270" s="355"/>
      <c r="J270" s="355"/>
      <c r="K270" s="355"/>
      <c r="L270" s="355"/>
      <c r="M270" s="355"/>
      <c r="N270" s="355"/>
      <c r="O270" s="355"/>
      <c r="P270" s="355"/>
      <c r="Q270" s="606" t="e">
        <f t="shared" si="413"/>
        <v>#DIV/0!</v>
      </c>
      <c r="R270" s="355"/>
      <c r="S270" s="606" t="e">
        <f t="shared" si="414"/>
        <v>#DIV/0!</v>
      </c>
      <c r="T270" s="606"/>
      <c r="U270" s="606"/>
      <c r="V270" s="355"/>
      <c r="W270" s="355"/>
      <c r="X270" s="355"/>
      <c r="Y270" s="355"/>
      <c r="Z270" s="355"/>
      <c r="AA270" s="393" t="e">
        <f t="shared" si="415"/>
        <v>#DIV/0!</v>
      </c>
      <c r="AB270" s="354"/>
      <c r="AC270" s="393" t="e">
        <f t="shared" si="416"/>
        <v>#DIV/0!</v>
      </c>
      <c r="AD270" s="393"/>
      <c r="AE270" s="393"/>
      <c r="AF270" s="355"/>
      <c r="AG270" s="355"/>
      <c r="AH270" s="355"/>
      <c r="AI270" s="355"/>
      <c r="AJ270" s="354"/>
      <c r="AK270" s="393" t="e">
        <f t="shared" si="417"/>
        <v>#DIV/0!</v>
      </c>
      <c r="AL270" s="354"/>
      <c r="AM270" s="387" t="e">
        <f t="shared" si="418"/>
        <v>#DIV/0!</v>
      </c>
      <c r="AN270" s="387"/>
      <c r="AO270" s="387"/>
      <c r="AP270" s="355"/>
      <c r="AQ270" s="355"/>
      <c r="AR270" s="355"/>
      <c r="AS270" s="355"/>
      <c r="AT270" s="351"/>
      <c r="AU270" s="351"/>
      <c r="AV270" s="351"/>
      <c r="AW270" s="351"/>
      <c r="AX270" s="351"/>
      <c r="AY270" s="351"/>
      <c r="AZ270" s="351"/>
      <c r="BA270" s="351"/>
      <c r="BB270" s="351"/>
      <c r="BC270" s="351"/>
      <c r="BD270" s="351"/>
      <c r="BE270" s="356"/>
      <c r="BF270" s="398" t="e">
        <f t="shared" si="419"/>
        <v>#DIV/0!</v>
      </c>
      <c r="BG270" s="356"/>
      <c r="BH270" s="398" t="e">
        <f t="shared" si="420"/>
        <v>#DIV/0!</v>
      </c>
      <c r="BI270" s="351"/>
      <c r="BJ270" s="351"/>
      <c r="BK270" s="351"/>
      <c r="BL270" s="351"/>
      <c r="BS270" s="647"/>
    </row>
    <row r="271" spans="2:71" s="72" customFormat="1" ht="87.75" hidden="1" customHeight="1" x14ac:dyDescent="0.25">
      <c r="B271" s="301" t="s">
        <v>118</v>
      </c>
      <c r="C271" s="186" t="s">
        <v>119</v>
      </c>
      <c r="D271" s="416"/>
      <c r="E271" s="416"/>
      <c r="F271" s="416"/>
      <c r="G271" s="416"/>
      <c r="H271" s="416"/>
      <c r="I271" s="416"/>
      <c r="J271" s="416"/>
      <c r="K271" s="416"/>
      <c r="L271" s="416"/>
      <c r="M271" s="416"/>
      <c r="N271" s="416"/>
      <c r="O271" s="416"/>
      <c r="P271" s="416"/>
      <c r="Q271" s="606" t="e">
        <f t="shared" si="413"/>
        <v>#DIV/0!</v>
      </c>
      <c r="R271" s="416"/>
      <c r="S271" s="606" t="e">
        <f t="shared" si="414"/>
        <v>#DIV/0!</v>
      </c>
      <c r="T271" s="606"/>
      <c r="U271" s="606"/>
      <c r="V271" s="416"/>
      <c r="W271" s="416"/>
      <c r="X271" s="416"/>
      <c r="Y271" s="416"/>
      <c r="Z271" s="416"/>
      <c r="AA271" s="393" t="e">
        <f t="shared" si="415"/>
        <v>#DIV/0!</v>
      </c>
      <c r="AB271" s="417"/>
      <c r="AC271" s="393" t="e">
        <f t="shared" si="416"/>
        <v>#DIV/0!</v>
      </c>
      <c r="AD271" s="393"/>
      <c r="AE271" s="393"/>
      <c r="AF271" s="416"/>
      <c r="AG271" s="416"/>
      <c r="AH271" s="416"/>
      <c r="AI271" s="416"/>
      <c r="AJ271" s="417"/>
      <c r="AK271" s="393" t="e">
        <f t="shared" si="417"/>
        <v>#DIV/0!</v>
      </c>
      <c r="AL271" s="417"/>
      <c r="AM271" s="387" t="e">
        <f t="shared" si="418"/>
        <v>#DIV/0!</v>
      </c>
      <c r="AN271" s="387"/>
      <c r="AO271" s="387"/>
      <c r="AP271" s="416"/>
      <c r="AQ271" s="416"/>
      <c r="AR271" s="416"/>
      <c r="AS271" s="416"/>
      <c r="AT271" s="418"/>
      <c r="AU271" s="418"/>
      <c r="AV271" s="418"/>
      <c r="AW271" s="418"/>
      <c r="AX271" s="418"/>
      <c r="AY271" s="418"/>
      <c r="AZ271" s="418"/>
      <c r="BA271" s="418"/>
      <c r="BB271" s="418"/>
      <c r="BC271" s="418"/>
      <c r="BD271" s="418"/>
      <c r="BE271" s="419"/>
      <c r="BF271" s="398" t="e">
        <f t="shared" si="419"/>
        <v>#DIV/0!</v>
      </c>
      <c r="BG271" s="419"/>
      <c r="BH271" s="398" t="e">
        <f t="shared" si="420"/>
        <v>#DIV/0!</v>
      </c>
      <c r="BI271" s="418"/>
      <c r="BJ271" s="418"/>
      <c r="BK271" s="418"/>
      <c r="BL271" s="418"/>
      <c r="BS271" s="675"/>
    </row>
    <row r="272" spans="2:71" s="72" customFormat="1" ht="56.25" hidden="1" customHeight="1" x14ac:dyDescent="0.25">
      <c r="B272" s="301"/>
      <c r="C272" s="191" t="s">
        <v>73</v>
      </c>
      <c r="D272" s="416"/>
      <c r="E272" s="416"/>
      <c r="F272" s="416"/>
      <c r="G272" s="416"/>
      <c r="H272" s="416"/>
      <c r="I272" s="416"/>
      <c r="J272" s="416"/>
      <c r="K272" s="416"/>
      <c r="L272" s="416"/>
      <c r="M272" s="416"/>
      <c r="N272" s="416"/>
      <c r="O272" s="416"/>
      <c r="P272" s="416"/>
      <c r="Q272" s="606" t="e">
        <f t="shared" si="413"/>
        <v>#DIV/0!</v>
      </c>
      <c r="R272" s="416"/>
      <c r="S272" s="606" t="e">
        <f t="shared" si="414"/>
        <v>#DIV/0!</v>
      </c>
      <c r="T272" s="606"/>
      <c r="U272" s="606"/>
      <c r="V272" s="416"/>
      <c r="W272" s="416"/>
      <c r="X272" s="416"/>
      <c r="Y272" s="416"/>
      <c r="Z272" s="416"/>
      <c r="AA272" s="393" t="e">
        <f t="shared" si="415"/>
        <v>#DIV/0!</v>
      </c>
      <c r="AB272" s="417"/>
      <c r="AC272" s="393" t="e">
        <f t="shared" si="416"/>
        <v>#DIV/0!</v>
      </c>
      <c r="AD272" s="393"/>
      <c r="AE272" s="393"/>
      <c r="AF272" s="416"/>
      <c r="AG272" s="416"/>
      <c r="AH272" s="416"/>
      <c r="AI272" s="416"/>
      <c r="AJ272" s="417"/>
      <c r="AK272" s="393" t="e">
        <f t="shared" si="417"/>
        <v>#DIV/0!</v>
      </c>
      <c r="AL272" s="417"/>
      <c r="AM272" s="387" t="e">
        <f t="shared" si="418"/>
        <v>#DIV/0!</v>
      </c>
      <c r="AN272" s="387"/>
      <c r="AO272" s="387"/>
      <c r="AP272" s="416"/>
      <c r="AQ272" s="416"/>
      <c r="AR272" s="416"/>
      <c r="AS272" s="416"/>
      <c r="AT272" s="418"/>
      <c r="AU272" s="418"/>
      <c r="AV272" s="418"/>
      <c r="AW272" s="418"/>
      <c r="AX272" s="418"/>
      <c r="AY272" s="418"/>
      <c r="AZ272" s="418"/>
      <c r="BA272" s="418"/>
      <c r="BB272" s="418"/>
      <c r="BC272" s="418"/>
      <c r="BD272" s="418"/>
      <c r="BE272" s="419"/>
      <c r="BF272" s="398" t="e">
        <f t="shared" si="419"/>
        <v>#DIV/0!</v>
      </c>
      <c r="BG272" s="419"/>
      <c r="BH272" s="398" t="e">
        <f t="shared" si="420"/>
        <v>#DIV/0!</v>
      </c>
      <c r="BI272" s="418"/>
      <c r="BJ272" s="418"/>
      <c r="BK272" s="418"/>
      <c r="BL272" s="418"/>
      <c r="BS272" s="675"/>
    </row>
    <row r="273" spans="2:71" s="43" customFormat="1" ht="15" hidden="1" customHeight="1" x14ac:dyDescent="0.25">
      <c r="B273" s="358"/>
      <c r="C273" s="191" t="s">
        <v>66</v>
      </c>
      <c r="D273" s="355"/>
      <c r="E273" s="355"/>
      <c r="F273" s="355"/>
      <c r="G273" s="355"/>
      <c r="H273" s="355"/>
      <c r="I273" s="355"/>
      <c r="J273" s="355"/>
      <c r="K273" s="355"/>
      <c r="L273" s="355"/>
      <c r="M273" s="355"/>
      <c r="N273" s="355"/>
      <c r="O273" s="355"/>
      <c r="P273" s="355"/>
      <c r="Q273" s="606" t="e">
        <f t="shared" si="413"/>
        <v>#DIV/0!</v>
      </c>
      <c r="R273" s="355"/>
      <c r="S273" s="606" t="e">
        <f t="shared" si="414"/>
        <v>#DIV/0!</v>
      </c>
      <c r="T273" s="606"/>
      <c r="U273" s="606"/>
      <c r="V273" s="355"/>
      <c r="W273" s="355"/>
      <c r="X273" s="355"/>
      <c r="Y273" s="355"/>
      <c r="Z273" s="355"/>
      <c r="AA273" s="393" t="e">
        <f t="shared" si="415"/>
        <v>#DIV/0!</v>
      </c>
      <c r="AB273" s="354"/>
      <c r="AC273" s="393" t="e">
        <f t="shared" si="416"/>
        <v>#DIV/0!</v>
      </c>
      <c r="AD273" s="393"/>
      <c r="AE273" s="393"/>
      <c r="AF273" s="355"/>
      <c r="AG273" s="355"/>
      <c r="AH273" s="355"/>
      <c r="AI273" s="355"/>
      <c r="AJ273" s="354"/>
      <c r="AK273" s="393" t="e">
        <f t="shared" si="417"/>
        <v>#DIV/0!</v>
      </c>
      <c r="AL273" s="354"/>
      <c r="AM273" s="387" t="e">
        <f t="shared" si="418"/>
        <v>#DIV/0!</v>
      </c>
      <c r="AN273" s="387"/>
      <c r="AO273" s="387"/>
      <c r="AP273" s="355"/>
      <c r="AQ273" s="355"/>
      <c r="AR273" s="355"/>
      <c r="AS273" s="355"/>
      <c r="AT273" s="351"/>
      <c r="AU273" s="351"/>
      <c r="AV273" s="351"/>
      <c r="AW273" s="351"/>
      <c r="AX273" s="351"/>
      <c r="AY273" s="351"/>
      <c r="AZ273" s="351"/>
      <c r="BA273" s="351"/>
      <c r="BB273" s="351"/>
      <c r="BC273" s="351"/>
      <c r="BD273" s="351"/>
      <c r="BE273" s="356"/>
      <c r="BF273" s="398" t="e">
        <f t="shared" si="419"/>
        <v>#DIV/0!</v>
      </c>
      <c r="BG273" s="356"/>
      <c r="BH273" s="398" t="e">
        <f t="shared" si="420"/>
        <v>#DIV/0!</v>
      </c>
      <c r="BI273" s="351"/>
      <c r="BJ273" s="351"/>
      <c r="BK273" s="351"/>
      <c r="BL273" s="351"/>
      <c r="BS273" s="647"/>
    </row>
    <row r="274" spans="2:71" s="45" customFormat="1" ht="189" hidden="1" customHeight="1" x14ac:dyDescent="0.25">
      <c r="B274" s="301" t="s">
        <v>76</v>
      </c>
      <c r="C274" s="190" t="s">
        <v>120</v>
      </c>
      <c r="D274" s="582"/>
      <c r="E274" s="582"/>
      <c r="F274" s="582"/>
      <c r="G274" s="582"/>
      <c r="H274" s="582"/>
      <c r="I274" s="582"/>
      <c r="J274" s="582"/>
      <c r="K274" s="302">
        <f>L274</f>
        <v>0</v>
      </c>
      <c r="L274" s="302">
        <f>L275+L276</f>
        <v>0</v>
      </c>
      <c r="M274" s="302"/>
      <c r="N274" s="582"/>
      <c r="O274" s="582"/>
      <c r="P274" s="302">
        <f>R274</f>
        <v>0</v>
      </c>
      <c r="Q274" s="605" t="e">
        <f t="shared" si="413"/>
        <v>#DIV/0!</v>
      </c>
      <c r="R274" s="582">
        <f>SUM(R275:R276)</f>
        <v>0</v>
      </c>
      <c r="S274" s="605" t="e">
        <f t="shared" si="414"/>
        <v>#DIV/0!</v>
      </c>
      <c r="T274" s="605"/>
      <c r="U274" s="605"/>
      <c r="V274" s="582"/>
      <c r="W274" s="582"/>
      <c r="X274" s="582"/>
      <c r="Y274" s="582"/>
      <c r="Z274" s="302">
        <f>AB274</f>
        <v>0</v>
      </c>
      <c r="AA274" s="389" t="e">
        <f t="shared" si="415"/>
        <v>#DIV/0!</v>
      </c>
      <c r="AB274" s="590">
        <f>SUM(AB275:AB276)</f>
        <v>0</v>
      </c>
      <c r="AC274" s="389" t="e">
        <f t="shared" si="416"/>
        <v>#DIV/0!</v>
      </c>
      <c r="AD274" s="389"/>
      <c r="AE274" s="389"/>
      <c r="AF274" s="582"/>
      <c r="AG274" s="582"/>
      <c r="AH274" s="582"/>
      <c r="AI274" s="582"/>
      <c r="AJ274" s="304">
        <f>AL274</f>
        <v>0</v>
      </c>
      <c r="AK274" s="389" t="e">
        <f t="shared" si="417"/>
        <v>#DIV/0!</v>
      </c>
      <c r="AL274" s="590">
        <f>SUM(AL275:AL276)</f>
        <v>0</v>
      </c>
      <c r="AM274" s="387" t="e">
        <f t="shared" si="418"/>
        <v>#DIV/0!</v>
      </c>
      <c r="AN274" s="387"/>
      <c r="AO274" s="387"/>
      <c r="AP274" s="582"/>
      <c r="AQ274" s="582"/>
      <c r="AR274" s="582"/>
      <c r="AS274" s="582"/>
      <c r="AT274" s="331">
        <f>AT275</f>
        <v>0</v>
      </c>
      <c r="AU274" s="331"/>
      <c r="AV274" s="331"/>
      <c r="AW274" s="331"/>
      <c r="AX274" s="331"/>
      <c r="AY274" s="331"/>
      <c r="AZ274" s="331"/>
      <c r="BA274" s="331">
        <f>BB274</f>
        <v>0</v>
      </c>
      <c r="BB274" s="305">
        <f>BB275+BB276</f>
        <v>0</v>
      </c>
      <c r="BC274" s="331"/>
      <c r="BD274" s="331"/>
      <c r="BE274" s="593">
        <f>BG274</f>
        <v>0</v>
      </c>
      <c r="BF274" s="390" t="e">
        <f t="shared" si="419"/>
        <v>#DIV/0!</v>
      </c>
      <c r="BG274" s="593">
        <f>SUM(BG275:BG276)</f>
        <v>0</v>
      </c>
      <c r="BH274" s="390" t="e">
        <f t="shared" si="420"/>
        <v>#DIV/0!</v>
      </c>
      <c r="BI274" s="331"/>
      <c r="BJ274" s="331"/>
      <c r="BK274" s="331"/>
      <c r="BL274" s="331"/>
      <c r="BS274" s="643"/>
    </row>
    <row r="275" spans="2:71" s="43" customFormat="1" ht="33" hidden="1" customHeight="1" x14ac:dyDescent="0.25">
      <c r="B275" s="358"/>
      <c r="C275" s="191" t="s">
        <v>65</v>
      </c>
      <c r="D275" s="355"/>
      <c r="E275" s="355"/>
      <c r="F275" s="355"/>
      <c r="G275" s="355"/>
      <c r="H275" s="355"/>
      <c r="I275" s="355"/>
      <c r="J275" s="355"/>
      <c r="K275" s="355">
        <f>L275</f>
        <v>0</v>
      </c>
      <c r="L275" s="355"/>
      <c r="M275" s="355"/>
      <c r="N275" s="355"/>
      <c r="O275" s="355"/>
      <c r="P275" s="355">
        <f>R275</f>
        <v>0</v>
      </c>
      <c r="Q275" s="605" t="e">
        <f t="shared" si="413"/>
        <v>#DIV/0!</v>
      </c>
      <c r="R275" s="355"/>
      <c r="S275" s="605" t="e">
        <f t="shared" si="414"/>
        <v>#DIV/0!</v>
      </c>
      <c r="T275" s="605"/>
      <c r="U275" s="605"/>
      <c r="V275" s="355"/>
      <c r="W275" s="355"/>
      <c r="X275" s="355"/>
      <c r="Y275" s="355"/>
      <c r="Z275" s="355">
        <f>AB275</f>
        <v>0</v>
      </c>
      <c r="AA275" s="389" t="e">
        <f t="shared" si="415"/>
        <v>#DIV/0!</v>
      </c>
      <c r="AB275" s="354"/>
      <c r="AC275" s="389" t="e">
        <f t="shared" si="416"/>
        <v>#DIV/0!</v>
      </c>
      <c r="AD275" s="389"/>
      <c r="AE275" s="389"/>
      <c r="AF275" s="355"/>
      <c r="AG275" s="355"/>
      <c r="AH275" s="355"/>
      <c r="AI275" s="355"/>
      <c r="AJ275" s="354">
        <f>AL275</f>
        <v>0</v>
      </c>
      <c r="AK275" s="389" t="e">
        <f t="shared" si="417"/>
        <v>#DIV/0!</v>
      </c>
      <c r="AL275" s="354"/>
      <c r="AM275" s="387" t="e">
        <f t="shared" si="418"/>
        <v>#DIV/0!</v>
      </c>
      <c r="AN275" s="387"/>
      <c r="AO275" s="387"/>
      <c r="AP275" s="355"/>
      <c r="AQ275" s="355"/>
      <c r="AR275" s="355"/>
      <c r="AS275" s="355"/>
      <c r="AT275" s="351"/>
      <c r="AU275" s="351"/>
      <c r="AV275" s="351"/>
      <c r="AW275" s="351"/>
      <c r="AX275" s="351"/>
      <c r="AY275" s="351"/>
      <c r="AZ275" s="351"/>
      <c r="BA275" s="351">
        <f>BB275</f>
        <v>0</v>
      </c>
      <c r="BB275" s="351">
        <f>L275</f>
        <v>0</v>
      </c>
      <c r="BC275" s="351"/>
      <c r="BD275" s="351"/>
      <c r="BE275" s="356">
        <f>BG275</f>
        <v>0</v>
      </c>
      <c r="BF275" s="390" t="e">
        <f t="shared" si="419"/>
        <v>#DIV/0!</v>
      </c>
      <c r="BG275" s="356">
        <f t="shared" ref="BG275:BG276" si="451">L275-AB275</f>
        <v>0</v>
      </c>
      <c r="BH275" s="390" t="e">
        <f t="shared" si="420"/>
        <v>#DIV/0!</v>
      </c>
      <c r="BI275" s="351"/>
      <c r="BJ275" s="351"/>
      <c r="BK275" s="351"/>
      <c r="BL275" s="351"/>
      <c r="BS275" s="647"/>
    </row>
    <row r="276" spans="2:71" s="43" customFormat="1" ht="52.5" hidden="1" customHeight="1" x14ac:dyDescent="0.25">
      <c r="B276" s="358"/>
      <c r="C276" s="191" t="s">
        <v>66</v>
      </c>
      <c r="D276" s="355"/>
      <c r="E276" s="355"/>
      <c r="F276" s="355"/>
      <c r="G276" s="355"/>
      <c r="H276" s="355"/>
      <c r="I276" s="355"/>
      <c r="J276" s="355"/>
      <c r="K276" s="355">
        <f>L276</f>
        <v>0</v>
      </c>
      <c r="L276" s="355"/>
      <c r="M276" s="355"/>
      <c r="N276" s="355"/>
      <c r="O276" s="355"/>
      <c r="P276" s="355">
        <f>R276</f>
        <v>0</v>
      </c>
      <c r="Q276" s="605" t="e">
        <f t="shared" si="413"/>
        <v>#DIV/0!</v>
      </c>
      <c r="R276" s="355"/>
      <c r="S276" s="605" t="e">
        <f t="shared" si="414"/>
        <v>#DIV/0!</v>
      </c>
      <c r="T276" s="605"/>
      <c r="U276" s="605"/>
      <c r="V276" s="355"/>
      <c r="W276" s="355"/>
      <c r="X276" s="355"/>
      <c r="Y276" s="355"/>
      <c r="Z276" s="355">
        <f>AB276</f>
        <v>0</v>
      </c>
      <c r="AA276" s="389" t="e">
        <f t="shared" si="415"/>
        <v>#DIV/0!</v>
      </c>
      <c r="AB276" s="354"/>
      <c r="AC276" s="389" t="e">
        <f t="shared" si="416"/>
        <v>#DIV/0!</v>
      </c>
      <c r="AD276" s="389"/>
      <c r="AE276" s="389"/>
      <c r="AF276" s="355"/>
      <c r="AG276" s="355"/>
      <c r="AH276" s="355"/>
      <c r="AI276" s="355"/>
      <c r="AJ276" s="354">
        <f>AL276</f>
        <v>0</v>
      </c>
      <c r="AK276" s="389" t="e">
        <f t="shared" si="417"/>
        <v>#DIV/0!</v>
      </c>
      <c r="AL276" s="354"/>
      <c r="AM276" s="387" t="e">
        <f t="shared" si="418"/>
        <v>#DIV/0!</v>
      </c>
      <c r="AN276" s="387"/>
      <c r="AO276" s="387"/>
      <c r="AP276" s="355"/>
      <c r="AQ276" s="355"/>
      <c r="AR276" s="355"/>
      <c r="AS276" s="355"/>
      <c r="AT276" s="351"/>
      <c r="AU276" s="351"/>
      <c r="AV276" s="351"/>
      <c r="AW276" s="351"/>
      <c r="AX276" s="351"/>
      <c r="AY276" s="351"/>
      <c r="AZ276" s="351"/>
      <c r="BA276" s="351">
        <f>BB276</f>
        <v>0</v>
      </c>
      <c r="BB276" s="351">
        <f>L276</f>
        <v>0</v>
      </c>
      <c r="BC276" s="351"/>
      <c r="BD276" s="351"/>
      <c r="BE276" s="356">
        <f>BG276</f>
        <v>0</v>
      </c>
      <c r="BF276" s="390" t="e">
        <f t="shared" si="419"/>
        <v>#DIV/0!</v>
      </c>
      <c r="BG276" s="356">
        <f t="shared" si="451"/>
        <v>0</v>
      </c>
      <c r="BH276" s="390" t="e">
        <f t="shared" si="420"/>
        <v>#DIV/0!</v>
      </c>
      <c r="BI276" s="351"/>
      <c r="BJ276" s="351"/>
      <c r="BK276" s="351"/>
      <c r="BL276" s="351"/>
      <c r="BS276" s="647"/>
    </row>
    <row r="277" spans="2:71" s="45" customFormat="1" ht="15" hidden="1" customHeight="1" x14ac:dyDescent="0.25">
      <c r="B277" s="301"/>
      <c r="C277" s="206"/>
      <c r="D277" s="582"/>
      <c r="E277" s="582"/>
      <c r="F277" s="582"/>
      <c r="G277" s="582"/>
      <c r="H277" s="582"/>
      <c r="I277" s="582"/>
      <c r="J277" s="582"/>
      <c r="K277" s="582"/>
      <c r="L277" s="582"/>
      <c r="M277" s="582"/>
      <c r="N277" s="582"/>
      <c r="O277" s="582"/>
      <c r="P277" s="582"/>
      <c r="Q277" s="605" t="e">
        <f t="shared" si="413"/>
        <v>#DIV/0!</v>
      </c>
      <c r="R277" s="582"/>
      <c r="S277" s="605" t="e">
        <f t="shared" si="414"/>
        <v>#DIV/0!</v>
      </c>
      <c r="T277" s="605"/>
      <c r="U277" s="605"/>
      <c r="V277" s="582"/>
      <c r="W277" s="582"/>
      <c r="X277" s="582"/>
      <c r="Y277" s="582"/>
      <c r="Z277" s="582"/>
      <c r="AA277" s="389" t="e">
        <f t="shared" si="415"/>
        <v>#DIV/0!</v>
      </c>
      <c r="AB277" s="590"/>
      <c r="AC277" s="389" t="e">
        <f t="shared" si="416"/>
        <v>#DIV/0!</v>
      </c>
      <c r="AD277" s="389"/>
      <c r="AE277" s="389"/>
      <c r="AF277" s="582"/>
      <c r="AG277" s="582"/>
      <c r="AH277" s="582"/>
      <c r="AI277" s="582"/>
      <c r="AJ277" s="590"/>
      <c r="AK277" s="389" t="e">
        <f t="shared" si="417"/>
        <v>#DIV/0!</v>
      </c>
      <c r="AL277" s="590"/>
      <c r="AM277" s="387" t="e">
        <f t="shared" si="418"/>
        <v>#DIV/0!</v>
      </c>
      <c r="AN277" s="387"/>
      <c r="AO277" s="387"/>
      <c r="AP277" s="582"/>
      <c r="AQ277" s="582"/>
      <c r="AR277" s="582"/>
      <c r="AS277" s="582"/>
      <c r="AT277" s="331"/>
      <c r="AU277" s="331"/>
      <c r="AV277" s="331"/>
      <c r="AW277" s="331"/>
      <c r="AX277" s="331"/>
      <c r="AY277" s="331"/>
      <c r="AZ277" s="331"/>
      <c r="BA277" s="331"/>
      <c r="BB277" s="331"/>
      <c r="BC277" s="331"/>
      <c r="BD277" s="331"/>
      <c r="BE277" s="593"/>
      <c r="BF277" s="390" t="e">
        <f t="shared" si="419"/>
        <v>#DIV/0!</v>
      </c>
      <c r="BG277" s="593"/>
      <c r="BH277" s="390" t="e">
        <f t="shared" si="420"/>
        <v>#DIV/0!</v>
      </c>
      <c r="BI277" s="331"/>
      <c r="BJ277" s="331"/>
      <c r="BK277" s="331"/>
      <c r="BL277" s="331"/>
      <c r="BS277" s="643"/>
    </row>
    <row r="278" spans="2:71" s="45" customFormat="1" ht="15" hidden="1" customHeight="1" x14ac:dyDescent="0.25">
      <c r="B278" s="301"/>
      <c r="C278" s="206"/>
      <c r="D278" s="582"/>
      <c r="E278" s="582"/>
      <c r="F278" s="582"/>
      <c r="G278" s="582"/>
      <c r="H278" s="582"/>
      <c r="I278" s="582"/>
      <c r="J278" s="582"/>
      <c r="K278" s="582"/>
      <c r="L278" s="582"/>
      <c r="M278" s="582"/>
      <c r="N278" s="582"/>
      <c r="O278" s="582"/>
      <c r="P278" s="582"/>
      <c r="Q278" s="605" t="e">
        <f t="shared" si="413"/>
        <v>#DIV/0!</v>
      </c>
      <c r="R278" s="582"/>
      <c r="S278" s="605" t="e">
        <f t="shared" si="414"/>
        <v>#DIV/0!</v>
      </c>
      <c r="T278" s="605"/>
      <c r="U278" s="605"/>
      <c r="V278" s="582"/>
      <c r="W278" s="582"/>
      <c r="X278" s="582"/>
      <c r="Y278" s="582"/>
      <c r="Z278" s="582"/>
      <c r="AA278" s="389" t="e">
        <f t="shared" si="415"/>
        <v>#DIV/0!</v>
      </c>
      <c r="AB278" s="590"/>
      <c r="AC278" s="389" t="e">
        <f t="shared" si="416"/>
        <v>#DIV/0!</v>
      </c>
      <c r="AD278" s="389"/>
      <c r="AE278" s="389"/>
      <c r="AF278" s="582"/>
      <c r="AG278" s="582"/>
      <c r="AH278" s="582"/>
      <c r="AI278" s="582"/>
      <c r="AJ278" s="590"/>
      <c r="AK278" s="389" t="e">
        <f t="shared" si="417"/>
        <v>#DIV/0!</v>
      </c>
      <c r="AL278" s="590"/>
      <c r="AM278" s="387" t="e">
        <f t="shared" si="418"/>
        <v>#DIV/0!</v>
      </c>
      <c r="AN278" s="387"/>
      <c r="AO278" s="387"/>
      <c r="AP278" s="582"/>
      <c r="AQ278" s="582"/>
      <c r="AR278" s="582"/>
      <c r="AS278" s="582"/>
      <c r="AT278" s="331"/>
      <c r="AU278" s="331"/>
      <c r="AV278" s="331"/>
      <c r="AW278" s="331"/>
      <c r="AX278" s="331"/>
      <c r="AY278" s="331"/>
      <c r="AZ278" s="331"/>
      <c r="BA278" s="331"/>
      <c r="BB278" s="331"/>
      <c r="BC278" s="331"/>
      <c r="BD278" s="331"/>
      <c r="BE278" s="593"/>
      <c r="BF278" s="390" t="e">
        <f t="shared" si="419"/>
        <v>#DIV/0!</v>
      </c>
      <c r="BG278" s="593"/>
      <c r="BH278" s="390" t="e">
        <f t="shared" si="420"/>
        <v>#DIV/0!</v>
      </c>
      <c r="BI278" s="331"/>
      <c r="BJ278" s="331"/>
      <c r="BK278" s="331"/>
      <c r="BL278" s="331"/>
      <c r="BS278" s="643"/>
    </row>
    <row r="279" spans="2:71" s="45" customFormat="1" ht="15" hidden="1" customHeight="1" x14ac:dyDescent="0.25">
      <c r="B279" s="301"/>
      <c r="C279" s="206"/>
      <c r="D279" s="582"/>
      <c r="E279" s="582"/>
      <c r="F279" s="582"/>
      <c r="G279" s="582"/>
      <c r="H279" s="582"/>
      <c r="I279" s="582"/>
      <c r="J279" s="582"/>
      <c r="K279" s="582"/>
      <c r="L279" s="582"/>
      <c r="M279" s="582"/>
      <c r="N279" s="582"/>
      <c r="O279" s="582"/>
      <c r="P279" s="582"/>
      <c r="Q279" s="605" t="e">
        <f t="shared" si="413"/>
        <v>#DIV/0!</v>
      </c>
      <c r="R279" s="582"/>
      <c r="S279" s="605" t="e">
        <f t="shared" si="414"/>
        <v>#DIV/0!</v>
      </c>
      <c r="T279" s="605"/>
      <c r="U279" s="605"/>
      <c r="V279" s="582"/>
      <c r="W279" s="582"/>
      <c r="X279" s="582"/>
      <c r="Y279" s="582"/>
      <c r="Z279" s="582"/>
      <c r="AA279" s="389" t="e">
        <f t="shared" si="415"/>
        <v>#DIV/0!</v>
      </c>
      <c r="AB279" s="590"/>
      <c r="AC279" s="389" t="e">
        <f t="shared" si="416"/>
        <v>#DIV/0!</v>
      </c>
      <c r="AD279" s="389"/>
      <c r="AE279" s="389"/>
      <c r="AF279" s="582"/>
      <c r="AG279" s="582"/>
      <c r="AH279" s="582"/>
      <c r="AI279" s="582"/>
      <c r="AJ279" s="590"/>
      <c r="AK279" s="389" t="e">
        <f t="shared" si="417"/>
        <v>#DIV/0!</v>
      </c>
      <c r="AL279" s="590"/>
      <c r="AM279" s="387" t="e">
        <f t="shared" si="418"/>
        <v>#DIV/0!</v>
      </c>
      <c r="AN279" s="387"/>
      <c r="AO279" s="387"/>
      <c r="AP279" s="582"/>
      <c r="AQ279" s="582"/>
      <c r="AR279" s="582"/>
      <c r="AS279" s="582"/>
      <c r="AT279" s="331"/>
      <c r="AU279" s="331"/>
      <c r="AV279" s="331"/>
      <c r="AW279" s="331"/>
      <c r="AX279" s="331"/>
      <c r="AY279" s="331"/>
      <c r="AZ279" s="331"/>
      <c r="BA279" s="331"/>
      <c r="BB279" s="331"/>
      <c r="BC279" s="331"/>
      <c r="BD279" s="331"/>
      <c r="BE279" s="593"/>
      <c r="BF279" s="390" t="e">
        <f t="shared" si="419"/>
        <v>#DIV/0!</v>
      </c>
      <c r="BG279" s="593"/>
      <c r="BH279" s="390" t="e">
        <f t="shared" si="420"/>
        <v>#DIV/0!</v>
      </c>
      <c r="BI279" s="331"/>
      <c r="BJ279" s="331"/>
      <c r="BK279" s="331"/>
      <c r="BL279" s="331"/>
      <c r="BS279" s="643"/>
    </row>
    <row r="280" spans="2:71" s="45" customFormat="1" ht="15" hidden="1" customHeight="1" x14ac:dyDescent="0.25">
      <c r="B280" s="301"/>
      <c r="C280" s="206"/>
      <c r="D280" s="582"/>
      <c r="E280" s="582"/>
      <c r="F280" s="582"/>
      <c r="G280" s="582"/>
      <c r="H280" s="582"/>
      <c r="I280" s="582"/>
      <c r="J280" s="582"/>
      <c r="K280" s="582"/>
      <c r="L280" s="582"/>
      <c r="M280" s="582"/>
      <c r="N280" s="582"/>
      <c r="O280" s="582"/>
      <c r="P280" s="582"/>
      <c r="Q280" s="605" t="e">
        <f t="shared" si="413"/>
        <v>#DIV/0!</v>
      </c>
      <c r="R280" s="582"/>
      <c r="S280" s="605" t="e">
        <f t="shared" si="414"/>
        <v>#DIV/0!</v>
      </c>
      <c r="T280" s="605"/>
      <c r="U280" s="605"/>
      <c r="V280" s="582"/>
      <c r="W280" s="582"/>
      <c r="X280" s="582"/>
      <c r="Y280" s="582"/>
      <c r="Z280" s="582"/>
      <c r="AA280" s="389" t="e">
        <f t="shared" si="415"/>
        <v>#DIV/0!</v>
      </c>
      <c r="AB280" s="590"/>
      <c r="AC280" s="389" t="e">
        <f t="shared" si="416"/>
        <v>#DIV/0!</v>
      </c>
      <c r="AD280" s="389"/>
      <c r="AE280" s="389"/>
      <c r="AF280" s="582"/>
      <c r="AG280" s="582"/>
      <c r="AH280" s="582"/>
      <c r="AI280" s="582"/>
      <c r="AJ280" s="590"/>
      <c r="AK280" s="389" t="e">
        <f t="shared" si="417"/>
        <v>#DIV/0!</v>
      </c>
      <c r="AL280" s="590"/>
      <c r="AM280" s="387" t="e">
        <f t="shared" si="418"/>
        <v>#DIV/0!</v>
      </c>
      <c r="AN280" s="387"/>
      <c r="AO280" s="387"/>
      <c r="AP280" s="582"/>
      <c r="AQ280" s="582"/>
      <c r="AR280" s="582"/>
      <c r="AS280" s="582"/>
      <c r="AT280" s="331"/>
      <c r="AU280" s="331"/>
      <c r="AV280" s="331"/>
      <c r="AW280" s="331"/>
      <c r="AX280" s="331"/>
      <c r="AY280" s="331"/>
      <c r="AZ280" s="331"/>
      <c r="BA280" s="331"/>
      <c r="BB280" s="331"/>
      <c r="BC280" s="331"/>
      <c r="BD280" s="331"/>
      <c r="BE280" s="593"/>
      <c r="BF280" s="390" t="e">
        <f t="shared" si="419"/>
        <v>#DIV/0!</v>
      </c>
      <c r="BG280" s="593"/>
      <c r="BH280" s="390" t="e">
        <f t="shared" si="420"/>
        <v>#DIV/0!</v>
      </c>
      <c r="BI280" s="331"/>
      <c r="BJ280" s="331"/>
      <c r="BK280" s="331"/>
      <c r="BL280" s="331"/>
      <c r="BS280" s="643"/>
    </row>
    <row r="281" spans="2:71" s="45" customFormat="1" ht="15" hidden="1" customHeight="1" x14ac:dyDescent="0.25">
      <c r="B281" s="301"/>
      <c r="C281" s="206"/>
      <c r="D281" s="582"/>
      <c r="E281" s="582"/>
      <c r="F281" s="582"/>
      <c r="G281" s="582"/>
      <c r="H281" s="582"/>
      <c r="I281" s="582"/>
      <c r="J281" s="582"/>
      <c r="K281" s="582"/>
      <c r="L281" s="582"/>
      <c r="M281" s="582"/>
      <c r="N281" s="582"/>
      <c r="O281" s="582"/>
      <c r="P281" s="582"/>
      <c r="Q281" s="605" t="e">
        <f t="shared" si="413"/>
        <v>#DIV/0!</v>
      </c>
      <c r="R281" s="582"/>
      <c r="S281" s="605" t="e">
        <f t="shared" si="414"/>
        <v>#DIV/0!</v>
      </c>
      <c r="T281" s="605"/>
      <c r="U281" s="605"/>
      <c r="V281" s="582"/>
      <c r="W281" s="582"/>
      <c r="X281" s="582"/>
      <c r="Y281" s="582"/>
      <c r="Z281" s="582"/>
      <c r="AA281" s="389" t="e">
        <f t="shared" si="415"/>
        <v>#DIV/0!</v>
      </c>
      <c r="AB281" s="590"/>
      <c r="AC281" s="389" t="e">
        <f t="shared" si="416"/>
        <v>#DIV/0!</v>
      </c>
      <c r="AD281" s="389"/>
      <c r="AE281" s="389"/>
      <c r="AF281" s="582"/>
      <c r="AG281" s="582"/>
      <c r="AH281" s="582"/>
      <c r="AI281" s="582"/>
      <c r="AJ281" s="590"/>
      <c r="AK281" s="389" t="e">
        <f t="shared" si="417"/>
        <v>#DIV/0!</v>
      </c>
      <c r="AL281" s="590"/>
      <c r="AM281" s="387" t="e">
        <f t="shared" si="418"/>
        <v>#DIV/0!</v>
      </c>
      <c r="AN281" s="387"/>
      <c r="AO281" s="387"/>
      <c r="AP281" s="582"/>
      <c r="AQ281" s="582"/>
      <c r="AR281" s="582"/>
      <c r="AS281" s="582"/>
      <c r="AT281" s="331"/>
      <c r="AU281" s="331"/>
      <c r="AV281" s="331"/>
      <c r="AW281" s="331"/>
      <c r="AX281" s="331"/>
      <c r="AY281" s="331"/>
      <c r="AZ281" s="331"/>
      <c r="BA281" s="331"/>
      <c r="BB281" s="331"/>
      <c r="BC281" s="331"/>
      <c r="BD281" s="331"/>
      <c r="BE281" s="593"/>
      <c r="BF281" s="390" t="e">
        <f t="shared" si="419"/>
        <v>#DIV/0!</v>
      </c>
      <c r="BG281" s="593"/>
      <c r="BH281" s="390" t="e">
        <f t="shared" si="420"/>
        <v>#DIV/0!</v>
      </c>
      <c r="BI281" s="331"/>
      <c r="BJ281" s="331"/>
      <c r="BK281" s="331"/>
      <c r="BL281" s="331"/>
      <c r="BS281" s="643"/>
    </row>
    <row r="282" spans="2:71" s="45" customFormat="1" ht="15" hidden="1" customHeight="1" x14ac:dyDescent="0.25">
      <c r="B282" s="301"/>
      <c r="C282" s="206"/>
      <c r="D282" s="582"/>
      <c r="E282" s="582"/>
      <c r="F282" s="582"/>
      <c r="G282" s="582"/>
      <c r="H282" s="582"/>
      <c r="I282" s="582"/>
      <c r="J282" s="582"/>
      <c r="K282" s="582"/>
      <c r="L282" s="582"/>
      <c r="M282" s="582"/>
      <c r="N282" s="582"/>
      <c r="O282" s="582"/>
      <c r="P282" s="582"/>
      <c r="Q282" s="605" t="e">
        <f t="shared" si="413"/>
        <v>#DIV/0!</v>
      </c>
      <c r="R282" s="582"/>
      <c r="S282" s="605" t="e">
        <f t="shared" si="414"/>
        <v>#DIV/0!</v>
      </c>
      <c r="T282" s="605"/>
      <c r="U282" s="605"/>
      <c r="V282" s="582"/>
      <c r="W282" s="582"/>
      <c r="X282" s="582"/>
      <c r="Y282" s="582"/>
      <c r="Z282" s="582"/>
      <c r="AA282" s="389" t="e">
        <f t="shared" si="415"/>
        <v>#DIV/0!</v>
      </c>
      <c r="AB282" s="590"/>
      <c r="AC282" s="389" t="e">
        <f t="shared" si="416"/>
        <v>#DIV/0!</v>
      </c>
      <c r="AD282" s="389"/>
      <c r="AE282" s="389"/>
      <c r="AF282" s="582"/>
      <c r="AG282" s="582"/>
      <c r="AH282" s="582"/>
      <c r="AI282" s="582"/>
      <c r="AJ282" s="590"/>
      <c r="AK282" s="389" t="e">
        <f t="shared" si="417"/>
        <v>#DIV/0!</v>
      </c>
      <c r="AL282" s="590"/>
      <c r="AM282" s="387" t="e">
        <f t="shared" si="418"/>
        <v>#DIV/0!</v>
      </c>
      <c r="AN282" s="387"/>
      <c r="AO282" s="387"/>
      <c r="AP282" s="582"/>
      <c r="AQ282" s="582"/>
      <c r="AR282" s="582"/>
      <c r="AS282" s="582"/>
      <c r="AT282" s="331"/>
      <c r="AU282" s="331"/>
      <c r="AV282" s="331"/>
      <c r="AW282" s="331"/>
      <c r="AX282" s="331"/>
      <c r="AY282" s="331"/>
      <c r="AZ282" s="331"/>
      <c r="BA282" s="331"/>
      <c r="BB282" s="331"/>
      <c r="BC282" s="331"/>
      <c r="BD282" s="331"/>
      <c r="BE282" s="593"/>
      <c r="BF282" s="390" t="e">
        <f t="shared" si="419"/>
        <v>#DIV/0!</v>
      </c>
      <c r="BG282" s="593"/>
      <c r="BH282" s="390" t="e">
        <f t="shared" si="420"/>
        <v>#DIV/0!</v>
      </c>
      <c r="BI282" s="331"/>
      <c r="BJ282" s="331"/>
      <c r="BK282" s="331"/>
      <c r="BL282" s="331"/>
      <c r="BS282" s="643"/>
    </row>
    <row r="283" spans="2:71" s="43" customFormat="1" ht="35.25" hidden="1" customHeight="1" x14ac:dyDescent="0.25">
      <c r="B283" s="358"/>
      <c r="C283" s="191"/>
      <c r="D283" s="355"/>
      <c r="E283" s="355"/>
      <c r="F283" s="355"/>
      <c r="G283" s="355"/>
      <c r="H283" s="355"/>
      <c r="I283" s="355"/>
      <c r="J283" s="355"/>
      <c r="K283" s="355"/>
      <c r="L283" s="355"/>
      <c r="M283" s="355"/>
      <c r="N283" s="355"/>
      <c r="O283" s="355"/>
      <c r="P283" s="355"/>
      <c r="Q283" s="605" t="e">
        <f t="shared" si="413"/>
        <v>#DIV/0!</v>
      </c>
      <c r="R283" s="355"/>
      <c r="S283" s="605" t="e">
        <f t="shared" si="414"/>
        <v>#DIV/0!</v>
      </c>
      <c r="T283" s="605"/>
      <c r="U283" s="605"/>
      <c r="V283" s="355"/>
      <c r="W283" s="355"/>
      <c r="X283" s="355"/>
      <c r="Y283" s="355"/>
      <c r="Z283" s="355"/>
      <c r="AA283" s="389" t="e">
        <f t="shared" si="415"/>
        <v>#DIV/0!</v>
      </c>
      <c r="AB283" s="354"/>
      <c r="AC283" s="389" t="e">
        <f t="shared" si="416"/>
        <v>#DIV/0!</v>
      </c>
      <c r="AD283" s="389"/>
      <c r="AE283" s="389"/>
      <c r="AF283" s="355"/>
      <c r="AG283" s="355"/>
      <c r="AH283" s="355"/>
      <c r="AI283" s="355"/>
      <c r="AJ283" s="354"/>
      <c r="AK283" s="389" t="e">
        <f t="shared" si="417"/>
        <v>#DIV/0!</v>
      </c>
      <c r="AL283" s="354"/>
      <c r="AM283" s="387" t="e">
        <f t="shared" si="418"/>
        <v>#DIV/0!</v>
      </c>
      <c r="AN283" s="387"/>
      <c r="AO283" s="387"/>
      <c r="AP283" s="355"/>
      <c r="AQ283" s="355"/>
      <c r="AR283" s="355"/>
      <c r="AS283" s="355"/>
      <c r="AT283" s="351"/>
      <c r="AU283" s="351"/>
      <c r="AV283" s="351"/>
      <c r="AW283" s="351"/>
      <c r="AX283" s="351"/>
      <c r="AY283" s="351"/>
      <c r="AZ283" s="351"/>
      <c r="BA283" s="351"/>
      <c r="BB283" s="351"/>
      <c r="BC283" s="351"/>
      <c r="BD283" s="351"/>
      <c r="BE283" s="356"/>
      <c r="BF283" s="390" t="e">
        <f t="shared" si="419"/>
        <v>#DIV/0!</v>
      </c>
      <c r="BG283" s="356"/>
      <c r="BH283" s="390" t="e">
        <f t="shared" si="420"/>
        <v>#DIV/0!</v>
      </c>
      <c r="BI283" s="351"/>
      <c r="BJ283" s="351"/>
      <c r="BK283" s="351"/>
      <c r="BL283" s="351"/>
      <c r="BS283" s="647"/>
    </row>
    <row r="284" spans="2:71" s="41" customFormat="1" ht="90" hidden="1" customHeight="1" x14ac:dyDescent="0.25">
      <c r="B284" s="301" t="s">
        <v>97</v>
      </c>
      <c r="C284" s="186" t="s">
        <v>121</v>
      </c>
      <c r="D284" s="302"/>
      <c r="E284" s="582">
        <f t="shared" ref="E284:E289" si="452">F284+G284</f>
        <v>55000</v>
      </c>
      <c r="F284" s="302">
        <f>SUM(F285:F286)</f>
        <v>55000</v>
      </c>
      <c r="G284" s="302">
        <f>SUM(G285:G286)</f>
        <v>0</v>
      </c>
      <c r="H284" s="302">
        <f>I284</f>
        <v>-55000</v>
      </c>
      <c r="I284" s="302">
        <f>I285</f>
        <v>-55000</v>
      </c>
      <c r="J284" s="302"/>
      <c r="K284" s="302">
        <f>L284</f>
        <v>0</v>
      </c>
      <c r="L284" s="302">
        <f>L285</f>
        <v>0</v>
      </c>
      <c r="M284" s="302"/>
      <c r="N284" s="302"/>
      <c r="O284" s="302"/>
      <c r="P284" s="302">
        <f>R284+X284</f>
        <v>0</v>
      </c>
      <c r="Q284" s="605" t="e">
        <f t="shared" si="413"/>
        <v>#DIV/0!</v>
      </c>
      <c r="R284" s="582">
        <f>SUM(R285:R286)</f>
        <v>0</v>
      </c>
      <c r="S284" s="605" t="e">
        <f t="shared" si="414"/>
        <v>#DIV/0!</v>
      </c>
      <c r="T284" s="605"/>
      <c r="U284" s="605"/>
      <c r="V284" s="302"/>
      <c r="W284" s="302"/>
      <c r="X284" s="302">
        <f>SUM(X285:X286)</f>
        <v>0</v>
      </c>
      <c r="Y284" s="302"/>
      <c r="Z284" s="302">
        <f>AB284+AH284</f>
        <v>0</v>
      </c>
      <c r="AA284" s="389" t="e">
        <f t="shared" si="415"/>
        <v>#DIV/0!</v>
      </c>
      <c r="AB284" s="590">
        <f>SUM(AB285:AB286)</f>
        <v>0</v>
      </c>
      <c r="AC284" s="389" t="e">
        <f t="shared" si="416"/>
        <v>#DIV/0!</v>
      </c>
      <c r="AD284" s="389"/>
      <c r="AE284" s="389"/>
      <c r="AF284" s="302"/>
      <c r="AG284" s="302"/>
      <c r="AH284" s="302">
        <f>SUM(AH285:AH286)</f>
        <v>0</v>
      </c>
      <c r="AI284" s="302"/>
      <c r="AJ284" s="304">
        <f>AL284+AR284</f>
        <v>0</v>
      </c>
      <c r="AK284" s="389" t="e">
        <f t="shared" si="417"/>
        <v>#DIV/0!</v>
      </c>
      <c r="AL284" s="590">
        <f>SUM(AL285:AL286)</f>
        <v>0</v>
      </c>
      <c r="AM284" s="387" t="e">
        <f t="shared" si="418"/>
        <v>#DIV/0!</v>
      </c>
      <c r="AN284" s="387"/>
      <c r="AO284" s="387"/>
      <c r="AP284" s="302"/>
      <c r="AQ284" s="302"/>
      <c r="AR284" s="302">
        <f>SUM(AR285:AR286)</f>
        <v>0</v>
      </c>
      <c r="AS284" s="302"/>
      <c r="AT284" s="305">
        <f>AT285</f>
        <v>0</v>
      </c>
      <c r="AU284" s="305"/>
      <c r="AV284" s="305"/>
      <c r="AW284" s="305">
        <f>AX284</f>
        <v>0</v>
      </c>
      <c r="AX284" s="305">
        <f>AX285</f>
        <v>0</v>
      </c>
      <c r="AY284" s="305"/>
      <c r="AZ284" s="305"/>
      <c r="BA284" s="305">
        <f>BB284</f>
        <v>0</v>
      </c>
      <c r="BB284" s="305">
        <f>BB285</f>
        <v>0</v>
      </c>
      <c r="BC284" s="305"/>
      <c r="BD284" s="305"/>
      <c r="BE284" s="593">
        <f>BG284+BK284</f>
        <v>0</v>
      </c>
      <c r="BF284" s="390" t="e">
        <f t="shared" si="419"/>
        <v>#DIV/0!</v>
      </c>
      <c r="BG284" s="593">
        <f>SUM(BG285:BG286)</f>
        <v>0</v>
      </c>
      <c r="BH284" s="390" t="e">
        <f t="shared" si="420"/>
        <v>#DIV/0!</v>
      </c>
      <c r="BI284" s="305"/>
      <c r="BJ284" s="305"/>
      <c r="BK284" s="305">
        <f>SUM(BK285:BK286)</f>
        <v>0</v>
      </c>
      <c r="BL284" s="305"/>
      <c r="BS284" s="651"/>
    </row>
    <row r="285" spans="2:71" s="43" customFormat="1" ht="46.5" hidden="1" customHeight="1" x14ac:dyDescent="0.25">
      <c r="B285" s="358"/>
      <c r="C285" s="191" t="s">
        <v>66</v>
      </c>
      <c r="D285" s="355"/>
      <c r="E285" s="355">
        <f t="shared" si="452"/>
        <v>55000</v>
      </c>
      <c r="F285" s="355">
        <v>55000</v>
      </c>
      <c r="G285" s="355"/>
      <c r="H285" s="355">
        <f>I285</f>
        <v>-55000</v>
      </c>
      <c r="I285" s="355">
        <f>L285-E285</f>
        <v>-55000</v>
      </c>
      <c r="J285" s="355"/>
      <c r="K285" s="355">
        <f>L285</f>
        <v>0</v>
      </c>
      <c r="L285" s="355">
        <v>0</v>
      </c>
      <c r="M285" s="355"/>
      <c r="N285" s="355"/>
      <c r="O285" s="355"/>
      <c r="P285" s="355">
        <f>R285+X285</f>
        <v>0</v>
      </c>
      <c r="Q285" s="605" t="e">
        <f t="shared" si="413"/>
        <v>#DIV/0!</v>
      </c>
      <c r="R285" s="355">
        <v>0</v>
      </c>
      <c r="S285" s="605" t="e">
        <f t="shared" si="414"/>
        <v>#DIV/0!</v>
      </c>
      <c r="T285" s="605"/>
      <c r="U285" s="605"/>
      <c r="V285" s="355"/>
      <c r="W285" s="355"/>
      <c r="X285" s="355"/>
      <c r="Y285" s="355"/>
      <c r="Z285" s="355">
        <f>AB285+AH285</f>
        <v>0</v>
      </c>
      <c r="AA285" s="389" t="e">
        <f t="shared" si="415"/>
        <v>#DIV/0!</v>
      </c>
      <c r="AB285" s="354">
        <v>0</v>
      </c>
      <c r="AC285" s="389" t="e">
        <f t="shared" si="416"/>
        <v>#DIV/0!</v>
      </c>
      <c r="AD285" s="389"/>
      <c r="AE285" s="389"/>
      <c r="AF285" s="355"/>
      <c r="AG285" s="355"/>
      <c r="AH285" s="355"/>
      <c r="AI285" s="355"/>
      <c r="AJ285" s="354">
        <f>AL285+AR285</f>
        <v>0</v>
      </c>
      <c r="AK285" s="389" t="e">
        <f t="shared" si="417"/>
        <v>#DIV/0!</v>
      </c>
      <c r="AL285" s="354">
        <v>0</v>
      </c>
      <c r="AM285" s="387" t="e">
        <f t="shared" si="418"/>
        <v>#DIV/0!</v>
      </c>
      <c r="AN285" s="387"/>
      <c r="AO285" s="387"/>
      <c r="AP285" s="355"/>
      <c r="AQ285" s="355"/>
      <c r="AR285" s="355"/>
      <c r="AS285" s="355"/>
      <c r="AT285" s="351">
        <v>0</v>
      </c>
      <c r="AU285" s="351"/>
      <c r="AV285" s="351"/>
      <c r="AW285" s="351">
        <f>AX285</f>
        <v>0</v>
      </c>
      <c r="AX285" s="351">
        <f>BB285-AF285</f>
        <v>0</v>
      </c>
      <c r="AY285" s="351"/>
      <c r="AZ285" s="351"/>
      <c r="BA285" s="351">
        <f>BB285</f>
        <v>0</v>
      </c>
      <c r="BB285" s="351">
        <v>0</v>
      </c>
      <c r="BC285" s="351"/>
      <c r="BD285" s="351"/>
      <c r="BE285" s="356">
        <f>BG285+BK285</f>
        <v>0</v>
      </c>
      <c r="BF285" s="390" t="e">
        <f t="shared" si="419"/>
        <v>#DIV/0!</v>
      </c>
      <c r="BG285" s="356">
        <v>0</v>
      </c>
      <c r="BH285" s="390" t="e">
        <f t="shared" si="420"/>
        <v>#DIV/0!</v>
      </c>
      <c r="BI285" s="351"/>
      <c r="BJ285" s="351"/>
      <c r="BK285" s="351"/>
      <c r="BL285" s="351"/>
      <c r="BS285" s="647"/>
    </row>
    <row r="286" spans="2:71" s="43" customFormat="1" ht="42" hidden="1" customHeight="1" x14ac:dyDescent="0.25">
      <c r="B286" s="358"/>
      <c r="C286" s="191"/>
      <c r="D286" s="355"/>
      <c r="E286" s="355">
        <f t="shared" si="452"/>
        <v>0</v>
      </c>
      <c r="F286" s="355">
        <v>0</v>
      </c>
      <c r="G286" s="355"/>
      <c r="H286" s="355"/>
      <c r="I286" s="355"/>
      <c r="J286" s="355"/>
      <c r="K286" s="355"/>
      <c r="L286" s="355"/>
      <c r="M286" s="355"/>
      <c r="N286" s="355"/>
      <c r="O286" s="355"/>
      <c r="P286" s="355">
        <f>R286+X286</f>
        <v>0</v>
      </c>
      <c r="Q286" s="605" t="e">
        <f t="shared" si="413"/>
        <v>#DIV/0!</v>
      </c>
      <c r="R286" s="355"/>
      <c r="S286" s="605" t="e">
        <f t="shared" si="414"/>
        <v>#DIV/0!</v>
      </c>
      <c r="T286" s="605"/>
      <c r="U286" s="605"/>
      <c r="V286" s="355"/>
      <c r="W286" s="355"/>
      <c r="X286" s="355"/>
      <c r="Y286" s="355"/>
      <c r="Z286" s="355">
        <f>AB286+AH286</f>
        <v>0</v>
      </c>
      <c r="AA286" s="389" t="e">
        <f t="shared" si="415"/>
        <v>#DIV/0!</v>
      </c>
      <c r="AB286" s="354"/>
      <c r="AC286" s="389" t="e">
        <f t="shared" si="416"/>
        <v>#DIV/0!</v>
      </c>
      <c r="AD286" s="389"/>
      <c r="AE286" s="389"/>
      <c r="AF286" s="355"/>
      <c r="AG286" s="355"/>
      <c r="AH286" s="355"/>
      <c r="AI286" s="355"/>
      <c r="AJ286" s="354">
        <f>AL286+AR286</f>
        <v>0</v>
      </c>
      <c r="AK286" s="389" t="e">
        <f t="shared" si="417"/>
        <v>#DIV/0!</v>
      </c>
      <c r="AL286" s="354"/>
      <c r="AM286" s="387" t="e">
        <f t="shared" si="418"/>
        <v>#DIV/0!</v>
      </c>
      <c r="AN286" s="387"/>
      <c r="AO286" s="387"/>
      <c r="AP286" s="355"/>
      <c r="AQ286" s="355"/>
      <c r="AR286" s="355"/>
      <c r="AS286" s="355"/>
      <c r="AT286" s="351"/>
      <c r="AU286" s="351"/>
      <c r="AV286" s="351"/>
      <c r="AW286" s="351"/>
      <c r="AX286" s="351"/>
      <c r="AY286" s="351"/>
      <c r="AZ286" s="351"/>
      <c r="BA286" s="351"/>
      <c r="BB286" s="351"/>
      <c r="BC286" s="351"/>
      <c r="BD286" s="351"/>
      <c r="BE286" s="356">
        <f>BG286+BK286</f>
        <v>0</v>
      </c>
      <c r="BF286" s="390" t="e">
        <f t="shared" si="419"/>
        <v>#DIV/0!</v>
      </c>
      <c r="BG286" s="356"/>
      <c r="BH286" s="390" t="e">
        <f t="shared" si="420"/>
        <v>#DIV/0!</v>
      </c>
      <c r="BI286" s="351"/>
      <c r="BJ286" s="351"/>
      <c r="BK286" s="351"/>
      <c r="BL286" s="351"/>
      <c r="BS286" s="647"/>
    </row>
    <row r="287" spans="2:71" s="41" customFormat="1" ht="171.75" hidden="1" customHeight="1" x14ac:dyDescent="0.25">
      <c r="B287" s="301" t="s">
        <v>76</v>
      </c>
      <c r="C287" s="186" t="s">
        <v>77</v>
      </c>
      <c r="D287" s="302"/>
      <c r="E287" s="582">
        <f t="shared" si="452"/>
        <v>20250</v>
      </c>
      <c r="F287" s="302">
        <f>F289+F292</f>
        <v>20250</v>
      </c>
      <c r="G287" s="302">
        <f>SUM(G289:G292)</f>
        <v>0</v>
      </c>
      <c r="H287" s="302"/>
      <c r="I287" s="302"/>
      <c r="J287" s="302"/>
      <c r="K287" s="302">
        <f t="shared" ref="K287:K295" si="453">L287</f>
        <v>0</v>
      </c>
      <c r="L287" s="302">
        <f>SUM(L289:L292)</f>
        <v>0</v>
      </c>
      <c r="M287" s="302"/>
      <c r="N287" s="302"/>
      <c r="O287" s="302"/>
      <c r="P287" s="302">
        <f>R287+X287</f>
        <v>0</v>
      </c>
      <c r="Q287" s="605" t="e">
        <f t="shared" si="413"/>
        <v>#DIV/0!</v>
      </c>
      <c r="R287" s="582">
        <f>SUM(R289:R292)</f>
        <v>0</v>
      </c>
      <c r="S287" s="605" t="e">
        <f t="shared" si="414"/>
        <v>#DIV/0!</v>
      </c>
      <c r="T287" s="605"/>
      <c r="U287" s="605"/>
      <c r="V287" s="302"/>
      <c r="W287" s="302"/>
      <c r="X287" s="302">
        <f>SUM(X289:X292)</f>
        <v>0</v>
      </c>
      <c r="Y287" s="302"/>
      <c r="Z287" s="302">
        <f>AB287+AH287</f>
        <v>0</v>
      </c>
      <c r="AA287" s="389" t="e">
        <f t="shared" si="415"/>
        <v>#DIV/0!</v>
      </c>
      <c r="AB287" s="590">
        <f>SUM(AB289:AB292)</f>
        <v>0</v>
      </c>
      <c r="AC287" s="389" t="e">
        <f t="shared" si="416"/>
        <v>#DIV/0!</v>
      </c>
      <c r="AD287" s="389"/>
      <c r="AE287" s="389"/>
      <c r="AF287" s="302"/>
      <c r="AG287" s="302"/>
      <c r="AH287" s="302">
        <f>SUM(AH289:AH292)</f>
        <v>0</v>
      </c>
      <c r="AI287" s="302"/>
      <c r="AJ287" s="304">
        <f>AL287+AR287</f>
        <v>0</v>
      </c>
      <c r="AK287" s="389" t="e">
        <f t="shared" si="417"/>
        <v>#DIV/0!</v>
      </c>
      <c r="AL287" s="590">
        <f>SUM(AL289:AL292)</f>
        <v>0</v>
      </c>
      <c r="AM287" s="387" t="e">
        <f t="shared" si="418"/>
        <v>#DIV/0!</v>
      </c>
      <c r="AN287" s="387"/>
      <c r="AO287" s="387"/>
      <c r="AP287" s="302"/>
      <c r="AQ287" s="302"/>
      <c r="AR287" s="302">
        <f>SUM(AR289:AR292)</f>
        <v>0</v>
      </c>
      <c r="AS287" s="302"/>
      <c r="AT287" s="305">
        <f>SUM(AT289:AT292)</f>
        <v>0</v>
      </c>
      <c r="AU287" s="305"/>
      <c r="AV287" s="305"/>
      <c r="AW287" s="305">
        <f>AX287</f>
        <v>0</v>
      </c>
      <c r="AX287" s="305">
        <f>BE287-AJ287</f>
        <v>0</v>
      </c>
      <c r="AY287" s="305"/>
      <c r="AZ287" s="305"/>
      <c r="BA287" s="331">
        <f>BB287+BD287</f>
        <v>774244.74508000002</v>
      </c>
      <c r="BB287" s="305">
        <f>SUM(BB289:BB292)</f>
        <v>774244.74508000002</v>
      </c>
      <c r="BC287" s="305"/>
      <c r="BD287" s="305"/>
      <c r="BE287" s="593">
        <f>BG287+BK287</f>
        <v>0</v>
      </c>
      <c r="BF287" s="390" t="e">
        <f t="shared" si="419"/>
        <v>#DIV/0!</v>
      </c>
      <c r="BG287" s="593">
        <f>SUM(BG289:BG292)</f>
        <v>0</v>
      </c>
      <c r="BH287" s="390" t="e">
        <f t="shared" si="420"/>
        <v>#DIV/0!</v>
      </c>
      <c r="BI287" s="305"/>
      <c r="BJ287" s="305"/>
      <c r="BK287" s="305">
        <f>SUM(BK289:BK292)</f>
        <v>0</v>
      </c>
      <c r="BL287" s="305"/>
      <c r="BS287" s="651"/>
    </row>
    <row r="288" spans="2:71" s="41" customFormat="1" ht="45" hidden="1" customHeight="1" x14ac:dyDescent="0.25">
      <c r="B288" s="301"/>
      <c r="C288" s="186" t="s">
        <v>56</v>
      </c>
      <c r="D288" s="302"/>
      <c r="E288" s="582"/>
      <c r="F288" s="302"/>
      <c r="G288" s="302"/>
      <c r="H288" s="302"/>
      <c r="I288" s="302"/>
      <c r="J288" s="302"/>
      <c r="K288" s="302">
        <f t="shared" si="453"/>
        <v>0</v>
      </c>
      <c r="L288" s="302">
        <f>SUM(L289:L291)</f>
        <v>0</v>
      </c>
      <c r="M288" s="302"/>
      <c r="N288" s="302"/>
      <c r="O288" s="302"/>
      <c r="P288" s="302">
        <f>R288</f>
        <v>0</v>
      </c>
      <c r="Q288" s="605" t="e">
        <f t="shared" si="413"/>
        <v>#DIV/0!</v>
      </c>
      <c r="R288" s="302">
        <f>R289+R291</f>
        <v>0</v>
      </c>
      <c r="S288" s="605" t="e">
        <f t="shared" si="414"/>
        <v>#DIV/0!</v>
      </c>
      <c r="T288" s="605"/>
      <c r="U288" s="605"/>
      <c r="V288" s="302"/>
      <c r="W288" s="302"/>
      <c r="X288" s="302"/>
      <c r="Y288" s="302"/>
      <c r="Z288" s="302">
        <f>AB288</f>
        <v>0</v>
      </c>
      <c r="AA288" s="389" t="e">
        <f t="shared" si="415"/>
        <v>#DIV/0!</v>
      </c>
      <c r="AB288" s="304">
        <f>AB289+AB291</f>
        <v>0</v>
      </c>
      <c r="AC288" s="389" t="e">
        <f t="shared" si="416"/>
        <v>#DIV/0!</v>
      </c>
      <c r="AD288" s="389"/>
      <c r="AE288" s="389"/>
      <c r="AF288" s="302"/>
      <c r="AG288" s="302"/>
      <c r="AH288" s="302"/>
      <c r="AI288" s="302"/>
      <c r="AJ288" s="304">
        <f>AL288</f>
        <v>0</v>
      </c>
      <c r="AK288" s="389" t="e">
        <f t="shared" si="417"/>
        <v>#DIV/0!</v>
      </c>
      <c r="AL288" s="304">
        <f>AL289+AL291</f>
        <v>0</v>
      </c>
      <c r="AM288" s="387" t="e">
        <f t="shared" si="418"/>
        <v>#DIV/0!</v>
      </c>
      <c r="AN288" s="387"/>
      <c r="AO288" s="387"/>
      <c r="AP288" s="302"/>
      <c r="AQ288" s="302"/>
      <c r="AR288" s="302"/>
      <c r="AS288" s="302"/>
      <c r="AT288" s="305">
        <f>AT289+AT291</f>
        <v>0</v>
      </c>
      <c r="AU288" s="305"/>
      <c r="AV288" s="305"/>
      <c r="AW288" s="305"/>
      <c r="AX288" s="305"/>
      <c r="AY288" s="305"/>
      <c r="AZ288" s="305"/>
      <c r="BA288" s="305">
        <f>BB288</f>
        <v>90000</v>
      </c>
      <c r="BB288" s="305">
        <f>BB289+BB291</f>
        <v>90000</v>
      </c>
      <c r="BC288" s="305"/>
      <c r="BD288" s="305"/>
      <c r="BE288" s="306">
        <f>BG288</f>
        <v>0</v>
      </c>
      <c r="BF288" s="390" t="e">
        <f t="shared" si="419"/>
        <v>#DIV/0!</v>
      </c>
      <c r="BG288" s="306">
        <f>BG289+BG291</f>
        <v>0</v>
      </c>
      <c r="BH288" s="390" t="e">
        <f t="shared" si="420"/>
        <v>#DIV/0!</v>
      </c>
      <c r="BI288" s="305"/>
      <c r="BJ288" s="305"/>
      <c r="BK288" s="305"/>
      <c r="BL288" s="305"/>
      <c r="BS288" s="651"/>
    </row>
    <row r="289" spans="2:71" s="43" customFormat="1" ht="66.75" hidden="1" customHeight="1" x14ac:dyDescent="0.25">
      <c r="B289" s="358"/>
      <c r="C289" s="191" t="s">
        <v>73</v>
      </c>
      <c r="D289" s="355"/>
      <c r="E289" s="355">
        <f t="shared" si="452"/>
        <v>20250</v>
      </c>
      <c r="F289" s="355">
        <v>20250</v>
      </c>
      <c r="G289" s="355">
        <v>0</v>
      </c>
      <c r="H289" s="355"/>
      <c r="I289" s="355"/>
      <c r="J289" s="355"/>
      <c r="K289" s="355">
        <f t="shared" si="453"/>
        <v>0</v>
      </c>
      <c r="L289" s="355">
        <v>0</v>
      </c>
      <c r="M289" s="355"/>
      <c r="N289" s="355"/>
      <c r="O289" s="355"/>
      <c r="P289" s="355">
        <f>R289+X289</f>
        <v>0</v>
      </c>
      <c r="Q289" s="605" t="e">
        <f t="shared" si="413"/>
        <v>#DIV/0!</v>
      </c>
      <c r="R289" s="355"/>
      <c r="S289" s="605" t="e">
        <f t="shared" si="414"/>
        <v>#DIV/0!</v>
      </c>
      <c r="T289" s="605"/>
      <c r="U289" s="605"/>
      <c r="V289" s="355"/>
      <c r="W289" s="355"/>
      <c r="X289" s="355"/>
      <c r="Y289" s="355"/>
      <c r="Z289" s="355">
        <f>AB289+AH289</f>
        <v>0</v>
      </c>
      <c r="AA289" s="389" t="e">
        <f t="shared" si="415"/>
        <v>#DIV/0!</v>
      </c>
      <c r="AB289" s="354">
        <f>AQ289-X289</f>
        <v>0</v>
      </c>
      <c r="AC289" s="389" t="e">
        <f t="shared" si="416"/>
        <v>#DIV/0!</v>
      </c>
      <c r="AD289" s="389"/>
      <c r="AE289" s="389"/>
      <c r="AF289" s="355"/>
      <c r="AG289" s="355"/>
      <c r="AH289" s="355"/>
      <c r="AI289" s="355"/>
      <c r="AJ289" s="354">
        <f>AL289+AR289</f>
        <v>0</v>
      </c>
      <c r="AK289" s="389" t="e">
        <f t="shared" si="417"/>
        <v>#DIV/0!</v>
      </c>
      <c r="AL289" s="354">
        <f>AY289-AH289</f>
        <v>0</v>
      </c>
      <c r="AM289" s="387" t="e">
        <f t="shared" si="418"/>
        <v>#DIV/0!</v>
      </c>
      <c r="AN289" s="387"/>
      <c r="AO289" s="387"/>
      <c r="AP289" s="355"/>
      <c r="AQ289" s="355"/>
      <c r="AR289" s="355"/>
      <c r="AS289" s="355"/>
      <c r="AT289" s="351">
        <v>0</v>
      </c>
      <c r="AU289" s="351"/>
      <c r="AV289" s="351"/>
      <c r="AW289" s="351"/>
      <c r="AX289" s="351"/>
      <c r="AY289" s="351"/>
      <c r="AZ289" s="351"/>
      <c r="BA289" s="351">
        <f>BB289</f>
        <v>90000</v>
      </c>
      <c r="BB289" s="351">
        <v>90000</v>
      </c>
      <c r="BC289" s="351"/>
      <c r="BD289" s="351"/>
      <c r="BE289" s="356">
        <f>BG289+BK289</f>
        <v>0</v>
      </c>
      <c r="BF289" s="390" t="e">
        <f t="shared" si="419"/>
        <v>#DIV/0!</v>
      </c>
      <c r="BG289" s="356">
        <f>BR289-BC289</f>
        <v>0</v>
      </c>
      <c r="BH289" s="390" t="e">
        <f t="shared" si="420"/>
        <v>#DIV/0!</v>
      </c>
      <c r="BI289" s="351"/>
      <c r="BJ289" s="351"/>
      <c r="BK289" s="351"/>
      <c r="BL289" s="351"/>
      <c r="BS289" s="647"/>
    </row>
    <row r="290" spans="2:71" s="43" customFormat="1" ht="51" hidden="1" customHeight="1" x14ac:dyDescent="0.25">
      <c r="B290" s="358"/>
      <c r="C290" s="191" t="s">
        <v>73</v>
      </c>
      <c r="D290" s="355"/>
      <c r="E290" s="355"/>
      <c r="F290" s="355"/>
      <c r="G290" s="355"/>
      <c r="H290" s="355"/>
      <c r="I290" s="355"/>
      <c r="J290" s="355"/>
      <c r="K290" s="355">
        <f t="shared" si="453"/>
        <v>0</v>
      </c>
      <c r="L290" s="355">
        <v>0</v>
      </c>
      <c r="M290" s="355"/>
      <c r="N290" s="355"/>
      <c r="O290" s="355"/>
      <c r="P290" s="355"/>
      <c r="Q290" s="605" t="e">
        <f t="shared" si="413"/>
        <v>#DIV/0!</v>
      </c>
      <c r="R290" s="355"/>
      <c r="S290" s="605" t="e">
        <f t="shared" si="414"/>
        <v>#DIV/0!</v>
      </c>
      <c r="T290" s="605"/>
      <c r="U290" s="605"/>
      <c r="V290" s="355"/>
      <c r="W290" s="355"/>
      <c r="X290" s="355"/>
      <c r="Y290" s="355"/>
      <c r="Z290" s="355"/>
      <c r="AA290" s="389" t="e">
        <f t="shared" si="415"/>
        <v>#DIV/0!</v>
      </c>
      <c r="AB290" s="354"/>
      <c r="AC290" s="389" t="e">
        <f t="shared" si="416"/>
        <v>#DIV/0!</v>
      </c>
      <c r="AD290" s="389"/>
      <c r="AE290" s="389"/>
      <c r="AF290" s="355"/>
      <c r="AG290" s="355"/>
      <c r="AH290" s="355"/>
      <c r="AI290" s="355"/>
      <c r="AJ290" s="354"/>
      <c r="AK290" s="389" t="e">
        <f t="shared" si="417"/>
        <v>#DIV/0!</v>
      </c>
      <c r="AL290" s="354"/>
      <c r="AM290" s="387" t="e">
        <f t="shared" si="418"/>
        <v>#DIV/0!</v>
      </c>
      <c r="AN290" s="387"/>
      <c r="AO290" s="387"/>
      <c r="AP290" s="355"/>
      <c r="AQ290" s="355"/>
      <c r="AR290" s="355"/>
      <c r="AS290" s="355"/>
      <c r="AT290" s="351"/>
      <c r="AU290" s="351"/>
      <c r="AV290" s="351"/>
      <c r="AW290" s="351"/>
      <c r="AX290" s="351"/>
      <c r="AY290" s="351"/>
      <c r="AZ290" s="351"/>
      <c r="BA290" s="351"/>
      <c r="BB290" s="351"/>
      <c r="BC290" s="351"/>
      <c r="BD290" s="351"/>
      <c r="BE290" s="356"/>
      <c r="BF290" s="390" t="e">
        <f t="shared" si="419"/>
        <v>#DIV/0!</v>
      </c>
      <c r="BG290" s="356"/>
      <c r="BH290" s="390" t="e">
        <f t="shared" si="420"/>
        <v>#DIV/0!</v>
      </c>
      <c r="BI290" s="351"/>
      <c r="BJ290" s="351"/>
      <c r="BK290" s="351"/>
      <c r="BL290" s="351"/>
      <c r="BS290" s="647"/>
    </row>
    <row r="291" spans="2:71" s="43" customFormat="1" ht="24" hidden="1" customHeight="1" x14ac:dyDescent="0.25">
      <c r="B291" s="358"/>
      <c r="C291" s="191" t="s">
        <v>66</v>
      </c>
      <c r="D291" s="355"/>
      <c r="E291" s="355"/>
      <c r="F291" s="355"/>
      <c r="G291" s="355"/>
      <c r="H291" s="355"/>
      <c r="I291" s="355"/>
      <c r="J291" s="355"/>
      <c r="K291" s="355">
        <f t="shared" si="453"/>
        <v>0</v>
      </c>
      <c r="L291" s="355">
        <v>0</v>
      </c>
      <c r="M291" s="355"/>
      <c r="N291" s="355"/>
      <c r="O291" s="355"/>
      <c r="P291" s="355">
        <f>R291+X291</f>
        <v>0</v>
      </c>
      <c r="Q291" s="605" t="e">
        <f t="shared" si="413"/>
        <v>#DIV/0!</v>
      </c>
      <c r="R291" s="355">
        <f>AF291-L291</f>
        <v>0</v>
      </c>
      <c r="S291" s="605" t="e">
        <f t="shared" si="414"/>
        <v>#DIV/0!</v>
      </c>
      <c r="T291" s="605"/>
      <c r="U291" s="605"/>
      <c r="V291" s="355"/>
      <c r="W291" s="355"/>
      <c r="X291" s="355"/>
      <c r="Y291" s="355"/>
      <c r="Z291" s="355">
        <f>AB291+AH291</f>
        <v>0</v>
      </c>
      <c r="AA291" s="389" t="e">
        <f t="shared" si="415"/>
        <v>#DIV/0!</v>
      </c>
      <c r="AB291" s="354">
        <f>AQ291-X291</f>
        <v>0</v>
      </c>
      <c r="AC291" s="389" t="e">
        <f t="shared" si="416"/>
        <v>#DIV/0!</v>
      </c>
      <c r="AD291" s="389"/>
      <c r="AE291" s="389"/>
      <c r="AF291" s="355"/>
      <c r="AG291" s="355"/>
      <c r="AH291" s="355"/>
      <c r="AI291" s="355"/>
      <c r="AJ291" s="354">
        <f>AL291+AR291</f>
        <v>0</v>
      </c>
      <c r="AK291" s="389" t="e">
        <f t="shared" si="417"/>
        <v>#DIV/0!</v>
      </c>
      <c r="AL291" s="354">
        <f>AY291-AH291</f>
        <v>0</v>
      </c>
      <c r="AM291" s="387" t="e">
        <f t="shared" si="418"/>
        <v>#DIV/0!</v>
      </c>
      <c r="AN291" s="387"/>
      <c r="AO291" s="387"/>
      <c r="AP291" s="355"/>
      <c r="AQ291" s="355"/>
      <c r="AR291" s="355"/>
      <c r="AS291" s="355"/>
      <c r="AT291" s="351"/>
      <c r="AU291" s="351"/>
      <c r="AV291" s="351"/>
      <c r="AW291" s="351"/>
      <c r="AX291" s="351"/>
      <c r="AY291" s="351"/>
      <c r="AZ291" s="351"/>
      <c r="BA291" s="351"/>
      <c r="BB291" s="351"/>
      <c r="BC291" s="351"/>
      <c r="BD291" s="351"/>
      <c r="BE291" s="356">
        <f>BG291+BK291</f>
        <v>0</v>
      </c>
      <c r="BF291" s="390" t="e">
        <f t="shared" si="419"/>
        <v>#DIV/0!</v>
      </c>
      <c r="BG291" s="356">
        <f>BR291-BC291</f>
        <v>0</v>
      </c>
      <c r="BH291" s="390" t="e">
        <f t="shared" si="420"/>
        <v>#DIV/0!</v>
      </c>
      <c r="BI291" s="351"/>
      <c r="BJ291" s="351"/>
      <c r="BK291" s="351"/>
      <c r="BL291" s="351"/>
      <c r="BS291" s="647"/>
    </row>
    <row r="292" spans="2:71" s="45" customFormat="1" ht="46.5" hidden="1" customHeight="1" x14ac:dyDescent="0.25">
      <c r="B292" s="301"/>
      <c r="C292" s="186" t="s">
        <v>57</v>
      </c>
      <c r="D292" s="582"/>
      <c r="E292" s="582"/>
      <c r="F292" s="582"/>
      <c r="G292" s="582"/>
      <c r="H292" s="582"/>
      <c r="I292" s="582"/>
      <c r="J292" s="582"/>
      <c r="K292" s="582">
        <f t="shared" si="453"/>
        <v>0</v>
      </c>
      <c r="L292" s="582">
        <v>0</v>
      </c>
      <c r="M292" s="582"/>
      <c r="N292" s="582"/>
      <c r="O292" s="582"/>
      <c r="P292" s="582">
        <f>R292+X292</f>
        <v>0</v>
      </c>
      <c r="Q292" s="605" t="e">
        <f t="shared" si="413"/>
        <v>#DIV/0!</v>
      </c>
      <c r="R292" s="582">
        <f>AF292-L292</f>
        <v>0</v>
      </c>
      <c r="S292" s="605" t="e">
        <f t="shared" si="414"/>
        <v>#DIV/0!</v>
      </c>
      <c r="T292" s="605"/>
      <c r="U292" s="605"/>
      <c r="V292" s="582"/>
      <c r="W292" s="582"/>
      <c r="X292" s="582"/>
      <c r="Y292" s="582"/>
      <c r="Z292" s="582">
        <f>AB292+AH292</f>
        <v>0</v>
      </c>
      <c r="AA292" s="389" t="e">
        <f t="shared" si="415"/>
        <v>#DIV/0!</v>
      </c>
      <c r="AB292" s="590">
        <f>AQ292-X292</f>
        <v>0</v>
      </c>
      <c r="AC292" s="389" t="e">
        <f t="shared" si="416"/>
        <v>#DIV/0!</v>
      </c>
      <c r="AD292" s="389"/>
      <c r="AE292" s="389"/>
      <c r="AF292" s="582"/>
      <c r="AG292" s="582"/>
      <c r="AH292" s="582"/>
      <c r="AI292" s="582"/>
      <c r="AJ292" s="590">
        <f>AL292+AR292</f>
        <v>0</v>
      </c>
      <c r="AK292" s="389" t="e">
        <f t="shared" si="417"/>
        <v>#DIV/0!</v>
      </c>
      <c r="AL292" s="590">
        <f>AY292-AH292</f>
        <v>0</v>
      </c>
      <c r="AM292" s="387" t="e">
        <f t="shared" si="418"/>
        <v>#DIV/0!</v>
      </c>
      <c r="AN292" s="387"/>
      <c r="AO292" s="387"/>
      <c r="AP292" s="582"/>
      <c r="AQ292" s="582"/>
      <c r="AR292" s="582"/>
      <c r="AS292" s="582"/>
      <c r="AT292" s="331"/>
      <c r="AU292" s="331"/>
      <c r="AV292" s="331"/>
      <c r="AW292" s="331"/>
      <c r="AX292" s="331"/>
      <c r="AY292" s="331"/>
      <c r="AZ292" s="331"/>
      <c r="BA292" s="331">
        <f>BB292</f>
        <v>684244.74508000002</v>
      </c>
      <c r="BB292" s="331">
        <v>684244.74508000002</v>
      </c>
      <c r="BC292" s="331"/>
      <c r="BD292" s="331"/>
      <c r="BE292" s="593">
        <f>BG292+BK292</f>
        <v>0</v>
      </c>
      <c r="BF292" s="390" t="e">
        <f t="shared" si="419"/>
        <v>#DIV/0!</v>
      </c>
      <c r="BG292" s="593">
        <f>BR292-BC292</f>
        <v>0</v>
      </c>
      <c r="BH292" s="390" t="e">
        <f t="shared" si="420"/>
        <v>#DIV/0!</v>
      </c>
      <c r="BI292" s="331"/>
      <c r="BJ292" s="331"/>
      <c r="BK292" s="331"/>
      <c r="BL292" s="331"/>
      <c r="BS292" s="643"/>
    </row>
    <row r="293" spans="2:71" s="45" customFormat="1" ht="161.25" hidden="1" customHeight="1" x14ac:dyDescent="0.25">
      <c r="B293" s="301" t="s">
        <v>22</v>
      </c>
      <c r="C293" s="186" t="s">
        <v>122</v>
      </c>
      <c r="D293" s="582"/>
      <c r="E293" s="582"/>
      <c r="F293" s="582"/>
      <c r="G293" s="582"/>
      <c r="H293" s="582"/>
      <c r="I293" s="582"/>
      <c r="J293" s="582"/>
      <c r="K293" s="582">
        <f t="shared" si="453"/>
        <v>0</v>
      </c>
      <c r="L293" s="582">
        <f>L294</f>
        <v>0</v>
      </c>
      <c r="M293" s="582"/>
      <c r="N293" s="582"/>
      <c r="O293" s="582"/>
      <c r="P293" s="582">
        <f>R293</f>
        <v>0</v>
      </c>
      <c r="Q293" s="605" t="e">
        <f t="shared" si="413"/>
        <v>#DIV/0!</v>
      </c>
      <c r="R293" s="582">
        <f>R294</f>
        <v>0</v>
      </c>
      <c r="S293" s="605" t="e">
        <f t="shared" si="414"/>
        <v>#DIV/0!</v>
      </c>
      <c r="T293" s="605"/>
      <c r="U293" s="605"/>
      <c r="V293" s="582"/>
      <c r="W293" s="582"/>
      <c r="X293" s="582"/>
      <c r="Y293" s="582"/>
      <c r="Z293" s="582">
        <f>AB293</f>
        <v>0</v>
      </c>
      <c r="AA293" s="389" t="e">
        <f t="shared" si="415"/>
        <v>#DIV/0!</v>
      </c>
      <c r="AB293" s="590">
        <f>AB294</f>
        <v>0</v>
      </c>
      <c r="AC293" s="389" t="e">
        <f t="shared" si="416"/>
        <v>#DIV/0!</v>
      </c>
      <c r="AD293" s="389"/>
      <c r="AE293" s="389"/>
      <c r="AF293" s="582"/>
      <c r="AG293" s="582"/>
      <c r="AH293" s="582"/>
      <c r="AI293" s="582"/>
      <c r="AJ293" s="590">
        <f>AL293</f>
        <v>0</v>
      </c>
      <c r="AK293" s="389" t="e">
        <f t="shared" si="417"/>
        <v>#DIV/0!</v>
      </c>
      <c r="AL293" s="590">
        <f>AL294</f>
        <v>0</v>
      </c>
      <c r="AM293" s="387" t="e">
        <f t="shared" si="418"/>
        <v>#DIV/0!</v>
      </c>
      <c r="AN293" s="387"/>
      <c r="AO293" s="387"/>
      <c r="AP293" s="582"/>
      <c r="AQ293" s="582"/>
      <c r="AR293" s="582"/>
      <c r="AS293" s="582"/>
      <c r="AT293" s="331"/>
      <c r="AU293" s="331"/>
      <c r="AV293" s="331"/>
      <c r="AW293" s="331"/>
      <c r="AX293" s="331"/>
      <c r="AY293" s="331"/>
      <c r="AZ293" s="331"/>
      <c r="BA293" s="331"/>
      <c r="BB293" s="331"/>
      <c r="BC293" s="331"/>
      <c r="BD293" s="331"/>
      <c r="BE293" s="593">
        <f>BG293</f>
        <v>0</v>
      </c>
      <c r="BF293" s="390" t="e">
        <f t="shared" si="419"/>
        <v>#DIV/0!</v>
      </c>
      <c r="BG293" s="593">
        <f>BG294</f>
        <v>0</v>
      </c>
      <c r="BH293" s="390" t="e">
        <f t="shared" si="420"/>
        <v>#DIV/0!</v>
      </c>
      <c r="BI293" s="331"/>
      <c r="BJ293" s="331"/>
      <c r="BK293" s="331"/>
      <c r="BL293" s="331"/>
      <c r="BS293" s="643"/>
    </row>
    <row r="294" spans="2:71" s="43" customFormat="1" ht="50.25" hidden="1" customHeight="1" x14ac:dyDescent="0.25">
      <c r="B294" s="301"/>
      <c r="C294" s="192" t="s">
        <v>56</v>
      </c>
      <c r="D294" s="355"/>
      <c r="E294" s="355"/>
      <c r="F294" s="355"/>
      <c r="G294" s="355"/>
      <c r="H294" s="355"/>
      <c r="I294" s="355"/>
      <c r="J294" s="355"/>
      <c r="K294" s="355">
        <f t="shared" si="453"/>
        <v>0</v>
      </c>
      <c r="L294" s="355">
        <f>L295</f>
        <v>0</v>
      </c>
      <c r="M294" s="355"/>
      <c r="N294" s="355"/>
      <c r="O294" s="355"/>
      <c r="P294" s="355">
        <f>R294</f>
        <v>0</v>
      </c>
      <c r="Q294" s="605" t="e">
        <f t="shared" si="413"/>
        <v>#DIV/0!</v>
      </c>
      <c r="R294" s="355">
        <f>R295</f>
        <v>0</v>
      </c>
      <c r="S294" s="605" t="e">
        <f t="shared" si="414"/>
        <v>#DIV/0!</v>
      </c>
      <c r="T294" s="605"/>
      <c r="U294" s="605"/>
      <c r="V294" s="355"/>
      <c r="W294" s="355"/>
      <c r="X294" s="355"/>
      <c r="Y294" s="355"/>
      <c r="Z294" s="355">
        <f>AB294</f>
        <v>0</v>
      </c>
      <c r="AA294" s="389" t="e">
        <f t="shared" si="415"/>
        <v>#DIV/0!</v>
      </c>
      <c r="AB294" s="354">
        <f>AB295</f>
        <v>0</v>
      </c>
      <c r="AC294" s="389" t="e">
        <f t="shared" si="416"/>
        <v>#DIV/0!</v>
      </c>
      <c r="AD294" s="389"/>
      <c r="AE294" s="389"/>
      <c r="AF294" s="355"/>
      <c r="AG294" s="355"/>
      <c r="AH294" s="355"/>
      <c r="AI294" s="355"/>
      <c r="AJ294" s="354">
        <f>AL294</f>
        <v>0</v>
      </c>
      <c r="AK294" s="389" t="e">
        <f t="shared" si="417"/>
        <v>#DIV/0!</v>
      </c>
      <c r="AL294" s="354">
        <f>AL295</f>
        <v>0</v>
      </c>
      <c r="AM294" s="387" t="e">
        <f t="shared" si="418"/>
        <v>#DIV/0!</v>
      </c>
      <c r="AN294" s="387"/>
      <c r="AO294" s="387"/>
      <c r="AP294" s="355"/>
      <c r="AQ294" s="355"/>
      <c r="AR294" s="355"/>
      <c r="AS294" s="355"/>
      <c r="AT294" s="351"/>
      <c r="AU294" s="351"/>
      <c r="AV294" s="351"/>
      <c r="AW294" s="351"/>
      <c r="AX294" s="351"/>
      <c r="AY294" s="351"/>
      <c r="AZ294" s="351"/>
      <c r="BA294" s="351"/>
      <c r="BB294" s="351"/>
      <c r="BC294" s="351"/>
      <c r="BD294" s="351"/>
      <c r="BE294" s="356">
        <f>BG294</f>
        <v>0</v>
      </c>
      <c r="BF294" s="390" t="e">
        <f t="shared" si="419"/>
        <v>#DIV/0!</v>
      </c>
      <c r="BG294" s="356">
        <f t="shared" ref="BG294:BG295" si="454">L294-AB294</f>
        <v>0</v>
      </c>
      <c r="BH294" s="390" t="e">
        <f t="shared" si="420"/>
        <v>#DIV/0!</v>
      </c>
      <c r="BI294" s="351"/>
      <c r="BJ294" s="351"/>
      <c r="BK294" s="351"/>
      <c r="BL294" s="351"/>
      <c r="BS294" s="647"/>
    </row>
    <row r="295" spans="2:71" s="45" customFormat="1" ht="52.5" hidden="1" customHeight="1" x14ac:dyDescent="0.25">
      <c r="B295" s="358"/>
      <c r="C295" s="191" t="s">
        <v>65</v>
      </c>
      <c r="D295" s="582"/>
      <c r="E295" s="582"/>
      <c r="F295" s="582"/>
      <c r="G295" s="582"/>
      <c r="H295" s="582"/>
      <c r="I295" s="582"/>
      <c r="J295" s="582"/>
      <c r="K295" s="355">
        <f t="shared" si="453"/>
        <v>0</v>
      </c>
      <c r="L295" s="355">
        <v>0</v>
      </c>
      <c r="M295" s="355"/>
      <c r="N295" s="582"/>
      <c r="O295" s="582"/>
      <c r="P295" s="355">
        <f>R295</f>
        <v>0</v>
      </c>
      <c r="Q295" s="605" t="e">
        <f t="shared" si="413"/>
        <v>#DIV/0!</v>
      </c>
      <c r="R295" s="355">
        <f>L295</f>
        <v>0</v>
      </c>
      <c r="S295" s="605" t="e">
        <f t="shared" si="414"/>
        <v>#DIV/0!</v>
      </c>
      <c r="T295" s="605"/>
      <c r="U295" s="605"/>
      <c r="V295" s="582"/>
      <c r="W295" s="582"/>
      <c r="X295" s="582"/>
      <c r="Y295" s="582"/>
      <c r="Z295" s="355">
        <f>AB295</f>
        <v>0</v>
      </c>
      <c r="AA295" s="389" t="e">
        <f t="shared" si="415"/>
        <v>#DIV/0!</v>
      </c>
      <c r="AB295" s="354">
        <f>L295</f>
        <v>0</v>
      </c>
      <c r="AC295" s="389" t="e">
        <f t="shared" si="416"/>
        <v>#DIV/0!</v>
      </c>
      <c r="AD295" s="389"/>
      <c r="AE295" s="389"/>
      <c r="AF295" s="582"/>
      <c r="AG295" s="582"/>
      <c r="AH295" s="582"/>
      <c r="AI295" s="582"/>
      <c r="AJ295" s="354">
        <f>AL295</f>
        <v>0</v>
      </c>
      <c r="AK295" s="389" t="e">
        <f t="shared" si="417"/>
        <v>#DIV/0!</v>
      </c>
      <c r="AL295" s="354">
        <f>AB295</f>
        <v>0</v>
      </c>
      <c r="AM295" s="387" t="e">
        <f t="shared" si="418"/>
        <v>#DIV/0!</v>
      </c>
      <c r="AN295" s="387"/>
      <c r="AO295" s="387"/>
      <c r="AP295" s="582"/>
      <c r="AQ295" s="582"/>
      <c r="AR295" s="582"/>
      <c r="AS295" s="582"/>
      <c r="AT295" s="331"/>
      <c r="AU295" s="331"/>
      <c r="AV295" s="331"/>
      <c r="AW295" s="331"/>
      <c r="AX295" s="331"/>
      <c r="AY295" s="331"/>
      <c r="AZ295" s="331"/>
      <c r="BA295" s="331"/>
      <c r="BB295" s="331"/>
      <c r="BC295" s="331"/>
      <c r="BD295" s="331"/>
      <c r="BE295" s="356">
        <f>BG295</f>
        <v>0</v>
      </c>
      <c r="BF295" s="390" t="e">
        <f t="shared" si="419"/>
        <v>#DIV/0!</v>
      </c>
      <c r="BG295" s="356">
        <f t="shared" si="454"/>
        <v>0</v>
      </c>
      <c r="BH295" s="390" t="e">
        <f t="shared" si="420"/>
        <v>#DIV/0!</v>
      </c>
      <c r="BI295" s="331"/>
      <c r="BJ295" s="331"/>
      <c r="BK295" s="331"/>
      <c r="BL295" s="331"/>
      <c r="BS295" s="643"/>
    </row>
    <row r="296" spans="2:71" s="45" customFormat="1" ht="36.75" hidden="1" customHeight="1" x14ac:dyDescent="0.25">
      <c r="B296" s="358"/>
      <c r="C296" s="191" t="s">
        <v>66</v>
      </c>
      <c r="D296" s="582"/>
      <c r="E296" s="582"/>
      <c r="F296" s="582"/>
      <c r="G296" s="582"/>
      <c r="H296" s="582"/>
      <c r="I296" s="582"/>
      <c r="J296" s="582"/>
      <c r="K296" s="355">
        <f>L296</f>
        <v>0</v>
      </c>
      <c r="L296" s="355">
        <v>0</v>
      </c>
      <c r="M296" s="355"/>
      <c r="N296" s="582"/>
      <c r="O296" s="582"/>
      <c r="P296" s="355">
        <f>R296</f>
        <v>0</v>
      </c>
      <c r="Q296" s="605" t="e">
        <f t="shared" si="413"/>
        <v>#DIV/0!</v>
      </c>
      <c r="R296" s="355">
        <v>0</v>
      </c>
      <c r="S296" s="605" t="e">
        <f t="shared" si="414"/>
        <v>#DIV/0!</v>
      </c>
      <c r="T296" s="605"/>
      <c r="U296" s="605"/>
      <c r="V296" s="582"/>
      <c r="W296" s="582"/>
      <c r="X296" s="582"/>
      <c r="Y296" s="582"/>
      <c r="Z296" s="355">
        <f>AB296</f>
        <v>0</v>
      </c>
      <c r="AA296" s="389" t="e">
        <f t="shared" si="415"/>
        <v>#DIV/0!</v>
      </c>
      <c r="AB296" s="354">
        <v>0</v>
      </c>
      <c r="AC296" s="389" t="e">
        <f t="shared" si="416"/>
        <v>#DIV/0!</v>
      </c>
      <c r="AD296" s="389"/>
      <c r="AE296" s="389"/>
      <c r="AF296" s="582"/>
      <c r="AG296" s="582"/>
      <c r="AH296" s="582"/>
      <c r="AI296" s="582"/>
      <c r="AJ296" s="354">
        <f>AL296</f>
        <v>0</v>
      </c>
      <c r="AK296" s="389" t="e">
        <f t="shared" si="417"/>
        <v>#DIV/0!</v>
      </c>
      <c r="AL296" s="354">
        <v>0</v>
      </c>
      <c r="AM296" s="387" t="e">
        <f t="shared" si="418"/>
        <v>#DIV/0!</v>
      </c>
      <c r="AN296" s="387"/>
      <c r="AO296" s="387"/>
      <c r="AP296" s="582"/>
      <c r="AQ296" s="582"/>
      <c r="AR296" s="582"/>
      <c r="AS296" s="582"/>
      <c r="AT296" s="331"/>
      <c r="AU296" s="331"/>
      <c r="AV296" s="331"/>
      <c r="AW296" s="331"/>
      <c r="AX296" s="331"/>
      <c r="AY296" s="331"/>
      <c r="AZ296" s="331"/>
      <c r="BA296" s="331"/>
      <c r="BB296" s="331"/>
      <c r="BC296" s="331"/>
      <c r="BD296" s="331"/>
      <c r="BE296" s="356">
        <f>BG296</f>
        <v>0</v>
      </c>
      <c r="BF296" s="390" t="e">
        <f t="shared" si="419"/>
        <v>#DIV/0!</v>
      </c>
      <c r="BG296" s="356">
        <v>0</v>
      </c>
      <c r="BH296" s="390" t="e">
        <f t="shared" si="420"/>
        <v>#DIV/0!</v>
      </c>
      <c r="BI296" s="331"/>
      <c r="BJ296" s="331"/>
      <c r="BK296" s="331"/>
      <c r="BL296" s="331"/>
      <c r="BS296" s="643"/>
    </row>
    <row r="297" spans="2:71" s="45" customFormat="1" ht="36.75" hidden="1" customHeight="1" x14ac:dyDescent="0.25">
      <c r="B297" s="358"/>
      <c r="C297" s="191"/>
      <c r="D297" s="582"/>
      <c r="E297" s="582"/>
      <c r="F297" s="582"/>
      <c r="G297" s="582"/>
      <c r="H297" s="582"/>
      <c r="I297" s="582"/>
      <c r="J297" s="582"/>
      <c r="K297" s="355"/>
      <c r="L297" s="355"/>
      <c r="M297" s="355"/>
      <c r="N297" s="582"/>
      <c r="O297" s="582"/>
      <c r="P297" s="355"/>
      <c r="Q297" s="605" t="e">
        <f t="shared" si="413"/>
        <v>#DIV/0!</v>
      </c>
      <c r="R297" s="355"/>
      <c r="S297" s="605" t="e">
        <f t="shared" si="414"/>
        <v>#DIV/0!</v>
      </c>
      <c r="T297" s="605"/>
      <c r="U297" s="605"/>
      <c r="V297" s="582"/>
      <c r="W297" s="582"/>
      <c r="X297" s="582"/>
      <c r="Y297" s="582"/>
      <c r="Z297" s="355"/>
      <c r="AA297" s="389" t="e">
        <f t="shared" si="415"/>
        <v>#DIV/0!</v>
      </c>
      <c r="AB297" s="354"/>
      <c r="AC297" s="389" t="e">
        <f t="shared" si="416"/>
        <v>#DIV/0!</v>
      </c>
      <c r="AD297" s="389"/>
      <c r="AE297" s="389"/>
      <c r="AF297" s="582"/>
      <c r="AG297" s="582"/>
      <c r="AH297" s="582"/>
      <c r="AI297" s="582"/>
      <c r="AJ297" s="354"/>
      <c r="AK297" s="389" t="e">
        <f t="shared" si="417"/>
        <v>#DIV/0!</v>
      </c>
      <c r="AL297" s="354"/>
      <c r="AM297" s="387" t="e">
        <f t="shared" si="418"/>
        <v>#DIV/0!</v>
      </c>
      <c r="AN297" s="387"/>
      <c r="AO297" s="387"/>
      <c r="AP297" s="582"/>
      <c r="AQ297" s="582"/>
      <c r="AR297" s="582"/>
      <c r="AS297" s="582"/>
      <c r="AT297" s="331"/>
      <c r="AU297" s="331"/>
      <c r="AV297" s="331"/>
      <c r="AW297" s="331"/>
      <c r="AX297" s="331"/>
      <c r="AY297" s="331"/>
      <c r="AZ297" s="331"/>
      <c r="BA297" s="331"/>
      <c r="BB297" s="331"/>
      <c r="BC297" s="331"/>
      <c r="BD297" s="331"/>
      <c r="BE297" s="356"/>
      <c r="BF297" s="390" t="e">
        <f t="shared" si="419"/>
        <v>#DIV/0!</v>
      </c>
      <c r="BG297" s="356"/>
      <c r="BH297" s="390" t="e">
        <f t="shared" si="420"/>
        <v>#DIV/0!</v>
      </c>
      <c r="BI297" s="331"/>
      <c r="BJ297" s="331"/>
      <c r="BK297" s="331"/>
      <c r="BL297" s="331"/>
      <c r="BS297" s="643"/>
    </row>
    <row r="298" spans="2:71" s="45" customFormat="1" ht="98.25" hidden="1" customHeight="1" x14ac:dyDescent="0.25">
      <c r="B298" s="301" t="s">
        <v>22</v>
      </c>
      <c r="C298" s="186" t="s">
        <v>123</v>
      </c>
      <c r="D298" s="582"/>
      <c r="E298" s="582"/>
      <c r="F298" s="582"/>
      <c r="G298" s="582"/>
      <c r="H298" s="582"/>
      <c r="I298" s="582"/>
      <c r="J298" s="582"/>
      <c r="K298" s="582">
        <f>L298</f>
        <v>0</v>
      </c>
      <c r="L298" s="582">
        <v>0</v>
      </c>
      <c r="M298" s="582"/>
      <c r="N298" s="582"/>
      <c r="O298" s="582"/>
      <c r="P298" s="582"/>
      <c r="Q298" s="605" t="e">
        <f t="shared" si="413"/>
        <v>#DIV/0!</v>
      </c>
      <c r="R298" s="582"/>
      <c r="S298" s="605" t="e">
        <f t="shared" si="414"/>
        <v>#DIV/0!</v>
      </c>
      <c r="T298" s="605"/>
      <c r="U298" s="605"/>
      <c r="V298" s="582"/>
      <c r="W298" s="582"/>
      <c r="X298" s="582"/>
      <c r="Y298" s="582"/>
      <c r="Z298" s="582"/>
      <c r="AA298" s="389" t="e">
        <f t="shared" si="415"/>
        <v>#DIV/0!</v>
      </c>
      <c r="AB298" s="590"/>
      <c r="AC298" s="389" t="e">
        <f t="shared" si="416"/>
        <v>#DIV/0!</v>
      </c>
      <c r="AD298" s="389"/>
      <c r="AE298" s="389"/>
      <c r="AF298" s="582"/>
      <c r="AG298" s="582"/>
      <c r="AH298" s="582"/>
      <c r="AI298" s="582"/>
      <c r="AJ298" s="590"/>
      <c r="AK298" s="389" t="e">
        <f t="shared" si="417"/>
        <v>#DIV/0!</v>
      </c>
      <c r="AL298" s="590"/>
      <c r="AM298" s="387" t="e">
        <f t="shared" si="418"/>
        <v>#DIV/0!</v>
      </c>
      <c r="AN298" s="387"/>
      <c r="AO298" s="387"/>
      <c r="AP298" s="582"/>
      <c r="AQ298" s="582"/>
      <c r="AR298" s="582"/>
      <c r="AS298" s="582"/>
      <c r="AT298" s="331"/>
      <c r="AU298" s="331"/>
      <c r="AV298" s="331"/>
      <c r="AW298" s="331"/>
      <c r="AX298" s="331"/>
      <c r="AY298" s="331"/>
      <c r="AZ298" s="331"/>
      <c r="BA298" s="331"/>
      <c r="BB298" s="331"/>
      <c r="BC298" s="331"/>
      <c r="BD298" s="331"/>
      <c r="BE298" s="593"/>
      <c r="BF298" s="390" t="e">
        <f t="shared" si="419"/>
        <v>#DIV/0!</v>
      </c>
      <c r="BG298" s="593"/>
      <c r="BH298" s="390" t="e">
        <f t="shared" si="420"/>
        <v>#DIV/0!</v>
      </c>
      <c r="BI298" s="331"/>
      <c r="BJ298" s="331"/>
      <c r="BK298" s="331"/>
      <c r="BL298" s="331"/>
      <c r="BS298" s="643"/>
    </row>
    <row r="299" spans="2:71" s="45" customFormat="1" ht="36.75" hidden="1" customHeight="1" x14ac:dyDescent="0.25">
      <c r="B299" s="358"/>
      <c r="C299" s="191" t="s">
        <v>65</v>
      </c>
      <c r="D299" s="582"/>
      <c r="E299" s="582"/>
      <c r="F299" s="582"/>
      <c r="G299" s="582"/>
      <c r="H299" s="582"/>
      <c r="I299" s="582"/>
      <c r="J299" s="582"/>
      <c r="K299" s="355">
        <f>L299</f>
        <v>0</v>
      </c>
      <c r="L299" s="355">
        <v>0</v>
      </c>
      <c r="M299" s="355"/>
      <c r="N299" s="582"/>
      <c r="O299" s="582"/>
      <c r="P299" s="355"/>
      <c r="Q299" s="605" t="e">
        <f t="shared" si="413"/>
        <v>#DIV/0!</v>
      </c>
      <c r="R299" s="355"/>
      <c r="S299" s="605" t="e">
        <f t="shared" si="414"/>
        <v>#DIV/0!</v>
      </c>
      <c r="T299" s="605"/>
      <c r="U299" s="605"/>
      <c r="V299" s="582"/>
      <c r="W299" s="582"/>
      <c r="X299" s="582"/>
      <c r="Y299" s="582"/>
      <c r="Z299" s="355"/>
      <c r="AA299" s="389" t="e">
        <f t="shared" si="415"/>
        <v>#DIV/0!</v>
      </c>
      <c r="AB299" s="354"/>
      <c r="AC299" s="389" t="e">
        <f t="shared" si="416"/>
        <v>#DIV/0!</v>
      </c>
      <c r="AD299" s="389"/>
      <c r="AE299" s="389"/>
      <c r="AF299" s="582"/>
      <c r="AG299" s="582"/>
      <c r="AH299" s="582"/>
      <c r="AI299" s="582"/>
      <c r="AJ299" s="354"/>
      <c r="AK299" s="389" t="e">
        <f t="shared" si="417"/>
        <v>#DIV/0!</v>
      </c>
      <c r="AL299" s="354"/>
      <c r="AM299" s="387" t="e">
        <f t="shared" si="418"/>
        <v>#DIV/0!</v>
      </c>
      <c r="AN299" s="387"/>
      <c r="AO299" s="387"/>
      <c r="AP299" s="582"/>
      <c r="AQ299" s="582"/>
      <c r="AR299" s="582"/>
      <c r="AS299" s="582"/>
      <c r="AT299" s="331"/>
      <c r="AU299" s="331"/>
      <c r="AV299" s="331"/>
      <c r="AW299" s="331"/>
      <c r="AX299" s="331"/>
      <c r="AY299" s="331"/>
      <c r="AZ299" s="331"/>
      <c r="BA299" s="331"/>
      <c r="BB299" s="331"/>
      <c r="BC299" s="331"/>
      <c r="BD299" s="331"/>
      <c r="BE299" s="356"/>
      <c r="BF299" s="390" t="e">
        <f t="shared" si="419"/>
        <v>#DIV/0!</v>
      </c>
      <c r="BG299" s="356"/>
      <c r="BH299" s="390" t="e">
        <f t="shared" si="420"/>
        <v>#DIV/0!</v>
      </c>
      <c r="BI299" s="331"/>
      <c r="BJ299" s="331"/>
      <c r="BK299" s="331"/>
      <c r="BL299" s="331"/>
      <c r="BS299" s="643"/>
    </row>
    <row r="300" spans="2:71" s="45" customFormat="1" ht="171.75" hidden="1" customHeight="1" x14ac:dyDescent="0.25">
      <c r="B300" s="301" t="s">
        <v>26</v>
      </c>
      <c r="C300" s="186" t="s">
        <v>122</v>
      </c>
      <c r="D300" s="582"/>
      <c r="E300" s="582"/>
      <c r="F300" s="582"/>
      <c r="G300" s="582"/>
      <c r="H300" s="582"/>
      <c r="I300" s="582"/>
      <c r="J300" s="582"/>
      <c r="K300" s="582">
        <f>L300</f>
        <v>0</v>
      </c>
      <c r="L300" s="582">
        <f>L301</f>
        <v>0</v>
      </c>
      <c r="M300" s="582"/>
      <c r="N300" s="582"/>
      <c r="O300" s="582"/>
      <c r="P300" s="582">
        <f>R300</f>
        <v>0</v>
      </c>
      <c r="Q300" s="605" t="e">
        <f t="shared" si="413"/>
        <v>#DIV/0!</v>
      </c>
      <c r="R300" s="582">
        <f>R301</f>
        <v>0</v>
      </c>
      <c r="S300" s="605" t="e">
        <f t="shared" si="414"/>
        <v>#DIV/0!</v>
      </c>
      <c r="T300" s="605"/>
      <c r="U300" s="605"/>
      <c r="V300" s="582"/>
      <c r="W300" s="582"/>
      <c r="X300" s="582"/>
      <c r="Y300" s="582"/>
      <c r="Z300" s="582">
        <f>AB300</f>
        <v>0</v>
      </c>
      <c r="AA300" s="389" t="e">
        <f t="shared" si="415"/>
        <v>#DIV/0!</v>
      </c>
      <c r="AB300" s="590">
        <f>AB301</f>
        <v>0</v>
      </c>
      <c r="AC300" s="389" t="e">
        <f t="shared" si="416"/>
        <v>#DIV/0!</v>
      </c>
      <c r="AD300" s="389"/>
      <c r="AE300" s="389"/>
      <c r="AF300" s="582"/>
      <c r="AG300" s="582"/>
      <c r="AH300" s="582"/>
      <c r="AI300" s="582"/>
      <c r="AJ300" s="590">
        <f>AL300</f>
        <v>0</v>
      </c>
      <c r="AK300" s="389" t="e">
        <f t="shared" si="417"/>
        <v>#DIV/0!</v>
      </c>
      <c r="AL300" s="590">
        <f>AL301</f>
        <v>0</v>
      </c>
      <c r="AM300" s="387" t="e">
        <f t="shared" si="418"/>
        <v>#DIV/0!</v>
      </c>
      <c r="AN300" s="387"/>
      <c r="AO300" s="387"/>
      <c r="AP300" s="582"/>
      <c r="AQ300" s="582"/>
      <c r="AR300" s="582"/>
      <c r="AS300" s="582"/>
      <c r="AT300" s="331"/>
      <c r="AU300" s="331"/>
      <c r="AV300" s="331"/>
      <c r="AW300" s="331"/>
      <c r="AX300" s="331"/>
      <c r="AY300" s="331"/>
      <c r="AZ300" s="331"/>
      <c r="BA300" s="331"/>
      <c r="BB300" s="331"/>
      <c r="BC300" s="331"/>
      <c r="BD300" s="331"/>
      <c r="BE300" s="593">
        <f>BG300</f>
        <v>0</v>
      </c>
      <c r="BF300" s="390" t="e">
        <f t="shared" ref="BF300:BF371" si="455">BE300/K300</f>
        <v>#DIV/0!</v>
      </c>
      <c r="BG300" s="593">
        <f>BG301</f>
        <v>0</v>
      </c>
      <c r="BH300" s="390" t="e">
        <f t="shared" ref="BH300:BH371" si="456">BG300/L300</f>
        <v>#DIV/0!</v>
      </c>
      <c r="BI300" s="331"/>
      <c r="BJ300" s="331"/>
      <c r="BK300" s="331"/>
      <c r="BL300" s="331"/>
      <c r="BS300" s="643"/>
    </row>
    <row r="301" spans="2:71" s="45" customFormat="1" ht="36.75" hidden="1" customHeight="1" x14ac:dyDescent="0.25">
      <c r="B301" s="358"/>
      <c r="C301" s="191" t="s">
        <v>65</v>
      </c>
      <c r="D301" s="582"/>
      <c r="E301" s="582"/>
      <c r="F301" s="582"/>
      <c r="G301" s="582"/>
      <c r="H301" s="582"/>
      <c r="I301" s="582"/>
      <c r="J301" s="582"/>
      <c r="K301" s="355">
        <f>L301</f>
        <v>0</v>
      </c>
      <c r="L301" s="355">
        <v>0</v>
      </c>
      <c r="M301" s="355"/>
      <c r="N301" s="582"/>
      <c r="O301" s="582"/>
      <c r="P301" s="355">
        <f>R301</f>
        <v>0</v>
      </c>
      <c r="Q301" s="605" t="e">
        <f t="shared" ref="Q301:Q373" si="457">P301/K301</f>
        <v>#DIV/0!</v>
      </c>
      <c r="R301" s="355">
        <f>AF301</f>
        <v>0</v>
      </c>
      <c r="S301" s="605" t="e">
        <f t="shared" ref="S301:S373" si="458">R301/L301</f>
        <v>#DIV/0!</v>
      </c>
      <c r="T301" s="605"/>
      <c r="U301" s="605"/>
      <c r="V301" s="582"/>
      <c r="W301" s="582"/>
      <c r="X301" s="582"/>
      <c r="Y301" s="582"/>
      <c r="Z301" s="355">
        <f>AB301</f>
        <v>0</v>
      </c>
      <c r="AA301" s="389" t="e">
        <f t="shared" ref="AA301:AA373" si="459">Z301/K301</f>
        <v>#DIV/0!</v>
      </c>
      <c r="AB301" s="354">
        <f>AQ301</f>
        <v>0</v>
      </c>
      <c r="AC301" s="389" t="e">
        <f t="shared" ref="AC301:AC373" si="460">AB301/L301</f>
        <v>#DIV/0!</v>
      </c>
      <c r="AD301" s="389"/>
      <c r="AE301" s="389"/>
      <c r="AF301" s="582"/>
      <c r="AG301" s="582"/>
      <c r="AH301" s="582"/>
      <c r="AI301" s="582"/>
      <c r="AJ301" s="354">
        <f>AL301</f>
        <v>0</v>
      </c>
      <c r="AK301" s="389" t="e">
        <f t="shared" ref="AK301:AK369" si="461">AJ301/K301</f>
        <v>#DIV/0!</v>
      </c>
      <c r="AL301" s="354">
        <f>AY301</f>
        <v>0</v>
      </c>
      <c r="AM301" s="387" t="e">
        <f t="shared" ref="AM301:AM373" si="462">AL301/L301</f>
        <v>#DIV/0!</v>
      </c>
      <c r="AN301" s="387"/>
      <c r="AO301" s="387"/>
      <c r="AP301" s="582"/>
      <c r="AQ301" s="582"/>
      <c r="AR301" s="582"/>
      <c r="AS301" s="582"/>
      <c r="AT301" s="331"/>
      <c r="AU301" s="331"/>
      <c r="AV301" s="331"/>
      <c r="AW301" s="331"/>
      <c r="AX301" s="331"/>
      <c r="AY301" s="331"/>
      <c r="AZ301" s="331"/>
      <c r="BA301" s="331"/>
      <c r="BB301" s="331"/>
      <c r="BC301" s="331"/>
      <c r="BD301" s="331"/>
      <c r="BE301" s="356">
        <f>BG301</f>
        <v>0</v>
      </c>
      <c r="BF301" s="390" t="e">
        <f t="shared" si="455"/>
        <v>#DIV/0!</v>
      </c>
      <c r="BG301" s="356">
        <f>BR301</f>
        <v>0</v>
      </c>
      <c r="BH301" s="390" t="e">
        <f t="shared" si="456"/>
        <v>#DIV/0!</v>
      </c>
      <c r="BI301" s="331"/>
      <c r="BJ301" s="331"/>
      <c r="BK301" s="331"/>
      <c r="BL301" s="331"/>
      <c r="BS301" s="643"/>
    </row>
    <row r="302" spans="2:71" s="45" customFormat="1" ht="36.75" hidden="1" customHeight="1" x14ac:dyDescent="0.25">
      <c r="B302" s="358"/>
      <c r="C302" s="191"/>
      <c r="D302" s="582"/>
      <c r="E302" s="582"/>
      <c r="F302" s="582"/>
      <c r="G302" s="582"/>
      <c r="H302" s="582"/>
      <c r="I302" s="582"/>
      <c r="J302" s="582"/>
      <c r="K302" s="355"/>
      <c r="L302" s="355"/>
      <c r="M302" s="355"/>
      <c r="N302" s="582"/>
      <c r="O302" s="582"/>
      <c r="P302" s="355"/>
      <c r="Q302" s="605" t="e">
        <f t="shared" si="457"/>
        <v>#DIV/0!</v>
      </c>
      <c r="R302" s="355"/>
      <c r="S302" s="605" t="e">
        <f t="shared" si="458"/>
        <v>#DIV/0!</v>
      </c>
      <c r="T302" s="605"/>
      <c r="U302" s="605"/>
      <c r="V302" s="582"/>
      <c r="W302" s="582"/>
      <c r="X302" s="582"/>
      <c r="Y302" s="582"/>
      <c r="Z302" s="355"/>
      <c r="AA302" s="389" t="e">
        <f t="shared" si="459"/>
        <v>#DIV/0!</v>
      </c>
      <c r="AB302" s="354"/>
      <c r="AC302" s="389" t="e">
        <f t="shared" si="460"/>
        <v>#DIV/0!</v>
      </c>
      <c r="AD302" s="389"/>
      <c r="AE302" s="389"/>
      <c r="AF302" s="582"/>
      <c r="AG302" s="582"/>
      <c r="AH302" s="582"/>
      <c r="AI302" s="582"/>
      <c r="AJ302" s="354"/>
      <c r="AK302" s="389" t="e">
        <f t="shared" si="461"/>
        <v>#DIV/0!</v>
      </c>
      <c r="AL302" s="354"/>
      <c r="AM302" s="387" t="e">
        <f t="shared" si="462"/>
        <v>#DIV/0!</v>
      </c>
      <c r="AN302" s="387"/>
      <c r="AO302" s="387"/>
      <c r="AP302" s="582"/>
      <c r="AQ302" s="582"/>
      <c r="AR302" s="582"/>
      <c r="AS302" s="582"/>
      <c r="AT302" s="331"/>
      <c r="AU302" s="331"/>
      <c r="AV302" s="331"/>
      <c r="AW302" s="331"/>
      <c r="AX302" s="331"/>
      <c r="AY302" s="331"/>
      <c r="AZ302" s="331"/>
      <c r="BA302" s="331"/>
      <c r="BB302" s="331"/>
      <c r="BC302" s="331"/>
      <c r="BD302" s="331"/>
      <c r="BE302" s="356"/>
      <c r="BF302" s="390" t="e">
        <f t="shared" si="455"/>
        <v>#DIV/0!</v>
      </c>
      <c r="BG302" s="356"/>
      <c r="BH302" s="390" t="e">
        <f t="shared" si="456"/>
        <v>#DIV/0!</v>
      </c>
      <c r="BI302" s="331"/>
      <c r="BJ302" s="331"/>
      <c r="BK302" s="331"/>
      <c r="BL302" s="331"/>
      <c r="BS302" s="643"/>
    </row>
    <row r="303" spans="2:71" s="45" customFormat="1" ht="36.75" hidden="1" customHeight="1" x14ac:dyDescent="0.25">
      <c r="B303" s="358"/>
      <c r="C303" s="191"/>
      <c r="D303" s="582"/>
      <c r="E303" s="582"/>
      <c r="F303" s="582"/>
      <c r="G303" s="582"/>
      <c r="H303" s="582"/>
      <c r="I303" s="582"/>
      <c r="J303" s="582"/>
      <c r="K303" s="355"/>
      <c r="L303" s="355"/>
      <c r="M303" s="355"/>
      <c r="N303" s="582"/>
      <c r="O303" s="582"/>
      <c r="P303" s="355"/>
      <c r="Q303" s="605" t="e">
        <f t="shared" si="457"/>
        <v>#DIV/0!</v>
      </c>
      <c r="R303" s="355"/>
      <c r="S303" s="605" t="e">
        <f t="shared" si="458"/>
        <v>#DIV/0!</v>
      </c>
      <c r="T303" s="605"/>
      <c r="U303" s="605"/>
      <c r="V303" s="582"/>
      <c r="W303" s="582"/>
      <c r="X303" s="582"/>
      <c r="Y303" s="582"/>
      <c r="Z303" s="355"/>
      <c r="AA303" s="389" t="e">
        <f t="shared" si="459"/>
        <v>#DIV/0!</v>
      </c>
      <c r="AB303" s="354"/>
      <c r="AC303" s="389" t="e">
        <f t="shared" si="460"/>
        <v>#DIV/0!</v>
      </c>
      <c r="AD303" s="389"/>
      <c r="AE303" s="389"/>
      <c r="AF303" s="582"/>
      <c r="AG303" s="582"/>
      <c r="AH303" s="582"/>
      <c r="AI303" s="582"/>
      <c r="AJ303" s="354"/>
      <c r="AK303" s="389" t="e">
        <f t="shared" si="461"/>
        <v>#DIV/0!</v>
      </c>
      <c r="AL303" s="354"/>
      <c r="AM303" s="387" t="e">
        <f t="shared" si="462"/>
        <v>#DIV/0!</v>
      </c>
      <c r="AN303" s="387"/>
      <c r="AO303" s="387"/>
      <c r="AP303" s="582"/>
      <c r="AQ303" s="582"/>
      <c r="AR303" s="582"/>
      <c r="AS303" s="582"/>
      <c r="AT303" s="331"/>
      <c r="AU303" s="331"/>
      <c r="AV303" s="331"/>
      <c r="AW303" s="331"/>
      <c r="AX303" s="331"/>
      <c r="AY303" s="331"/>
      <c r="AZ303" s="331"/>
      <c r="BA303" s="331"/>
      <c r="BB303" s="331"/>
      <c r="BC303" s="331"/>
      <c r="BD303" s="331"/>
      <c r="BE303" s="356"/>
      <c r="BF303" s="390" t="e">
        <f t="shared" si="455"/>
        <v>#DIV/0!</v>
      </c>
      <c r="BG303" s="356"/>
      <c r="BH303" s="390" t="e">
        <f t="shared" si="456"/>
        <v>#DIV/0!</v>
      </c>
      <c r="BI303" s="331"/>
      <c r="BJ303" s="331"/>
      <c r="BK303" s="331"/>
      <c r="BL303" s="331"/>
      <c r="BS303" s="643"/>
    </row>
    <row r="304" spans="2:71" s="45" customFormat="1" ht="36.75" hidden="1" customHeight="1" x14ac:dyDescent="0.25">
      <c r="B304" s="358"/>
      <c r="C304" s="191"/>
      <c r="D304" s="582"/>
      <c r="E304" s="582"/>
      <c r="F304" s="582"/>
      <c r="G304" s="582"/>
      <c r="H304" s="582"/>
      <c r="I304" s="582"/>
      <c r="J304" s="582"/>
      <c r="K304" s="355"/>
      <c r="L304" s="355"/>
      <c r="M304" s="355"/>
      <c r="N304" s="582"/>
      <c r="O304" s="582"/>
      <c r="P304" s="355"/>
      <c r="Q304" s="605" t="e">
        <f t="shared" si="457"/>
        <v>#DIV/0!</v>
      </c>
      <c r="R304" s="355"/>
      <c r="S304" s="605" t="e">
        <f t="shared" si="458"/>
        <v>#DIV/0!</v>
      </c>
      <c r="T304" s="605"/>
      <c r="U304" s="605"/>
      <c r="V304" s="582"/>
      <c r="W304" s="582"/>
      <c r="X304" s="582"/>
      <c r="Y304" s="582"/>
      <c r="Z304" s="355"/>
      <c r="AA304" s="389" t="e">
        <f t="shared" si="459"/>
        <v>#DIV/0!</v>
      </c>
      <c r="AB304" s="354"/>
      <c r="AC304" s="389" t="e">
        <f t="shared" si="460"/>
        <v>#DIV/0!</v>
      </c>
      <c r="AD304" s="389"/>
      <c r="AE304" s="389"/>
      <c r="AF304" s="582"/>
      <c r="AG304" s="582"/>
      <c r="AH304" s="582"/>
      <c r="AI304" s="582"/>
      <c r="AJ304" s="354"/>
      <c r="AK304" s="389" t="e">
        <f t="shared" si="461"/>
        <v>#DIV/0!</v>
      </c>
      <c r="AL304" s="354"/>
      <c r="AM304" s="387" t="e">
        <f t="shared" si="462"/>
        <v>#DIV/0!</v>
      </c>
      <c r="AN304" s="387"/>
      <c r="AO304" s="387"/>
      <c r="AP304" s="582"/>
      <c r="AQ304" s="582"/>
      <c r="AR304" s="582"/>
      <c r="AS304" s="582"/>
      <c r="AT304" s="331"/>
      <c r="AU304" s="331"/>
      <c r="AV304" s="331"/>
      <c r="AW304" s="331"/>
      <c r="AX304" s="331"/>
      <c r="AY304" s="331"/>
      <c r="AZ304" s="331"/>
      <c r="BA304" s="331"/>
      <c r="BB304" s="331"/>
      <c r="BC304" s="331"/>
      <c r="BD304" s="331"/>
      <c r="BE304" s="356"/>
      <c r="BF304" s="390" t="e">
        <f t="shared" si="455"/>
        <v>#DIV/0!</v>
      </c>
      <c r="BG304" s="356"/>
      <c r="BH304" s="390" t="e">
        <f t="shared" si="456"/>
        <v>#DIV/0!</v>
      </c>
      <c r="BI304" s="331"/>
      <c r="BJ304" s="331"/>
      <c r="BK304" s="331"/>
      <c r="BL304" s="331"/>
      <c r="BS304" s="643"/>
    </row>
    <row r="305" spans="2:71" s="45" customFormat="1" ht="36.75" hidden="1" customHeight="1" x14ac:dyDescent="0.25">
      <c r="B305" s="358"/>
      <c r="C305" s="191"/>
      <c r="D305" s="582"/>
      <c r="E305" s="582"/>
      <c r="F305" s="582"/>
      <c r="G305" s="582"/>
      <c r="H305" s="582"/>
      <c r="I305" s="582"/>
      <c r="J305" s="582"/>
      <c r="K305" s="355"/>
      <c r="L305" s="355"/>
      <c r="M305" s="355"/>
      <c r="N305" s="582"/>
      <c r="O305" s="582"/>
      <c r="P305" s="355"/>
      <c r="Q305" s="605" t="e">
        <f t="shared" si="457"/>
        <v>#DIV/0!</v>
      </c>
      <c r="R305" s="355"/>
      <c r="S305" s="605" t="e">
        <f t="shared" si="458"/>
        <v>#DIV/0!</v>
      </c>
      <c r="T305" s="605"/>
      <c r="U305" s="605"/>
      <c r="V305" s="582"/>
      <c r="W305" s="582"/>
      <c r="X305" s="582"/>
      <c r="Y305" s="582"/>
      <c r="Z305" s="355"/>
      <c r="AA305" s="389" t="e">
        <f t="shared" si="459"/>
        <v>#DIV/0!</v>
      </c>
      <c r="AB305" s="354"/>
      <c r="AC305" s="389" t="e">
        <f t="shared" si="460"/>
        <v>#DIV/0!</v>
      </c>
      <c r="AD305" s="389"/>
      <c r="AE305" s="389"/>
      <c r="AF305" s="582"/>
      <c r="AG305" s="582"/>
      <c r="AH305" s="582"/>
      <c r="AI305" s="582"/>
      <c r="AJ305" s="354"/>
      <c r="AK305" s="389" t="e">
        <f t="shared" si="461"/>
        <v>#DIV/0!</v>
      </c>
      <c r="AL305" s="354"/>
      <c r="AM305" s="387" t="e">
        <f t="shared" si="462"/>
        <v>#DIV/0!</v>
      </c>
      <c r="AN305" s="387"/>
      <c r="AO305" s="387"/>
      <c r="AP305" s="582"/>
      <c r="AQ305" s="582"/>
      <c r="AR305" s="582"/>
      <c r="AS305" s="582"/>
      <c r="AT305" s="331"/>
      <c r="AU305" s="331"/>
      <c r="AV305" s="331"/>
      <c r="AW305" s="331"/>
      <c r="AX305" s="331"/>
      <c r="AY305" s="331"/>
      <c r="AZ305" s="331"/>
      <c r="BA305" s="331"/>
      <c r="BB305" s="331"/>
      <c r="BC305" s="331"/>
      <c r="BD305" s="331"/>
      <c r="BE305" s="356"/>
      <c r="BF305" s="390" t="e">
        <f t="shared" si="455"/>
        <v>#DIV/0!</v>
      </c>
      <c r="BG305" s="356"/>
      <c r="BH305" s="390" t="e">
        <f t="shared" si="456"/>
        <v>#DIV/0!</v>
      </c>
      <c r="BI305" s="331"/>
      <c r="BJ305" s="331"/>
      <c r="BK305" s="331"/>
      <c r="BL305" s="331"/>
      <c r="BS305" s="643"/>
    </row>
    <row r="306" spans="2:71" s="45" customFormat="1" ht="36.75" hidden="1" customHeight="1" x14ac:dyDescent="0.25">
      <c r="B306" s="358"/>
      <c r="C306" s="191"/>
      <c r="D306" s="582"/>
      <c r="E306" s="582"/>
      <c r="F306" s="582"/>
      <c r="G306" s="582"/>
      <c r="H306" s="582"/>
      <c r="I306" s="582"/>
      <c r="J306" s="582"/>
      <c r="K306" s="355"/>
      <c r="L306" s="355"/>
      <c r="M306" s="355"/>
      <c r="N306" s="582"/>
      <c r="O306" s="582"/>
      <c r="P306" s="355"/>
      <c r="Q306" s="605" t="e">
        <f t="shared" si="457"/>
        <v>#DIV/0!</v>
      </c>
      <c r="R306" s="355"/>
      <c r="S306" s="605" t="e">
        <f t="shared" si="458"/>
        <v>#DIV/0!</v>
      </c>
      <c r="T306" s="605"/>
      <c r="U306" s="605"/>
      <c r="V306" s="582"/>
      <c r="W306" s="582"/>
      <c r="X306" s="582"/>
      <c r="Y306" s="582"/>
      <c r="Z306" s="355"/>
      <c r="AA306" s="389" t="e">
        <f t="shared" si="459"/>
        <v>#DIV/0!</v>
      </c>
      <c r="AB306" s="354"/>
      <c r="AC306" s="389" t="e">
        <f t="shared" si="460"/>
        <v>#DIV/0!</v>
      </c>
      <c r="AD306" s="389"/>
      <c r="AE306" s="389"/>
      <c r="AF306" s="582"/>
      <c r="AG306" s="582"/>
      <c r="AH306" s="582"/>
      <c r="AI306" s="582"/>
      <c r="AJ306" s="354"/>
      <c r="AK306" s="389" t="e">
        <f t="shared" si="461"/>
        <v>#DIV/0!</v>
      </c>
      <c r="AL306" s="354"/>
      <c r="AM306" s="387" t="e">
        <f t="shared" si="462"/>
        <v>#DIV/0!</v>
      </c>
      <c r="AN306" s="387"/>
      <c r="AO306" s="387"/>
      <c r="AP306" s="582"/>
      <c r="AQ306" s="582"/>
      <c r="AR306" s="582"/>
      <c r="AS306" s="582"/>
      <c r="AT306" s="331"/>
      <c r="AU306" s="331"/>
      <c r="AV306" s="331"/>
      <c r="AW306" s="331"/>
      <c r="AX306" s="331"/>
      <c r="AY306" s="331"/>
      <c r="AZ306" s="331"/>
      <c r="BA306" s="331"/>
      <c r="BB306" s="331"/>
      <c r="BC306" s="331"/>
      <c r="BD306" s="331"/>
      <c r="BE306" s="356"/>
      <c r="BF306" s="390" t="e">
        <f t="shared" si="455"/>
        <v>#DIV/0!</v>
      </c>
      <c r="BG306" s="356"/>
      <c r="BH306" s="390" t="e">
        <f t="shared" si="456"/>
        <v>#DIV/0!</v>
      </c>
      <c r="BI306" s="331"/>
      <c r="BJ306" s="331"/>
      <c r="BK306" s="331"/>
      <c r="BL306" s="331"/>
      <c r="BS306" s="643"/>
    </row>
    <row r="307" spans="2:71" s="45" customFormat="1" ht="36.75" hidden="1" customHeight="1" x14ac:dyDescent="0.25">
      <c r="B307" s="358"/>
      <c r="C307" s="191"/>
      <c r="D307" s="582"/>
      <c r="E307" s="582"/>
      <c r="F307" s="582"/>
      <c r="G307" s="582"/>
      <c r="H307" s="582"/>
      <c r="I307" s="582"/>
      <c r="J307" s="582"/>
      <c r="K307" s="355"/>
      <c r="L307" s="355"/>
      <c r="M307" s="355"/>
      <c r="N307" s="582"/>
      <c r="O307" s="582"/>
      <c r="P307" s="355"/>
      <c r="Q307" s="605" t="e">
        <f t="shared" si="457"/>
        <v>#DIV/0!</v>
      </c>
      <c r="R307" s="355"/>
      <c r="S307" s="605" t="e">
        <f t="shared" si="458"/>
        <v>#DIV/0!</v>
      </c>
      <c r="T307" s="605"/>
      <c r="U307" s="605"/>
      <c r="V307" s="582"/>
      <c r="W307" s="582"/>
      <c r="X307" s="582"/>
      <c r="Y307" s="582"/>
      <c r="Z307" s="355"/>
      <c r="AA307" s="389" t="e">
        <f t="shared" si="459"/>
        <v>#DIV/0!</v>
      </c>
      <c r="AB307" s="354"/>
      <c r="AC307" s="389" t="e">
        <f t="shared" si="460"/>
        <v>#DIV/0!</v>
      </c>
      <c r="AD307" s="389"/>
      <c r="AE307" s="389"/>
      <c r="AF307" s="582"/>
      <c r="AG307" s="582"/>
      <c r="AH307" s="582"/>
      <c r="AI307" s="582"/>
      <c r="AJ307" s="354"/>
      <c r="AK307" s="389" t="e">
        <f t="shared" si="461"/>
        <v>#DIV/0!</v>
      </c>
      <c r="AL307" s="354"/>
      <c r="AM307" s="387" t="e">
        <f t="shared" si="462"/>
        <v>#DIV/0!</v>
      </c>
      <c r="AN307" s="387"/>
      <c r="AO307" s="387"/>
      <c r="AP307" s="582"/>
      <c r="AQ307" s="582"/>
      <c r="AR307" s="582"/>
      <c r="AS307" s="582"/>
      <c r="AT307" s="331"/>
      <c r="AU307" s="331"/>
      <c r="AV307" s="331"/>
      <c r="AW307" s="331"/>
      <c r="AX307" s="331"/>
      <c r="AY307" s="331"/>
      <c r="AZ307" s="331"/>
      <c r="BA307" s="331"/>
      <c r="BB307" s="331"/>
      <c r="BC307" s="331"/>
      <c r="BD307" s="331"/>
      <c r="BE307" s="356"/>
      <c r="BF307" s="390" t="e">
        <f t="shared" si="455"/>
        <v>#DIV/0!</v>
      </c>
      <c r="BG307" s="356"/>
      <c r="BH307" s="390" t="e">
        <f t="shared" si="456"/>
        <v>#DIV/0!</v>
      </c>
      <c r="BI307" s="331"/>
      <c r="BJ307" s="331"/>
      <c r="BK307" s="331"/>
      <c r="BL307" s="331"/>
      <c r="BS307" s="643"/>
    </row>
    <row r="308" spans="2:71" s="45" customFormat="1" ht="36.75" hidden="1" customHeight="1" x14ac:dyDescent="0.25">
      <c r="B308" s="358"/>
      <c r="C308" s="191"/>
      <c r="D308" s="582"/>
      <c r="E308" s="582"/>
      <c r="F308" s="582"/>
      <c r="G308" s="582"/>
      <c r="H308" s="582"/>
      <c r="I308" s="582"/>
      <c r="J308" s="582"/>
      <c r="K308" s="355"/>
      <c r="L308" s="355"/>
      <c r="M308" s="355"/>
      <c r="N308" s="582"/>
      <c r="O308" s="582"/>
      <c r="P308" s="355"/>
      <c r="Q308" s="605" t="e">
        <f t="shared" si="457"/>
        <v>#DIV/0!</v>
      </c>
      <c r="R308" s="355"/>
      <c r="S308" s="605" t="e">
        <f t="shared" si="458"/>
        <v>#DIV/0!</v>
      </c>
      <c r="T308" s="605"/>
      <c r="U308" s="605"/>
      <c r="V308" s="582"/>
      <c r="W308" s="582"/>
      <c r="X308" s="582"/>
      <c r="Y308" s="582"/>
      <c r="Z308" s="355"/>
      <c r="AA308" s="389" t="e">
        <f t="shared" si="459"/>
        <v>#DIV/0!</v>
      </c>
      <c r="AB308" s="354"/>
      <c r="AC308" s="389" t="e">
        <f t="shared" si="460"/>
        <v>#DIV/0!</v>
      </c>
      <c r="AD308" s="389"/>
      <c r="AE308" s="389"/>
      <c r="AF308" s="582"/>
      <c r="AG308" s="582"/>
      <c r="AH308" s="582"/>
      <c r="AI308" s="582"/>
      <c r="AJ308" s="354"/>
      <c r="AK308" s="389" t="e">
        <f t="shared" si="461"/>
        <v>#DIV/0!</v>
      </c>
      <c r="AL308" s="354"/>
      <c r="AM308" s="387" t="e">
        <f t="shared" si="462"/>
        <v>#DIV/0!</v>
      </c>
      <c r="AN308" s="387"/>
      <c r="AO308" s="387"/>
      <c r="AP308" s="582"/>
      <c r="AQ308" s="582"/>
      <c r="AR308" s="582"/>
      <c r="AS308" s="582"/>
      <c r="AT308" s="331"/>
      <c r="AU308" s="331"/>
      <c r="AV308" s="331"/>
      <c r="AW308" s="331"/>
      <c r="AX308" s="331"/>
      <c r="AY308" s="331"/>
      <c r="AZ308" s="331"/>
      <c r="BA308" s="331"/>
      <c r="BB308" s="331"/>
      <c r="BC308" s="331"/>
      <c r="BD308" s="331"/>
      <c r="BE308" s="356"/>
      <c r="BF308" s="390" t="e">
        <f t="shared" si="455"/>
        <v>#DIV/0!</v>
      </c>
      <c r="BG308" s="356"/>
      <c r="BH308" s="390" t="e">
        <f t="shared" si="456"/>
        <v>#DIV/0!</v>
      </c>
      <c r="BI308" s="331"/>
      <c r="BJ308" s="331"/>
      <c r="BK308" s="331"/>
      <c r="BL308" s="331"/>
      <c r="BS308" s="643"/>
    </row>
    <row r="309" spans="2:71" s="45" customFormat="1" ht="132" hidden="1" customHeight="1" x14ac:dyDescent="0.25">
      <c r="B309" s="301" t="s">
        <v>26</v>
      </c>
      <c r="C309" s="186" t="s">
        <v>124</v>
      </c>
      <c r="D309" s="582"/>
      <c r="E309" s="582"/>
      <c r="F309" s="582"/>
      <c r="G309" s="582"/>
      <c r="H309" s="582"/>
      <c r="I309" s="582"/>
      <c r="J309" s="582"/>
      <c r="K309" s="582">
        <f t="shared" ref="K309:K324" si="463">L309</f>
        <v>0</v>
      </c>
      <c r="L309" s="582">
        <f>L310</f>
        <v>0</v>
      </c>
      <c r="M309" s="582"/>
      <c r="N309" s="582"/>
      <c r="O309" s="582"/>
      <c r="P309" s="582">
        <f>R309</f>
        <v>0</v>
      </c>
      <c r="Q309" s="605" t="e">
        <f t="shared" si="457"/>
        <v>#DIV/0!</v>
      </c>
      <c r="R309" s="582">
        <f>R310</f>
        <v>0</v>
      </c>
      <c r="S309" s="605" t="e">
        <f t="shared" si="458"/>
        <v>#DIV/0!</v>
      </c>
      <c r="T309" s="605"/>
      <c r="U309" s="605"/>
      <c r="V309" s="582"/>
      <c r="W309" s="582"/>
      <c r="X309" s="582"/>
      <c r="Y309" s="582"/>
      <c r="Z309" s="582">
        <f t="shared" ref="Z309:Z320" si="464">AB309</f>
        <v>0</v>
      </c>
      <c r="AA309" s="389" t="e">
        <f t="shared" si="459"/>
        <v>#DIV/0!</v>
      </c>
      <c r="AB309" s="590">
        <f>AB310</f>
        <v>0</v>
      </c>
      <c r="AC309" s="389" t="e">
        <f t="shared" si="460"/>
        <v>#DIV/0!</v>
      </c>
      <c r="AD309" s="389"/>
      <c r="AE309" s="389"/>
      <c r="AF309" s="582"/>
      <c r="AG309" s="582"/>
      <c r="AH309" s="582"/>
      <c r="AI309" s="582"/>
      <c r="AJ309" s="590">
        <f>AL309</f>
        <v>0</v>
      </c>
      <c r="AK309" s="389" t="e">
        <f t="shared" si="461"/>
        <v>#DIV/0!</v>
      </c>
      <c r="AL309" s="590">
        <f>AL310</f>
        <v>0</v>
      </c>
      <c r="AM309" s="387" t="e">
        <f t="shared" si="462"/>
        <v>#DIV/0!</v>
      </c>
      <c r="AN309" s="387"/>
      <c r="AO309" s="387"/>
      <c r="AP309" s="582"/>
      <c r="AQ309" s="582"/>
      <c r="AR309" s="582"/>
      <c r="AS309" s="582"/>
      <c r="AT309" s="331"/>
      <c r="AU309" s="331"/>
      <c r="AV309" s="331"/>
      <c r="AW309" s="331"/>
      <c r="AX309" s="331"/>
      <c r="AY309" s="331"/>
      <c r="AZ309" s="331"/>
      <c r="BA309" s="331"/>
      <c r="BB309" s="331"/>
      <c r="BC309" s="331"/>
      <c r="BD309" s="331"/>
      <c r="BE309" s="593">
        <f>BG309</f>
        <v>0</v>
      </c>
      <c r="BF309" s="390" t="e">
        <f t="shared" si="455"/>
        <v>#DIV/0!</v>
      </c>
      <c r="BG309" s="593">
        <f>BG310</f>
        <v>0</v>
      </c>
      <c r="BH309" s="390" t="e">
        <f t="shared" si="456"/>
        <v>#DIV/0!</v>
      </c>
      <c r="BI309" s="331"/>
      <c r="BJ309" s="331"/>
      <c r="BK309" s="331"/>
      <c r="BL309" s="331"/>
      <c r="BS309" s="643"/>
    </row>
    <row r="310" spans="2:71" s="72" customFormat="1" ht="36.75" hidden="1" customHeight="1" x14ac:dyDescent="0.25">
      <c r="B310" s="358"/>
      <c r="C310" s="191" t="s">
        <v>66</v>
      </c>
      <c r="D310" s="416"/>
      <c r="E310" s="416"/>
      <c r="F310" s="416"/>
      <c r="G310" s="416"/>
      <c r="H310" s="416"/>
      <c r="I310" s="416"/>
      <c r="J310" s="416"/>
      <c r="K310" s="355">
        <f t="shared" si="463"/>
        <v>0</v>
      </c>
      <c r="L310" s="355">
        <v>0</v>
      </c>
      <c r="M310" s="355"/>
      <c r="N310" s="416"/>
      <c r="O310" s="416"/>
      <c r="P310" s="355">
        <f>R310</f>
        <v>0</v>
      </c>
      <c r="Q310" s="606" t="e">
        <f t="shared" si="457"/>
        <v>#DIV/0!</v>
      </c>
      <c r="R310" s="355">
        <v>0</v>
      </c>
      <c r="S310" s="606" t="e">
        <f t="shared" si="458"/>
        <v>#DIV/0!</v>
      </c>
      <c r="T310" s="606"/>
      <c r="U310" s="606"/>
      <c r="V310" s="416"/>
      <c r="W310" s="416"/>
      <c r="X310" s="416"/>
      <c r="Y310" s="416"/>
      <c r="Z310" s="355">
        <f t="shared" si="464"/>
        <v>0</v>
      </c>
      <c r="AA310" s="393" t="e">
        <f t="shared" si="459"/>
        <v>#DIV/0!</v>
      </c>
      <c r="AB310" s="354">
        <f>L310</f>
        <v>0</v>
      </c>
      <c r="AC310" s="393" t="e">
        <f t="shared" si="460"/>
        <v>#DIV/0!</v>
      </c>
      <c r="AD310" s="393"/>
      <c r="AE310" s="393"/>
      <c r="AF310" s="416"/>
      <c r="AG310" s="416"/>
      <c r="AH310" s="416"/>
      <c r="AI310" s="416"/>
      <c r="AJ310" s="354">
        <f>AL310</f>
        <v>0</v>
      </c>
      <c r="AK310" s="393" t="e">
        <f t="shared" si="461"/>
        <v>#DIV/0!</v>
      </c>
      <c r="AL310" s="354">
        <v>0</v>
      </c>
      <c r="AM310" s="387" t="e">
        <f t="shared" si="462"/>
        <v>#DIV/0!</v>
      </c>
      <c r="AN310" s="387"/>
      <c r="AO310" s="387"/>
      <c r="AP310" s="416"/>
      <c r="AQ310" s="416"/>
      <c r="AR310" s="416"/>
      <c r="AS310" s="416"/>
      <c r="AT310" s="418"/>
      <c r="AU310" s="418"/>
      <c r="AV310" s="418"/>
      <c r="AW310" s="418"/>
      <c r="AX310" s="418"/>
      <c r="AY310" s="418"/>
      <c r="AZ310" s="418"/>
      <c r="BA310" s="418"/>
      <c r="BB310" s="418"/>
      <c r="BC310" s="418"/>
      <c r="BD310" s="418"/>
      <c r="BE310" s="356">
        <f>BG310</f>
        <v>0</v>
      </c>
      <c r="BF310" s="398" t="e">
        <f t="shared" si="455"/>
        <v>#DIV/0!</v>
      </c>
      <c r="BG310" s="356">
        <f>L310-AB310</f>
        <v>0</v>
      </c>
      <c r="BH310" s="398" t="e">
        <f t="shared" si="456"/>
        <v>#DIV/0!</v>
      </c>
      <c r="BI310" s="418"/>
      <c r="BJ310" s="418"/>
      <c r="BK310" s="418"/>
      <c r="BL310" s="418"/>
      <c r="BS310" s="675"/>
    </row>
    <row r="311" spans="2:71" s="45" customFormat="1" ht="140.25" customHeight="1" x14ac:dyDescent="0.25">
      <c r="B311" s="705" t="s">
        <v>31</v>
      </c>
      <c r="C311" s="706" t="s">
        <v>296</v>
      </c>
      <c r="D311" s="707"/>
      <c r="E311" s="707"/>
      <c r="F311" s="707"/>
      <c r="G311" s="707"/>
      <c r="H311" s="707"/>
      <c r="I311" s="707"/>
      <c r="J311" s="707"/>
      <c r="K311" s="707">
        <f>L311+M311</f>
        <v>481729.8934</v>
      </c>
      <c r="L311" s="707">
        <f>SUM(L312:L313)</f>
        <v>481129.8934</v>
      </c>
      <c r="M311" s="707">
        <f>SUM(M312:M313)</f>
        <v>600</v>
      </c>
      <c r="N311" s="707"/>
      <c r="O311" s="707"/>
      <c r="P311" s="707">
        <f>R311</f>
        <v>0</v>
      </c>
      <c r="Q311" s="708">
        <f t="shared" si="457"/>
        <v>0</v>
      </c>
      <c r="R311" s="707">
        <f>R312</f>
        <v>0</v>
      </c>
      <c r="S311" s="708">
        <f t="shared" si="458"/>
        <v>0</v>
      </c>
      <c r="T311" s="708"/>
      <c r="U311" s="708"/>
      <c r="V311" s="707"/>
      <c r="W311" s="707"/>
      <c r="X311" s="707"/>
      <c r="Y311" s="707"/>
      <c r="Z311" s="707">
        <f t="shared" si="464"/>
        <v>373489.99248999998</v>
      </c>
      <c r="AA311" s="709">
        <f t="shared" si="459"/>
        <v>0.77530997682943459</v>
      </c>
      <c r="AB311" s="710">
        <f>SUM(AB312:AB313)</f>
        <v>373489.99248999998</v>
      </c>
      <c r="AC311" s="709">
        <f t="shared" si="460"/>
        <v>0.7762768383620039</v>
      </c>
      <c r="AD311" s="710">
        <f>SUM(AD312:AD313)</f>
        <v>0</v>
      </c>
      <c r="AE311" s="709"/>
      <c r="AF311" s="707"/>
      <c r="AG311" s="707"/>
      <c r="AH311" s="707"/>
      <c r="AI311" s="707"/>
      <c r="AJ311" s="710">
        <f>AL311</f>
        <v>293991.79340000002</v>
      </c>
      <c r="AK311" s="709">
        <f t="shared" si="461"/>
        <v>0.61028347509230996</v>
      </c>
      <c r="AL311" s="710">
        <f>SUM(AL312:AL313)</f>
        <v>293991.79340000002</v>
      </c>
      <c r="AM311" s="711">
        <f t="shared" si="462"/>
        <v>0.61104453793641589</v>
      </c>
      <c r="AN311" s="711"/>
      <c r="AO311" s="711"/>
      <c r="AP311" s="707"/>
      <c r="AQ311" s="707"/>
      <c r="AR311" s="707"/>
      <c r="AS311" s="707"/>
      <c r="AT311" s="712"/>
      <c r="AU311" s="712"/>
      <c r="AV311" s="712"/>
      <c r="AW311" s="712"/>
      <c r="AX311" s="712"/>
      <c r="AY311" s="712"/>
      <c r="AZ311" s="712"/>
      <c r="BA311" s="712"/>
      <c r="BB311" s="712"/>
      <c r="BC311" s="712"/>
      <c r="BD311" s="712"/>
      <c r="BE311" s="713">
        <f>BG311</f>
        <v>107639.90091</v>
      </c>
      <c r="BF311" s="714">
        <f t="shared" si="455"/>
        <v>0.22344451192407566</v>
      </c>
      <c r="BG311" s="713">
        <f>SUM(BG312:BG313)</f>
        <v>107639.90091</v>
      </c>
      <c r="BH311" s="714">
        <f t="shared" si="456"/>
        <v>0.22372316163799602</v>
      </c>
      <c r="BI311" s="712"/>
      <c r="BJ311" s="712"/>
      <c r="BK311" s="712"/>
      <c r="BL311" s="712"/>
      <c r="BM311" s="715"/>
      <c r="BN311" s="715"/>
      <c r="BO311" s="715"/>
      <c r="BP311" s="715"/>
      <c r="BQ311" s="715"/>
      <c r="BR311" s="715"/>
      <c r="BS311" s="716" t="s">
        <v>433</v>
      </c>
    </row>
    <row r="312" spans="2:71" s="72" customFormat="1" ht="36.75" hidden="1" customHeight="1" x14ac:dyDescent="0.25">
      <c r="B312" s="301"/>
      <c r="C312" s="191" t="s">
        <v>65</v>
      </c>
      <c r="D312" s="416"/>
      <c r="E312" s="416"/>
      <c r="F312" s="416"/>
      <c r="G312" s="416"/>
      <c r="H312" s="416"/>
      <c r="I312" s="416"/>
      <c r="J312" s="416"/>
      <c r="K312" s="355">
        <f>L312</f>
        <v>458083.74575</v>
      </c>
      <c r="L312" s="355">
        <v>458083.74575</v>
      </c>
      <c r="M312" s="355"/>
      <c r="N312" s="416"/>
      <c r="O312" s="416"/>
      <c r="P312" s="355">
        <f>R312</f>
        <v>0</v>
      </c>
      <c r="Q312" s="608">
        <f t="shared" si="457"/>
        <v>0</v>
      </c>
      <c r="R312" s="355">
        <v>0</v>
      </c>
      <c r="S312" s="608">
        <f t="shared" si="458"/>
        <v>0</v>
      </c>
      <c r="T312" s="608"/>
      <c r="U312" s="608"/>
      <c r="V312" s="416"/>
      <c r="W312" s="416"/>
      <c r="X312" s="416"/>
      <c r="Y312" s="416"/>
      <c r="Z312" s="355">
        <f t="shared" si="464"/>
        <v>351236.06208</v>
      </c>
      <c r="AA312" s="393">
        <f t="shared" si="459"/>
        <v>0.76675076410959953</v>
      </c>
      <c r="AB312" s="354">
        <v>351236.06208</v>
      </c>
      <c r="AC312" s="393">
        <f t="shared" si="460"/>
        <v>0.76675076410959953</v>
      </c>
      <c r="AD312" s="393"/>
      <c r="AE312" s="393"/>
      <c r="AF312" s="416"/>
      <c r="AG312" s="416"/>
      <c r="AH312" s="416"/>
      <c r="AI312" s="416"/>
      <c r="AJ312" s="354">
        <f>AL312</f>
        <v>293991.79340000002</v>
      </c>
      <c r="AK312" s="393">
        <f t="shared" si="461"/>
        <v>0.64178612781525446</v>
      </c>
      <c r="AL312" s="354">
        <v>293991.79340000002</v>
      </c>
      <c r="AM312" s="387">
        <f t="shared" si="462"/>
        <v>0.64178612781525446</v>
      </c>
      <c r="AN312" s="387"/>
      <c r="AO312" s="387"/>
      <c r="AP312" s="416"/>
      <c r="AQ312" s="416"/>
      <c r="AR312" s="416"/>
      <c r="AS312" s="416"/>
      <c r="AT312" s="418"/>
      <c r="AU312" s="418"/>
      <c r="AV312" s="418"/>
      <c r="AW312" s="418"/>
      <c r="AX312" s="418"/>
      <c r="AY312" s="418"/>
      <c r="AZ312" s="418"/>
      <c r="BA312" s="418"/>
      <c r="BB312" s="418"/>
      <c r="BC312" s="418"/>
      <c r="BD312" s="418"/>
      <c r="BE312" s="356">
        <f>BG312</f>
        <v>106847.68367</v>
      </c>
      <c r="BF312" s="398">
        <f t="shared" si="455"/>
        <v>0.2332492358904005</v>
      </c>
      <c r="BG312" s="356">
        <f t="shared" ref="BG312:BG313" si="465">L312-AB312</f>
        <v>106847.68367</v>
      </c>
      <c r="BH312" s="398">
        <f t="shared" si="456"/>
        <v>0.2332492358904005</v>
      </c>
      <c r="BI312" s="418"/>
      <c r="BJ312" s="418"/>
      <c r="BK312" s="418"/>
      <c r="BL312" s="418"/>
      <c r="BS312" s="675"/>
    </row>
    <row r="313" spans="2:71" s="72" customFormat="1" ht="36.75" hidden="1" customHeight="1" x14ac:dyDescent="0.25">
      <c r="B313" s="301"/>
      <c r="C313" s="191" t="s">
        <v>66</v>
      </c>
      <c r="D313" s="416"/>
      <c r="E313" s="416"/>
      <c r="F313" s="416"/>
      <c r="G313" s="416"/>
      <c r="H313" s="416"/>
      <c r="I313" s="416"/>
      <c r="J313" s="416"/>
      <c r="K313" s="355">
        <f>L313+M313</f>
        <v>23646.147649999999</v>
      </c>
      <c r="L313" s="355">
        <v>23046.147649999999</v>
      </c>
      <c r="M313" s="355">
        <v>600</v>
      </c>
      <c r="N313" s="416"/>
      <c r="O313" s="416"/>
      <c r="P313" s="355">
        <f>R313</f>
        <v>0</v>
      </c>
      <c r="Q313" s="608">
        <f t="shared" si="457"/>
        <v>0</v>
      </c>
      <c r="R313" s="355">
        <v>0</v>
      </c>
      <c r="S313" s="608">
        <f t="shared" si="458"/>
        <v>0</v>
      </c>
      <c r="T313" s="608"/>
      <c r="U313" s="608"/>
      <c r="V313" s="416"/>
      <c r="W313" s="416"/>
      <c r="X313" s="416"/>
      <c r="Y313" s="416"/>
      <c r="Z313" s="355">
        <f t="shared" si="464"/>
        <v>22253.930410000001</v>
      </c>
      <c r="AA313" s="393">
        <f t="shared" si="459"/>
        <v>0.94112287292598384</v>
      </c>
      <c r="AB313" s="354">
        <v>22253.930410000001</v>
      </c>
      <c r="AC313" s="393">
        <v>0</v>
      </c>
      <c r="AD313" s="354">
        <v>0</v>
      </c>
      <c r="AE313" s="393">
        <v>0</v>
      </c>
      <c r="AF313" s="416"/>
      <c r="AG313" s="416"/>
      <c r="AH313" s="416"/>
      <c r="AI313" s="416"/>
      <c r="AJ313" s="354">
        <f>AL313</f>
        <v>0</v>
      </c>
      <c r="AK313" s="393">
        <f t="shared" si="461"/>
        <v>0</v>
      </c>
      <c r="AL313" s="354"/>
      <c r="AM313" s="387">
        <f t="shared" si="462"/>
        <v>0</v>
      </c>
      <c r="AN313" s="387"/>
      <c r="AO313" s="387"/>
      <c r="AP313" s="416"/>
      <c r="AQ313" s="416"/>
      <c r="AR313" s="416"/>
      <c r="AS313" s="416"/>
      <c r="AT313" s="418"/>
      <c r="AU313" s="418"/>
      <c r="AV313" s="418"/>
      <c r="AW313" s="418"/>
      <c r="AX313" s="418"/>
      <c r="AY313" s="418"/>
      <c r="AZ313" s="418"/>
      <c r="BA313" s="418"/>
      <c r="BB313" s="418"/>
      <c r="BC313" s="418"/>
      <c r="BD313" s="418"/>
      <c r="BE313" s="356">
        <f>BG313</f>
        <v>792.21723999999813</v>
      </c>
      <c r="BF313" s="398">
        <f t="shared" si="455"/>
        <v>3.3503015024944162E-2</v>
      </c>
      <c r="BG313" s="356">
        <f t="shared" si="465"/>
        <v>792.21723999999813</v>
      </c>
      <c r="BH313" s="398">
        <f t="shared" si="456"/>
        <v>3.4375256638607805E-2</v>
      </c>
      <c r="BI313" s="418"/>
      <c r="BJ313" s="418"/>
      <c r="BK313" s="418"/>
      <c r="BL313" s="418"/>
      <c r="BS313" s="675"/>
    </row>
    <row r="314" spans="2:71" s="45" customFormat="1" ht="148.5" hidden="1" customHeight="1" x14ac:dyDescent="0.25">
      <c r="B314" s="301" t="s">
        <v>76</v>
      </c>
      <c r="C314" s="186" t="s">
        <v>323</v>
      </c>
      <c r="D314" s="582"/>
      <c r="E314" s="582"/>
      <c r="F314" s="582"/>
      <c r="G314" s="582"/>
      <c r="H314" s="582"/>
      <c r="I314" s="582"/>
      <c r="J314" s="582"/>
      <c r="K314" s="582">
        <f t="shared" ref="K314:K317" si="466">L314</f>
        <v>0</v>
      </c>
      <c r="L314" s="582">
        <f>L315</f>
        <v>0</v>
      </c>
      <c r="M314" s="582"/>
      <c r="N314" s="582"/>
      <c r="O314" s="582"/>
      <c r="P314" s="582">
        <v>0</v>
      </c>
      <c r="Q314" s="605">
        <v>0</v>
      </c>
      <c r="R314" s="582"/>
      <c r="S314" s="605"/>
      <c r="T314" s="605"/>
      <c r="U314" s="605"/>
      <c r="V314" s="582"/>
      <c r="W314" s="582"/>
      <c r="X314" s="582"/>
      <c r="Y314" s="582"/>
      <c r="Z314" s="582">
        <f t="shared" si="464"/>
        <v>0</v>
      </c>
      <c r="AA314" s="389" t="e">
        <f t="shared" si="459"/>
        <v>#DIV/0!</v>
      </c>
      <c r="AB314" s="590">
        <f>AB315</f>
        <v>0</v>
      </c>
      <c r="AC314" s="389" t="e">
        <f t="shared" si="460"/>
        <v>#DIV/0!</v>
      </c>
      <c r="AD314" s="389"/>
      <c r="AE314" s="389"/>
      <c r="AF314" s="582"/>
      <c r="AG314" s="582"/>
      <c r="AH314" s="582"/>
      <c r="AI314" s="582"/>
      <c r="AJ314" s="590">
        <v>0</v>
      </c>
      <c r="AK314" s="389">
        <v>0</v>
      </c>
      <c r="AL314" s="590"/>
      <c r="AM314" s="387"/>
      <c r="AN314" s="387"/>
      <c r="AO314" s="387"/>
      <c r="AP314" s="582"/>
      <c r="AQ314" s="582"/>
      <c r="AR314" s="582"/>
      <c r="AS314" s="582"/>
      <c r="AT314" s="331"/>
      <c r="AU314" s="331"/>
      <c r="AV314" s="331"/>
      <c r="AW314" s="331"/>
      <c r="AX314" s="331"/>
      <c r="AY314" s="331"/>
      <c r="AZ314" s="331"/>
      <c r="BA314" s="331"/>
      <c r="BB314" s="331"/>
      <c r="BC314" s="331"/>
      <c r="BD314" s="331"/>
      <c r="BE314" s="593"/>
      <c r="BF314" s="390"/>
      <c r="BG314" s="593"/>
      <c r="BH314" s="390"/>
      <c r="BI314" s="331"/>
      <c r="BJ314" s="331"/>
      <c r="BK314" s="331"/>
      <c r="BL314" s="331"/>
      <c r="BS314" s="643"/>
    </row>
    <row r="315" spans="2:71" s="72" customFormat="1" ht="36.75" hidden="1" customHeight="1" x14ac:dyDescent="0.25">
      <c r="B315" s="301"/>
      <c r="C315" s="191" t="s">
        <v>66</v>
      </c>
      <c r="D315" s="416"/>
      <c r="E315" s="416"/>
      <c r="F315" s="416"/>
      <c r="G315" s="416"/>
      <c r="H315" s="416"/>
      <c r="I315" s="416"/>
      <c r="J315" s="416"/>
      <c r="K315" s="355">
        <f t="shared" si="466"/>
        <v>0</v>
      </c>
      <c r="L315" s="355">
        <v>0</v>
      </c>
      <c r="M315" s="355"/>
      <c r="N315" s="416"/>
      <c r="O315" s="416"/>
      <c r="P315" s="355"/>
      <c r="Q315" s="606"/>
      <c r="R315" s="355"/>
      <c r="S315" s="606"/>
      <c r="T315" s="606"/>
      <c r="U315" s="606"/>
      <c r="V315" s="416"/>
      <c r="W315" s="416"/>
      <c r="X315" s="416"/>
      <c r="Y315" s="416"/>
      <c r="Z315" s="355">
        <f t="shared" si="464"/>
        <v>0</v>
      </c>
      <c r="AA315" s="393" t="e">
        <f t="shared" si="459"/>
        <v>#DIV/0!</v>
      </c>
      <c r="AB315" s="354">
        <v>0</v>
      </c>
      <c r="AC315" s="393" t="e">
        <f t="shared" si="460"/>
        <v>#DIV/0!</v>
      </c>
      <c r="AD315" s="393"/>
      <c r="AE315" s="393"/>
      <c r="AF315" s="416"/>
      <c r="AG315" s="416"/>
      <c r="AH315" s="416"/>
      <c r="AI315" s="416"/>
      <c r="AJ315" s="354"/>
      <c r="AK315" s="393"/>
      <c r="AL315" s="354"/>
      <c r="AM315" s="387"/>
      <c r="AN315" s="387"/>
      <c r="AO315" s="387"/>
      <c r="AP315" s="416"/>
      <c r="AQ315" s="416"/>
      <c r="AR315" s="416"/>
      <c r="AS315" s="416"/>
      <c r="AT315" s="418"/>
      <c r="AU315" s="418"/>
      <c r="AV315" s="418"/>
      <c r="AW315" s="418"/>
      <c r="AX315" s="418"/>
      <c r="AY315" s="418"/>
      <c r="AZ315" s="418"/>
      <c r="BA315" s="418"/>
      <c r="BB315" s="418"/>
      <c r="BC315" s="418"/>
      <c r="BD315" s="418"/>
      <c r="BE315" s="356"/>
      <c r="BF315" s="398"/>
      <c r="BG315" s="356"/>
      <c r="BH315" s="398"/>
      <c r="BI315" s="418"/>
      <c r="BJ315" s="418"/>
      <c r="BK315" s="418"/>
      <c r="BL315" s="418"/>
      <c r="BS315" s="675"/>
    </row>
    <row r="316" spans="2:71" s="45" customFormat="1" ht="148.5" hidden="1" customHeight="1" x14ac:dyDescent="0.25">
      <c r="B316" s="301" t="s">
        <v>76</v>
      </c>
      <c r="C316" s="186" t="s">
        <v>64</v>
      </c>
      <c r="D316" s="582"/>
      <c r="E316" s="582"/>
      <c r="F316" s="582"/>
      <c r="G316" s="582"/>
      <c r="H316" s="582"/>
      <c r="I316" s="582"/>
      <c r="J316" s="582"/>
      <c r="K316" s="582">
        <f t="shared" si="466"/>
        <v>0</v>
      </c>
      <c r="L316" s="582">
        <f>L317</f>
        <v>0</v>
      </c>
      <c r="M316" s="582"/>
      <c r="N316" s="582"/>
      <c r="O316" s="582"/>
      <c r="P316" s="582">
        <v>0</v>
      </c>
      <c r="Q316" s="605">
        <v>0</v>
      </c>
      <c r="R316" s="582"/>
      <c r="S316" s="605"/>
      <c r="T316" s="605"/>
      <c r="U316" s="605"/>
      <c r="V316" s="582"/>
      <c r="W316" s="582"/>
      <c r="X316" s="582"/>
      <c r="Y316" s="582"/>
      <c r="Z316" s="582">
        <f t="shared" si="464"/>
        <v>0</v>
      </c>
      <c r="AA316" s="389" t="e">
        <f t="shared" si="459"/>
        <v>#DIV/0!</v>
      </c>
      <c r="AB316" s="590">
        <f>AB317</f>
        <v>0</v>
      </c>
      <c r="AC316" s="389" t="e">
        <f t="shared" si="460"/>
        <v>#DIV/0!</v>
      </c>
      <c r="AD316" s="389"/>
      <c r="AE316" s="389"/>
      <c r="AF316" s="582"/>
      <c r="AG316" s="582"/>
      <c r="AH316" s="582"/>
      <c r="AI316" s="582"/>
      <c r="AJ316" s="590">
        <v>0</v>
      </c>
      <c r="AK316" s="389">
        <v>0</v>
      </c>
      <c r="AL316" s="590"/>
      <c r="AM316" s="387"/>
      <c r="AN316" s="387"/>
      <c r="AO316" s="387"/>
      <c r="AP316" s="582"/>
      <c r="AQ316" s="582"/>
      <c r="AR316" s="582"/>
      <c r="AS316" s="582"/>
      <c r="AT316" s="331"/>
      <c r="AU316" s="331"/>
      <c r="AV316" s="331"/>
      <c r="AW316" s="331"/>
      <c r="AX316" s="331"/>
      <c r="AY316" s="331"/>
      <c r="AZ316" s="331"/>
      <c r="BA316" s="331"/>
      <c r="BB316" s="331"/>
      <c r="BC316" s="331"/>
      <c r="BD316" s="331"/>
      <c r="BE316" s="593"/>
      <c r="BF316" s="390"/>
      <c r="BG316" s="593"/>
      <c r="BH316" s="390"/>
      <c r="BI316" s="331"/>
      <c r="BJ316" s="331"/>
      <c r="BK316" s="331"/>
      <c r="BL316" s="331"/>
      <c r="BS316" s="643"/>
    </row>
    <row r="317" spans="2:71" s="43" customFormat="1" ht="61.5" hidden="1" customHeight="1" x14ac:dyDescent="0.25">
      <c r="B317" s="358"/>
      <c r="C317" s="191" t="s">
        <v>73</v>
      </c>
      <c r="D317" s="355"/>
      <c r="E317" s="355"/>
      <c r="F317" s="355"/>
      <c r="G317" s="355"/>
      <c r="H317" s="355"/>
      <c r="I317" s="355"/>
      <c r="J317" s="355"/>
      <c r="K317" s="355">
        <f t="shared" si="466"/>
        <v>0</v>
      </c>
      <c r="L317" s="355">
        <v>0</v>
      </c>
      <c r="M317" s="355"/>
      <c r="N317" s="355"/>
      <c r="O317" s="355"/>
      <c r="P317" s="355"/>
      <c r="Q317" s="608"/>
      <c r="R317" s="355"/>
      <c r="S317" s="608"/>
      <c r="T317" s="608"/>
      <c r="U317" s="608"/>
      <c r="V317" s="355"/>
      <c r="W317" s="355"/>
      <c r="X317" s="355"/>
      <c r="Y317" s="355"/>
      <c r="Z317" s="355">
        <f t="shared" si="464"/>
        <v>0</v>
      </c>
      <c r="AA317" s="387" t="e">
        <f t="shared" si="459"/>
        <v>#DIV/0!</v>
      </c>
      <c r="AB317" s="354"/>
      <c r="AC317" s="387" t="e">
        <f t="shared" si="460"/>
        <v>#DIV/0!</v>
      </c>
      <c r="AD317" s="387"/>
      <c r="AE317" s="387"/>
      <c r="AF317" s="355"/>
      <c r="AG317" s="355"/>
      <c r="AH317" s="355"/>
      <c r="AI317" s="355"/>
      <c r="AJ317" s="354"/>
      <c r="AK317" s="389"/>
      <c r="AL317" s="354"/>
      <c r="AM317" s="387"/>
      <c r="AN317" s="387"/>
      <c r="AO317" s="387"/>
      <c r="AP317" s="355"/>
      <c r="AQ317" s="355"/>
      <c r="AR317" s="355"/>
      <c r="AS317" s="355"/>
      <c r="AT317" s="351"/>
      <c r="AU317" s="351"/>
      <c r="AV317" s="351"/>
      <c r="AW317" s="351"/>
      <c r="AX317" s="351"/>
      <c r="AY317" s="351"/>
      <c r="AZ317" s="351"/>
      <c r="BA317" s="351"/>
      <c r="BB317" s="351"/>
      <c r="BC317" s="351"/>
      <c r="BD317" s="351"/>
      <c r="BE317" s="356"/>
      <c r="BF317" s="405"/>
      <c r="BG317" s="356"/>
      <c r="BH317" s="405"/>
      <c r="BI317" s="351"/>
      <c r="BJ317" s="351"/>
      <c r="BK317" s="351"/>
      <c r="BL317" s="351"/>
      <c r="BS317" s="647"/>
    </row>
    <row r="318" spans="2:71" s="45" customFormat="1" ht="151.5" customHeight="1" x14ac:dyDescent="0.25">
      <c r="B318" s="705" t="s">
        <v>76</v>
      </c>
      <c r="C318" s="706" t="s">
        <v>362</v>
      </c>
      <c r="D318" s="707"/>
      <c r="E318" s="707"/>
      <c r="F318" s="707"/>
      <c r="G318" s="707"/>
      <c r="H318" s="707"/>
      <c r="I318" s="707"/>
      <c r="J318" s="707"/>
      <c r="K318" s="707">
        <f t="shared" ref="K318:K323" si="467">L318+M318</f>
        <v>37805.386199999994</v>
      </c>
      <c r="L318" s="707">
        <f>L319+L320</f>
        <v>270.32922000000002</v>
      </c>
      <c r="M318" s="707">
        <f t="shared" ref="M318:O318" si="468">M319+M320</f>
        <v>37535.056979999994</v>
      </c>
      <c r="N318" s="707">
        <f t="shared" si="468"/>
        <v>0</v>
      </c>
      <c r="O318" s="707">
        <f t="shared" si="468"/>
        <v>0</v>
      </c>
      <c r="P318" s="707">
        <f>R318</f>
        <v>0</v>
      </c>
      <c r="Q318" s="708">
        <f t="shared" ref="Q318:Q320" si="469">P318/K318</f>
        <v>0</v>
      </c>
      <c r="R318" s="707">
        <f>R319+R320</f>
        <v>0</v>
      </c>
      <c r="S318" s="708">
        <f t="shared" ref="S318:S320" si="470">R318/L318</f>
        <v>0</v>
      </c>
      <c r="T318" s="708"/>
      <c r="U318" s="708"/>
      <c r="V318" s="707"/>
      <c r="W318" s="707"/>
      <c r="X318" s="707"/>
      <c r="Y318" s="707"/>
      <c r="Z318" s="707">
        <f>AB318+AD318</f>
        <v>10273.34167</v>
      </c>
      <c r="AA318" s="709">
        <f t="shared" si="459"/>
        <v>0.27174280446842786</v>
      </c>
      <c r="AB318" s="710">
        <f>AB319+AB320</f>
        <v>73.517809999999997</v>
      </c>
      <c r="AC318" s="709">
        <f t="shared" si="460"/>
        <v>0.27195657946262708</v>
      </c>
      <c r="AD318" s="710">
        <f>AD319+AD320</f>
        <v>10199.82386</v>
      </c>
      <c r="AE318" s="709">
        <f>AD318/M318</f>
        <v>0.27174126485101185</v>
      </c>
      <c r="AF318" s="707"/>
      <c r="AG318" s="707"/>
      <c r="AH318" s="707"/>
      <c r="AI318" s="707"/>
      <c r="AJ318" s="710">
        <f>AL318</f>
        <v>37729.663439999997</v>
      </c>
      <c r="AK318" s="709">
        <f t="shared" ref="AK318:AK320" si="471">AJ318/K318</f>
        <v>0.9979970377871713</v>
      </c>
      <c r="AL318" s="710">
        <f>SUM(AL319:AL320)</f>
        <v>37729.663439999997</v>
      </c>
      <c r="AM318" s="711">
        <f t="shared" ref="AM318:AM320" si="472">AL318/L318</f>
        <v>139.56931270692823</v>
      </c>
      <c r="AN318" s="711"/>
      <c r="AO318" s="711"/>
      <c r="AP318" s="707"/>
      <c r="AQ318" s="707"/>
      <c r="AR318" s="707"/>
      <c r="AS318" s="707"/>
      <c r="AT318" s="712"/>
      <c r="AU318" s="712"/>
      <c r="AV318" s="712"/>
      <c r="AW318" s="712"/>
      <c r="AX318" s="712"/>
      <c r="AY318" s="712"/>
      <c r="AZ318" s="712"/>
      <c r="BA318" s="712"/>
      <c r="BB318" s="712"/>
      <c r="BC318" s="712"/>
      <c r="BD318" s="712"/>
      <c r="BE318" s="713"/>
      <c r="BF318" s="714"/>
      <c r="BG318" s="713"/>
      <c r="BH318" s="714"/>
      <c r="BI318" s="712"/>
      <c r="BJ318" s="712"/>
      <c r="BK318" s="712"/>
      <c r="BL318" s="712"/>
      <c r="BM318" s="715"/>
      <c r="BN318" s="715"/>
      <c r="BO318" s="715"/>
      <c r="BP318" s="715"/>
      <c r="BQ318" s="715"/>
      <c r="BR318" s="715"/>
      <c r="BS318" s="716" t="s">
        <v>434</v>
      </c>
    </row>
    <row r="319" spans="2:71" s="43" customFormat="1" ht="36.75" hidden="1" customHeight="1" x14ac:dyDescent="0.25">
      <c r="B319" s="358"/>
      <c r="C319" s="191" t="s">
        <v>65</v>
      </c>
      <c r="D319" s="355"/>
      <c r="E319" s="355"/>
      <c r="F319" s="355"/>
      <c r="G319" s="355"/>
      <c r="H319" s="355"/>
      <c r="I319" s="355"/>
      <c r="J319" s="355"/>
      <c r="K319" s="355">
        <f t="shared" si="467"/>
        <v>37459.663439999997</v>
      </c>
      <c r="L319" s="355">
        <v>0</v>
      </c>
      <c r="M319" s="355">
        <v>37459.663439999997</v>
      </c>
      <c r="N319" s="355"/>
      <c r="O319" s="355"/>
      <c r="P319" s="355">
        <f>R319</f>
        <v>0</v>
      </c>
      <c r="Q319" s="608">
        <f t="shared" si="469"/>
        <v>0</v>
      </c>
      <c r="R319" s="355">
        <v>0</v>
      </c>
      <c r="S319" s="608" t="e">
        <f t="shared" si="470"/>
        <v>#DIV/0!</v>
      </c>
      <c r="T319" s="608"/>
      <c r="U319" s="608"/>
      <c r="V319" s="355"/>
      <c r="W319" s="355"/>
      <c r="X319" s="355"/>
      <c r="Y319" s="355"/>
      <c r="Z319" s="355">
        <f>AB319+AD319</f>
        <v>10199.82386</v>
      </c>
      <c r="AA319" s="387">
        <f t="shared" si="459"/>
        <v>0.272288187434927</v>
      </c>
      <c r="AB319" s="354">
        <v>0</v>
      </c>
      <c r="AC319" s="387">
        <v>0</v>
      </c>
      <c r="AD319" s="354">
        <v>10199.82386</v>
      </c>
      <c r="AE319" s="387">
        <f>AD319/M319</f>
        <v>0.272288187434927</v>
      </c>
      <c r="AF319" s="355"/>
      <c r="AG319" s="355"/>
      <c r="AH319" s="355"/>
      <c r="AI319" s="355"/>
      <c r="AJ319" s="354">
        <f>AL319</f>
        <v>37459.663439999997</v>
      </c>
      <c r="AK319" s="389">
        <f t="shared" si="471"/>
        <v>1</v>
      </c>
      <c r="AL319" s="354">
        <v>37459.663439999997</v>
      </c>
      <c r="AM319" s="387" t="e">
        <f t="shared" si="472"/>
        <v>#DIV/0!</v>
      </c>
      <c r="AN319" s="387"/>
      <c r="AO319" s="387"/>
      <c r="AP319" s="355"/>
      <c r="AQ319" s="355"/>
      <c r="AR319" s="355"/>
      <c r="AS319" s="355"/>
      <c r="AT319" s="351"/>
      <c r="AU319" s="351"/>
      <c r="AV319" s="351"/>
      <c r="AW319" s="351"/>
      <c r="AX319" s="351"/>
      <c r="AY319" s="351"/>
      <c r="AZ319" s="351"/>
      <c r="BA319" s="351"/>
      <c r="BB319" s="351"/>
      <c r="BC319" s="351"/>
      <c r="BD319" s="351"/>
      <c r="BE319" s="356">
        <f>BG319</f>
        <v>0</v>
      </c>
      <c r="BF319" s="405">
        <f t="shared" ref="BF319:BF320" si="473">BE319/K319</f>
        <v>0</v>
      </c>
      <c r="BG319" s="356">
        <f t="shared" ref="BG319:BG320" si="474">L319-AB319</f>
        <v>0</v>
      </c>
      <c r="BH319" s="405" t="e">
        <f t="shared" ref="BH319:BH320" si="475">BG319/L319</f>
        <v>#DIV/0!</v>
      </c>
      <c r="BI319" s="351"/>
      <c r="BJ319" s="351"/>
      <c r="BK319" s="351"/>
      <c r="BL319" s="351"/>
      <c r="BS319" s="647"/>
    </row>
    <row r="320" spans="2:71" s="43" customFormat="1" ht="36.75" hidden="1" customHeight="1" x14ac:dyDescent="0.25">
      <c r="B320" s="358"/>
      <c r="C320" s="191" t="s">
        <v>66</v>
      </c>
      <c r="D320" s="355"/>
      <c r="E320" s="355"/>
      <c r="F320" s="355"/>
      <c r="G320" s="355"/>
      <c r="H320" s="355"/>
      <c r="I320" s="355"/>
      <c r="J320" s="355"/>
      <c r="K320" s="355">
        <f t="shared" si="467"/>
        <v>345.72275999999999</v>
      </c>
      <c r="L320" s="355">
        <v>270.32922000000002</v>
      </c>
      <c r="M320" s="355">
        <v>75.393540000000002</v>
      </c>
      <c r="N320" s="355"/>
      <c r="O320" s="355"/>
      <c r="P320" s="355">
        <f>R320</f>
        <v>0</v>
      </c>
      <c r="Q320" s="608">
        <f t="shared" si="469"/>
        <v>0</v>
      </c>
      <c r="R320" s="355">
        <v>0</v>
      </c>
      <c r="S320" s="608">
        <f t="shared" si="470"/>
        <v>0</v>
      </c>
      <c r="T320" s="608"/>
      <c r="U320" s="608"/>
      <c r="V320" s="355"/>
      <c r="W320" s="355"/>
      <c r="X320" s="355"/>
      <c r="Y320" s="355"/>
      <c r="Z320" s="355">
        <f t="shared" si="464"/>
        <v>73.517809999999997</v>
      </c>
      <c r="AA320" s="387">
        <f t="shared" si="459"/>
        <v>0.21264960976245822</v>
      </c>
      <c r="AB320" s="354">
        <v>73.517809999999997</v>
      </c>
      <c r="AC320" s="387">
        <f t="shared" ref="AC320" si="476">AB320/L320</f>
        <v>0.27195657946262708</v>
      </c>
      <c r="AD320" s="354"/>
      <c r="AE320" s="387"/>
      <c r="AF320" s="355"/>
      <c r="AG320" s="355"/>
      <c r="AH320" s="355"/>
      <c r="AI320" s="355"/>
      <c r="AJ320" s="354">
        <f>AL320</f>
        <v>270</v>
      </c>
      <c r="AK320" s="389">
        <f t="shared" si="471"/>
        <v>0.78097259202720704</v>
      </c>
      <c r="AL320" s="354">
        <v>270</v>
      </c>
      <c r="AM320" s="387">
        <f t="shared" si="472"/>
        <v>0.99878215162977935</v>
      </c>
      <c r="AN320" s="387"/>
      <c r="AO320" s="387"/>
      <c r="AP320" s="355"/>
      <c r="AQ320" s="355"/>
      <c r="AR320" s="355"/>
      <c r="AS320" s="355"/>
      <c r="AT320" s="351"/>
      <c r="AU320" s="351"/>
      <c r="AV320" s="351"/>
      <c r="AW320" s="351"/>
      <c r="AX320" s="351"/>
      <c r="AY320" s="351"/>
      <c r="AZ320" s="351"/>
      <c r="BA320" s="351"/>
      <c r="BB320" s="351"/>
      <c r="BC320" s="351"/>
      <c r="BD320" s="351"/>
      <c r="BE320" s="356">
        <f>BG320</f>
        <v>196.81141000000002</v>
      </c>
      <c r="BF320" s="405">
        <f t="shared" si="473"/>
        <v>0.5692752481786274</v>
      </c>
      <c r="BG320" s="356">
        <f t="shared" si="474"/>
        <v>196.81141000000002</v>
      </c>
      <c r="BH320" s="405">
        <f t="shared" si="475"/>
        <v>0.72804342053737292</v>
      </c>
      <c r="BI320" s="351"/>
      <c r="BJ320" s="351"/>
      <c r="BK320" s="351"/>
      <c r="BL320" s="351"/>
      <c r="BS320" s="647"/>
    </row>
    <row r="321" spans="2:71" s="41" customFormat="1" ht="84.75" customHeight="1" x14ac:dyDescent="0.25">
      <c r="B321" s="705" t="s">
        <v>22</v>
      </c>
      <c r="C321" s="723" t="s">
        <v>125</v>
      </c>
      <c r="D321" s="707"/>
      <c r="E321" s="707">
        <f>F321+G321</f>
        <v>15000</v>
      </c>
      <c r="F321" s="707">
        <v>15000</v>
      </c>
      <c r="G321" s="707">
        <v>0</v>
      </c>
      <c r="H321" s="707"/>
      <c r="I321" s="707"/>
      <c r="J321" s="707"/>
      <c r="K321" s="707">
        <f t="shared" si="467"/>
        <v>25012.16691</v>
      </c>
      <c r="L321" s="707">
        <v>10211.58325</v>
      </c>
      <c r="M321" s="707">
        <v>14800.58366</v>
      </c>
      <c r="N321" s="707"/>
      <c r="O321" s="707"/>
      <c r="P321" s="707">
        <f>R321+X321</f>
        <v>10211.58325</v>
      </c>
      <c r="Q321" s="708">
        <f t="shared" si="457"/>
        <v>0.40826463723610262</v>
      </c>
      <c r="R321" s="707">
        <v>10211.58325</v>
      </c>
      <c r="S321" s="708">
        <f t="shared" si="458"/>
        <v>1</v>
      </c>
      <c r="T321" s="708"/>
      <c r="U321" s="708"/>
      <c r="V321" s="707"/>
      <c r="W321" s="707"/>
      <c r="X321" s="707"/>
      <c r="Y321" s="707"/>
      <c r="Z321" s="707">
        <f>AB321+AH321</f>
        <v>10211.58325</v>
      </c>
      <c r="AA321" s="709">
        <f t="shared" si="459"/>
        <v>0.40826463723610262</v>
      </c>
      <c r="AB321" s="710">
        <v>10211.58325</v>
      </c>
      <c r="AC321" s="709">
        <f t="shared" si="460"/>
        <v>1</v>
      </c>
      <c r="AD321" s="710">
        <v>4149.2570400000004</v>
      </c>
      <c r="AE321" s="709">
        <f>AD321/M321</f>
        <v>0.28034414961713749</v>
      </c>
      <c r="AF321" s="707"/>
      <c r="AG321" s="707"/>
      <c r="AH321" s="707"/>
      <c r="AI321" s="707"/>
      <c r="AJ321" s="710">
        <f>AL321+AR321</f>
        <v>41986.087820000001</v>
      </c>
      <c r="AK321" s="709">
        <f t="shared" si="461"/>
        <v>1.6786265648664664</v>
      </c>
      <c r="AL321" s="710">
        <v>41986.087820000001</v>
      </c>
      <c r="AM321" s="711">
        <f t="shared" si="462"/>
        <v>4.1116139184391409</v>
      </c>
      <c r="AN321" s="711"/>
      <c r="AO321" s="711"/>
      <c r="AP321" s="707"/>
      <c r="AQ321" s="707"/>
      <c r="AR321" s="707"/>
      <c r="AS321" s="707"/>
      <c r="AT321" s="712">
        <v>0</v>
      </c>
      <c r="AU321" s="712"/>
      <c r="AV321" s="712"/>
      <c r="AW321" s="712">
        <f>AX321</f>
        <v>-41986.087820000001</v>
      </c>
      <c r="AX321" s="724">
        <f>BE321-AJ321</f>
        <v>-41986.087820000001</v>
      </c>
      <c r="AY321" s="712"/>
      <c r="AZ321" s="712"/>
      <c r="BA321" s="712">
        <f>BB321</f>
        <v>10211.58325</v>
      </c>
      <c r="BB321" s="712">
        <f>L321</f>
        <v>10211.58325</v>
      </c>
      <c r="BC321" s="712"/>
      <c r="BD321" s="712"/>
      <c r="BE321" s="713">
        <f>BG321+BK321</f>
        <v>0</v>
      </c>
      <c r="BF321" s="714">
        <f t="shared" si="455"/>
        <v>0</v>
      </c>
      <c r="BG321" s="725">
        <f>L321-AB321</f>
        <v>0</v>
      </c>
      <c r="BH321" s="714">
        <f t="shared" si="456"/>
        <v>0</v>
      </c>
      <c r="BI321" s="712"/>
      <c r="BJ321" s="712"/>
      <c r="BK321" s="712"/>
      <c r="BL321" s="712"/>
      <c r="BM321" s="721"/>
      <c r="BN321" s="721"/>
      <c r="BO321" s="721"/>
      <c r="BP321" s="721"/>
      <c r="BQ321" s="721"/>
      <c r="BR321" s="721"/>
      <c r="BS321" s="722" t="s">
        <v>435</v>
      </c>
    </row>
    <row r="322" spans="2:71" s="46" customFormat="1" ht="55.5" customHeight="1" x14ac:dyDescent="0.25">
      <c r="B322" s="770" t="s">
        <v>67</v>
      </c>
      <c r="C322" s="771" t="s">
        <v>78</v>
      </c>
      <c r="D322" s="772"/>
      <c r="E322" s="772" t="e">
        <f>E326+#REF!+E329+E332+E358+E340+E343</f>
        <v>#REF!</v>
      </c>
      <c r="F322" s="772" t="e">
        <f>F326+#REF!+F329+F332+F358+F340+F343</f>
        <v>#REF!</v>
      </c>
      <c r="G322" s="772" t="e">
        <f>G326+#REF!+G329+G332+G358</f>
        <v>#REF!</v>
      </c>
      <c r="H322" s="772" t="e">
        <f>I322</f>
        <v>#REF!</v>
      </c>
      <c r="I322" s="772" t="e">
        <f>I326+#REF!+I329+I332+I358+I340+I343</f>
        <v>#REF!</v>
      </c>
      <c r="J322" s="772" t="e">
        <f>J326+#REF!+J329+J332+J358</f>
        <v>#REF!</v>
      </c>
      <c r="K322" s="772">
        <f t="shared" si="467"/>
        <v>504227.27960000001</v>
      </c>
      <c r="L322" s="772">
        <f>L323</f>
        <v>492729.60860000004</v>
      </c>
      <c r="M322" s="772">
        <f>M323</f>
        <v>11497.671</v>
      </c>
      <c r="N322" s="772"/>
      <c r="O322" s="772"/>
      <c r="P322" s="772">
        <f>R322</f>
        <v>65738.600030000001</v>
      </c>
      <c r="Q322" s="788">
        <f t="shared" si="457"/>
        <v>0.13037493743327408</v>
      </c>
      <c r="R322" s="772">
        <f>R323</f>
        <v>65738.600030000001</v>
      </c>
      <c r="S322" s="788">
        <f t="shared" si="458"/>
        <v>0.13341719044809194</v>
      </c>
      <c r="T322" s="788"/>
      <c r="U322" s="788"/>
      <c r="V322" s="772"/>
      <c r="W322" s="772"/>
      <c r="X322" s="772"/>
      <c r="Y322" s="772"/>
      <c r="Z322" s="772">
        <f>AB322</f>
        <v>482124.97161000001</v>
      </c>
      <c r="AA322" s="789">
        <f t="shared" si="459"/>
        <v>0.95616598132585451</v>
      </c>
      <c r="AB322" s="774">
        <f>AB323</f>
        <v>482124.97161000001</v>
      </c>
      <c r="AC322" s="789">
        <f t="shared" si="460"/>
        <v>0.97847777603596597</v>
      </c>
      <c r="AD322" s="789"/>
      <c r="AE322" s="789"/>
      <c r="AF322" s="772"/>
      <c r="AG322" s="772"/>
      <c r="AH322" s="772"/>
      <c r="AI322" s="772"/>
      <c r="AJ322" s="774">
        <f>AL322</f>
        <v>547990.59556000005</v>
      </c>
      <c r="AK322" s="789">
        <f t="shared" si="461"/>
        <v>1.0867928367436153</v>
      </c>
      <c r="AL322" s="774">
        <f>AL323+AL324</f>
        <v>547990.59556000005</v>
      </c>
      <c r="AM322" s="790">
        <f t="shared" si="462"/>
        <v>1.1121527628855385</v>
      </c>
      <c r="AN322" s="790"/>
      <c r="AO322" s="790"/>
      <c r="AP322" s="772"/>
      <c r="AQ322" s="772"/>
      <c r="AR322" s="772"/>
      <c r="AS322" s="772"/>
      <c r="AT322" s="791" t="e">
        <f>AT323+AT324</f>
        <v>#REF!</v>
      </c>
      <c r="AU322" s="791"/>
      <c r="AV322" s="791" t="e">
        <f>AV326+#REF!+AV329+AV332+AV358</f>
        <v>#REF!</v>
      </c>
      <c r="AW322" s="791" t="e">
        <f>AX322</f>
        <v>#REF!</v>
      </c>
      <c r="AX322" s="791" t="e">
        <f>AX323+AX324</f>
        <v>#REF!</v>
      </c>
      <c r="AY322" s="791"/>
      <c r="AZ322" s="791" t="e">
        <f>AZ326+#REF!+AZ329+AZ332+AZ358</f>
        <v>#REF!</v>
      </c>
      <c r="BA322" s="791" t="e">
        <f>BB322</f>
        <v>#REF!</v>
      </c>
      <c r="BB322" s="791" t="e">
        <f>BB323+BB324</f>
        <v>#REF!</v>
      </c>
      <c r="BC322" s="791"/>
      <c r="BD322" s="791" t="e">
        <f>BD326+#REF!+BD329+BD332+BD358</f>
        <v>#REF!</v>
      </c>
      <c r="BE322" s="776" t="e">
        <f>BG322</f>
        <v>#REF!</v>
      </c>
      <c r="BF322" s="792" t="e">
        <f t="shared" si="455"/>
        <v>#REF!</v>
      </c>
      <c r="BG322" s="776" t="e">
        <f>BG323+BG324</f>
        <v>#REF!</v>
      </c>
      <c r="BH322" s="792" t="e">
        <f t="shared" si="456"/>
        <v>#REF!</v>
      </c>
      <c r="BI322" s="791"/>
      <c r="BJ322" s="791"/>
      <c r="BK322" s="791"/>
      <c r="BL322" s="791"/>
      <c r="BM322" s="778"/>
      <c r="BN322" s="778"/>
      <c r="BO322" s="778"/>
      <c r="BP322" s="778"/>
      <c r="BQ322" s="778"/>
      <c r="BR322" s="778"/>
      <c r="BS322" s="779"/>
    </row>
    <row r="323" spans="2:71" s="35" customFormat="1" ht="41.25" hidden="1" customHeight="1" x14ac:dyDescent="0.25">
      <c r="B323" s="301"/>
      <c r="C323" s="186" t="s">
        <v>56</v>
      </c>
      <c r="D323" s="302"/>
      <c r="E323" s="582"/>
      <c r="F323" s="302"/>
      <c r="G323" s="302"/>
      <c r="H323" s="582"/>
      <c r="I323" s="302"/>
      <c r="J323" s="302"/>
      <c r="K323" s="302">
        <f t="shared" si="467"/>
        <v>504227.27960000001</v>
      </c>
      <c r="L323" s="302">
        <f>L333+L358+L340</f>
        <v>492729.60860000004</v>
      </c>
      <c r="M323" s="302">
        <f>M333+M358+M340</f>
        <v>11497.671</v>
      </c>
      <c r="N323" s="302"/>
      <c r="O323" s="302"/>
      <c r="P323" s="302">
        <f>R323</f>
        <v>65738.600030000001</v>
      </c>
      <c r="Q323" s="606">
        <f t="shared" si="457"/>
        <v>0.13037493743327408</v>
      </c>
      <c r="R323" s="302">
        <f>R333+R358+R340</f>
        <v>65738.600030000001</v>
      </c>
      <c r="S323" s="606">
        <f t="shared" si="458"/>
        <v>0.13341719044809194</v>
      </c>
      <c r="T323" s="606"/>
      <c r="U323" s="606"/>
      <c r="V323" s="302"/>
      <c r="W323" s="302"/>
      <c r="X323" s="302"/>
      <c r="Y323" s="302"/>
      <c r="Z323" s="302">
        <f>AB323</f>
        <v>482124.97161000001</v>
      </c>
      <c r="AA323" s="393">
        <f t="shared" si="459"/>
        <v>0.95616598132585451</v>
      </c>
      <c r="AB323" s="304">
        <f>AB333+AB358+AB340</f>
        <v>482124.97161000001</v>
      </c>
      <c r="AC323" s="393">
        <f t="shared" si="460"/>
        <v>0.97847777603596597</v>
      </c>
      <c r="AD323" s="393"/>
      <c r="AE323" s="393"/>
      <c r="AF323" s="302"/>
      <c r="AG323" s="302"/>
      <c r="AH323" s="302"/>
      <c r="AI323" s="302"/>
      <c r="AJ323" s="304">
        <f>AL323</f>
        <v>547990.59556000005</v>
      </c>
      <c r="AK323" s="393">
        <f t="shared" si="461"/>
        <v>1.0867928367436153</v>
      </c>
      <c r="AL323" s="304">
        <f>AL333+AL358</f>
        <v>547990.59556000005</v>
      </c>
      <c r="AM323" s="387">
        <f t="shared" si="462"/>
        <v>1.1121527628855385</v>
      </c>
      <c r="AN323" s="387"/>
      <c r="AO323" s="387"/>
      <c r="AP323" s="302"/>
      <c r="AQ323" s="302"/>
      <c r="AR323" s="302"/>
      <c r="AS323" s="302"/>
      <c r="AT323" s="305" t="e">
        <f>#REF!+AT333+AT343+AT354+AT358</f>
        <v>#REF!</v>
      </c>
      <c r="AU323" s="305"/>
      <c r="AV323" s="305"/>
      <c r="AW323" s="305" t="e">
        <f>AX323</f>
        <v>#REF!</v>
      </c>
      <c r="AX323" s="305" t="e">
        <f>AX326+#REF!+AX333+AX343+AX354+AX358</f>
        <v>#REF!</v>
      </c>
      <c r="AY323" s="305"/>
      <c r="AZ323" s="305"/>
      <c r="BA323" s="305" t="e">
        <f>BB323</f>
        <v>#REF!</v>
      </c>
      <c r="BB323" s="305" t="e">
        <f>BB326+#REF!+BB333+BB343+BB354+BB358</f>
        <v>#REF!</v>
      </c>
      <c r="BC323" s="305"/>
      <c r="BD323" s="305"/>
      <c r="BE323" s="306" t="e">
        <f>BG323</f>
        <v>#REF!</v>
      </c>
      <c r="BF323" s="398" t="e">
        <f t="shared" si="455"/>
        <v>#REF!</v>
      </c>
      <c r="BG323" s="306" t="e">
        <f>BG333+BG358</f>
        <v>#REF!</v>
      </c>
      <c r="BH323" s="398" t="e">
        <f t="shared" si="456"/>
        <v>#REF!</v>
      </c>
      <c r="BI323" s="305"/>
      <c r="BJ323" s="305"/>
      <c r="BK323" s="305"/>
      <c r="BL323" s="305"/>
      <c r="BS323" s="638"/>
    </row>
    <row r="324" spans="2:71" s="36" customFormat="1" ht="46.5" hidden="1" customHeight="1" x14ac:dyDescent="0.25">
      <c r="B324" s="307"/>
      <c r="C324" s="187" t="s">
        <v>57</v>
      </c>
      <c r="D324" s="583"/>
      <c r="E324" s="583"/>
      <c r="F324" s="583"/>
      <c r="G324" s="583"/>
      <c r="H324" s="583"/>
      <c r="I324" s="583"/>
      <c r="J324" s="583"/>
      <c r="K324" s="583">
        <f t="shared" si="463"/>
        <v>0</v>
      </c>
      <c r="L324" s="583">
        <f>L339</f>
        <v>0</v>
      </c>
      <c r="M324" s="583"/>
      <c r="N324" s="583"/>
      <c r="O324" s="583"/>
      <c r="P324" s="583">
        <f>R324</f>
        <v>0</v>
      </c>
      <c r="Q324" s="604">
        <v>0</v>
      </c>
      <c r="R324" s="583">
        <f>R339</f>
        <v>0</v>
      </c>
      <c r="S324" s="604">
        <v>0</v>
      </c>
      <c r="T324" s="604"/>
      <c r="U324" s="604"/>
      <c r="V324" s="583"/>
      <c r="W324" s="583"/>
      <c r="X324" s="583"/>
      <c r="Y324" s="583"/>
      <c r="Z324" s="583">
        <f>AB324</f>
        <v>0</v>
      </c>
      <c r="AA324" s="386">
        <v>0</v>
      </c>
      <c r="AB324" s="309">
        <f>AB339</f>
        <v>0</v>
      </c>
      <c r="AC324" s="386">
        <v>0</v>
      </c>
      <c r="AD324" s="386"/>
      <c r="AE324" s="386"/>
      <c r="AF324" s="583"/>
      <c r="AG324" s="583"/>
      <c r="AH324" s="583"/>
      <c r="AI324" s="583"/>
      <c r="AJ324" s="309">
        <f>AL324</f>
        <v>0</v>
      </c>
      <c r="AK324" s="386" t="e">
        <f t="shared" si="461"/>
        <v>#DIV/0!</v>
      </c>
      <c r="AL324" s="309">
        <f>AL339</f>
        <v>0</v>
      </c>
      <c r="AM324" s="387" t="e">
        <f t="shared" si="462"/>
        <v>#DIV/0!</v>
      </c>
      <c r="AN324" s="387"/>
      <c r="AO324" s="387"/>
      <c r="AP324" s="583"/>
      <c r="AQ324" s="583"/>
      <c r="AR324" s="583"/>
      <c r="AS324" s="583"/>
      <c r="AT324" s="310">
        <f>AT339</f>
        <v>500000</v>
      </c>
      <c r="AU324" s="310"/>
      <c r="AV324" s="310"/>
      <c r="AW324" s="420">
        <f>AX324</f>
        <v>0</v>
      </c>
      <c r="AX324" s="310">
        <f>AX339</f>
        <v>0</v>
      </c>
      <c r="AY324" s="310"/>
      <c r="AZ324" s="310"/>
      <c r="BA324" s="310">
        <f>BB324</f>
        <v>500000</v>
      </c>
      <c r="BB324" s="310">
        <f>BB339</f>
        <v>500000</v>
      </c>
      <c r="BC324" s="310"/>
      <c r="BD324" s="310"/>
      <c r="BE324" s="311">
        <f>BG324</f>
        <v>0</v>
      </c>
      <c r="BF324" s="398" t="e">
        <f t="shared" si="455"/>
        <v>#DIV/0!</v>
      </c>
      <c r="BG324" s="311">
        <f>BG339</f>
        <v>0</v>
      </c>
      <c r="BH324" s="398" t="e">
        <f t="shared" si="456"/>
        <v>#DIV/0!</v>
      </c>
      <c r="BI324" s="310"/>
      <c r="BJ324" s="310"/>
      <c r="BK324" s="310"/>
      <c r="BL324" s="310"/>
      <c r="BS324" s="639"/>
    </row>
    <row r="325" spans="2:71" s="47" customFormat="1" ht="24.75" customHeight="1" x14ac:dyDescent="0.25">
      <c r="B325" s="301"/>
      <c r="C325" s="186" t="s">
        <v>79</v>
      </c>
      <c r="D325" s="582"/>
      <c r="E325" s="355"/>
      <c r="F325" s="582"/>
      <c r="G325" s="582"/>
      <c r="H325" s="582"/>
      <c r="I325" s="582"/>
      <c r="J325" s="582"/>
      <c r="K325" s="582"/>
      <c r="L325" s="582"/>
      <c r="M325" s="582"/>
      <c r="N325" s="582"/>
      <c r="O325" s="582"/>
      <c r="P325" s="582"/>
      <c r="Q325" s="606"/>
      <c r="R325" s="355"/>
      <c r="S325" s="606"/>
      <c r="T325" s="606"/>
      <c r="U325" s="606"/>
      <c r="V325" s="582"/>
      <c r="W325" s="582"/>
      <c r="X325" s="582"/>
      <c r="Y325" s="582"/>
      <c r="Z325" s="582"/>
      <c r="AA325" s="393"/>
      <c r="AB325" s="354"/>
      <c r="AC325" s="393"/>
      <c r="AD325" s="393"/>
      <c r="AE325" s="393"/>
      <c r="AF325" s="582"/>
      <c r="AG325" s="582"/>
      <c r="AH325" s="582"/>
      <c r="AI325" s="582"/>
      <c r="AJ325" s="590"/>
      <c r="AK325" s="393"/>
      <c r="AL325" s="354"/>
      <c r="AM325" s="387"/>
      <c r="AN325" s="387"/>
      <c r="AO325" s="387"/>
      <c r="AP325" s="582"/>
      <c r="AQ325" s="582"/>
      <c r="AR325" s="582"/>
      <c r="AS325" s="582"/>
      <c r="AT325" s="331"/>
      <c r="AU325" s="331"/>
      <c r="AV325" s="331"/>
      <c r="AW325" s="331"/>
      <c r="AX325" s="331"/>
      <c r="AY325" s="331"/>
      <c r="AZ325" s="331"/>
      <c r="BA325" s="331"/>
      <c r="BB325" s="331"/>
      <c r="BC325" s="331"/>
      <c r="BD325" s="331"/>
      <c r="BE325" s="356"/>
      <c r="BF325" s="398"/>
      <c r="BG325" s="356"/>
      <c r="BH325" s="398"/>
      <c r="BI325" s="331"/>
      <c r="BJ325" s="331"/>
      <c r="BK325" s="331"/>
      <c r="BL325" s="331"/>
      <c r="BM325" s="38"/>
      <c r="BN325" s="38"/>
      <c r="BS325" s="650"/>
    </row>
    <row r="326" spans="2:71" s="73" customFormat="1" ht="71.25" hidden="1" customHeight="1" x14ac:dyDescent="0.25">
      <c r="B326" s="301" t="s">
        <v>80</v>
      </c>
      <c r="C326" s="186" t="s">
        <v>126</v>
      </c>
      <c r="D326" s="302"/>
      <c r="E326" s="582">
        <f t="shared" ref="E326:E335" si="477">F326+G326</f>
        <v>100</v>
      </c>
      <c r="F326" s="302">
        <f>SUM(F327:F328)</f>
        <v>100</v>
      </c>
      <c r="G326" s="302">
        <f>SUM(G327:G328)</f>
        <v>0</v>
      </c>
      <c r="H326" s="302">
        <f>I326</f>
        <v>-100</v>
      </c>
      <c r="I326" s="302">
        <f>I327</f>
        <v>-100</v>
      </c>
      <c r="J326" s="302"/>
      <c r="K326" s="302">
        <f>L326</f>
        <v>0</v>
      </c>
      <c r="L326" s="302">
        <f>L327</f>
        <v>0</v>
      </c>
      <c r="M326" s="302"/>
      <c r="N326" s="302"/>
      <c r="O326" s="302"/>
      <c r="P326" s="302">
        <f t="shared" ref="P326:P357" si="478">R326+X326</f>
        <v>0</v>
      </c>
      <c r="Q326" s="606" t="e">
        <f t="shared" si="457"/>
        <v>#DIV/0!</v>
      </c>
      <c r="R326" s="582">
        <f>SUM(R327:R328)</f>
        <v>0</v>
      </c>
      <c r="S326" s="606" t="e">
        <f t="shared" si="458"/>
        <v>#DIV/0!</v>
      </c>
      <c r="T326" s="606"/>
      <c r="U326" s="606"/>
      <c r="V326" s="302"/>
      <c r="W326" s="302"/>
      <c r="X326" s="302"/>
      <c r="Y326" s="302"/>
      <c r="Z326" s="302">
        <f t="shared" ref="Z326:Z331" si="479">AB326+AH326</f>
        <v>0</v>
      </c>
      <c r="AA326" s="393" t="e">
        <f t="shared" si="459"/>
        <v>#DIV/0!</v>
      </c>
      <c r="AB326" s="590">
        <f>SUM(AB327:AB328)</f>
        <v>0</v>
      </c>
      <c r="AC326" s="393" t="e">
        <f t="shared" si="460"/>
        <v>#DIV/0!</v>
      </c>
      <c r="AD326" s="393"/>
      <c r="AE326" s="393"/>
      <c r="AF326" s="302"/>
      <c r="AG326" s="302"/>
      <c r="AH326" s="302"/>
      <c r="AI326" s="302"/>
      <c r="AJ326" s="304">
        <f t="shared" ref="AJ326:AJ331" si="480">AL326+AR326</f>
        <v>0</v>
      </c>
      <c r="AK326" s="393" t="e">
        <f t="shared" si="461"/>
        <v>#DIV/0!</v>
      </c>
      <c r="AL326" s="590">
        <f>SUM(AL327:AL328)</f>
        <v>0</v>
      </c>
      <c r="AM326" s="387" t="e">
        <f t="shared" si="462"/>
        <v>#DIV/0!</v>
      </c>
      <c r="AN326" s="387"/>
      <c r="AO326" s="387"/>
      <c r="AP326" s="302"/>
      <c r="AQ326" s="302"/>
      <c r="AR326" s="302"/>
      <c r="AS326" s="302"/>
      <c r="AT326" s="305">
        <f>AT327</f>
        <v>0</v>
      </c>
      <c r="AU326" s="305"/>
      <c r="AV326" s="305"/>
      <c r="AW326" s="305">
        <f>AX326</f>
        <v>0</v>
      </c>
      <c r="AX326" s="305">
        <f>AX327</f>
        <v>0</v>
      </c>
      <c r="AY326" s="305"/>
      <c r="AZ326" s="305"/>
      <c r="BA326" s="305">
        <f>BB326</f>
        <v>0</v>
      </c>
      <c r="BB326" s="305">
        <f>BB327</f>
        <v>0</v>
      </c>
      <c r="BC326" s="305"/>
      <c r="BD326" s="305"/>
      <c r="BE326" s="593">
        <f t="shared" ref="BE326:BE331" si="481">BG326+BK326</f>
        <v>0</v>
      </c>
      <c r="BF326" s="398" t="e">
        <f t="shared" si="455"/>
        <v>#DIV/0!</v>
      </c>
      <c r="BG326" s="593">
        <f>SUM(BG327:BG328)</f>
        <v>0</v>
      </c>
      <c r="BH326" s="398" t="e">
        <f t="shared" si="456"/>
        <v>#DIV/0!</v>
      </c>
      <c r="BI326" s="305"/>
      <c r="BJ326" s="305"/>
      <c r="BK326" s="305"/>
      <c r="BL326" s="305"/>
      <c r="BS326" s="676"/>
    </row>
    <row r="327" spans="2:71" s="43" customFormat="1" ht="22.5" hidden="1" customHeight="1" x14ac:dyDescent="0.25">
      <c r="B327" s="358"/>
      <c r="C327" s="191" t="s">
        <v>65</v>
      </c>
      <c r="D327" s="355"/>
      <c r="E327" s="355">
        <f t="shared" si="477"/>
        <v>100</v>
      </c>
      <c r="F327" s="355">
        <v>100</v>
      </c>
      <c r="G327" s="355"/>
      <c r="H327" s="355">
        <f>I327</f>
        <v>-100</v>
      </c>
      <c r="I327" s="355">
        <f>L327-E327</f>
        <v>-100</v>
      </c>
      <c r="J327" s="355"/>
      <c r="K327" s="355">
        <f>L327</f>
        <v>0</v>
      </c>
      <c r="L327" s="355">
        <v>0</v>
      </c>
      <c r="M327" s="355"/>
      <c r="N327" s="355"/>
      <c r="O327" s="355"/>
      <c r="P327" s="355">
        <f t="shared" si="478"/>
        <v>0</v>
      </c>
      <c r="Q327" s="606" t="e">
        <f t="shared" si="457"/>
        <v>#DIV/0!</v>
      </c>
      <c r="R327" s="355">
        <f>AF327</f>
        <v>0</v>
      </c>
      <c r="S327" s="606" t="e">
        <f t="shared" si="458"/>
        <v>#DIV/0!</v>
      </c>
      <c r="T327" s="606"/>
      <c r="U327" s="606"/>
      <c r="V327" s="355"/>
      <c r="W327" s="355"/>
      <c r="X327" s="355"/>
      <c r="Y327" s="355"/>
      <c r="Z327" s="355">
        <f t="shared" si="479"/>
        <v>0</v>
      </c>
      <c r="AA327" s="393" t="e">
        <f t="shared" si="459"/>
        <v>#DIV/0!</v>
      </c>
      <c r="AB327" s="354">
        <f>AQ327</f>
        <v>0</v>
      </c>
      <c r="AC327" s="393" t="e">
        <f t="shared" si="460"/>
        <v>#DIV/0!</v>
      </c>
      <c r="AD327" s="393"/>
      <c r="AE327" s="393"/>
      <c r="AF327" s="355"/>
      <c r="AG327" s="355"/>
      <c r="AH327" s="355"/>
      <c r="AI327" s="355"/>
      <c r="AJ327" s="354">
        <f t="shared" si="480"/>
        <v>0</v>
      </c>
      <c r="AK327" s="393" t="e">
        <f t="shared" si="461"/>
        <v>#DIV/0!</v>
      </c>
      <c r="AL327" s="354">
        <f>AY327</f>
        <v>0</v>
      </c>
      <c r="AM327" s="387" t="e">
        <f t="shared" si="462"/>
        <v>#DIV/0!</v>
      </c>
      <c r="AN327" s="387"/>
      <c r="AO327" s="387"/>
      <c r="AP327" s="355"/>
      <c r="AQ327" s="355"/>
      <c r="AR327" s="355"/>
      <c r="AS327" s="355"/>
      <c r="AT327" s="351">
        <f>BB327-AF327</f>
        <v>0</v>
      </c>
      <c r="AU327" s="351"/>
      <c r="AV327" s="351"/>
      <c r="AW327" s="351">
        <f>AX327</f>
        <v>0</v>
      </c>
      <c r="AX327" s="351">
        <f>BE327-AJ327</f>
        <v>0</v>
      </c>
      <c r="AY327" s="351"/>
      <c r="AZ327" s="351"/>
      <c r="BA327" s="351">
        <f>BB327</f>
        <v>0</v>
      </c>
      <c r="BB327" s="351">
        <v>0</v>
      </c>
      <c r="BC327" s="351"/>
      <c r="BD327" s="351"/>
      <c r="BE327" s="356">
        <f t="shared" si="481"/>
        <v>0</v>
      </c>
      <c r="BF327" s="398" t="e">
        <f t="shared" si="455"/>
        <v>#DIV/0!</v>
      </c>
      <c r="BG327" s="356">
        <f>BR327</f>
        <v>0</v>
      </c>
      <c r="BH327" s="398" t="e">
        <f t="shared" si="456"/>
        <v>#DIV/0!</v>
      </c>
      <c r="BI327" s="351"/>
      <c r="BJ327" s="351"/>
      <c r="BK327" s="351"/>
      <c r="BL327" s="351"/>
      <c r="BS327" s="647"/>
    </row>
    <row r="328" spans="2:71" s="43" customFormat="1" ht="22.5" hidden="1" customHeight="1" x14ac:dyDescent="0.25">
      <c r="B328" s="358"/>
      <c r="C328" s="191" t="s">
        <v>66</v>
      </c>
      <c r="D328" s="355"/>
      <c r="E328" s="355">
        <f t="shared" si="477"/>
        <v>0</v>
      </c>
      <c r="F328" s="355"/>
      <c r="G328" s="355"/>
      <c r="H328" s="355"/>
      <c r="I328" s="355"/>
      <c r="J328" s="355"/>
      <c r="K328" s="355"/>
      <c r="L328" s="355"/>
      <c r="M328" s="355"/>
      <c r="N328" s="355"/>
      <c r="O328" s="355"/>
      <c r="P328" s="355">
        <f t="shared" si="478"/>
        <v>0</v>
      </c>
      <c r="Q328" s="606" t="e">
        <f t="shared" si="457"/>
        <v>#DIV/0!</v>
      </c>
      <c r="R328" s="355"/>
      <c r="S328" s="606" t="e">
        <f t="shared" si="458"/>
        <v>#DIV/0!</v>
      </c>
      <c r="T328" s="606"/>
      <c r="U328" s="606"/>
      <c r="V328" s="355"/>
      <c r="W328" s="355"/>
      <c r="X328" s="355"/>
      <c r="Y328" s="355"/>
      <c r="Z328" s="355">
        <f t="shared" si="479"/>
        <v>0</v>
      </c>
      <c r="AA328" s="393" t="e">
        <f t="shared" si="459"/>
        <v>#DIV/0!</v>
      </c>
      <c r="AB328" s="354"/>
      <c r="AC328" s="393" t="e">
        <f t="shared" si="460"/>
        <v>#DIV/0!</v>
      </c>
      <c r="AD328" s="393"/>
      <c r="AE328" s="393"/>
      <c r="AF328" s="355"/>
      <c r="AG328" s="355"/>
      <c r="AH328" s="355"/>
      <c r="AI328" s="355"/>
      <c r="AJ328" s="354">
        <f t="shared" si="480"/>
        <v>0</v>
      </c>
      <c r="AK328" s="393" t="e">
        <f t="shared" si="461"/>
        <v>#DIV/0!</v>
      </c>
      <c r="AL328" s="354"/>
      <c r="AM328" s="387" t="e">
        <f t="shared" si="462"/>
        <v>#DIV/0!</v>
      </c>
      <c r="AN328" s="387"/>
      <c r="AO328" s="387"/>
      <c r="AP328" s="355"/>
      <c r="AQ328" s="355"/>
      <c r="AR328" s="355"/>
      <c r="AS328" s="355"/>
      <c r="AT328" s="351"/>
      <c r="AU328" s="351"/>
      <c r="AV328" s="351"/>
      <c r="AW328" s="351"/>
      <c r="AX328" s="351"/>
      <c r="AY328" s="351"/>
      <c r="AZ328" s="351"/>
      <c r="BA328" s="351"/>
      <c r="BB328" s="351"/>
      <c r="BC328" s="351"/>
      <c r="BD328" s="351"/>
      <c r="BE328" s="356">
        <f t="shared" si="481"/>
        <v>0</v>
      </c>
      <c r="BF328" s="398" t="e">
        <f t="shared" si="455"/>
        <v>#DIV/0!</v>
      </c>
      <c r="BG328" s="356"/>
      <c r="BH328" s="398" t="e">
        <f t="shared" si="456"/>
        <v>#DIV/0!</v>
      </c>
      <c r="BI328" s="351"/>
      <c r="BJ328" s="351"/>
      <c r="BK328" s="351"/>
      <c r="BL328" s="351"/>
      <c r="BS328" s="647"/>
    </row>
    <row r="329" spans="2:71" s="74" customFormat="1" ht="86.25" hidden="1" customHeight="1" x14ac:dyDescent="0.25">
      <c r="B329" s="301" t="s">
        <v>127</v>
      </c>
      <c r="C329" s="186" t="s">
        <v>128</v>
      </c>
      <c r="D329" s="302"/>
      <c r="E329" s="582">
        <f t="shared" si="477"/>
        <v>1000</v>
      </c>
      <c r="F329" s="302">
        <f>SUM(F330:F331)</f>
        <v>1000</v>
      </c>
      <c r="G329" s="302">
        <f>SUM(G330:G331)</f>
        <v>0</v>
      </c>
      <c r="H329" s="302"/>
      <c r="I329" s="302"/>
      <c r="J329" s="302"/>
      <c r="K329" s="355">
        <f t="shared" ref="K329:K331" si="482">L329</f>
        <v>0</v>
      </c>
      <c r="L329" s="302">
        <f>L330</f>
        <v>0</v>
      </c>
      <c r="M329" s="302"/>
      <c r="N329" s="302"/>
      <c r="O329" s="302"/>
      <c r="P329" s="355">
        <f t="shared" si="478"/>
        <v>0</v>
      </c>
      <c r="Q329" s="606" t="e">
        <f t="shared" si="457"/>
        <v>#DIV/0!</v>
      </c>
      <c r="R329" s="582">
        <f>SUM(R330:R331)</f>
        <v>0</v>
      </c>
      <c r="S329" s="606" t="e">
        <f t="shared" si="458"/>
        <v>#DIV/0!</v>
      </c>
      <c r="T329" s="606"/>
      <c r="U329" s="606"/>
      <c r="V329" s="302"/>
      <c r="W329" s="302"/>
      <c r="X329" s="302"/>
      <c r="Y329" s="302"/>
      <c r="Z329" s="355">
        <f t="shared" si="479"/>
        <v>0</v>
      </c>
      <c r="AA329" s="393" t="e">
        <f t="shared" si="459"/>
        <v>#DIV/0!</v>
      </c>
      <c r="AB329" s="590">
        <f>SUM(AB330:AB331)</f>
        <v>0</v>
      </c>
      <c r="AC329" s="393" t="e">
        <f t="shared" si="460"/>
        <v>#DIV/0!</v>
      </c>
      <c r="AD329" s="393"/>
      <c r="AE329" s="393"/>
      <c r="AF329" s="302"/>
      <c r="AG329" s="302"/>
      <c r="AH329" s="302"/>
      <c r="AI329" s="302"/>
      <c r="AJ329" s="354">
        <f t="shared" si="480"/>
        <v>0</v>
      </c>
      <c r="AK329" s="393" t="e">
        <f t="shared" si="461"/>
        <v>#DIV/0!</v>
      </c>
      <c r="AL329" s="590">
        <f>SUM(AL330:AL331)</f>
        <v>0</v>
      </c>
      <c r="AM329" s="387" t="e">
        <f t="shared" si="462"/>
        <v>#DIV/0!</v>
      </c>
      <c r="AN329" s="387"/>
      <c r="AO329" s="387"/>
      <c r="AP329" s="302"/>
      <c r="AQ329" s="302"/>
      <c r="AR329" s="302"/>
      <c r="AS329" s="302"/>
      <c r="AT329" s="305">
        <f>AT330</f>
        <v>0</v>
      </c>
      <c r="AU329" s="305"/>
      <c r="AV329" s="305"/>
      <c r="AW329" s="305">
        <f>AX329</f>
        <v>0</v>
      </c>
      <c r="AX329" s="305">
        <f>AX330</f>
        <v>0</v>
      </c>
      <c r="AY329" s="305"/>
      <c r="AZ329" s="305"/>
      <c r="BA329" s="305">
        <f>BB329</f>
        <v>0</v>
      </c>
      <c r="BB329" s="305">
        <f>BB330</f>
        <v>0</v>
      </c>
      <c r="BC329" s="305"/>
      <c r="BD329" s="305"/>
      <c r="BE329" s="593">
        <f t="shared" si="481"/>
        <v>0</v>
      </c>
      <c r="BF329" s="398" t="e">
        <f t="shared" si="455"/>
        <v>#DIV/0!</v>
      </c>
      <c r="BG329" s="593">
        <f>SUM(BG330:BG331)</f>
        <v>0</v>
      </c>
      <c r="BH329" s="398" t="e">
        <f t="shared" si="456"/>
        <v>#DIV/0!</v>
      </c>
      <c r="BI329" s="305"/>
      <c r="BJ329" s="305"/>
      <c r="BK329" s="305"/>
      <c r="BL329" s="305"/>
      <c r="BS329" s="677"/>
    </row>
    <row r="330" spans="2:71" s="43" customFormat="1" ht="29.25" hidden="1" customHeight="1" x14ac:dyDescent="0.25">
      <c r="B330" s="358"/>
      <c r="C330" s="191" t="s">
        <v>65</v>
      </c>
      <c r="D330" s="355"/>
      <c r="E330" s="355">
        <f t="shared" si="477"/>
        <v>1000</v>
      </c>
      <c r="F330" s="355">
        <v>1000</v>
      </c>
      <c r="G330" s="355"/>
      <c r="H330" s="355"/>
      <c r="I330" s="355"/>
      <c r="J330" s="355"/>
      <c r="K330" s="355">
        <f t="shared" si="482"/>
        <v>0</v>
      </c>
      <c r="L330" s="355">
        <v>0</v>
      </c>
      <c r="M330" s="355"/>
      <c r="N330" s="355"/>
      <c r="O330" s="355"/>
      <c r="P330" s="355">
        <f t="shared" si="478"/>
        <v>0</v>
      </c>
      <c r="Q330" s="606" t="e">
        <f t="shared" si="457"/>
        <v>#DIV/0!</v>
      </c>
      <c r="R330" s="355">
        <v>0</v>
      </c>
      <c r="S330" s="606" t="e">
        <f t="shared" si="458"/>
        <v>#DIV/0!</v>
      </c>
      <c r="T330" s="606"/>
      <c r="U330" s="606"/>
      <c r="V330" s="355"/>
      <c r="W330" s="355"/>
      <c r="X330" s="355"/>
      <c r="Y330" s="355"/>
      <c r="Z330" s="355">
        <f t="shared" si="479"/>
        <v>0</v>
      </c>
      <c r="AA330" s="393" t="e">
        <f t="shared" si="459"/>
        <v>#DIV/0!</v>
      </c>
      <c r="AB330" s="354">
        <v>0</v>
      </c>
      <c r="AC330" s="393" t="e">
        <f t="shared" si="460"/>
        <v>#DIV/0!</v>
      </c>
      <c r="AD330" s="393"/>
      <c r="AE330" s="393"/>
      <c r="AF330" s="355"/>
      <c r="AG330" s="355"/>
      <c r="AH330" s="355"/>
      <c r="AI330" s="355"/>
      <c r="AJ330" s="354">
        <f t="shared" si="480"/>
        <v>0</v>
      </c>
      <c r="AK330" s="393" t="e">
        <f t="shared" si="461"/>
        <v>#DIV/0!</v>
      </c>
      <c r="AL330" s="354">
        <v>0</v>
      </c>
      <c r="AM330" s="387" t="e">
        <f t="shared" si="462"/>
        <v>#DIV/0!</v>
      </c>
      <c r="AN330" s="387"/>
      <c r="AO330" s="387"/>
      <c r="AP330" s="355"/>
      <c r="AQ330" s="355"/>
      <c r="AR330" s="355"/>
      <c r="AS330" s="355"/>
      <c r="AT330" s="351">
        <v>0</v>
      </c>
      <c r="AU330" s="351"/>
      <c r="AV330" s="351"/>
      <c r="AW330" s="351">
        <f>AX330</f>
        <v>0</v>
      </c>
      <c r="AX330" s="351">
        <v>0</v>
      </c>
      <c r="AY330" s="351"/>
      <c r="AZ330" s="351"/>
      <c r="BA330" s="351">
        <f>BB330</f>
        <v>0</v>
      </c>
      <c r="BB330" s="351">
        <v>0</v>
      </c>
      <c r="BC330" s="351"/>
      <c r="BD330" s="351"/>
      <c r="BE330" s="356">
        <f t="shared" si="481"/>
        <v>0</v>
      </c>
      <c r="BF330" s="398" t="e">
        <f t="shared" si="455"/>
        <v>#DIV/0!</v>
      </c>
      <c r="BG330" s="356">
        <v>0</v>
      </c>
      <c r="BH330" s="398" t="e">
        <f t="shared" si="456"/>
        <v>#DIV/0!</v>
      </c>
      <c r="BI330" s="351"/>
      <c r="BJ330" s="351"/>
      <c r="BK330" s="351"/>
      <c r="BL330" s="351"/>
      <c r="BS330" s="647"/>
    </row>
    <row r="331" spans="2:71" s="43" customFormat="1" ht="22.5" hidden="1" customHeight="1" x14ac:dyDescent="0.25">
      <c r="B331" s="358"/>
      <c r="C331" s="191" t="s">
        <v>66</v>
      </c>
      <c r="D331" s="355"/>
      <c r="E331" s="355">
        <f t="shared" si="477"/>
        <v>0</v>
      </c>
      <c r="F331" s="355"/>
      <c r="G331" s="355"/>
      <c r="H331" s="355"/>
      <c r="I331" s="355"/>
      <c r="J331" s="355"/>
      <c r="K331" s="355">
        <f t="shared" si="482"/>
        <v>0</v>
      </c>
      <c r="L331" s="355"/>
      <c r="M331" s="355"/>
      <c r="N331" s="355"/>
      <c r="O331" s="355"/>
      <c r="P331" s="355">
        <f t="shared" si="478"/>
        <v>0</v>
      </c>
      <c r="Q331" s="606" t="e">
        <f t="shared" si="457"/>
        <v>#DIV/0!</v>
      </c>
      <c r="R331" s="355"/>
      <c r="S331" s="606" t="e">
        <f t="shared" si="458"/>
        <v>#DIV/0!</v>
      </c>
      <c r="T331" s="606"/>
      <c r="U331" s="606"/>
      <c r="V331" s="355"/>
      <c r="W331" s="355"/>
      <c r="X331" s="355"/>
      <c r="Y331" s="355"/>
      <c r="Z331" s="355">
        <f t="shared" si="479"/>
        <v>0</v>
      </c>
      <c r="AA331" s="393" t="e">
        <f t="shared" si="459"/>
        <v>#DIV/0!</v>
      </c>
      <c r="AB331" s="354"/>
      <c r="AC331" s="393" t="e">
        <f t="shared" si="460"/>
        <v>#DIV/0!</v>
      </c>
      <c r="AD331" s="393"/>
      <c r="AE331" s="393"/>
      <c r="AF331" s="355"/>
      <c r="AG331" s="355"/>
      <c r="AH331" s="355"/>
      <c r="AI331" s="355"/>
      <c r="AJ331" s="354">
        <f t="shared" si="480"/>
        <v>0</v>
      </c>
      <c r="AK331" s="393" t="e">
        <f t="shared" si="461"/>
        <v>#DIV/0!</v>
      </c>
      <c r="AL331" s="354"/>
      <c r="AM331" s="387" t="e">
        <f t="shared" si="462"/>
        <v>#DIV/0!</v>
      </c>
      <c r="AN331" s="387"/>
      <c r="AO331" s="387"/>
      <c r="AP331" s="355"/>
      <c r="AQ331" s="355"/>
      <c r="AR331" s="355"/>
      <c r="AS331" s="355"/>
      <c r="AT331" s="351"/>
      <c r="AU331" s="351"/>
      <c r="AV331" s="351"/>
      <c r="AW331" s="351"/>
      <c r="AX331" s="351"/>
      <c r="AY331" s="351"/>
      <c r="AZ331" s="351"/>
      <c r="BA331" s="351"/>
      <c r="BB331" s="351"/>
      <c r="BC331" s="351"/>
      <c r="BD331" s="351"/>
      <c r="BE331" s="356">
        <f t="shared" si="481"/>
        <v>0</v>
      </c>
      <c r="BF331" s="398" t="e">
        <f t="shared" si="455"/>
        <v>#DIV/0!</v>
      </c>
      <c r="BG331" s="356"/>
      <c r="BH331" s="398" t="e">
        <f t="shared" si="456"/>
        <v>#DIV/0!</v>
      </c>
      <c r="BI331" s="351"/>
      <c r="BJ331" s="351"/>
      <c r="BK331" s="351"/>
      <c r="BL331" s="351"/>
      <c r="BS331" s="647"/>
    </row>
    <row r="332" spans="2:71" s="45" customFormat="1" ht="61.5" customHeight="1" x14ac:dyDescent="0.25">
      <c r="B332" s="705" t="s">
        <v>60</v>
      </c>
      <c r="C332" s="706" t="s">
        <v>81</v>
      </c>
      <c r="D332" s="717"/>
      <c r="E332" s="707">
        <f t="shared" si="477"/>
        <v>1000</v>
      </c>
      <c r="F332" s="717">
        <f>SUM(F334:F335)</f>
        <v>1000</v>
      </c>
      <c r="G332" s="717">
        <f>SUM(G334:G335)</f>
        <v>0</v>
      </c>
      <c r="H332" s="717"/>
      <c r="I332" s="717"/>
      <c r="J332" s="717"/>
      <c r="K332" s="717">
        <f>L332+M332</f>
        <v>469232.77912000002</v>
      </c>
      <c r="L332" s="717">
        <f>L333+L339</f>
        <v>469232.77912000002</v>
      </c>
      <c r="M332" s="717">
        <f>M333</f>
        <v>0</v>
      </c>
      <c r="N332" s="717"/>
      <c r="O332" s="717"/>
      <c r="P332" s="717">
        <f>R332</f>
        <v>36331.265960000004</v>
      </c>
      <c r="Q332" s="708">
        <f t="shared" si="457"/>
        <v>7.7426956463134827E-2</v>
      </c>
      <c r="R332" s="717">
        <f>R333</f>
        <v>36331.265960000004</v>
      </c>
      <c r="S332" s="708">
        <f t="shared" si="458"/>
        <v>7.7426956463134827E-2</v>
      </c>
      <c r="T332" s="708"/>
      <c r="U332" s="708"/>
      <c r="V332" s="717"/>
      <c r="W332" s="717"/>
      <c r="X332" s="717"/>
      <c r="Y332" s="717"/>
      <c r="Z332" s="717">
        <f>AB332</f>
        <v>459792.05512999999</v>
      </c>
      <c r="AA332" s="709">
        <f t="shared" si="459"/>
        <v>0.97988051046283431</v>
      </c>
      <c r="AB332" s="304">
        <f>AB333+AB339</f>
        <v>459792.05512999999</v>
      </c>
      <c r="AC332" s="389">
        <f t="shared" si="460"/>
        <v>0.97988051046283431</v>
      </c>
      <c r="AD332" s="389"/>
      <c r="AE332" s="389"/>
      <c r="AF332" s="302"/>
      <c r="AG332" s="302"/>
      <c r="AH332" s="302"/>
      <c r="AI332" s="302"/>
      <c r="AJ332" s="304">
        <f>AL332</f>
        <v>464692.61550000001</v>
      </c>
      <c r="AK332" s="389">
        <f t="shared" si="461"/>
        <v>0.99032428291025487</v>
      </c>
      <c r="AL332" s="304">
        <f>AL333</f>
        <v>464692.61550000001</v>
      </c>
      <c r="AM332" s="387">
        <f t="shared" si="462"/>
        <v>0.99032428291025487</v>
      </c>
      <c r="AN332" s="387"/>
      <c r="AO332" s="387"/>
      <c r="AP332" s="302"/>
      <c r="AQ332" s="302"/>
      <c r="AR332" s="302"/>
      <c r="AS332" s="302"/>
      <c r="AT332" s="305">
        <f>AT333+AT339</f>
        <v>500000</v>
      </c>
      <c r="AU332" s="305"/>
      <c r="AV332" s="305"/>
      <c r="AW332" s="305" t="e">
        <f>AX332</f>
        <v>#REF!</v>
      </c>
      <c r="AX332" s="305" t="e">
        <f>AX333</f>
        <v>#REF!</v>
      </c>
      <c r="AY332" s="305"/>
      <c r="AZ332" s="305"/>
      <c r="BA332" s="305">
        <f t="shared" ref="BA332:BA341" si="483">BB332</f>
        <v>561675.05822000001</v>
      </c>
      <c r="BB332" s="305">
        <f>BB333+BB339</f>
        <v>561675.05822000001</v>
      </c>
      <c r="BC332" s="305"/>
      <c r="BD332" s="305"/>
      <c r="BE332" s="306" t="e">
        <f>BG332</f>
        <v>#REF!</v>
      </c>
      <c r="BF332" s="390" t="e">
        <f t="shared" si="455"/>
        <v>#REF!</v>
      </c>
      <c r="BG332" s="306" t="e">
        <f>BG333</f>
        <v>#REF!</v>
      </c>
      <c r="BH332" s="390" t="e">
        <f t="shared" si="456"/>
        <v>#REF!</v>
      </c>
      <c r="BI332" s="305"/>
      <c r="BJ332" s="305"/>
      <c r="BK332" s="305"/>
      <c r="BL332" s="305"/>
      <c r="BS332" s="716" t="s">
        <v>436</v>
      </c>
    </row>
    <row r="333" spans="2:71" s="42" customFormat="1" ht="45.75" hidden="1" customHeight="1" x14ac:dyDescent="0.25">
      <c r="B333" s="705"/>
      <c r="C333" s="706" t="s">
        <v>56</v>
      </c>
      <c r="D333" s="707"/>
      <c r="E333" s="707"/>
      <c r="F333" s="707"/>
      <c r="G333" s="707"/>
      <c r="H333" s="707"/>
      <c r="I333" s="707"/>
      <c r="J333" s="707"/>
      <c r="K333" s="707">
        <f>L333+M333</f>
        <v>469232.77912000002</v>
      </c>
      <c r="L333" s="707">
        <f>SUM(L334:L338)</f>
        <v>469232.77912000002</v>
      </c>
      <c r="M333" s="707">
        <f>M334+M335+M336+M337</f>
        <v>0</v>
      </c>
      <c r="N333" s="707"/>
      <c r="O333" s="707"/>
      <c r="P333" s="707">
        <f>R333</f>
        <v>36331.265960000004</v>
      </c>
      <c r="Q333" s="708">
        <f t="shared" si="457"/>
        <v>7.7426956463134827E-2</v>
      </c>
      <c r="R333" s="707">
        <f>SUM(R334:R338)</f>
        <v>36331.265960000004</v>
      </c>
      <c r="S333" s="708">
        <f t="shared" si="458"/>
        <v>7.7426956463134827E-2</v>
      </c>
      <c r="T333" s="708"/>
      <c r="U333" s="708"/>
      <c r="V333" s="707"/>
      <c r="W333" s="707"/>
      <c r="X333" s="707"/>
      <c r="Y333" s="707"/>
      <c r="Z333" s="707">
        <f>AB333</f>
        <v>459792.05512999999</v>
      </c>
      <c r="AA333" s="709">
        <f t="shared" si="459"/>
        <v>0.97988051046283431</v>
      </c>
      <c r="AB333" s="590">
        <f>SUM(AB334:AB338)</f>
        <v>459792.05512999999</v>
      </c>
      <c r="AC333" s="389">
        <f t="shared" si="460"/>
        <v>0.97988051046283431</v>
      </c>
      <c r="AD333" s="389"/>
      <c r="AE333" s="389"/>
      <c r="AF333" s="582"/>
      <c r="AG333" s="582"/>
      <c r="AH333" s="582"/>
      <c r="AI333" s="582"/>
      <c r="AJ333" s="590">
        <f>AL333</f>
        <v>464692.61550000001</v>
      </c>
      <c r="AK333" s="389">
        <f t="shared" si="461"/>
        <v>0.99032428291025487</v>
      </c>
      <c r="AL333" s="590">
        <f>SUM(AL334:AL338)</f>
        <v>464692.61550000001</v>
      </c>
      <c r="AM333" s="387">
        <f t="shared" si="462"/>
        <v>0.99032428291025487</v>
      </c>
      <c r="AN333" s="387"/>
      <c r="AO333" s="387"/>
      <c r="AP333" s="582"/>
      <c r="AQ333" s="582"/>
      <c r="AR333" s="582"/>
      <c r="AS333" s="582"/>
      <c r="AT333" s="331">
        <f>SUM(AT334:AT338)</f>
        <v>0</v>
      </c>
      <c r="AU333" s="331"/>
      <c r="AV333" s="331"/>
      <c r="AW333" s="331" t="e">
        <f>AX333</f>
        <v>#REF!</v>
      </c>
      <c r="AX333" s="331" t="e">
        <f>SUM(AX334:AX338)</f>
        <v>#REF!</v>
      </c>
      <c r="AY333" s="331"/>
      <c r="AZ333" s="331"/>
      <c r="BA333" s="331">
        <f t="shared" si="483"/>
        <v>61675.058219999999</v>
      </c>
      <c r="BB333" s="331">
        <f>SUM(BB334:BB338)</f>
        <v>61675.058219999999</v>
      </c>
      <c r="BC333" s="331"/>
      <c r="BD333" s="331"/>
      <c r="BE333" s="593" t="e">
        <f>BG333</f>
        <v>#REF!</v>
      </c>
      <c r="BF333" s="390" t="e">
        <f t="shared" si="455"/>
        <v>#REF!</v>
      </c>
      <c r="BG333" s="593" t="e">
        <f>SUM(BG334:BG338)</f>
        <v>#REF!</v>
      </c>
      <c r="BH333" s="390" t="e">
        <f t="shared" si="456"/>
        <v>#REF!</v>
      </c>
      <c r="BI333" s="331"/>
      <c r="BJ333" s="331"/>
      <c r="BK333" s="331"/>
      <c r="BL333" s="331"/>
      <c r="BM333" s="41"/>
      <c r="BN333" s="41"/>
      <c r="BS333" s="646"/>
    </row>
    <row r="334" spans="2:71" s="43" customFormat="1" ht="27" hidden="1" customHeight="1" x14ac:dyDescent="0.25">
      <c r="B334" s="726"/>
      <c r="C334" s="744" t="s">
        <v>65</v>
      </c>
      <c r="D334" s="728"/>
      <c r="E334" s="728">
        <f t="shared" si="477"/>
        <v>1000</v>
      </c>
      <c r="F334" s="728">
        <v>1000</v>
      </c>
      <c r="G334" s="728"/>
      <c r="H334" s="728"/>
      <c r="I334" s="728"/>
      <c r="J334" s="728"/>
      <c r="K334" s="728">
        <f t="shared" ref="K334:K341" si="484">L334</f>
        <v>416118.85976999998</v>
      </c>
      <c r="L334" s="728">
        <v>416118.85976999998</v>
      </c>
      <c r="M334" s="728"/>
      <c r="N334" s="728"/>
      <c r="O334" s="728"/>
      <c r="P334" s="728">
        <f t="shared" si="478"/>
        <v>217.89267000000001</v>
      </c>
      <c r="Q334" s="729">
        <f t="shared" si="457"/>
        <v>5.2363084461116494E-4</v>
      </c>
      <c r="R334" s="728">
        <v>217.89267000000001</v>
      </c>
      <c r="S334" s="729">
        <f t="shared" si="458"/>
        <v>5.2363084461116494E-4</v>
      </c>
      <c r="T334" s="729"/>
      <c r="U334" s="729"/>
      <c r="V334" s="728"/>
      <c r="W334" s="728"/>
      <c r="X334" s="728"/>
      <c r="Y334" s="728"/>
      <c r="Z334" s="728">
        <f t="shared" ref="Z334:Z339" si="485">AB334+AH334</f>
        <v>416118.85976999998</v>
      </c>
      <c r="AA334" s="711">
        <f t="shared" si="459"/>
        <v>1</v>
      </c>
      <c r="AB334" s="354">
        <v>416118.85976999998</v>
      </c>
      <c r="AC334" s="387">
        <f t="shared" si="460"/>
        <v>1</v>
      </c>
      <c r="AD334" s="387"/>
      <c r="AE334" s="387"/>
      <c r="AF334" s="355"/>
      <c r="AG334" s="355"/>
      <c r="AH334" s="355"/>
      <c r="AI334" s="355"/>
      <c r="AJ334" s="354">
        <f t="shared" ref="AJ334:AJ339" si="486">AL334+AR334</f>
        <v>416118.85976999998</v>
      </c>
      <c r="AK334" s="389">
        <f t="shared" si="461"/>
        <v>1</v>
      </c>
      <c r="AL334" s="354">
        <v>416118.85976999998</v>
      </c>
      <c r="AM334" s="387">
        <f t="shared" si="462"/>
        <v>1</v>
      </c>
      <c r="AN334" s="387"/>
      <c r="AO334" s="387"/>
      <c r="AP334" s="355"/>
      <c r="AQ334" s="355"/>
      <c r="AR334" s="355"/>
      <c r="AS334" s="355"/>
      <c r="AT334" s="351">
        <f>BB334-AF334</f>
        <v>0</v>
      </c>
      <c r="AU334" s="351"/>
      <c r="AV334" s="351"/>
      <c r="AW334" s="351">
        <f>AX334</f>
        <v>-416118.85976999998</v>
      </c>
      <c r="AX334" s="351">
        <f>BE334-AJ334</f>
        <v>-416118.85976999998</v>
      </c>
      <c r="AY334" s="351"/>
      <c r="AZ334" s="351"/>
      <c r="BA334" s="351">
        <f t="shared" si="483"/>
        <v>0</v>
      </c>
      <c r="BB334" s="351">
        <f>AF334</f>
        <v>0</v>
      </c>
      <c r="BC334" s="351"/>
      <c r="BD334" s="351"/>
      <c r="BE334" s="356">
        <f t="shared" ref="BE334:BE339" si="487">BG334+BK334</f>
        <v>0</v>
      </c>
      <c r="BF334" s="405">
        <f t="shared" si="455"/>
        <v>0</v>
      </c>
      <c r="BG334" s="356">
        <f t="shared" ref="BG334:BG358" si="488">L334-AB334</f>
        <v>0</v>
      </c>
      <c r="BH334" s="405">
        <f t="shared" si="456"/>
        <v>0</v>
      </c>
      <c r="BI334" s="351"/>
      <c r="BJ334" s="351"/>
      <c r="BK334" s="351"/>
      <c r="BL334" s="351"/>
      <c r="BS334" s="647"/>
    </row>
    <row r="335" spans="2:71" s="43" customFormat="1" ht="22.5" hidden="1" customHeight="1" x14ac:dyDescent="0.25">
      <c r="B335" s="726"/>
      <c r="C335" s="744" t="s">
        <v>66</v>
      </c>
      <c r="D335" s="728"/>
      <c r="E335" s="728">
        <f t="shared" si="477"/>
        <v>0</v>
      </c>
      <c r="F335" s="728"/>
      <c r="G335" s="728"/>
      <c r="H335" s="728"/>
      <c r="I335" s="728"/>
      <c r="J335" s="728"/>
      <c r="K335" s="728">
        <f t="shared" si="484"/>
        <v>9318.0693499999998</v>
      </c>
      <c r="L335" s="728">
        <v>9318.0693499999998</v>
      </c>
      <c r="M335" s="728"/>
      <c r="N335" s="728"/>
      <c r="O335" s="728"/>
      <c r="P335" s="728">
        <f>R335</f>
        <v>1027.3972900000017</v>
      </c>
      <c r="Q335" s="729">
        <f t="shared" si="457"/>
        <v>0.11025860094076266</v>
      </c>
      <c r="R335" s="728">
        <f>36113.37329-R336-R337</f>
        <v>1027.3972900000017</v>
      </c>
      <c r="S335" s="729">
        <f>AB335/L335</f>
        <v>0.37896877854853056</v>
      </c>
      <c r="T335" s="729"/>
      <c r="U335" s="729"/>
      <c r="V335" s="728"/>
      <c r="W335" s="728"/>
      <c r="X335" s="728"/>
      <c r="Y335" s="728"/>
      <c r="Z335" s="728">
        <f>AB335</f>
        <v>3531.2573600000001</v>
      </c>
      <c r="AA335" s="711">
        <f t="shared" si="459"/>
        <v>0.37896877854853056</v>
      </c>
      <c r="AB335" s="354">
        <v>3531.2573600000001</v>
      </c>
      <c r="AC335" s="387">
        <f t="shared" si="460"/>
        <v>0.37896877854853056</v>
      </c>
      <c r="AD335" s="387"/>
      <c r="AE335" s="387"/>
      <c r="AF335" s="355"/>
      <c r="AG335" s="355"/>
      <c r="AH335" s="355"/>
      <c r="AI335" s="355"/>
      <c r="AJ335" s="354">
        <f t="shared" si="486"/>
        <v>13487.779729999995</v>
      </c>
      <c r="AK335" s="389">
        <f t="shared" si="461"/>
        <v>1.4474865150043121</v>
      </c>
      <c r="AL335" s="354">
        <f>48573.75573-AL336-AL337</f>
        <v>13487.779729999995</v>
      </c>
      <c r="AM335" s="387">
        <f t="shared" si="462"/>
        <v>1.4474865150043121</v>
      </c>
      <c r="AN335" s="387"/>
      <c r="AO335" s="387"/>
      <c r="AP335" s="355"/>
      <c r="AQ335" s="355"/>
      <c r="AR335" s="355"/>
      <c r="AS335" s="355"/>
      <c r="AT335" s="351"/>
      <c r="AU335" s="351"/>
      <c r="AV335" s="351"/>
      <c r="AW335" s="351">
        <f>AX335</f>
        <v>0</v>
      </c>
      <c r="AX335" s="351"/>
      <c r="AY335" s="351"/>
      <c r="AZ335" s="351"/>
      <c r="BA335" s="351">
        <f t="shared" si="483"/>
        <v>0</v>
      </c>
      <c r="BB335" s="351">
        <f>AF335</f>
        <v>0</v>
      </c>
      <c r="BC335" s="351"/>
      <c r="BD335" s="351"/>
      <c r="BE335" s="356" t="e">
        <f t="shared" si="487"/>
        <v>#REF!</v>
      </c>
      <c r="BF335" s="405" t="e">
        <f t="shared" si="455"/>
        <v>#REF!</v>
      </c>
      <c r="BG335" s="356" t="e">
        <f>L335-#REF!</f>
        <v>#REF!</v>
      </c>
      <c r="BH335" s="405" t="e">
        <f t="shared" si="456"/>
        <v>#REF!</v>
      </c>
      <c r="BI335" s="351"/>
      <c r="BJ335" s="351"/>
      <c r="BK335" s="351"/>
      <c r="BL335" s="351"/>
      <c r="BS335" s="647"/>
    </row>
    <row r="336" spans="2:71" s="43" customFormat="1" ht="52.5" hidden="1" customHeight="1" x14ac:dyDescent="0.25">
      <c r="B336" s="726"/>
      <c r="C336" s="744" t="s">
        <v>73</v>
      </c>
      <c r="D336" s="728"/>
      <c r="E336" s="728"/>
      <c r="F336" s="728"/>
      <c r="G336" s="728"/>
      <c r="H336" s="728"/>
      <c r="I336" s="728"/>
      <c r="J336" s="728"/>
      <c r="K336" s="728">
        <f>L336+M336</f>
        <v>37805.362999999998</v>
      </c>
      <c r="L336" s="728">
        <v>37805.362999999998</v>
      </c>
      <c r="M336" s="728">
        <v>0</v>
      </c>
      <c r="N336" s="728"/>
      <c r="O336" s="728"/>
      <c r="P336" s="728">
        <f t="shared" si="478"/>
        <v>29095.489000000001</v>
      </c>
      <c r="Q336" s="729">
        <f t="shared" si="457"/>
        <v>0.76961273986444734</v>
      </c>
      <c r="R336" s="728">
        <v>29095.489000000001</v>
      </c>
      <c r="S336" s="729">
        <f t="shared" si="458"/>
        <v>0.76961273986444734</v>
      </c>
      <c r="T336" s="729"/>
      <c r="U336" s="729"/>
      <c r="V336" s="728"/>
      <c r="W336" s="728"/>
      <c r="X336" s="728"/>
      <c r="Y336" s="728"/>
      <c r="Z336" s="728">
        <f t="shared" si="485"/>
        <v>34151.451000000001</v>
      </c>
      <c r="AA336" s="711">
        <f t="shared" si="459"/>
        <v>0.90334937400283666</v>
      </c>
      <c r="AB336" s="354">
        <v>34151.451000000001</v>
      </c>
      <c r="AC336" s="387">
        <f t="shared" si="460"/>
        <v>0.90334937400283666</v>
      </c>
      <c r="AD336" s="387"/>
      <c r="AE336" s="387"/>
      <c r="AF336" s="355"/>
      <c r="AG336" s="355"/>
      <c r="AH336" s="355"/>
      <c r="AI336" s="355"/>
      <c r="AJ336" s="354">
        <f t="shared" si="486"/>
        <v>29095.489000000001</v>
      </c>
      <c r="AK336" s="389">
        <f t="shared" si="461"/>
        <v>0.76961273986444734</v>
      </c>
      <c r="AL336" s="354">
        <f>R336</f>
        <v>29095.489000000001</v>
      </c>
      <c r="AM336" s="387">
        <f t="shared" si="462"/>
        <v>0.76961273986444734</v>
      </c>
      <c r="AN336" s="387"/>
      <c r="AO336" s="387"/>
      <c r="AP336" s="355"/>
      <c r="AQ336" s="355"/>
      <c r="AR336" s="355"/>
      <c r="AS336" s="355"/>
      <c r="AT336" s="351"/>
      <c r="AU336" s="351"/>
      <c r="AV336" s="351"/>
      <c r="AW336" s="351"/>
      <c r="AX336" s="351"/>
      <c r="AY336" s="351"/>
      <c r="AZ336" s="351"/>
      <c r="BA336" s="351"/>
      <c r="BB336" s="351"/>
      <c r="BC336" s="351"/>
      <c r="BD336" s="351"/>
      <c r="BE336" s="356">
        <f t="shared" si="487"/>
        <v>3653.9119999999966</v>
      </c>
      <c r="BF336" s="405">
        <f t="shared" si="455"/>
        <v>9.6650625997163342E-2</v>
      </c>
      <c r="BG336" s="356">
        <f t="shared" si="488"/>
        <v>3653.9119999999966</v>
      </c>
      <c r="BH336" s="405">
        <f t="shared" si="456"/>
        <v>9.6650625997163342E-2</v>
      </c>
      <c r="BI336" s="351"/>
      <c r="BJ336" s="351"/>
      <c r="BK336" s="351"/>
      <c r="BL336" s="351"/>
      <c r="BS336" s="647"/>
    </row>
    <row r="337" spans="2:71" s="43" customFormat="1" ht="76.5" hidden="1" customHeight="1" x14ac:dyDescent="0.25">
      <c r="B337" s="726"/>
      <c r="C337" s="744" t="s">
        <v>307</v>
      </c>
      <c r="D337" s="728"/>
      <c r="E337" s="728"/>
      <c r="F337" s="728"/>
      <c r="G337" s="728"/>
      <c r="H337" s="728"/>
      <c r="I337" s="728"/>
      <c r="J337" s="728"/>
      <c r="K337" s="728">
        <f>L337+M337</f>
        <v>5990.4870000000001</v>
      </c>
      <c r="L337" s="728">
        <v>5990.4870000000001</v>
      </c>
      <c r="M337" s="728">
        <v>0</v>
      </c>
      <c r="N337" s="728"/>
      <c r="O337" s="728"/>
      <c r="P337" s="728">
        <f t="shared" si="478"/>
        <v>5990.4870000000001</v>
      </c>
      <c r="Q337" s="729">
        <f t="shared" si="457"/>
        <v>1</v>
      </c>
      <c r="R337" s="728">
        <f>L337</f>
        <v>5990.4870000000001</v>
      </c>
      <c r="S337" s="729">
        <f t="shared" si="458"/>
        <v>1</v>
      </c>
      <c r="T337" s="729"/>
      <c r="U337" s="729"/>
      <c r="V337" s="728"/>
      <c r="W337" s="728"/>
      <c r="X337" s="728"/>
      <c r="Y337" s="728"/>
      <c r="Z337" s="728">
        <f t="shared" si="485"/>
        <v>5990.4870000000001</v>
      </c>
      <c r="AA337" s="711">
        <f t="shared" si="459"/>
        <v>1</v>
      </c>
      <c r="AB337" s="354">
        <f>L337</f>
        <v>5990.4870000000001</v>
      </c>
      <c r="AC337" s="387">
        <f t="shared" si="460"/>
        <v>1</v>
      </c>
      <c r="AD337" s="387"/>
      <c r="AE337" s="387"/>
      <c r="AF337" s="355"/>
      <c r="AG337" s="355"/>
      <c r="AH337" s="355"/>
      <c r="AI337" s="355"/>
      <c r="AJ337" s="354">
        <f t="shared" si="486"/>
        <v>5990.4870000000001</v>
      </c>
      <c r="AK337" s="389">
        <f t="shared" si="461"/>
        <v>1</v>
      </c>
      <c r="AL337" s="354">
        <f>Z337</f>
        <v>5990.4870000000001</v>
      </c>
      <c r="AM337" s="387">
        <f t="shared" si="462"/>
        <v>1</v>
      </c>
      <c r="AN337" s="387"/>
      <c r="AO337" s="387"/>
      <c r="AP337" s="355"/>
      <c r="AQ337" s="355"/>
      <c r="AR337" s="355"/>
      <c r="AS337" s="355"/>
      <c r="AT337" s="351"/>
      <c r="AU337" s="351"/>
      <c r="AV337" s="351"/>
      <c r="AW337" s="351"/>
      <c r="AX337" s="351"/>
      <c r="AY337" s="351"/>
      <c r="AZ337" s="351"/>
      <c r="BA337" s="351"/>
      <c r="BB337" s="351"/>
      <c r="BC337" s="351"/>
      <c r="BD337" s="351"/>
      <c r="BE337" s="356">
        <f t="shared" si="487"/>
        <v>0</v>
      </c>
      <c r="BF337" s="405">
        <f t="shared" si="455"/>
        <v>0</v>
      </c>
      <c r="BG337" s="356">
        <f t="shared" si="488"/>
        <v>0</v>
      </c>
      <c r="BH337" s="405">
        <f t="shared" si="456"/>
        <v>0</v>
      </c>
      <c r="BI337" s="351"/>
      <c r="BJ337" s="351"/>
      <c r="BK337" s="351"/>
      <c r="BL337" s="351"/>
      <c r="BS337" s="647"/>
    </row>
    <row r="338" spans="2:71" s="43" customFormat="1" ht="62.25" hidden="1" customHeight="1" x14ac:dyDescent="0.25">
      <c r="B338" s="726"/>
      <c r="C338" s="744" t="s">
        <v>308</v>
      </c>
      <c r="D338" s="728"/>
      <c r="E338" s="728"/>
      <c r="F338" s="728"/>
      <c r="G338" s="728"/>
      <c r="H338" s="728"/>
      <c r="I338" s="728"/>
      <c r="J338" s="728"/>
      <c r="K338" s="728">
        <f t="shared" si="484"/>
        <v>0</v>
      </c>
      <c r="L338" s="728"/>
      <c r="M338" s="728"/>
      <c r="N338" s="728"/>
      <c r="O338" s="728"/>
      <c r="P338" s="728">
        <f t="shared" si="478"/>
        <v>0</v>
      </c>
      <c r="Q338" s="708" t="e">
        <f t="shared" si="457"/>
        <v>#DIV/0!</v>
      </c>
      <c r="R338" s="728"/>
      <c r="S338" s="708" t="e">
        <f t="shared" si="458"/>
        <v>#DIV/0!</v>
      </c>
      <c r="T338" s="708"/>
      <c r="U338" s="708"/>
      <c r="V338" s="728"/>
      <c r="W338" s="728"/>
      <c r="X338" s="728"/>
      <c r="Y338" s="728"/>
      <c r="Z338" s="728">
        <f t="shared" si="485"/>
        <v>0</v>
      </c>
      <c r="AA338" s="709" t="e">
        <f t="shared" si="459"/>
        <v>#DIV/0!</v>
      </c>
      <c r="AB338" s="354">
        <f t="shared" ref="AB338" si="489">L338</f>
        <v>0</v>
      </c>
      <c r="AC338" s="389" t="e">
        <f t="shared" si="460"/>
        <v>#DIV/0!</v>
      </c>
      <c r="AD338" s="389"/>
      <c r="AE338" s="389"/>
      <c r="AF338" s="355"/>
      <c r="AG338" s="355"/>
      <c r="AH338" s="355"/>
      <c r="AI338" s="355"/>
      <c r="AJ338" s="354">
        <f t="shared" si="486"/>
        <v>0</v>
      </c>
      <c r="AK338" s="389" t="e">
        <f t="shared" si="461"/>
        <v>#DIV/0!</v>
      </c>
      <c r="AL338" s="354"/>
      <c r="AM338" s="387" t="e">
        <f t="shared" si="462"/>
        <v>#DIV/0!</v>
      </c>
      <c r="AN338" s="387"/>
      <c r="AO338" s="387"/>
      <c r="AP338" s="355"/>
      <c r="AQ338" s="355"/>
      <c r="AR338" s="355"/>
      <c r="AS338" s="355"/>
      <c r="AT338" s="351"/>
      <c r="AU338" s="351"/>
      <c r="AV338" s="351"/>
      <c r="AW338" s="351" t="e">
        <f>AX338</f>
        <v>#REF!</v>
      </c>
      <c r="AX338" s="351" t="e">
        <f>AF338-#REF!</f>
        <v>#REF!</v>
      </c>
      <c r="AY338" s="351"/>
      <c r="AZ338" s="351"/>
      <c r="BA338" s="351">
        <f>AF338</f>
        <v>0</v>
      </c>
      <c r="BB338" s="351">
        <f>AF338+61675.05822</f>
        <v>61675.058219999999</v>
      </c>
      <c r="BC338" s="351"/>
      <c r="BD338" s="351"/>
      <c r="BE338" s="356">
        <f t="shared" si="487"/>
        <v>0</v>
      </c>
      <c r="BF338" s="390" t="e">
        <f t="shared" si="455"/>
        <v>#DIV/0!</v>
      </c>
      <c r="BG338" s="356">
        <f t="shared" si="488"/>
        <v>0</v>
      </c>
      <c r="BH338" s="390" t="e">
        <f t="shared" si="456"/>
        <v>#DIV/0!</v>
      </c>
      <c r="BI338" s="351"/>
      <c r="BJ338" s="351"/>
      <c r="BK338" s="351"/>
      <c r="BL338" s="351"/>
      <c r="BS338" s="647"/>
    </row>
    <row r="339" spans="2:71" s="45" customFormat="1" ht="46.5" hidden="1" customHeight="1" x14ac:dyDescent="0.25">
      <c r="B339" s="705"/>
      <c r="C339" s="706" t="s">
        <v>57</v>
      </c>
      <c r="D339" s="707"/>
      <c r="E339" s="707"/>
      <c r="F339" s="707"/>
      <c r="G339" s="707"/>
      <c r="H339" s="707"/>
      <c r="I339" s="707"/>
      <c r="J339" s="707"/>
      <c r="K339" s="707">
        <f t="shared" si="484"/>
        <v>0</v>
      </c>
      <c r="L339" s="707">
        <v>0</v>
      </c>
      <c r="M339" s="707"/>
      <c r="N339" s="707"/>
      <c r="O339" s="707"/>
      <c r="P339" s="707">
        <f t="shared" si="478"/>
        <v>0</v>
      </c>
      <c r="Q339" s="708" t="e">
        <f t="shared" si="457"/>
        <v>#DIV/0!</v>
      </c>
      <c r="R339" s="728">
        <f>AF339-L339</f>
        <v>0</v>
      </c>
      <c r="S339" s="708" t="e">
        <f t="shared" si="458"/>
        <v>#DIV/0!</v>
      </c>
      <c r="T339" s="708"/>
      <c r="U339" s="708"/>
      <c r="V339" s="707"/>
      <c r="W339" s="707"/>
      <c r="X339" s="707"/>
      <c r="Y339" s="707"/>
      <c r="Z339" s="707">
        <f t="shared" si="485"/>
        <v>0</v>
      </c>
      <c r="AA339" s="709" t="e">
        <f t="shared" si="459"/>
        <v>#DIV/0!</v>
      </c>
      <c r="AB339" s="354">
        <f>AQ339-X339</f>
        <v>0</v>
      </c>
      <c r="AC339" s="389" t="e">
        <f t="shared" si="460"/>
        <v>#DIV/0!</v>
      </c>
      <c r="AD339" s="389"/>
      <c r="AE339" s="389"/>
      <c r="AF339" s="582"/>
      <c r="AG339" s="582"/>
      <c r="AH339" s="582"/>
      <c r="AI339" s="582"/>
      <c r="AJ339" s="590">
        <f t="shared" si="486"/>
        <v>0</v>
      </c>
      <c r="AK339" s="389" t="e">
        <f t="shared" si="461"/>
        <v>#DIV/0!</v>
      </c>
      <c r="AL339" s="354"/>
      <c r="AM339" s="387" t="e">
        <f t="shared" si="462"/>
        <v>#DIV/0!</v>
      </c>
      <c r="AN339" s="387"/>
      <c r="AO339" s="387"/>
      <c r="AP339" s="582"/>
      <c r="AQ339" s="582"/>
      <c r="AR339" s="582"/>
      <c r="AS339" s="582"/>
      <c r="AT339" s="331">
        <f>BB339-AF339</f>
        <v>500000</v>
      </c>
      <c r="AU339" s="331"/>
      <c r="AV339" s="331"/>
      <c r="AW339" s="331"/>
      <c r="AX339" s="331"/>
      <c r="AY339" s="331"/>
      <c r="AZ339" s="331"/>
      <c r="BA339" s="331">
        <f t="shared" si="483"/>
        <v>500000</v>
      </c>
      <c r="BB339" s="331">
        <v>500000</v>
      </c>
      <c r="BC339" s="331"/>
      <c r="BD339" s="331"/>
      <c r="BE339" s="356">
        <f t="shared" si="487"/>
        <v>0</v>
      </c>
      <c r="BF339" s="390" t="e">
        <f t="shared" si="455"/>
        <v>#DIV/0!</v>
      </c>
      <c r="BG339" s="356">
        <f t="shared" si="488"/>
        <v>0</v>
      </c>
      <c r="BH339" s="390" t="e">
        <f t="shared" si="456"/>
        <v>#DIV/0!</v>
      </c>
      <c r="BI339" s="331"/>
      <c r="BJ339" s="331"/>
      <c r="BK339" s="331"/>
      <c r="BL339" s="331"/>
      <c r="BS339" s="643"/>
    </row>
    <row r="340" spans="2:71" s="45" customFormat="1" ht="177.75" hidden="1" customHeight="1" x14ac:dyDescent="0.25">
      <c r="B340" s="705" t="s">
        <v>67</v>
      </c>
      <c r="C340" s="706" t="s">
        <v>324</v>
      </c>
      <c r="D340" s="707"/>
      <c r="E340" s="717">
        <f>F340</f>
        <v>0</v>
      </c>
      <c r="F340" s="707">
        <f>F342</f>
        <v>0</v>
      </c>
      <c r="G340" s="707"/>
      <c r="H340" s="707"/>
      <c r="I340" s="707"/>
      <c r="J340" s="707"/>
      <c r="K340" s="717">
        <f t="shared" si="484"/>
        <v>0</v>
      </c>
      <c r="L340" s="717">
        <f>L342</f>
        <v>0</v>
      </c>
      <c r="M340" s="717"/>
      <c r="N340" s="717"/>
      <c r="O340" s="707"/>
      <c r="P340" s="717">
        <f t="shared" si="478"/>
        <v>0</v>
      </c>
      <c r="Q340" s="708" t="e">
        <f t="shared" si="457"/>
        <v>#DIV/0!</v>
      </c>
      <c r="R340" s="707"/>
      <c r="S340" s="708" t="e">
        <f t="shared" si="458"/>
        <v>#DIV/0!</v>
      </c>
      <c r="T340" s="708"/>
      <c r="U340" s="708"/>
      <c r="V340" s="707"/>
      <c r="W340" s="707"/>
      <c r="X340" s="707"/>
      <c r="Y340" s="707"/>
      <c r="Z340" s="717">
        <v>0</v>
      </c>
      <c r="AA340" s="709" t="e">
        <f t="shared" si="459"/>
        <v>#DIV/0!</v>
      </c>
      <c r="AB340" s="590"/>
      <c r="AC340" s="389" t="e">
        <f t="shared" si="460"/>
        <v>#DIV/0!</v>
      </c>
      <c r="AD340" s="389"/>
      <c r="AE340" s="389"/>
      <c r="AF340" s="582"/>
      <c r="AG340" s="582"/>
      <c r="AH340" s="582"/>
      <c r="AI340" s="582"/>
      <c r="AJ340" s="304">
        <f>AL340</f>
        <v>0</v>
      </c>
      <c r="AK340" s="389" t="e">
        <f t="shared" si="461"/>
        <v>#DIV/0!</v>
      </c>
      <c r="AL340" s="590">
        <f>AL342</f>
        <v>0</v>
      </c>
      <c r="AM340" s="387" t="e">
        <f t="shared" si="462"/>
        <v>#DIV/0!</v>
      </c>
      <c r="AN340" s="387"/>
      <c r="AO340" s="387"/>
      <c r="AP340" s="582"/>
      <c r="AQ340" s="582"/>
      <c r="AR340" s="582"/>
      <c r="AS340" s="582"/>
      <c r="AT340" s="305">
        <f>AT341</f>
        <v>0</v>
      </c>
      <c r="AU340" s="305"/>
      <c r="AV340" s="331"/>
      <c r="AW340" s="305">
        <f>AX340</f>
        <v>0</v>
      </c>
      <c r="AX340" s="305">
        <f>AX341</f>
        <v>0</v>
      </c>
      <c r="AY340" s="305"/>
      <c r="AZ340" s="331"/>
      <c r="BA340" s="305">
        <f t="shared" si="483"/>
        <v>0</v>
      </c>
      <c r="BB340" s="305">
        <f>BB341</f>
        <v>0</v>
      </c>
      <c r="BC340" s="305"/>
      <c r="BD340" s="331"/>
      <c r="BE340" s="593"/>
      <c r="BF340" s="390" t="e">
        <f t="shared" si="455"/>
        <v>#DIV/0!</v>
      </c>
      <c r="BG340" s="593">
        <f t="shared" si="488"/>
        <v>0</v>
      </c>
      <c r="BH340" s="390" t="e">
        <f t="shared" si="456"/>
        <v>#DIV/0!</v>
      </c>
      <c r="BI340" s="331"/>
      <c r="BJ340" s="331"/>
      <c r="BK340" s="331"/>
      <c r="BL340" s="331"/>
      <c r="BS340" s="643"/>
    </row>
    <row r="341" spans="2:71" s="73" customFormat="1" ht="22.5" hidden="1" customHeight="1" x14ac:dyDescent="0.25">
      <c r="B341" s="705"/>
      <c r="C341" s="745"/>
      <c r="D341" s="746"/>
      <c r="E341" s="746"/>
      <c r="F341" s="746"/>
      <c r="G341" s="746"/>
      <c r="H341" s="746"/>
      <c r="I341" s="746"/>
      <c r="J341" s="746"/>
      <c r="K341" s="731">
        <f t="shared" si="484"/>
        <v>0</v>
      </c>
      <c r="L341" s="731">
        <f>F341</f>
        <v>0</v>
      </c>
      <c r="M341" s="731"/>
      <c r="N341" s="731"/>
      <c r="O341" s="746"/>
      <c r="P341" s="731">
        <f t="shared" si="478"/>
        <v>0</v>
      </c>
      <c r="Q341" s="730" t="e">
        <f t="shared" si="457"/>
        <v>#DIV/0!</v>
      </c>
      <c r="R341" s="728"/>
      <c r="S341" s="730" t="e">
        <f t="shared" si="458"/>
        <v>#DIV/0!</v>
      </c>
      <c r="T341" s="730"/>
      <c r="U341" s="730"/>
      <c r="V341" s="746"/>
      <c r="W341" s="746"/>
      <c r="X341" s="746"/>
      <c r="Y341" s="746"/>
      <c r="Z341" s="731"/>
      <c r="AA341" s="747" t="e">
        <f t="shared" si="459"/>
        <v>#DIV/0!</v>
      </c>
      <c r="AB341" s="354"/>
      <c r="AC341" s="393" t="e">
        <f t="shared" si="460"/>
        <v>#DIV/0!</v>
      </c>
      <c r="AD341" s="393"/>
      <c r="AE341" s="393"/>
      <c r="AF341" s="416"/>
      <c r="AG341" s="416"/>
      <c r="AH341" s="416"/>
      <c r="AI341" s="416"/>
      <c r="AJ341" s="348"/>
      <c r="AK341" s="393" t="e">
        <f t="shared" si="461"/>
        <v>#DIV/0!</v>
      </c>
      <c r="AL341" s="354"/>
      <c r="AM341" s="387" t="e">
        <f t="shared" si="462"/>
        <v>#DIV/0!</v>
      </c>
      <c r="AN341" s="387"/>
      <c r="AO341" s="387"/>
      <c r="AP341" s="416"/>
      <c r="AQ341" s="416"/>
      <c r="AR341" s="416"/>
      <c r="AS341" s="416"/>
      <c r="AT341" s="595">
        <f>AL341</f>
        <v>0</v>
      </c>
      <c r="AU341" s="595"/>
      <c r="AV341" s="418"/>
      <c r="AW341" s="595">
        <f>AX341</f>
        <v>0</v>
      </c>
      <c r="AX341" s="595">
        <f>AR341</f>
        <v>0</v>
      </c>
      <c r="AY341" s="595"/>
      <c r="AZ341" s="418"/>
      <c r="BA341" s="595">
        <f t="shared" si="483"/>
        <v>0</v>
      </c>
      <c r="BB341" s="595">
        <f>AR341</f>
        <v>0</v>
      </c>
      <c r="BC341" s="595"/>
      <c r="BD341" s="418"/>
      <c r="BE341" s="356"/>
      <c r="BF341" s="398" t="e">
        <f t="shared" si="455"/>
        <v>#DIV/0!</v>
      </c>
      <c r="BG341" s="356">
        <f t="shared" si="488"/>
        <v>0</v>
      </c>
      <c r="BH341" s="398" t="e">
        <f t="shared" si="456"/>
        <v>#DIV/0!</v>
      </c>
      <c r="BI341" s="418"/>
      <c r="BJ341" s="418"/>
      <c r="BK341" s="418"/>
      <c r="BL341" s="418"/>
      <c r="BS341" s="676"/>
    </row>
    <row r="342" spans="2:71" s="43" customFormat="1" ht="22.5" hidden="1" customHeight="1" x14ac:dyDescent="0.25">
      <c r="B342" s="726"/>
      <c r="C342" s="744" t="s">
        <v>66</v>
      </c>
      <c r="D342" s="728"/>
      <c r="E342" s="728">
        <f>F342</f>
        <v>0</v>
      </c>
      <c r="F342" s="728">
        <v>0</v>
      </c>
      <c r="G342" s="728"/>
      <c r="H342" s="728"/>
      <c r="I342" s="728"/>
      <c r="J342" s="728"/>
      <c r="K342" s="728">
        <f>L342</f>
        <v>0</v>
      </c>
      <c r="L342" s="728">
        <v>0</v>
      </c>
      <c r="M342" s="728"/>
      <c r="N342" s="728"/>
      <c r="O342" s="728"/>
      <c r="P342" s="728">
        <f t="shared" si="478"/>
        <v>0</v>
      </c>
      <c r="Q342" s="729" t="e">
        <f t="shared" si="457"/>
        <v>#DIV/0!</v>
      </c>
      <c r="R342" s="728"/>
      <c r="S342" s="729" t="e">
        <f t="shared" si="458"/>
        <v>#DIV/0!</v>
      </c>
      <c r="T342" s="729"/>
      <c r="U342" s="729"/>
      <c r="V342" s="728"/>
      <c r="W342" s="728"/>
      <c r="X342" s="728"/>
      <c r="Y342" s="728"/>
      <c r="Z342" s="728"/>
      <c r="AA342" s="711" t="e">
        <f t="shared" si="459"/>
        <v>#DIV/0!</v>
      </c>
      <c r="AB342" s="354"/>
      <c r="AC342" s="387" t="e">
        <f t="shared" si="460"/>
        <v>#DIV/0!</v>
      </c>
      <c r="AD342" s="387"/>
      <c r="AE342" s="387"/>
      <c r="AF342" s="355"/>
      <c r="AG342" s="355"/>
      <c r="AH342" s="355"/>
      <c r="AI342" s="355"/>
      <c r="AJ342" s="354">
        <f t="shared" ref="AJ342:AJ347" si="490">AL342</f>
        <v>0</v>
      </c>
      <c r="AK342" s="389" t="e">
        <f t="shared" si="461"/>
        <v>#DIV/0!</v>
      </c>
      <c r="AL342" s="354">
        <v>0</v>
      </c>
      <c r="AM342" s="387" t="e">
        <f t="shared" si="462"/>
        <v>#DIV/0!</v>
      </c>
      <c r="AN342" s="387"/>
      <c r="AO342" s="387"/>
      <c r="AP342" s="355"/>
      <c r="AQ342" s="355"/>
      <c r="AR342" s="355"/>
      <c r="AS342" s="355"/>
      <c r="AT342" s="351"/>
      <c r="AU342" s="351"/>
      <c r="AV342" s="351"/>
      <c r="AW342" s="351"/>
      <c r="AX342" s="351"/>
      <c r="AY342" s="351"/>
      <c r="AZ342" s="351"/>
      <c r="BA342" s="351"/>
      <c r="BB342" s="351"/>
      <c r="BC342" s="351"/>
      <c r="BD342" s="351"/>
      <c r="BE342" s="356"/>
      <c r="BF342" s="405" t="e">
        <f t="shared" si="455"/>
        <v>#DIV/0!</v>
      </c>
      <c r="BG342" s="356">
        <f t="shared" si="488"/>
        <v>0</v>
      </c>
      <c r="BH342" s="405" t="e">
        <f t="shared" si="456"/>
        <v>#DIV/0!</v>
      </c>
      <c r="BI342" s="351"/>
      <c r="BJ342" s="351"/>
      <c r="BK342" s="351"/>
      <c r="BL342" s="351"/>
      <c r="BS342" s="647"/>
    </row>
    <row r="343" spans="2:71" s="73" customFormat="1" ht="130.5" hidden="1" customHeight="1" x14ac:dyDescent="0.25">
      <c r="B343" s="705" t="s">
        <v>129</v>
      </c>
      <c r="C343" s="706" t="s">
        <v>130</v>
      </c>
      <c r="D343" s="746"/>
      <c r="E343" s="717">
        <f>F343</f>
        <v>80000</v>
      </c>
      <c r="F343" s="717">
        <f>F344</f>
        <v>80000</v>
      </c>
      <c r="G343" s="746"/>
      <c r="H343" s="717">
        <f>I343</f>
        <v>-80000</v>
      </c>
      <c r="I343" s="717">
        <f>I344</f>
        <v>-80000</v>
      </c>
      <c r="J343" s="746"/>
      <c r="K343" s="717">
        <f>L343</f>
        <v>0</v>
      </c>
      <c r="L343" s="717">
        <f>SUM(L344:L345)</f>
        <v>0</v>
      </c>
      <c r="M343" s="717"/>
      <c r="N343" s="717"/>
      <c r="O343" s="746"/>
      <c r="P343" s="717" t="e">
        <f t="shared" si="478"/>
        <v>#REF!</v>
      </c>
      <c r="Q343" s="730" t="e">
        <f t="shared" si="457"/>
        <v>#REF!</v>
      </c>
      <c r="R343" s="728" t="e">
        <f>R344</f>
        <v>#REF!</v>
      </c>
      <c r="S343" s="730" t="e">
        <f t="shared" si="458"/>
        <v>#REF!</v>
      </c>
      <c r="T343" s="730"/>
      <c r="U343" s="730"/>
      <c r="V343" s="746"/>
      <c r="W343" s="746"/>
      <c r="X343" s="746"/>
      <c r="Y343" s="746"/>
      <c r="Z343" s="717" t="e">
        <f>AB343</f>
        <v>#REF!</v>
      </c>
      <c r="AA343" s="747" t="e">
        <f t="shared" si="459"/>
        <v>#REF!</v>
      </c>
      <c r="AB343" s="354" t="e">
        <f>AB344</f>
        <v>#REF!</v>
      </c>
      <c r="AC343" s="393" t="e">
        <f t="shared" si="460"/>
        <v>#REF!</v>
      </c>
      <c r="AD343" s="393"/>
      <c r="AE343" s="393"/>
      <c r="AF343" s="416"/>
      <c r="AG343" s="416"/>
      <c r="AH343" s="416"/>
      <c r="AI343" s="416"/>
      <c r="AJ343" s="304" t="e">
        <f t="shared" si="490"/>
        <v>#REF!</v>
      </c>
      <c r="AK343" s="393" t="e">
        <f t="shared" si="461"/>
        <v>#REF!</v>
      </c>
      <c r="AL343" s="354" t="e">
        <f>AL344</f>
        <v>#REF!</v>
      </c>
      <c r="AM343" s="387" t="e">
        <f t="shared" si="462"/>
        <v>#REF!</v>
      </c>
      <c r="AN343" s="387"/>
      <c r="AO343" s="387"/>
      <c r="AP343" s="416"/>
      <c r="AQ343" s="416"/>
      <c r="AR343" s="416"/>
      <c r="AS343" s="416"/>
      <c r="AT343" s="305">
        <f>AT344</f>
        <v>0</v>
      </c>
      <c r="AU343" s="305"/>
      <c r="AV343" s="418"/>
      <c r="AW343" s="305">
        <f>AX343</f>
        <v>0</v>
      </c>
      <c r="AX343" s="305">
        <f>AX344</f>
        <v>0</v>
      </c>
      <c r="AY343" s="305"/>
      <c r="AZ343" s="418"/>
      <c r="BA343" s="305">
        <f>BB343</f>
        <v>0</v>
      </c>
      <c r="BB343" s="305">
        <f>BB344</f>
        <v>0</v>
      </c>
      <c r="BC343" s="305"/>
      <c r="BD343" s="418"/>
      <c r="BE343" s="356" t="e">
        <f>BG343</f>
        <v>#REF!</v>
      </c>
      <c r="BF343" s="398" t="e">
        <f t="shared" si="455"/>
        <v>#REF!</v>
      </c>
      <c r="BG343" s="356" t="e">
        <f t="shared" si="488"/>
        <v>#REF!</v>
      </c>
      <c r="BH343" s="398" t="e">
        <f t="shared" si="456"/>
        <v>#REF!</v>
      </c>
      <c r="BI343" s="418"/>
      <c r="BJ343" s="418"/>
      <c r="BK343" s="418"/>
      <c r="BL343" s="418"/>
      <c r="BS343" s="676"/>
    </row>
    <row r="344" spans="2:71" s="43" customFormat="1" ht="22.5" hidden="1" customHeight="1" x14ac:dyDescent="0.25">
      <c r="B344" s="726"/>
      <c r="C344" s="744" t="s">
        <v>65</v>
      </c>
      <c r="D344" s="728"/>
      <c r="E344" s="728">
        <f>F344</f>
        <v>80000</v>
      </c>
      <c r="F344" s="728">
        <v>80000</v>
      </c>
      <c r="G344" s="728"/>
      <c r="H344" s="728">
        <f>I344</f>
        <v>-80000</v>
      </c>
      <c r="I344" s="728">
        <f>L344-F344</f>
        <v>-80000</v>
      </c>
      <c r="J344" s="728"/>
      <c r="K344" s="728">
        <f>L344</f>
        <v>0</v>
      </c>
      <c r="L344" s="728">
        <v>0</v>
      </c>
      <c r="M344" s="728"/>
      <c r="N344" s="728"/>
      <c r="O344" s="728"/>
      <c r="P344" s="728" t="e">
        <f t="shared" si="478"/>
        <v>#REF!</v>
      </c>
      <c r="Q344" s="730" t="e">
        <f t="shared" si="457"/>
        <v>#REF!</v>
      </c>
      <c r="R344" s="728" t="e">
        <f>#REF!-L344</f>
        <v>#REF!</v>
      </c>
      <c r="S344" s="730" t="e">
        <f t="shared" si="458"/>
        <v>#REF!</v>
      </c>
      <c r="T344" s="730"/>
      <c r="U344" s="730"/>
      <c r="V344" s="728"/>
      <c r="W344" s="728"/>
      <c r="X344" s="728"/>
      <c r="Y344" s="728"/>
      <c r="Z344" s="728" t="e">
        <f>AB344</f>
        <v>#REF!</v>
      </c>
      <c r="AA344" s="747" t="e">
        <f t="shared" si="459"/>
        <v>#REF!</v>
      </c>
      <c r="AB344" s="354" t="e">
        <f>#REF!-X344</f>
        <v>#REF!</v>
      </c>
      <c r="AC344" s="393" t="e">
        <f t="shared" si="460"/>
        <v>#REF!</v>
      </c>
      <c r="AD344" s="393"/>
      <c r="AE344" s="393"/>
      <c r="AF344" s="355"/>
      <c r="AG344" s="355"/>
      <c r="AH344" s="355"/>
      <c r="AI344" s="355"/>
      <c r="AJ344" s="354" t="e">
        <f t="shared" si="490"/>
        <v>#REF!</v>
      </c>
      <c r="AK344" s="393" t="e">
        <f t="shared" si="461"/>
        <v>#REF!</v>
      </c>
      <c r="AL344" s="354" t="e">
        <f>#REF!-AH344</f>
        <v>#REF!</v>
      </c>
      <c r="AM344" s="387" t="e">
        <f t="shared" si="462"/>
        <v>#REF!</v>
      </c>
      <c r="AN344" s="387"/>
      <c r="AO344" s="387"/>
      <c r="AP344" s="355"/>
      <c r="AQ344" s="355"/>
      <c r="AR344" s="355"/>
      <c r="AS344" s="355"/>
      <c r="AT344" s="351">
        <v>0</v>
      </c>
      <c r="AU344" s="351"/>
      <c r="AV344" s="351"/>
      <c r="AW344" s="351">
        <f>AX344</f>
        <v>0</v>
      </c>
      <c r="AX344" s="351">
        <v>0</v>
      </c>
      <c r="AY344" s="351"/>
      <c r="AZ344" s="351"/>
      <c r="BA344" s="351">
        <f>BB344</f>
        <v>0</v>
      </c>
      <c r="BB344" s="351">
        <v>0</v>
      </c>
      <c r="BC344" s="351"/>
      <c r="BD344" s="351"/>
      <c r="BE344" s="356" t="e">
        <f>BG344</f>
        <v>#REF!</v>
      </c>
      <c r="BF344" s="398" t="e">
        <f t="shared" si="455"/>
        <v>#REF!</v>
      </c>
      <c r="BG344" s="356" t="e">
        <f t="shared" si="488"/>
        <v>#REF!</v>
      </c>
      <c r="BH344" s="398" t="e">
        <f t="shared" si="456"/>
        <v>#REF!</v>
      </c>
      <c r="BI344" s="351"/>
      <c r="BJ344" s="351"/>
      <c r="BK344" s="351"/>
      <c r="BL344" s="351"/>
      <c r="BS344" s="647"/>
    </row>
    <row r="345" spans="2:71" s="43" customFormat="1" ht="22.5" hidden="1" customHeight="1" x14ac:dyDescent="0.25">
      <c r="B345" s="726"/>
      <c r="C345" s="744" t="s">
        <v>66</v>
      </c>
      <c r="D345" s="728"/>
      <c r="E345" s="728"/>
      <c r="F345" s="728"/>
      <c r="G345" s="728"/>
      <c r="H345" s="728"/>
      <c r="I345" s="728"/>
      <c r="J345" s="728"/>
      <c r="K345" s="728">
        <f>L345</f>
        <v>0</v>
      </c>
      <c r="L345" s="728">
        <v>0</v>
      </c>
      <c r="M345" s="728"/>
      <c r="N345" s="728"/>
      <c r="O345" s="728"/>
      <c r="P345" s="728" t="e">
        <f t="shared" si="478"/>
        <v>#REF!</v>
      </c>
      <c r="Q345" s="730" t="e">
        <f t="shared" si="457"/>
        <v>#REF!</v>
      </c>
      <c r="R345" s="728" t="e">
        <f>#REF!-L345</f>
        <v>#REF!</v>
      </c>
      <c r="S345" s="730" t="e">
        <f t="shared" si="458"/>
        <v>#REF!</v>
      </c>
      <c r="T345" s="730"/>
      <c r="U345" s="730"/>
      <c r="V345" s="728"/>
      <c r="W345" s="728"/>
      <c r="X345" s="728"/>
      <c r="Y345" s="728"/>
      <c r="Z345" s="728" t="e">
        <f>AB345</f>
        <v>#REF!</v>
      </c>
      <c r="AA345" s="747" t="e">
        <f t="shared" si="459"/>
        <v>#REF!</v>
      </c>
      <c r="AB345" s="354" t="e">
        <f>#REF!-X345</f>
        <v>#REF!</v>
      </c>
      <c r="AC345" s="393" t="e">
        <f t="shared" si="460"/>
        <v>#REF!</v>
      </c>
      <c r="AD345" s="393"/>
      <c r="AE345" s="393"/>
      <c r="AF345" s="355"/>
      <c r="AG345" s="355"/>
      <c r="AH345" s="355"/>
      <c r="AI345" s="355"/>
      <c r="AJ345" s="354" t="e">
        <f t="shared" si="490"/>
        <v>#REF!</v>
      </c>
      <c r="AK345" s="393" t="e">
        <f t="shared" si="461"/>
        <v>#REF!</v>
      </c>
      <c r="AL345" s="354" t="e">
        <f>#REF!-AH345</f>
        <v>#REF!</v>
      </c>
      <c r="AM345" s="387" t="e">
        <f t="shared" si="462"/>
        <v>#REF!</v>
      </c>
      <c r="AN345" s="387"/>
      <c r="AO345" s="387"/>
      <c r="AP345" s="355"/>
      <c r="AQ345" s="355"/>
      <c r="AR345" s="355"/>
      <c r="AS345" s="355"/>
      <c r="AT345" s="351"/>
      <c r="AU345" s="351"/>
      <c r="AV345" s="351"/>
      <c r="AW345" s="351"/>
      <c r="AX345" s="351"/>
      <c r="AY345" s="351"/>
      <c r="AZ345" s="351"/>
      <c r="BA345" s="351"/>
      <c r="BB345" s="351"/>
      <c r="BC345" s="351"/>
      <c r="BD345" s="351"/>
      <c r="BE345" s="356" t="e">
        <f>BG345</f>
        <v>#REF!</v>
      </c>
      <c r="BF345" s="398" t="e">
        <f t="shared" si="455"/>
        <v>#REF!</v>
      </c>
      <c r="BG345" s="356" t="e">
        <f t="shared" si="488"/>
        <v>#REF!</v>
      </c>
      <c r="BH345" s="398" t="e">
        <f t="shared" si="456"/>
        <v>#REF!</v>
      </c>
      <c r="BI345" s="351"/>
      <c r="BJ345" s="351"/>
      <c r="BK345" s="351"/>
      <c r="BL345" s="351"/>
      <c r="BS345" s="647"/>
    </row>
    <row r="346" spans="2:71" s="74" customFormat="1" ht="90" hidden="1" customHeight="1" x14ac:dyDescent="0.25">
      <c r="B346" s="705" t="s">
        <v>131</v>
      </c>
      <c r="C346" s="706" t="s">
        <v>132</v>
      </c>
      <c r="D346" s="717"/>
      <c r="E346" s="707">
        <f t="shared" ref="E346" si="491">F346+G346</f>
        <v>1000</v>
      </c>
      <c r="F346" s="717">
        <f>SUM(F348:F349)</f>
        <v>1000</v>
      </c>
      <c r="G346" s="717">
        <f>SUM(G348:G349)</f>
        <v>0</v>
      </c>
      <c r="H346" s="717"/>
      <c r="I346" s="717"/>
      <c r="J346" s="717"/>
      <c r="K346" s="717">
        <f t="shared" ref="K346:K351" si="492">L346</f>
        <v>0</v>
      </c>
      <c r="L346" s="717">
        <f>L347+L351</f>
        <v>0</v>
      </c>
      <c r="M346" s="717"/>
      <c r="N346" s="717"/>
      <c r="O346" s="717"/>
      <c r="P346" s="717">
        <f t="shared" si="478"/>
        <v>0</v>
      </c>
      <c r="Q346" s="730" t="e">
        <f t="shared" si="457"/>
        <v>#DIV/0!</v>
      </c>
      <c r="R346" s="728">
        <f>R347+R351</f>
        <v>0</v>
      </c>
      <c r="S346" s="730" t="e">
        <f t="shared" si="458"/>
        <v>#DIV/0!</v>
      </c>
      <c r="T346" s="730"/>
      <c r="U346" s="730"/>
      <c r="V346" s="717"/>
      <c r="W346" s="717"/>
      <c r="X346" s="717"/>
      <c r="Y346" s="717"/>
      <c r="Z346" s="717">
        <f>AB346</f>
        <v>0</v>
      </c>
      <c r="AA346" s="747" t="e">
        <f t="shared" si="459"/>
        <v>#DIV/0!</v>
      </c>
      <c r="AB346" s="354">
        <f>AB347+AB351</f>
        <v>0</v>
      </c>
      <c r="AC346" s="393" t="e">
        <f t="shared" si="460"/>
        <v>#DIV/0!</v>
      </c>
      <c r="AD346" s="393"/>
      <c r="AE346" s="393"/>
      <c r="AF346" s="302"/>
      <c r="AG346" s="302"/>
      <c r="AH346" s="302"/>
      <c r="AI346" s="302"/>
      <c r="AJ346" s="304">
        <f t="shared" si="490"/>
        <v>0</v>
      </c>
      <c r="AK346" s="393" t="e">
        <f t="shared" si="461"/>
        <v>#DIV/0!</v>
      </c>
      <c r="AL346" s="354">
        <f>AL347+AL351</f>
        <v>0</v>
      </c>
      <c r="AM346" s="387" t="e">
        <f t="shared" si="462"/>
        <v>#DIV/0!</v>
      </c>
      <c r="AN346" s="387"/>
      <c r="AO346" s="387"/>
      <c r="AP346" s="302"/>
      <c r="AQ346" s="302"/>
      <c r="AR346" s="302"/>
      <c r="AS346" s="302"/>
      <c r="AT346" s="305">
        <f>AT347+AT351</f>
        <v>500000</v>
      </c>
      <c r="AU346" s="305"/>
      <c r="AV346" s="305"/>
      <c r="AW346" s="305" t="e">
        <f>AX346</f>
        <v>#REF!</v>
      </c>
      <c r="AX346" s="305" t="e">
        <f>AX347</f>
        <v>#REF!</v>
      </c>
      <c r="AY346" s="305"/>
      <c r="AZ346" s="305"/>
      <c r="BA346" s="305">
        <f t="shared" ref="BA346:BA349" si="493">BB346</f>
        <v>561675.05822000001</v>
      </c>
      <c r="BB346" s="305">
        <f>BB347+BB351</f>
        <v>561675.05822000001</v>
      </c>
      <c r="BC346" s="305"/>
      <c r="BD346" s="305"/>
      <c r="BE346" s="356">
        <f>BG346</f>
        <v>0</v>
      </c>
      <c r="BF346" s="398" t="e">
        <f t="shared" si="455"/>
        <v>#DIV/0!</v>
      </c>
      <c r="BG346" s="356">
        <f t="shared" si="488"/>
        <v>0</v>
      </c>
      <c r="BH346" s="398" t="e">
        <f t="shared" si="456"/>
        <v>#DIV/0!</v>
      </c>
      <c r="BI346" s="305"/>
      <c r="BJ346" s="305"/>
      <c r="BK346" s="305"/>
      <c r="BL346" s="305"/>
      <c r="BS346" s="677"/>
    </row>
    <row r="347" spans="2:71" s="41" customFormat="1" ht="45.75" hidden="1" customHeight="1" x14ac:dyDescent="0.25">
      <c r="B347" s="705"/>
      <c r="C347" s="706" t="s">
        <v>56</v>
      </c>
      <c r="D347" s="707"/>
      <c r="E347" s="707"/>
      <c r="F347" s="707"/>
      <c r="G347" s="707"/>
      <c r="H347" s="707"/>
      <c r="I347" s="707"/>
      <c r="J347" s="707"/>
      <c r="K347" s="707">
        <f t="shared" si="492"/>
        <v>0</v>
      </c>
      <c r="L347" s="707">
        <f>SUM(L348:L350)</f>
        <v>0</v>
      </c>
      <c r="M347" s="707"/>
      <c r="N347" s="728"/>
      <c r="O347" s="728"/>
      <c r="P347" s="707">
        <f t="shared" si="478"/>
        <v>0</v>
      </c>
      <c r="Q347" s="730" t="e">
        <f t="shared" si="457"/>
        <v>#DIV/0!</v>
      </c>
      <c r="R347" s="728">
        <f>R350</f>
        <v>0</v>
      </c>
      <c r="S347" s="730" t="e">
        <f t="shared" si="458"/>
        <v>#DIV/0!</v>
      </c>
      <c r="T347" s="730"/>
      <c r="U347" s="730"/>
      <c r="V347" s="707"/>
      <c r="W347" s="707"/>
      <c r="X347" s="707"/>
      <c r="Y347" s="707"/>
      <c r="Z347" s="707">
        <f>AB347</f>
        <v>0</v>
      </c>
      <c r="AA347" s="747" t="e">
        <f t="shared" si="459"/>
        <v>#DIV/0!</v>
      </c>
      <c r="AB347" s="354">
        <f>AB350</f>
        <v>0</v>
      </c>
      <c r="AC347" s="393" t="e">
        <f t="shared" si="460"/>
        <v>#DIV/0!</v>
      </c>
      <c r="AD347" s="393"/>
      <c r="AE347" s="393"/>
      <c r="AF347" s="582"/>
      <c r="AG347" s="582"/>
      <c r="AH347" s="582"/>
      <c r="AI347" s="582"/>
      <c r="AJ347" s="590">
        <f t="shared" si="490"/>
        <v>0</v>
      </c>
      <c r="AK347" s="393" t="e">
        <f t="shared" si="461"/>
        <v>#DIV/0!</v>
      </c>
      <c r="AL347" s="354">
        <f>AL350</f>
        <v>0</v>
      </c>
      <c r="AM347" s="387" t="e">
        <f t="shared" si="462"/>
        <v>#DIV/0!</v>
      </c>
      <c r="AN347" s="387"/>
      <c r="AO347" s="387"/>
      <c r="AP347" s="582"/>
      <c r="AQ347" s="582"/>
      <c r="AR347" s="582"/>
      <c r="AS347" s="582"/>
      <c r="AT347" s="331">
        <f>SUM(AT348:AT350)</f>
        <v>0</v>
      </c>
      <c r="AU347" s="351"/>
      <c r="AV347" s="351"/>
      <c r="AW347" s="331" t="e">
        <f>AX347</f>
        <v>#REF!</v>
      </c>
      <c r="AX347" s="331" t="e">
        <f>SUM(AX348:AX350)</f>
        <v>#REF!</v>
      </c>
      <c r="AY347" s="351"/>
      <c r="AZ347" s="351"/>
      <c r="BA347" s="331">
        <f t="shared" si="493"/>
        <v>61675.058219999999</v>
      </c>
      <c r="BB347" s="331">
        <f>SUM(BB348:BB350)</f>
        <v>61675.058219999999</v>
      </c>
      <c r="BC347" s="351"/>
      <c r="BD347" s="351"/>
      <c r="BE347" s="356">
        <f>BG347</f>
        <v>0</v>
      </c>
      <c r="BF347" s="398" t="e">
        <f t="shared" si="455"/>
        <v>#DIV/0!</v>
      </c>
      <c r="BG347" s="356">
        <f t="shared" si="488"/>
        <v>0</v>
      </c>
      <c r="BH347" s="398" t="e">
        <f t="shared" si="456"/>
        <v>#DIV/0!</v>
      </c>
      <c r="BI347" s="331"/>
      <c r="BJ347" s="331"/>
      <c r="BK347" s="331"/>
      <c r="BL347" s="331"/>
      <c r="BS347" s="651"/>
    </row>
    <row r="348" spans="2:71" s="43" customFormat="1" ht="27" hidden="1" customHeight="1" x14ac:dyDescent="0.25">
      <c r="B348" s="726"/>
      <c r="C348" s="744" t="s">
        <v>65</v>
      </c>
      <c r="D348" s="728"/>
      <c r="E348" s="728">
        <f t="shared" ref="E348:E349" si="494">F348+G348</f>
        <v>1000</v>
      </c>
      <c r="F348" s="728">
        <v>1000</v>
      </c>
      <c r="G348" s="728"/>
      <c r="H348" s="728"/>
      <c r="I348" s="728"/>
      <c r="J348" s="728"/>
      <c r="K348" s="728">
        <f t="shared" si="492"/>
        <v>0</v>
      </c>
      <c r="L348" s="728">
        <v>0</v>
      </c>
      <c r="M348" s="728"/>
      <c r="N348" s="728"/>
      <c r="O348" s="728"/>
      <c r="P348" s="728">
        <f t="shared" si="478"/>
        <v>0</v>
      </c>
      <c r="Q348" s="730" t="e">
        <f t="shared" si="457"/>
        <v>#DIV/0!</v>
      </c>
      <c r="R348" s="728">
        <f>AF348-L348</f>
        <v>0</v>
      </c>
      <c r="S348" s="730" t="e">
        <f t="shared" si="458"/>
        <v>#DIV/0!</v>
      </c>
      <c r="T348" s="730"/>
      <c r="U348" s="730"/>
      <c r="V348" s="728"/>
      <c r="W348" s="728"/>
      <c r="X348" s="728"/>
      <c r="Y348" s="728"/>
      <c r="Z348" s="728">
        <f t="shared" ref="Z348:Z351" si="495">AB348+AH348</f>
        <v>0</v>
      </c>
      <c r="AA348" s="747" t="e">
        <f t="shared" si="459"/>
        <v>#DIV/0!</v>
      </c>
      <c r="AB348" s="354">
        <f>AQ348-X348</f>
        <v>0</v>
      </c>
      <c r="AC348" s="393" t="e">
        <f t="shared" si="460"/>
        <v>#DIV/0!</v>
      </c>
      <c r="AD348" s="393"/>
      <c r="AE348" s="393"/>
      <c r="AF348" s="355"/>
      <c r="AG348" s="355"/>
      <c r="AH348" s="355"/>
      <c r="AI348" s="355"/>
      <c r="AJ348" s="354">
        <f t="shared" ref="AJ348:AJ351" si="496">AL348+AR348</f>
        <v>0</v>
      </c>
      <c r="AK348" s="393" t="e">
        <f t="shared" si="461"/>
        <v>#DIV/0!</v>
      </c>
      <c r="AL348" s="354">
        <f>AY348-AH348</f>
        <v>0</v>
      </c>
      <c r="AM348" s="387" t="e">
        <f t="shared" si="462"/>
        <v>#DIV/0!</v>
      </c>
      <c r="AN348" s="387"/>
      <c r="AO348" s="387"/>
      <c r="AP348" s="355"/>
      <c r="AQ348" s="355"/>
      <c r="AR348" s="355"/>
      <c r="AS348" s="355"/>
      <c r="AT348" s="351">
        <f>BB348-AF348</f>
        <v>0</v>
      </c>
      <c r="AU348" s="351"/>
      <c r="AV348" s="351"/>
      <c r="AW348" s="351">
        <f>AX348</f>
        <v>0</v>
      </c>
      <c r="AX348" s="351">
        <f>BE348-AJ348</f>
        <v>0</v>
      </c>
      <c r="AY348" s="351"/>
      <c r="AZ348" s="351"/>
      <c r="BA348" s="351">
        <f t="shared" si="493"/>
        <v>0</v>
      </c>
      <c r="BB348" s="351">
        <f>AF348</f>
        <v>0</v>
      </c>
      <c r="BC348" s="351"/>
      <c r="BD348" s="351"/>
      <c r="BE348" s="356">
        <f t="shared" ref="BE348:BE351" si="497">BG348+BK348</f>
        <v>0</v>
      </c>
      <c r="BF348" s="398" t="e">
        <f t="shared" si="455"/>
        <v>#DIV/0!</v>
      </c>
      <c r="BG348" s="356">
        <f t="shared" si="488"/>
        <v>0</v>
      </c>
      <c r="BH348" s="398" t="e">
        <f t="shared" si="456"/>
        <v>#DIV/0!</v>
      </c>
      <c r="BI348" s="351"/>
      <c r="BJ348" s="351"/>
      <c r="BK348" s="351"/>
      <c r="BL348" s="351"/>
      <c r="BS348" s="647"/>
    </row>
    <row r="349" spans="2:71" s="43" customFormat="1" ht="22.5" hidden="1" customHeight="1" x14ac:dyDescent="0.25">
      <c r="B349" s="726"/>
      <c r="C349" s="744" t="s">
        <v>66</v>
      </c>
      <c r="D349" s="728"/>
      <c r="E349" s="728">
        <f t="shared" si="494"/>
        <v>0</v>
      </c>
      <c r="F349" s="728"/>
      <c r="G349" s="728"/>
      <c r="H349" s="728"/>
      <c r="I349" s="728"/>
      <c r="J349" s="728"/>
      <c r="K349" s="728">
        <f t="shared" si="492"/>
        <v>0</v>
      </c>
      <c r="L349" s="728">
        <v>0</v>
      </c>
      <c r="M349" s="728"/>
      <c r="N349" s="728"/>
      <c r="O349" s="728"/>
      <c r="P349" s="728">
        <f t="shared" si="478"/>
        <v>0</v>
      </c>
      <c r="Q349" s="730" t="e">
        <f t="shared" si="457"/>
        <v>#DIV/0!</v>
      </c>
      <c r="R349" s="728">
        <f>AF349-L349</f>
        <v>0</v>
      </c>
      <c r="S349" s="730" t="e">
        <f t="shared" si="458"/>
        <v>#DIV/0!</v>
      </c>
      <c r="T349" s="730"/>
      <c r="U349" s="730"/>
      <c r="V349" s="728"/>
      <c r="W349" s="728"/>
      <c r="X349" s="728"/>
      <c r="Y349" s="728"/>
      <c r="Z349" s="728">
        <f t="shared" si="495"/>
        <v>0</v>
      </c>
      <c r="AA349" s="747" t="e">
        <f t="shared" si="459"/>
        <v>#DIV/0!</v>
      </c>
      <c r="AB349" s="354">
        <f>AQ349-X349</f>
        <v>0</v>
      </c>
      <c r="AC349" s="393" t="e">
        <f t="shared" si="460"/>
        <v>#DIV/0!</v>
      </c>
      <c r="AD349" s="393"/>
      <c r="AE349" s="393"/>
      <c r="AF349" s="355"/>
      <c r="AG349" s="355"/>
      <c r="AH349" s="355"/>
      <c r="AI349" s="355"/>
      <c r="AJ349" s="354">
        <f t="shared" si="496"/>
        <v>0</v>
      </c>
      <c r="AK349" s="393" t="e">
        <f t="shared" si="461"/>
        <v>#DIV/0!</v>
      </c>
      <c r="AL349" s="354">
        <f>AY349-AH349</f>
        <v>0</v>
      </c>
      <c r="AM349" s="387" t="e">
        <f t="shared" si="462"/>
        <v>#DIV/0!</v>
      </c>
      <c r="AN349" s="387"/>
      <c r="AO349" s="387"/>
      <c r="AP349" s="355"/>
      <c r="AQ349" s="355"/>
      <c r="AR349" s="355"/>
      <c r="AS349" s="355"/>
      <c r="AT349" s="351"/>
      <c r="AU349" s="351"/>
      <c r="AV349" s="351"/>
      <c r="AW349" s="351">
        <f>AX349</f>
        <v>0</v>
      </c>
      <c r="AX349" s="351"/>
      <c r="AY349" s="351"/>
      <c r="AZ349" s="351"/>
      <c r="BA349" s="351">
        <f t="shared" si="493"/>
        <v>0</v>
      </c>
      <c r="BB349" s="351">
        <f>AF349</f>
        <v>0</v>
      </c>
      <c r="BC349" s="351"/>
      <c r="BD349" s="351"/>
      <c r="BE349" s="356">
        <f t="shared" si="497"/>
        <v>0</v>
      </c>
      <c r="BF349" s="398" t="e">
        <f t="shared" si="455"/>
        <v>#DIV/0!</v>
      </c>
      <c r="BG349" s="356">
        <f t="shared" si="488"/>
        <v>0</v>
      </c>
      <c r="BH349" s="398" t="e">
        <f t="shared" si="456"/>
        <v>#DIV/0!</v>
      </c>
      <c r="BI349" s="351"/>
      <c r="BJ349" s="351"/>
      <c r="BK349" s="351"/>
      <c r="BL349" s="351"/>
      <c r="BS349" s="647"/>
    </row>
    <row r="350" spans="2:71" s="43" customFormat="1" ht="62.25" hidden="1" customHeight="1" x14ac:dyDescent="0.25">
      <c r="B350" s="726"/>
      <c r="C350" s="744" t="s">
        <v>73</v>
      </c>
      <c r="D350" s="728"/>
      <c r="E350" s="728"/>
      <c r="F350" s="728"/>
      <c r="G350" s="728"/>
      <c r="H350" s="728"/>
      <c r="I350" s="728"/>
      <c r="J350" s="728"/>
      <c r="K350" s="728">
        <f t="shared" si="492"/>
        <v>0</v>
      </c>
      <c r="L350" s="728">
        <v>0</v>
      </c>
      <c r="M350" s="728"/>
      <c r="N350" s="728"/>
      <c r="O350" s="728"/>
      <c r="P350" s="728">
        <f t="shared" si="478"/>
        <v>0</v>
      </c>
      <c r="Q350" s="730" t="e">
        <f t="shared" si="457"/>
        <v>#DIV/0!</v>
      </c>
      <c r="R350" s="728">
        <f>AF350-L350</f>
        <v>0</v>
      </c>
      <c r="S350" s="730" t="e">
        <f t="shared" si="458"/>
        <v>#DIV/0!</v>
      </c>
      <c r="T350" s="730"/>
      <c r="U350" s="730"/>
      <c r="V350" s="728"/>
      <c r="W350" s="728"/>
      <c r="X350" s="728"/>
      <c r="Y350" s="728"/>
      <c r="Z350" s="728">
        <f t="shared" si="495"/>
        <v>0</v>
      </c>
      <c r="AA350" s="747" t="e">
        <f t="shared" si="459"/>
        <v>#DIV/0!</v>
      </c>
      <c r="AB350" s="354">
        <f>AQ350-X350</f>
        <v>0</v>
      </c>
      <c r="AC350" s="393" t="e">
        <f t="shared" si="460"/>
        <v>#DIV/0!</v>
      </c>
      <c r="AD350" s="393"/>
      <c r="AE350" s="393"/>
      <c r="AF350" s="355"/>
      <c r="AG350" s="355"/>
      <c r="AH350" s="355"/>
      <c r="AI350" s="355"/>
      <c r="AJ350" s="354">
        <f t="shared" si="496"/>
        <v>0</v>
      </c>
      <c r="AK350" s="393" t="e">
        <f t="shared" si="461"/>
        <v>#DIV/0!</v>
      </c>
      <c r="AL350" s="354">
        <f>AY350-AH350</f>
        <v>0</v>
      </c>
      <c r="AM350" s="387" t="e">
        <f t="shared" si="462"/>
        <v>#DIV/0!</v>
      </c>
      <c r="AN350" s="387"/>
      <c r="AO350" s="387"/>
      <c r="AP350" s="355"/>
      <c r="AQ350" s="355"/>
      <c r="AR350" s="355"/>
      <c r="AS350" s="355"/>
      <c r="AT350" s="351"/>
      <c r="AU350" s="351"/>
      <c r="AV350" s="351"/>
      <c r="AW350" s="351" t="e">
        <f>AX350</f>
        <v>#REF!</v>
      </c>
      <c r="AX350" s="351" t="e">
        <f>AF350-#REF!</f>
        <v>#REF!</v>
      </c>
      <c r="AY350" s="351"/>
      <c r="AZ350" s="351"/>
      <c r="BA350" s="351">
        <f>AF350</f>
        <v>0</v>
      </c>
      <c r="BB350" s="351">
        <f>AF350+61675.05822</f>
        <v>61675.058219999999</v>
      </c>
      <c r="BC350" s="351"/>
      <c r="BD350" s="351"/>
      <c r="BE350" s="356">
        <f t="shared" si="497"/>
        <v>0</v>
      </c>
      <c r="BF350" s="398" t="e">
        <f t="shared" si="455"/>
        <v>#DIV/0!</v>
      </c>
      <c r="BG350" s="356">
        <f t="shared" si="488"/>
        <v>0</v>
      </c>
      <c r="BH350" s="398" t="e">
        <f t="shared" si="456"/>
        <v>#DIV/0!</v>
      </c>
      <c r="BI350" s="351"/>
      <c r="BJ350" s="351"/>
      <c r="BK350" s="351"/>
      <c r="BL350" s="351"/>
      <c r="BS350" s="647"/>
    </row>
    <row r="351" spans="2:71" s="36" customFormat="1" ht="46.5" hidden="1" customHeight="1" x14ac:dyDescent="0.25">
      <c r="B351" s="748"/>
      <c r="C351" s="749" t="s">
        <v>57</v>
      </c>
      <c r="D351" s="750"/>
      <c r="E351" s="750"/>
      <c r="F351" s="750"/>
      <c r="G351" s="750"/>
      <c r="H351" s="750"/>
      <c r="I351" s="750"/>
      <c r="J351" s="750"/>
      <c r="K351" s="750">
        <f t="shared" si="492"/>
        <v>0</v>
      </c>
      <c r="L351" s="750">
        <v>0</v>
      </c>
      <c r="M351" s="750"/>
      <c r="N351" s="750"/>
      <c r="O351" s="750"/>
      <c r="P351" s="750">
        <f t="shared" si="478"/>
        <v>0</v>
      </c>
      <c r="Q351" s="730" t="e">
        <f t="shared" si="457"/>
        <v>#DIV/0!</v>
      </c>
      <c r="R351" s="728">
        <f>AF351-L351</f>
        <v>0</v>
      </c>
      <c r="S351" s="730" t="e">
        <f t="shared" si="458"/>
        <v>#DIV/0!</v>
      </c>
      <c r="T351" s="730"/>
      <c r="U351" s="730"/>
      <c r="V351" s="750"/>
      <c r="W351" s="750"/>
      <c r="X351" s="750"/>
      <c r="Y351" s="750"/>
      <c r="Z351" s="750">
        <f t="shared" si="495"/>
        <v>0</v>
      </c>
      <c r="AA351" s="747" t="e">
        <f t="shared" si="459"/>
        <v>#DIV/0!</v>
      </c>
      <c r="AB351" s="354">
        <f>AQ351-X351</f>
        <v>0</v>
      </c>
      <c r="AC351" s="393" t="e">
        <f t="shared" si="460"/>
        <v>#DIV/0!</v>
      </c>
      <c r="AD351" s="393"/>
      <c r="AE351" s="393"/>
      <c r="AF351" s="583"/>
      <c r="AG351" s="583"/>
      <c r="AH351" s="583"/>
      <c r="AI351" s="583"/>
      <c r="AJ351" s="309">
        <f t="shared" si="496"/>
        <v>0</v>
      </c>
      <c r="AK351" s="393" t="e">
        <f t="shared" si="461"/>
        <v>#DIV/0!</v>
      </c>
      <c r="AL351" s="354">
        <f>AY351-AH351</f>
        <v>0</v>
      </c>
      <c r="AM351" s="387" t="e">
        <f t="shared" si="462"/>
        <v>#DIV/0!</v>
      </c>
      <c r="AN351" s="387"/>
      <c r="AO351" s="387"/>
      <c r="AP351" s="583"/>
      <c r="AQ351" s="583"/>
      <c r="AR351" s="583"/>
      <c r="AS351" s="583"/>
      <c r="AT351" s="310">
        <f>BB351-AF351</f>
        <v>500000</v>
      </c>
      <c r="AU351" s="310"/>
      <c r="AV351" s="310"/>
      <c r="AW351" s="310"/>
      <c r="AX351" s="310"/>
      <c r="AY351" s="310"/>
      <c r="AZ351" s="310"/>
      <c r="BA351" s="310">
        <f t="shared" ref="BA351" si="498">BB351</f>
        <v>500000</v>
      </c>
      <c r="BB351" s="310">
        <v>500000</v>
      </c>
      <c r="BC351" s="310"/>
      <c r="BD351" s="310"/>
      <c r="BE351" s="356">
        <f t="shared" si="497"/>
        <v>0</v>
      </c>
      <c r="BF351" s="398" t="e">
        <f t="shared" si="455"/>
        <v>#DIV/0!</v>
      </c>
      <c r="BG351" s="356">
        <f t="shared" si="488"/>
        <v>0</v>
      </c>
      <c r="BH351" s="398" t="e">
        <f t="shared" si="456"/>
        <v>#DIV/0!</v>
      </c>
      <c r="BI351" s="310"/>
      <c r="BJ351" s="310"/>
      <c r="BK351" s="310"/>
      <c r="BL351" s="310"/>
      <c r="BS351" s="639"/>
    </row>
    <row r="352" spans="2:71" s="43" customFormat="1" ht="22.5" hidden="1" customHeight="1" x14ac:dyDescent="0.25">
      <c r="B352" s="726"/>
      <c r="C352" s="744"/>
      <c r="D352" s="728"/>
      <c r="E352" s="728"/>
      <c r="F352" s="728"/>
      <c r="G352" s="728"/>
      <c r="H352" s="728"/>
      <c r="I352" s="728"/>
      <c r="J352" s="728"/>
      <c r="K352" s="728"/>
      <c r="L352" s="728"/>
      <c r="M352" s="728"/>
      <c r="N352" s="728"/>
      <c r="O352" s="728"/>
      <c r="P352" s="728">
        <f t="shared" si="478"/>
        <v>0</v>
      </c>
      <c r="Q352" s="730" t="e">
        <f t="shared" si="457"/>
        <v>#DIV/0!</v>
      </c>
      <c r="R352" s="728"/>
      <c r="S352" s="730" t="e">
        <f t="shared" si="458"/>
        <v>#DIV/0!</v>
      </c>
      <c r="T352" s="730"/>
      <c r="U352" s="730"/>
      <c r="V352" s="728"/>
      <c r="W352" s="728"/>
      <c r="X352" s="728"/>
      <c r="Y352" s="728"/>
      <c r="Z352" s="728"/>
      <c r="AA352" s="747" t="e">
        <f t="shared" si="459"/>
        <v>#DIV/0!</v>
      </c>
      <c r="AB352" s="354"/>
      <c r="AC352" s="393" t="e">
        <f t="shared" si="460"/>
        <v>#DIV/0!</v>
      </c>
      <c r="AD352" s="393"/>
      <c r="AE352" s="393"/>
      <c r="AF352" s="355"/>
      <c r="AG352" s="355"/>
      <c r="AH352" s="355"/>
      <c r="AI352" s="355"/>
      <c r="AJ352" s="354"/>
      <c r="AK352" s="393" t="e">
        <f t="shared" si="461"/>
        <v>#DIV/0!</v>
      </c>
      <c r="AL352" s="354"/>
      <c r="AM352" s="387" t="e">
        <f t="shared" si="462"/>
        <v>#DIV/0!</v>
      </c>
      <c r="AN352" s="387"/>
      <c r="AO352" s="387"/>
      <c r="AP352" s="355"/>
      <c r="AQ352" s="355"/>
      <c r="AR352" s="355"/>
      <c r="AS352" s="355"/>
      <c r="AT352" s="351"/>
      <c r="AU352" s="351"/>
      <c r="AV352" s="351"/>
      <c r="AW352" s="351"/>
      <c r="AX352" s="351"/>
      <c r="AY352" s="351"/>
      <c r="AZ352" s="351"/>
      <c r="BA352" s="351"/>
      <c r="BB352" s="351"/>
      <c r="BC352" s="351"/>
      <c r="BD352" s="351"/>
      <c r="BE352" s="356"/>
      <c r="BF352" s="398" t="e">
        <f t="shared" si="455"/>
        <v>#DIV/0!</v>
      </c>
      <c r="BG352" s="356">
        <f t="shared" si="488"/>
        <v>0</v>
      </c>
      <c r="BH352" s="398" t="e">
        <f t="shared" si="456"/>
        <v>#DIV/0!</v>
      </c>
      <c r="BI352" s="351"/>
      <c r="BJ352" s="351"/>
      <c r="BK352" s="351"/>
      <c r="BL352" s="351"/>
      <c r="BS352" s="647"/>
    </row>
    <row r="353" spans="2:71" s="43" customFormat="1" ht="22.5" hidden="1" customHeight="1" x14ac:dyDescent="0.25">
      <c r="B353" s="726"/>
      <c r="C353" s="744"/>
      <c r="D353" s="728"/>
      <c r="E353" s="728"/>
      <c r="F353" s="728"/>
      <c r="G353" s="728"/>
      <c r="H353" s="728"/>
      <c r="I353" s="728"/>
      <c r="J353" s="728"/>
      <c r="K353" s="728"/>
      <c r="L353" s="728"/>
      <c r="M353" s="728"/>
      <c r="N353" s="728"/>
      <c r="O353" s="728"/>
      <c r="P353" s="728">
        <f t="shared" si="478"/>
        <v>0</v>
      </c>
      <c r="Q353" s="730" t="e">
        <f t="shared" si="457"/>
        <v>#DIV/0!</v>
      </c>
      <c r="R353" s="728"/>
      <c r="S353" s="730" t="e">
        <f t="shared" si="458"/>
        <v>#DIV/0!</v>
      </c>
      <c r="T353" s="730"/>
      <c r="U353" s="730"/>
      <c r="V353" s="728"/>
      <c r="W353" s="728"/>
      <c r="X353" s="728"/>
      <c r="Y353" s="728"/>
      <c r="Z353" s="728"/>
      <c r="AA353" s="747" t="e">
        <f t="shared" si="459"/>
        <v>#DIV/0!</v>
      </c>
      <c r="AB353" s="354"/>
      <c r="AC353" s="393" t="e">
        <f t="shared" si="460"/>
        <v>#DIV/0!</v>
      </c>
      <c r="AD353" s="393"/>
      <c r="AE353" s="393"/>
      <c r="AF353" s="355"/>
      <c r="AG353" s="355"/>
      <c r="AH353" s="355"/>
      <c r="AI353" s="355"/>
      <c r="AJ353" s="354"/>
      <c r="AK353" s="393" t="e">
        <f t="shared" si="461"/>
        <v>#DIV/0!</v>
      </c>
      <c r="AL353" s="354"/>
      <c r="AM353" s="387" t="e">
        <f t="shared" si="462"/>
        <v>#DIV/0!</v>
      </c>
      <c r="AN353" s="387"/>
      <c r="AO353" s="387"/>
      <c r="AP353" s="355"/>
      <c r="AQ353" s="355"/>
      <c r="AR353" s="355"/>
      <c r="AS353" s="355"/>
      <c r="AT353" s="351"/>
      <c r="AU353" s="351"/>
      <c r="AV353" s="351"/>
      <c r="AW353" s="351"/>
      <c r="AX353" s="351"/>
      <c r="AY353" s="351"/>
      <c r="AZ353" s="351"/>
      <c r="BA353" s="351"/>
      <c r="BB353" s="351"/>
      <c r="BC353" s="351"/>
      <c r="BD353" s="351"/>
      <c r="BE353" s="356"/>
      <c r="BF353" s="398" t="e">
        <f t="shared" si="455"/>
        <v>#DIV/0!</v>
      </c>
      <c r="BG353" s="356">
        <f t="shared" si="488"/>
        <v>0</v>
      </c>
      <c r="BH353" s="398" t="e">
        <f t="shared" si="456"/>
        <v>#DIV/0!</v>
      </c>
      <c r="BI353" s="351"/>
      <c r="BJ353" s="351"/>
      <c r="BK353" s="351"/>
      <c r="BL353" s="351"/>
      <c r="BS353" s="647"/>
    </row>
    <row r="354" spans="2:71" s="45" customFormat="1" ht="96" hidden="1" customHeight="1" x14ac:dyDescent="0.25">
      <c r="B354" s="705" t="s">
        <v>133</v>
      </c>
      <c r="C354" s="706" t="s">
        <v>134</v>
      </c>
      <c r="D354" s="707"/>
      <c r="E354" s="707"/>
      <c r="F354" s="707"/>
      <c r="G354" s="707"/>
      <c r="H354" s="707"/>
      <c r="I354" s="707"/>
      <c r="J354" s="707"/>
      <c r="K354" s="707">
        <f>L354</f>
        <v>0</v>
      </c>
      <c r="L354" s="707">
        <f>L355</f>
        <v>0</v>
      </c>
      <c r="M354" s="707"/>
      <c r="N354" s="707"/>
      <c r="O354" s="707"/>
      <c r="P354" s="707">
        <f t="shared" si="478"/>
        <v>0</v>
      </c>
      <c r="Q354" s="730" t="e">
        <f t="shared" si="457"/>
        <v>#DIV/0!</v>
      </c>
      <c r="R354" s="728">
        <f>R355</f>
        <v>0</v>
      </c>
      <c r="S354" s="730" t="e">
        <f t="shared" si="458"/>
        <v>#DIV/0!</v>
      </c>
      <c r="T354" s="730"/>
      <c r="U354" s="730"/>
      <c r="V354" s="707"/>
      <c r="W354" s="707"/>
      <c r="X354" s="707"/>
      <c r="Y354" s="707"/>
      <c r="Z354" s="707">
        <f>AB354</f>
        <v>0</v>
      </c>
      <c r="AA354" s="747" t="e">
        <f t="shared" si="459"/>
        <v>#DIV/0!</v>
      </c>
      <c r="AB354" s="354">
        <f>AB355</f>
        <v>0</v>
      </c>
      <c r="AC354" s="393" t="e">
        <f t="shared" si="460"/>
        <v>#DIV/0!</v>
      </c>
      <c r="AD354" s="393"/>
      <c r="AE354" s="393"/>
      <c r="AF354" s="582"/>
      <c r="AG354" s="582"/>
      <c r="AH354" s="582"/>
      <c r="AI354" s="582"/>
      <c r="AJ354" s="590">
        <f>AL354</f>
        <v>0</v>
      </c>
      <c r="AK354" s="393" t="e">
        <f t="shared" si="461"/>
        <v>#DIV/0!</v>
      </c>
      <c r="AL354" s="354">
        <f>AL355</f>
        <v>0</v>
      </c>
      <c r="AM354" s="387" t="e">
        <f t="shared" si="462"/>
        <v>#DIV/0!</v>
      </c>
      <c r="AN354" s="387"/>
      <c r="AO354" s="387"/>
      <c r="AP354" s="582"/>
      <c r="AQ354" s="582"/>
      <c r="AR354" s="582"/>
      <c r="AS354" s="582"/>
      <c r="AT354" s="331"/>
      <c r="AU354" s="331"/>
      <c r="AV354" s="331"/>
      <c r="AW354" s="331">
        <f>AX354</f>
        <v>0</v>
      </c>
      <c r="AX354" s="331">
        <f>AX355</f>
        <v>0</v>
      </c>
      <c r="AY354" s="331"/>
      <c r="AZ354" s="331"/>
      <c r="BA354" s="331">
        <f>BB354</f>
        <v>0</v>
      </c>
      <c r="BB354" s="331">
        <f>BB355</f>
        <v>0</v>
      </c>
      <c r="BC354" s="331"/>
      <c r="BD354" s="331"/>
      <c r="BE354" s="356">
        <f>BG354</f>
        <v>0</v>
      </c>
      <c r="BF354" s="398" t="e">
        <f t="shared" si="455"/>
        <v>#DIV/0!</v>
      </c>
      <c r="BG354" s="356">
        <f t="shared" si="488"/>
        <v>0</v>
      </c>
      <c r="BH354" s="398" t="e">
        <f t="shared" si="456"/>
        <v>#DIV/0!</v>
      </c>
      <c r="BI354" s="331"/>
      <c r="BJ354" s="331"/>
      <c r="BK354" s="331"/>
      <c r="BL354" s="331"/>
      <c r="BS354" s="643"/>
    </row>
    <row r="355" spans="2:71" s="43" customFormat="1" ht="52.5" hidden="1" customHeight="1" x14ac:dyDescent="0.25">
      <c r="B355" s="726"/>
      <c r="C355" s="744" t="s">
        <v>66</v>
      </c>
      <c r="D355" s="728"/>
      <c r="E355" s="728"/>
      <c r="F355" s="728"/>
      <c r="G355" s="728"/>
      <c r="H355" s="728"/>
      <c r="I355" s="728"/>
      <c r="J355" s="728"/>
      <c r="K355" s="728">
        <f>L355</f>
        <v>0</v>
      </c>
      <c r="L355" s="728">
        <v>0</v>
      </c>
      <c r="M355" s="728"/>
      <c r="N355" s="728"/>
      <c r="O355" s="728"/>
      <c r="P355" s="728">
        <f t="shared" si="478"/>
        <v>0</v>
      </c>
      <c r="Q355" s="730" t="e">
        <f t="shared" si="457"/>
        <v>#DIV/0!</v>
      </c>
      <c r="R355" s="728">
        <v>0</v>
      </c>
      <c r="S355" s="730" t="e">
        <f t="shared" si="458"/>
        <v>#DIV/0!</v>
      </c>
      <c r="T355" s="730"/>
      <c r="U355" s="730"/>
      <c r="V355" s="728"/>
      <c r="W355" s="728"/>
      <c r="X355" s="728"/>
      <c r="Y355" s="728"/>
      <c r="Z355" s="728">
        <f>AB355</f>
        <v>0</v>
      </c>
      <c r="AA355" s="747" t="e">
        <f t="shared" si="459"/>
        <v>#DIV/0!</v>
      </c>
      <c r="AB355" s="354">
        <v>0</v>
      </c>
      <c r="AC355" s="393" t="e">
        <f t="shared" si="460"/>
        <v>#DIV/0!</v>
      </c>
      <c r="AD355" s="393"/>
      <c r="AE355" s="393"/>
      <c r="AF355" s="355"/>
      <c r="AG355" s="355"/>
      <c r="AH355" s="355"/>
      <c r="AI355" s="355"/>
      <c r="AJ355" s="354">
        <f>AL355</f>
        <v>0</v>
      </c>
      <c r="AK355" s="393" t="e">
        <f t="shared" si="461"/>
        <v>#DIV/0!</v>
      </c>
      <c r="AL355" s="354">
        <v>0</v>
      </c>
      <c r="AM355" s="387" t="e">
        <f t="shared" si="462"/>
        <v>#DIV/0!</v>
      </c>
      <c r="AN355" s="387"/>
      <c r="AO355" s="387"/>
      <c r="AP355" s="355"/>
      <c r="AQ355" s="355"/>
      <c r="AR355" s="355"/>
      <c r="AS355" s="355"/>
      <c r="AT355" s="351"/>
      <c r="AU355" s="351"/>
      <c r="AV355" s="351"/>
      <c r="AW355" s="351">
        <f>AX355</f>
        <v>0</v>
      </c>
      <c r="AX355" s="351">
        <f>BB355-AF355</f>
        <v>0</v>
      </c>
      <c r="AY355" s="351"/>
      <c r="AZ355" s="351"/>
      <c r="BA355" s="351">
        <f>BB355</f>
        <v>0</v>
      </c>
      <c r="BB355" s="351">
        <v>0</v>
      </c>
      <c r="BC355" s="351"/>
      <c r="BD355" s="351"/>
      <c r="BE355" s="356">
        <f>BG355</f>
        <v>0</v>
      </c>
      <c r="BF355" s="398" t="e">
        <f t="shared" si="455"/>
        <v>#DIV/0!</v>
      </c>
      <c r="BG355" s="356">
        <f t="shared" si="488"/>
        <v>0</v>
      </c>
      <c r="BH355" s="398" t="e">
        <f t="shared" si="456"/>
        <v>#DIV/0!</v>
      </c>
      <c r="BI355" s="351"/>
      <c r="BJ355" s="351"/>
      <c r="BK355" s="351"/>
      <c r="BL355" s="351"/>
      <c r="BS355" s="647"/>
    </row>
    <row r="356" spans="2:71" s="73" customFormat="1" ht="22.5" hidden="1" customHeight="1" x14ac:dyDescent="0.25">
      <c r="B356" s="705"/>
      <c r="C356" s="751"/>
      <c r="D356" s="746"/>
      <c r="E356" s="746"/>
      <c r="F356" s="746"/>
      <c r="G356" s="746"/>
      <c r="H356" s="746"/>
      <c r="I356" s="746"/>
      <c r="J356" s="746"/>
      <c r="K356" s="746"/>
      <c r="L356" s="746"/>
      <c r="M356" s="746"/>
      <c r="N356" s="746"/>
      <c r="O356" s="746"/>
      <c r="P356" s="746">
        <f t="shared" si="478"/>
        <v>0</v>
      </c>
      <c r="Q356" s="730" t="e">
        <f t="shared" si="457"/>
        <v>#DIV/0!</v>
      </c>
      <c r="R356" s="728"/>
      <c r="S356" s="730" t="e">
        <f t="shared" si="458"/>
        <v>#DIV/0!</v>
      </c>
      <c r="T356" s="730"/>
      <c r="U356" s="730"/>
      <c r="V356" s="746"/>
      <c r="W356" s="746"/>
      <c r="X356" s="746"/>
      <c r="Y356" s="746"/>
      <c r="Z356" s="746"/>
      <c r="AA356" s="747" t="e">
        <f t="shared" si="459"/>
        <v>#DIV/0!</v>
      </c>
      <c r="AB356" s="354"/>
      <c r="AC356" s="393" t="e">
        <f t="shared" si="460"/>
        <v>#DIV/0!</v>
      </c>
      <c r="AD356" s="393"/>
      <c r="AE356" s="393"/>
      <c r="AF356" s="416"/>
      <c r="AG356" s="416"/>
      <c r="AH356" s="416"/>
      <c r="AI356" s="416"/>
      <c r="AJ356" s="417"/>
      <c r="AK356" s="393" t="e">
        <f t="shared" si="461"/>
        <v>#DIV/0!</v>
      </c>
      <c r="AL356" s="354"/>
      <c r="AM356" s="387" t="e">
        <f t="shared" si="462"/>
        <v>#DIV/0!</v>
      </c>
      <c r="AN356" s="387"/>
      <c r="AO356" s="387"/>
      <c r="AP356" s="416"/>
      <c r="AQ356" s="416"/>
      <c r="AR356" s="416"/>
      <c r="AS356" s="416"/>
      <c r="AT356" s="418"/>
      <c r="AU356" s="418"/>
      <c r="AV356" s="418"/>
      <c r="AW356" s="418"/>
      <c r="AX356" s="418"/>
      <c r="AY356" s="418"/>
      <c r="AZ356" s="418"/>
      <c r="BA356" s="418"/>
      <c r="BB356" s="418"/>
      <c r="BC356" s="418"/>
      <c r="BD356" s="418"/>
      <c r="BE356" s="356"/>
      <c r="BF356" s="398" t="e">
        <f t="shared" si="455"/>
        <v>#DIV/0!</v>
      </c>
      <c r="BG356" s="356">
        <f t="shared" si="488"/>
        <v>0</v>
      </c>
      <c r="BH356" s="398" t="e">
        <f t="shared" si="456"/>
        <v>#DIV/0!</v>
      </c>
      <c r="BI356" s="418"/>
      <c r="BJ356" s="418"/>
      <c r="BK356" s="418"/>
      <c r="BL356" s="418"/>
      <c r="BS356" s="676"/>
    </row>
    <row r="357" spans="2:71" s="73" customFormat="1" ht="22.5" hidden="1" customHeight="1" x14ac:dyDescent="0.25">
      <c r="B357" s="705"/>
      <c r="C357" s="751"/>
      <c r="D357" s="746"/>
      <c r="E357" s="746"/>
      <c r="F357" s="746"/>
      <c r="G357" s="746"/>
      <c r="H357" s="746"/>
      <c r="I357" s="746"/>
      <c r="J357" s="746"/>
      <c r="K357" s="746"/>
      <c r="L357" s="746"/>
      <c r="M357" s="746"/>
      <c r="N357" s="746"/>
      <c r="O357" s="746"/>
      <c r="P357" s="746">
        <f t="shared" si="478"/>
        <v>0</v>
      </c>
      <c r="Q357" s="730" t="e">
        <f t="shared" si="457"/>
        <v>#DIV/0!</v>
      </c>
      <c r="R357" s="728"/>
      <c r="S357" s="730" t="e">
        <f t="shared" si="458"/>
        <v>#DIV/0!</v>
      </c>
      <c r="T357" s="730"/>
      <c r="U357" s="730"/>
      <c r="V357" s="746"/>
      <c r="W357" s="746"/>
      <c r="X357" s="746"/>
      <c r="Y357" s="746"/>
      <c r="Z357" s="746"/>
      <c r="AA357" s="747" t="e">
        <f t="shared" si="459"/>
        <v>#DIV/0!</v>
      </c>
      <c r="AB357" s="354"/>
      <c r="AC357" s="393" t="e">
        <f t="shared" si="460"/>
        <v>#DIV/0!</v>
      </c>
      <c r="AD357" s="393"/>
      <c r="AE357" s="393"/>
      <c r="AF357" s="416"/>
      <c r="AG357" s="416"/>
      <c r="AH357" s="416"/>
      <c r="AI357" s="416"/>
      <c r="AJ357" s="417"/>
      <c r="AK357" s="393" t="e">
        <f t="shared" si="461"/>
        <v>#DIV/0!</v>
      </c>
      <c r="AL357" s="354"/>
      <c r="AM357" s="387" t="e">
        <f t="shared" si="462"/>
        <v>#DIV/0!</v>
      </c>
      <c r="AN357" s="387"/>
      <c r="AO357" s="387"/>
      <c r="AP357" s="416"/>
      <c r="AQ357" s="416"/>
      <c r="AR357" s="416"/>
      <c r="AS357" s="416"/>
      <c r="AT357" s="418"/>
      <c r="AU357" s="418"/>
      <c r="AV357" s="418"/>
      <c r="AW357" s="418"/>
      <c r="AX357" s="418"/>
      <c r="AY357" s="418"/>
      <c r="AZ357" s="418"/>
      <c r="BA357" s="418"/>
      <c r="BB357" s="418"/>
      <c r="BC357" s="418"/>
      <c r="BD357" s="418"/>
      <c r="BE357" s="356"/>
      <c r="BF357" s="398" t="e">
        <f t="shared" si="455"/>
        <v>#DIV/0!</v>
      </c>
      <c r="BG357" s="356">
        <f t="shared" si="488"/>
        <v>0</v>
      </c>
      <c r="BH357" s="398" t="e">
        <f t="shared" si="456"/>
        <v>#DIV/0!</v>
      </c>
      <c r="BI357" s="418"/>
      <c r="BJ357" s="418"/>
      <c r="BK357" s="418"/>
      <c r="BL357" s="418"/>
      <c r="BS357" s="676"/>
    </row>
    <row r="358" spans="2:71" s="75" customFormat="1" ht="83.25" customHeight="1" x14ac:dyDescent="0.25">
      <c r="B358" s="705" t="s">
        <v>67</v>
      </c>
      <c r="C358" s="723" t="s">
        <v>125</v>
      </c>
      <c r="D358" s="717"/>
      <c r="E358" s="717">
        <f t="shared" ref="E358:E424" si="499">F358+G358</f>
        <v>15000</v>
      </c>
      <c r="F358" s="717">
        <v>15000</v>
      </c>
      <c r="G358" s="717">
        <v>0</v>
      </c>
      <c r="H358" s="717"/>
      <c r="I358" s="717"/>
      <c r="J358" s="717"/>
      <c r="K358" s="717">
        <f>L358+M358</f>
        <v>34994.500480000002</v>
      </c>
      <c r="L358" s="717">
        <v>23496.82948</v>
      </c>
      <c r="M358" s="717">
        <v>11497.671</v>
      </c>
      <c r="N358" s="717"/>
      <c r="O358" s="717"/>
      <c r="P358" s="717">
        <f>R358+X358</f>
        <v>29407.334070000001</v>
      </c>
      <c r="Q358" s="708">
        <f t="shared" si="457"/>
        <v>0.84034158701041695</v>
      </c>
      <c r="R358" s="717">
        <v>29407.334070000001</v>
      </c>
      <c r="S358" s="708">
        <f t="shared" si="458"/>
        <v>1.2515447709671168</v>
      </c>
      <c r="T358" s="708"/>
      <c r="U358" s="708"/>
      <c r="V358" s="717"/>
      <c r="W358" s="717"/>
      <c r="X358" s="717"/>
      <c r="Y358" s="717"/>
      <c r="Z358" s="717">
        <f>AB358+AH358</f>
        <v>22332.91648</v>
      </c>
      <c r="AA358" s="709">
        <f t="shared" si="459"/>
        <v>0.63818360524287721</v>
      </c>
      <c r="AB358" s="304">
        <v>22332.91648</v>
      </c>
      <c r="AC358" s="389">
        <f t="shared" si="460"/>
        <v>0.9504651041966875</v>
      </c>
      <c r="AD358" s="389"/>
      <c r="AE358" s="389"/>
      <c r="AF358" s="302"/>
      <c r="AG358" s="302"/>
      <c r="AH358" s="302"/>
      <c r="AI358" s="302"/>
      <c r="AJ358" s="304">
        <f>AL358+AR358</f>
        <v>83297.980060000002</v>
      </c>
      <c r="AK358" s="389">
        <f t="shared" si="461"/>
        <v>2.3803163044892246</v>
      </c>
      <c r="AL358" s="304">
        <v>83297.980060000002</v>
      </c>
      <c r="AM358" s="387">
        <f t="shared" si="462"/>
        <v>3.5450731823585588</v>
      </c>
      <c r="AN358" s="387"/>
      <c r="AO358" s="387"/>
      <c r="AP358" s="302"/>
      <c r="AQ358" s="302"/>
      <c r="AR358" s="302"/>
      <c r="AS358" s="302"/>
      <c r="AT358" s="331"/>
      <c r="AU358" s="305"/>
      <c r="AV358" s="305"/>
      <c r="AW358" s="305">
        <f>AX358</f>
        <v>-82134.067060000001</v>
      </c>
      <c r="AX358" s="331">
        <f>BE358-AJ358</f>
        <v>-82134.067060000001</v>
      </c>
      <c r="AY358" s="305"/>
      <c r="AZ358" s="305"/>
      <c r="BA358" s="305">
        <f>BB358</f>
        <v>23496.82948</v>
      </c>
      <c r="BB358" s="305">
        <f>L358</f>
        <v>23496.82948</v>
      </c>
      <c r="BC358" s="305"/>
      <c r="BD358" s="305"/>
      <c r="BE358" s="306">
        <f>BG358+BK358</f>
        <v>1163.9130000000005</v>
      </c>
      <c r="BF358" s="398">
        <f t="shared" si="455"/>
        <v>3.3259883239802154E-2</v>
      </c>
      <c r="BG358" s="356">
        <f t="shared" si="488"/>
        <v>1163.9130000000005</v>
      </c>
      <c r="BH358" s="398">
        <f t="shared" si="456"/>
        <v>4.9534895803312461E-2</v>
      </c>
      <c r="BI358" s="305"/>
      <c r="BJ358" s="305"/>
      <c r="BK358" s="305"/>
      <c r="BL358" s="305"/>
      <c r="BS358" s="722" t="s">
        <v>437</v>
      </c>
    </row>
    <row r="359" spans="2:71" s="76" customFormat="1" ht="51.75" customHeight="1" x14ac:dyDescent="0.25">
      <c r="B359" s="770" t="s">
        <v>71</v>
      </c>
      <c r="C359" s="771" t="s">
        <v>135</v>
      </c>
      <c r="D359" s="772"/>
      <c r="E359" s="772">
        <f>E363+E387+E406+E409+E435+E415+E418</f>
        <v>49505.603999999992</v>
      </c>
      <c r="F359" s="772">
        <f>F363+F387+F406+F409+F435+F415+F418</f>
        <v>0</v>
      </c>
      <c r="G359" s="772">
        <f>G363+G387+G406+G409+G435</f>
        <v>49505.603999999992</v>
      </c>
      <c r="H359" s="772">
        <f>I359</f>
        <v>0</v>
      </c>
      <c r="I359" s="772">
        <f>I363+I387+I406+I409+I435+I415+I418</f>
        <v>0</v>
      </c>
      <c r="J359" s="772">
        <f>J363+J387+J406+J409+J435</f>
        <v>0</v>
      </c>
      <c r="K359" s="772">
        <f>L359+M359</f>
        <v>906012.60000000009</v>
      </c>
      <c r="L359" s="772">
        <f>L363+L373+L383</f>
        <v>896280.16341000004</v>
      </c>
      <c r="M359" s="772">
        <f t="shared" ref="M359:O359" si="500">M363+M373+M383</f>
        <v>9732.4365899999993</v>
      </c>
      <c r="N359" s="772">
        <f t="shared" si="500"/>
        <v>0</v>
      </c>
      <c r="O359" s="772">
        <f t="shared" si="500"/>
        <v>0</v>
      </c>
      <c r="P359" s="772">
        <f>R359</f>
        <v>598879.90870000003</v>
      </c>
      <c r="Q359" s="788">
        <f t="shared" si="457"/>
        <v>0.66100615896511816</v>
      </c>
      <c r="R359" s="772">
        <f>R363+R373+R383</f>
        <v>598879.90870000003</v>
      </c>
      <c r="S359" s="788">
        <f t="shared" si="458"/>
        <v>0.66818382593841319</v>
      </c>
      <c r="T359" s="788"/>
      <c r="U359" s="788"/>
      <c r="V359" s="772"/>
      <c r="W359" s="772"/>
      <c r="X359" s="772">
        <f>X360+X361</f>
        <v>0</v>
      </c>
      <c r="Y359" s="772"/>
      <c r="Z359" s="772">
        <f>AB359+AD359</f>
        <v>906012.60000000009</v>
      </c>
      <c r="AA359" s="789">
        <f t="shared" si="459"/>
        <v>1</v>
      </c>
      <c r="AB359" s="774">
        <f>AB363+AB373+AB383</f>
        <v>896280.16341000004</v>
      </c>
      <c r="AC359" s="789">
        <f t="shared" si="460"/>
        <v>1</v>
      </c>
      <c r="AD359" s="789">
        <f>AD363+AD373+AD383</f>
        <v>9732.4365899999993</v>
      </c>
      <c r="AE359" s="789">
        <f>AD359/M359</f>
        <v>1</v>
      </c>
      <c r="AF359" s="772"/>
      <c r="AG359" s="772"/>
      <c r="AH359" s="772">
        <f>AH360+AH361</f>
        <v>0</v>
      </c>
      <c r="AI359" s="772"/>
      <c r="AJ359" s="774">
        <f>AL359</f>
        <v>3464689.1041499996</v>
      </c>
      <c r="AK359" s="789">
        <f t="shared" si="461"/>
        <v>3.8241069761612576</v>
      </c>
      <c r="AL359" s="774">
        <f>AL363+AL373+AL383</f>
        <v>3464689.1041499996</v>
      </c>
      <c r="AM359" s="790">
        <f t="shared" si="462"/>
        <v>3.8656318030828607</v>
      </c>
      <c r="AN359" s="790"/>
      <c r="AO359" s="790"/>
      <c r="AP359" s="772"/>
      <c r="AQ359" s="772"/>
      <c r="AR359" s="772">
        <f>AR360+AR361</f>
        <v>0</v>
      </c>
      <c r="AS359" s="772"/>
      <c r="AT359" s="791">
        <f>AT360+AT361</f>
        <v>0</v>
      </c>
      <c r="AU359" s="791"/>
      <c r="AV359" s="791">
        <f>AV363+AV387+AV406+AV409+AV435</f>
        <v>13324.341569999997</v>
      </c>
      <c r="AW359" s="791">
        <f>AX359</f>
        <v>0</v>
      </c>
      <c r="AX359" s="791">
        <f>AX360+AX361</f>
        <v>0</v>
      </c>
      <c r="AY359" s="791"/>
      <c r="AZ359" s="791" t="e">
        <f>AZ363+AZ387+AZ406+AZ409+AZ435</f>
        <v>#DIV/0!</v>
      </c>
      <c r="BA359" s="791">
        <f>BB359</f>
        <v>0</v>
      </c>
      <c r="BB359" s="791">
        <f>BB360+BB361</f>
        <v>0</v>
      </c>
      <c r="BC359" s="791"/>
      <c r="BD359" s="791">
        <f>BD363+BD387+BD406+BD409+BD435</f>
        <v>80464.671900000001</v>
      </c>
      <c r="BE359" s="776" t="e">
        <f>BG359</f>
        <v>#REF!</v>
      </c>
      <c r="BF359" s="792" t="e">
        <f t="shared" si="455"/>
        <v>#REF!</v>
      </c>
      <c r="BG359" s="776" t="e">
        <f>BG360+BG361</f>
        <v>#REF!</v>
      </c>
      <c r="BH359" s="792" t="e">
        <f t="shared" si="456"/>
        <v>#REF!</v>
      </c>
      <c r="BI359" s="791"/>
      <c r="BJ359" s="791"/>
      <c r="BK359" s="791"/>
      <c r="BL359" s="791"/>
      <c r="BM359" s="778"/>
      <c r="BN359" s="778"/>
      <c r="BO359" s="778"/>
      <c r="BP359" s="778"/>
      <c r="BQ359" s="778"/>
      <c r="BR359" s="778"/>
      <c r="BS359" s="779"/>
    </row>
    <row r="360" spans="2:71" s="35" customFormat="1" ht="41.25" hidden="1" customHeight="1" x14ac:dyDescent="0.25">
      <c r="B360" s="301"/>
      <c r="C360" s="186" t="s">
        <v>56</v>
      </c>
      <c r="D360" s="302"/>
      <c r="E360" s="582"/>
      <c r="F360" s="302"/>
      <c r="G360" s="302"/>
      <c r="H360" s="582"/>
      <c r="I360" s="302"/>
      <c r="J360" s="302"/>
      <c r="K360" s="302">
        <f t="shared" ref="K360" si="501">L360</f>
        <v>0</v>
      </c>
      <c r="L360" s="302">
        <f>L374</f>
        <v>0</v>
      </c>
      <c r="M360" s="302">
        <f t="shared" ref="M360:O360" si="502">M374</f>
        <v>0</v>
      </c>
      <c r="N360" s="302">
        <f t="shared" si="502"/>
        <v>0</v>
      </c>
      <c r="O360" s="302">
        <f t="shared" si="502"/>
        <v>0</v>
      </c>
      <c r="P360" s="302">
        <f>R360</f>
        <v>0</v>
      </c>
      <c r="Q360" s="606" t="e">
        <f t="shared" si="457"/>
        <v>#DIV/0!</v>
      </c>
      <c r="R360" s="302">
        <f>R374</f>
        <v>0</v>
      </c>
      <c r="S360" s="606" t="e">
        <f t="shared" si="458"/>
        <v>#DIV/0!</v>
      </c>
      <c r="T360" s="606"/>
      <c r="U360" s="606"/>
      <c r="V360" s="302"/>
      <c r="W360" s="302"/>
      <c r="X360" s="302"/>
      <c r="Y360" s="302"/>
      <c r="Z360" s="302">
        <f>AB360</f>
        <v>0</v>
      </c>
      <c r="AA360" s="389">
        <v>0</v>
      </c>
      <c r="AB360" s="304">
        <f>AB374</f>
        <v>0</v>
      </c>
      <c r="AC360" s="393">
        <v>0</v>
      </c>
      <c r="AD360" s="304">
        <f>AD374</f>
        <v>0</v>
      </c>
      <c r="AE360" s="393">
        <v>0</v>
      </c>
      <c r="AF360" s="302"/>
      <c r="AG360" s="302"/>
      <c r="AH360" s="302"/>
      <c r="AI360" s="302"/>
      <c r="AJ360" s="304">
        <f>AL360</f>
        <v>0</v>
      </c>
      <c r="AK360" s="389" t="e">
        <f t="shared" si="461"/>
        <v>#DIV/0!</v>
      </c>
      <c r="AL360" s="304">
        <f>AL374</f>
        <v>0</v>
      </c>
      <c r="AM360" s="387" t="e">
        <f t="shared" si="462"/>
        <v>#DIV/0!</v>
      </c>
      <c r="AN360" s="387"/>
      <c r="AO360" s="387"/>
      <c r="AP360" s="302"/>
      <c r="AQ360" s="302"/>
      <c r="AR360" s="302"/>
      <c r="AS360" s="302"/>
      <c r="AT360" s="305">
        <f>AT387+AT410+AT418+AT431+AT435</f>
        <v>0</v>
      </c>
      <c r="AU360" s="305"/>
      <c r="AV360" s="305"/>
      <c r="AW360" s="305">
        <f>AX360</f>
        <v>0</v>
      </c>
      <c r="AX360" s="305">
        <f>AX363+AX387+AX410+AX418+AX431+AX435</f>
        <v>0</v>
      </c>
      <c r="AY360" s="305"/>
      <c r="AZ360" s="305"/>
      <c r="BA360" s="305">
        <f>BB360</f>
        <v>0</v>
      </c>
      <c r="BB360" s="305">
        <f>BB363+BB387+BB410+BB418+BB431+BB435</f>
        <v>0</v>
      </c>
      <c r="BC360" s="305"/>
      <c r="BD360" s="305"/>
      <c r="BE360" s="306">
        <f>BG360</f>
        <v>0</v>
      </c>
      <c r="BF360" s="398" t="e">
        <f t="shared" si="455"/>
        <v>#DIV/0!</v>
      </c>
      <c r="BG360" s="306">
        <f>BG364+BG374+BG384</f>
        <v>0</v>
      </c>
      <c r="BH360" s="398" t="e">
        <f t="shared" si="456"/>
        <v>#DIV/0!</v>
      </c>
      <c r="BI360" s="305"/>
      <c r="BJ360" s="305"/>
      <c r="BK360" s="305"/>
      <c r="BL360" s="305"/>
      <c r="BS360" s="638"/>
    </row>
    <row r="361" spans="2:71" s="87" customFormat="1" ht="46.5" hidden="1" customHeight="1" x14ac:dyDescent="0.25">
      <c r="B361" s="587"/>
      <c r="C361" s="212" t="s">
        <v>136</v>
      </c>
      <c r="D361" s="594"/>
      <c r="E361" s="594"/>
      <c r="F361" s="594"/>
      <c r="G361" s="594"/>
      <c r="H361" s="594"/>
      <c r="I361" s="594"/>
      <c r="J361" s="594"/>
      <c r="K361" s="594">
        <f>L361+M361</f>
        <v>906012.60000000009</v>
      </c>
      <c r="L361" s="594">
        <f>L364+L378+L387</f>
        <v>896280.16341000004</v>
      </c>
      <c r="M361" s="594">
        <f t="shared" ref="M361:O361" si="503">M364+M378+M387</f>
        <v>9732.4365899999993</v>
      </c>
      <c r="N361" s="594">
        <f t="shared" si="503"/>
        <v>0</v>
      </c>
      <c r="O361" s="594">
        <f t="shared" si="503"/>
        <v>0</v>
      </c>
      <c r="P361" s="594">
        <f>R361</f>
        <v>598879.90870000003</v>
      </c>
      <c r="Q361" s="606">
        <f t="shared" si="457"/>
        <v>0.66100615896511816</v>
      </c>
      <c r="R361" s="594">
        <f>R364+R378+R387</f>
        <v>598879.90870000003</v>
      </c>
      <c r="S361" s="606">
        <f t="shared" si="458"/>
        <v>0.66818382593841319</v>
      </c>
      <c r="T361" s="606"/>
      <c r="U361" s="606"/>
      <c r="V361" s="594"/>
      <c r="W361" s="594"/>
      <c r="X361" s="594"/>
      <c r="Y361" s="594"/>
      <c r="Z361" s="594">
        <f>AB361+AD361</f>
        <v>906012.60000000009</v>
      </c>
      <c r="AA361" s="393">
        <f t="shared" si="459"/>
        <v>1</v>
      </c>
      <c r="AB361" s="348">
        <f>AB364+AB378+AB387</f>
        <v>896280.16341000004</v>
      </c>
      <c r="AC361" s="393">
        <f t="shared" si="460"/>
        <v>1</v>
      </c>
      <c r="AD361" s="348">
        <f>AD364+AD378+AD387</f>
        <v>9732.4365899999993</v>
      </c>
      <c r="AE361" s="393">
        <f t="shared" ref="AE361" si="504">AD361/M361</f>
        <v>1</v>
      </c>
      <c r="AF361" s="594"/>
      <c r="AG361" s="594"/>
      <c r="AH361" s="594"/>
      <c r="AI361" s="594"/>
      <c r="AJ361" s="348">
        <f>AL361</f>
        <v>3464689.1041499996</v>
      </c>
      <c r="AK361" s="393">
        <f t="shared" si="461"/>
        <v>3.8241069761612576</v>
      </c>
      <c r="AL361" s="348">
        <f>AL364+AL378+AL387</f>
        <v>3464689.1041499996</v>
      </c>
      <c r="AM361" s="433">
        <f t="shared" si="462"/>
        <v>3.8656318030828607</v>
      </c>
      <c r="AN361" s="433"/>
      <c r="AO361" s="433"/>
      <c r="AP361" s="594"/>
      <c r="AQ361" s="594"/>
      <c r="AR361" s="594"/>
      <c r="AS361" s="594"/>
      <c r="AT361" s="595">
        <f>AT414</f>
        <v>0</v>
      </c>
      <c r="AU361" s="595"/>
      <c r="AV361" s="595"/>
      <c r="AW361" s="546">
        <f>AX361</f>
        <v>0</v>
      </c>
      <c r="AX361" s="595">
        <f>AX414</f>
        <v>0</v>
      </c>
      <c r="AY361" s="595"/>
      <c r="AZ361" s="595"/>
      <c r="BA361" s="595">
        <f>BB361</f>
        <v>0</v>
      </c>
      <c r="BB361" s="595">
        <f>BB414</f>
        <v>0</v>
      </c>
      <c r="BC361" s="595"/>
      <c r="BD361" s="595"/>
      <c r="BE361" s="352" t="e">
        <f>BG361</f>
        <v>#REF!</v>
      </c>
      <c r="BF361" s="398" t="e">
        <f t="shared" si="455"/>
        <v>#REF!</v>
      </c>
      <c r="BG361" s="352" t="e">
        <f>#REF!+BG378+BG387</f>
        <v>#REF!</v>
      </c>
      <c r="BH361" s="398" t="e">
        <f t="shared" si="456"/>
        <v>#REF!</v>
      </c>
      <c r="BI361" s="595"/>
      <c r="BJ361" s="595"/>
      <c r="BK361" s="595"/>
      <c r="BL361" s="595"/>
      <c r="BS361" s="679"/>
    </row>
    <row r="362" spans="2:71" s="47" customFormat="1" ht="24.75" customHeight="1" x14ac:dyDescent="0.25">
      <c r="B362" s="301"/>
      <c r="C362" s="186" t="s">
        <v>79</v>
      </c>
      <c r="D362" s="582"/>
      <c r="E362" s="355"/>
      <c r="F362" s="582"/>
      <c r="G362" s="582"/>
      <c r="H362" s="582"/>
      <c r="I362" s="582"/>
      <c r="J362" s="582"/>
      <c r="K362" s="582"/>
      <c r="L362" s="582"/>
      <c r="M362" s="582"/>
      <c r="N362" s="582"/>
      <c r="O362" s="582"/>
      <c r="P362" s="582"/>
      <c r="Q362" s="606"/>
      <c r="R362" s="355"/>
      <c r="S362" s="606"/>
      <c r="T362" s="606"/>
      <c r="U362" s="606"/>
      <c r="V362" s="582"/>
      <c r="W362" s="582"/>
      <c r="X362" s="582"/>
      <c r="Y362" s="582"/>
      <c r="Z362" s="582"/>
      <c r="AA362" s="389"/>
      <c r="AB362" s="354"/>
      <c r="AC362" s="393"/>
      <c r="AD362" s="393"/>
      <c r="AE362" s="393"/>
      <c r="AF362" s="582"/>
      <c r="AG362" s="582"/>
      <c r="AH362" s="582"/>
      <c r="AI362" s="582"/>
      <c r="AJ362" s="590"/>
      <c r="AK362" s="389"/>
      <c r="AL362" s="354"/>
      <c r="AM362" s="387"/>
      <c r="AN362" s="387"/>
      <c r="AO362" s="387"/>
      <c r="AP362" s="582"/>
      <c r="AQ362" s="582"/>
      <c r="AR362" s="582"/>
      <c r="AS362" s="582"/>
      <c r="AT362" s="331"/>
      <c r="AU362" s="331"/>
      <c r="AV362" s="331"/>
      <c r="AW362" s="331"/>
      <c r="AX362" s="331"/>
      <c r="AY362" s="331"/>
      <c r="AZ362" s="331"/>
      <c r="BA362" s="331"/>
      <c r="BB362" s="331"/>
      <c r="BC362" s="331"/>
      <c r="BD362" s="331"/>
      <c r="BE362" s="356"/>
      <c r="BF362" s="398"/>
      <c r="BG362" s="356"/>
      <c r="BH362" s="398"/>
      <c r="BI362" s="331"/>
      <c r="BJ362" s="331"/>
      <c r="BK362" s="331"/>
      <c r="BL362" s="331"/>
      <c r="BM362" s="38"/>
      <c r="BN362" s="38"/>
      <c r="BS362" s="650"/>
    </row>
    <row r="363" spans="2:71" s="77" customFormat="1" ht="54.75" customHeight="1" x14ac:dyDescent="0.25">
      <c r="B363" s="301" t="s">
        <v>103</v>
      </c>
      <c r="C363" s="190" t="s">
        <v>137</v>
      </c>
      <c r="D363" s="302"/>
      <c r="E363" s="302"/>
      <c r="F363" s="302"/>
      <c r="G363" s="302"/>
      <c r="H363" s="302"/>
      <c r="I363" s="302"/>
      <c r="J363" s="302"/>
      <c r="K363" s="302">
        <f>L363+M363</f>
        <v>405489.57</v>
      </c>
      <c r="L363" s="302">
        <f>L364</f>
        <v>399924.54141000001</v>
      </c>
      <c r="M363" s="302">
        <f>M364</f>
        <v>5565.0285899999999</v>
      </c>
      <c r="N363" s="302"/>
      <c r="O363" s="302"/>
      <c r="P363" s="302">
        <f t="shared" ref="P363:P392" si="505">R363</f>
        <v>378821.63419999997</v>
      </c>
      <c r="Q363" s="606">
        <f t="shared" si="457"/>
        <v>0.93423274536999801</v>
      </c>
      <c r="R363" s="302">
        <f>R364</f>
        <v>378821.63419999997</v>
      </c>
      <c r="S363" s="606">
        <f t="shared" si="458"/>
        <v>0.9472327776245032</v>
      </c>
      <c r="T363" s="606"/>
      <c r="U363" s="606"/>
      <c r="V363" s="302"/>
      <c r="W363" s="302"/>
      <c r="X363" s="302"/>
      <c r="Y363" s="302"/>
      <c r="Z363" s="302">
        <f>AB363+AD363</f>
        <v>405489.57</v>
      </c>
      <c r="AA363" s="389">
        <f t="shared" si="459"/>
        <v>1</v>
      </c>
      <c r="AB363" s="304">
        <f>AB364</f>
        <v>399924.54141000001</v>
      </c>
      <c r="AC363" s="393">
        <f t="shared" si="460"/>
        <v>1</v>
      </c>
      <c r="AD363" s="304">
        <f>AD364</f>
        <v>5565.0285899999999</v>
      </c>
      <c r="AE363" s="393">
        <f>AD363/M363</f>
        <v>1</v>
      </c>
      <c r="AF363" s="302"/>
      <c r="AG363" s="302"/>
      <c r="AH363" s="302"/>
      <c r="AI363" s="302"/>
      <c r="AJ363" s="304">
        <f t="shared" ref="AJ363:AJ392" si="506">AL363</f>
        <v>754665.3576499999</v>
      </c>
      <c r="AK363" s="389">
        <f t="shared" si="461"/>
        <v>1.8611215022127447</v>
      </c>
      <c r="AL363" s="304">
        <f>AL364</f>
        <v>754665.3576499999</v>
      </c>
      <c r="AM363" s="387">
        <f t="shared" si="462"/>
        <v>1.8870193736781009</v>
      </c>
      <c r="AN363" s="387"/>
      <c r="AO363" s="387"/>
      <c r="AP363" s="302"/>
      <c r="AQ363" s="302"/>
      <c r="AR363" s="302"/>
      <c r="AS363" s="302"/>
      <c r="AT363" s="351"/>
      <c r="AU363" s="305"/>
      <c r="AV363" s="305"/>
      <c r="AW363" s="305"/>
      <c r="AX363" s="351"/>
      <c r="AY363" s="305"/>
      <c r="AZ363" s="305"/>
      <c r="BA363" s="305"/>
      <c r="BB363" s="305"/>
      <c r="BC363" s="305"/>
      <c r="BD363" s="305"/>
      <c r="BE363" s="306" t="e">
        <f t="shared" ref="BE363:BE367" si="507">BG363</f>
        <v>#REF!</v>
      </c>
      <c r="BF363" s="398" t="e">
        <f t="shared" si="455"/>
        <v>#REF!</v>
      </c>
      <c r="BG363" s="306" t="e">
        <f>BG364+#REF!</f>
        <v>#REF!</v>
      </c>
      <c r="BH363" s="398" t="e">
        <f t="shared" si="456"/>
        <v>#REF!</v>
      </c>
      <c r="BI363" s="305"/>
      <c r="BJ363" s="305"/>
      <c r="BK363" s="305"/>
      <c r="BL363" s="305"/>
      <c r="BS363" s="680"/>
    </row>
    <row r="364" spans="2:71" s="79" customFormat="1" ht="50.25" hidden="1" customHeight="1" x14ac:dyDescent="0.25">
      <c r="B364" s="318"/>
      <c r="C364" s="204" t="s">
        <v>136</v>
      </c>
      <c r="D364" s="422"/>
      <c r="E364" s="422"/>
      <c r="F364" s="422"/>
      <c r="G364" s="422"/>
      <c r="H364" s="422"/>
      <c r="I364" s="422"/>
      <c r="J364" s="422"/>
      <c r="K364" s="422">
        <f>L364+M364</f>
        <v>405489.57</v>
      </c>
      <c r="L364" s="422">
        <f>SUM(L365:L369)</f>
        <v>399924.54141000001</v>
      </c>
      <c r="M364" s="422">
        <f>SUM(M365:M369)</f>
        <v>5565.0285899999999</v>
      </c>
      <c r="N364" s="422"/>
      <c r="O364" s="422"/>
      <c r="P364" s="422">
        <f t="shared" si="505"/>
        <v>378821.63419999997</v>
      </c>
      <c r="Q364" s="607">
        <f t="shared" si="457"/>
        <v>0.93423274536999801</v>
      </c>
      <c r="R364" s="422">
        <f>SUM(R365:R369)</f>
        <v>378821.63419999997</v>
      </c>
      <c r="S364" s="607">
        <f t="shared" si="458"/>
        <v>0.9472327776245032</v>
      </c>
      <c r="T364" s="607"/>
      <c r="U364" s="607"/>
      <c r="V364" s="422"/>
      <c r="W364" s="422"/>
      <c r="X364" s="422"/>
      <c r="Y364" s="422"/>
      <c r="Z364" s="422">
        <f>AB364+AD364</f>
        <v>405489.57</v>
      </c>
      <c r="AA364" s="409">
        <f t="shared" si="459"/>
        <v>1</v>
      </c>
      <c r="AB364" s="423">
        <f>SUM(AB365:AB369)</f>
        <v>399924.54141000001</v>
      </c>
      <c r="AC364" s="409">
        <f t="shared" si="460"/>
        <v>1</v>
      </c>
      <c r="AD364" s="423">
        <f>SUM(AD365:AD369)</f>
        <v>5565.0285899999999</v>
      </c>
      <c r="AE364" s="409">
        <f>AD364/M364</f>
        <v>1</v>
      </c>
      <c r="AF364" s="422"/>
      <c r="AG364" s="422"/>
      <c r="AH364" s="422"/>
      <c r="AI364" s="422"/>
      <c r="AJ364" s="423">
        <f t="shared" si="506"/>
        <v>754665.3576499999</v>
      </c>
      <c r="AK364" s="409">
        <f t="shared" si="461"/>
        <v>1.8611215022127447</v>
      </c>
      <c r="AL364" s="423">
        <f>SUM(AL365:AL369)</f>
        <v>754665.3576499999</v>
      </c>
      <c r="AM364" s="387">
        <f t="shared" si="462"/>
        <v>1.8870193736781009</v>
      </c>
      <c r="AN364" s="387"/>
      <c r="AO364" s="387"/>
      <c r="AP364" s="422"/>
      <c r="AQ364" s="422"/>
      <c r="AR364" s="422"/>
      <c r="AS364" s="422"/>
      <c r="AT364" s="424"/>
      <c r="AU364" s="421"/>
      <c r="AV364" s="421"/>
      <c r="AW364" s="421"/>
      <c r="AX364" s="424"/>
      <c r="AY364" s="421"/>
      <c r="AZ364" s="421"/>
      <c r="BA364" s="421"/>
      <c r="BB364" s="421"/>
      <c r="BC364" s="421"/>
      <c r="BD364" s="421"/>
      <c r="BE364" s="425">
        <f t="shared" si="507"/>
        <v>0</v>
      </c>
      <c r="BF364" s="410">
        <f t="shared" si="455"/>
        <v>0</v>
      </c>
      <c r="BG364" s="425">
        <f>BG365+BG366+BG367</f>
        <v>0</v>
      </c>
      <c r="BH364" s="410">
        <f t="shared" si="456"/>
        <v>0</v>
      </c>
      <c r="BI364" s="421"/>
      <c r="BJ364" s="421"/>
      <c r="BK364" s="421"/>
      <c r="BL364" s="421"/>
      <c r="BS364" s="681"/>
    </row>
    <row r="365" spans="2:71" s="78" customFormat="1" ht="50.25" hidden="1" customHeight="1" x14ac:dyDescent="0.25">
      <c r="B365" s="358"/>
      <c r="C365" s="192" t="s">
        <v>138</v>
      </c>
      <c r="D365" s="426"/>
      <c r="E365" s="426"/>
      <c r="F365" s="426"/>
      <c r="G365" s="426"/>
      <c r="H365" s="426"/>
      <c r="I365" s="426"/>
      <c r="J365" s="426"/>
      <c r="K365" s="426">
        <f>L365+M365</f>
        <v>149552.57941999999</v>
      </c>
      <c r="L365" s="426">
        <v>146929.85183</v>
      </c>
      <c r="M365" s="426">
        <v>2622.72759</v>
      </c>
      <c r="N365" s="426"/>
      <c r="O365" s="426"/>
      <c r="P365" s="426">
        <f t="shared" si="505"/>
        <v>199181.42252999998</v>
      </c>
      <c r="Q365" s="606">
        <f t="shared" si="457"/>
        <v>1.3318487939323567</v>
      </c>
      <c r="R365" s="426">
        <f>317868.51553-R367-R368-R369</f>
        <v>199181.42252999998</v>
      </c>
      <c r="S365" s="606">
        <f t="shared" si="458"/>
        <v>1.3556225644360944</v>
      </c>
      <c r="T365" s="606"/>
      <c r="U365" s="606"/>
      <c r="V365" s="426"/>
      <c r="W365" s="426"/>
      <c r="X365" s="426"/>
      <c r="Y365" s="426"/>
      <c r="Z365" s="426">
        <f>AB365+AD365</f>
        <v>149552.57941999999</v>
      </c>
      <c r="AA365" s="389">
        <f t="shared" si="459"/>
        <v>1</v>
      </c>
      <c r="AB365" s="427">
        <f>L365</f>
        <v>146929.85183</v>
      </c>
      <c r="AC365" s="387">
        <f t="shared" si="460"/>
        <v>1</v>
      </c>
      <c r="AD365" s="427">
        <v>2622.72759</v>
      </c>
      <c r="AE365" s="387">
        <f>AD365/M365</f>
        <v>1</v>
      </c>
      <c r="AF365" s="426"/>
      <c r="AG365" s="426"/>
      <c r="AH365" s="426"/>
      <c r="AI365" s="426"/>
      <c r="AJ365" s="427">
        <f t="shared" si="506"/>
        <v>148070.30382999999</v>
      </c>
      <c r="AK365" s="389">
        <f t="shared" si="461"/>
        <v>0.99008859896801105</v>
      </c>
      <c r="AL365" s="427">
        <f>266757.39683-AL367-AL368-AL369</f>
        <v>148070.30382999999</v>
      </c>
      <c r="AM365" s="387">
        <f t="shared" si="462"/>
        <v>1.007761880828135</v>
      </c>
      <c r="AN365" s="387"/>
      <c r="AO365" s="387"/>
      <c r="AP365" s="426"/>
      <c r="AQ365" s="426"/>
      <c r="AR365" s="426"/>
      <c r="AS365" s="426"/>
      <c r="AT365" s="351"/>
      <c r="AU365" s="428"/>
      <c r="AV365" s="428"/>
      <c r="AW365" s="428"/>
      <c r="AX365" s="351"/>
      <c r="AY365" s="428"/>
      <c r="AZ365" s="428"/>
      <c r="BA365" s="428"/>
      <c r="BB365" s="428"/>
      <c r="BC365" s="428"/>
      <c r="BD365" s="428"/>
      <c r="BE365" s="429">
        <f t="shared" si="507"/>
        <v>0</v>
      </c>
      <c r="BF365" s="398">
        <f t="shared" si="455"/>
        <v>0</v>
      </c>
      <c r="BG365" s="429">
        <f>BR365</f>
        <v>0</v>
      </c>
      <c r="BH365" s="398">
        <f t="shared" si="456"/>
        <v>0</v>
      </c>
      <c r="BI365" s="428"/>
      <c r="BJ365" s="428"/>
      <c r="BK365" s="428"/>
      <c r="BL365" s="428"/>
      <c r="BS365" s="682"/>
    </row>
    <row r="366" spans="2:71" s="78" customFormat="1" ht="50.25" hidden="1" customHeight="1" x14ac:dyDescent="0.25">
      <c r="B366" s="358"/>
      <c r="C366" s="192" t="s">
        <v>139</v>
      </c>
      <c r="D366" s="426"/>
      <c r="E366" s="426"/>
      <c r="F366" s="426"/>
      <c r="G366" s="426"/>
      <c r="H366" s="426"/>
      <c r="I366" s="426"/>
      <c r="J366" s="426"/>
      <c r="K366" s="426">
        <f t="shared" ref="K366:K374" si="508">L366</f>
        <v>134307.59658000001</v>
      </c>
      <c r="L366" s="426">
        <v>134307.59658000001</v>
      </c>
      <c r="M366" s="426"/>
      <c r="N366" s="426"/>
      <c r="O366" s="426"/>
      <c r="P366" s="426">
        <f t="shared" si="505"/>
        <v>60953.118670000003</v>
      </c>
      <c r="Q366" s="606">
        <f t="shared" si="457"/>
        <v>0.4538322494192904</v>
      </c>
      <c r="R366" s="426">
        <v>60953.118670000003</v>
      </c>
      <c r="S366" s="606">
        <f t="shared" si="458"/>
        <v>0.4538322494192904</v>
      </c>
      <c r="T366" s="606"/>
      <c r="U366" s="606"/>
      <c r="V366" s="426"/>
      <c r="W366" s="426"/>
      <c r="X366" s="426"/>
      <c r="Y366" s="426"/>
      <c r="Z366" s="426">
        <f t="shared" ref="Z366:Z391" si="509">AB366</f>
        <v>134307.59658000001</v>
      </c>
      <c r="AA366" s="389">
        <f t="shared" si="459"/>
        <v>1</v>
      </c>
      <c r="AB366" s="427">
        <f t="shared" ref="AB366:AB369" si="510">L366</f>
        <v>134307.59658000001</v>
      </c>
      <c r="AC366" s="387">
        <f t="shared" si="460"/>
        <v>1</v>
      </c>
      <c r="AD366" s="427">
        <v>0</v>
      </c>
      <c r="AE366" s="387">
        <v>0</v>
      </c>
      <c r="AF366" s="426"/>
      <c r="AG366" s="426"/>
      <c r="AH366" s="426"/>
      <c r="AI366" s="426"/>
      <c r="AJ366" s="427">
        <f t="shared" si="506"/>
        <v>487907.96081999998</v>
      </c>
      <c r="AK366" s="389">
        <f t="shared" si="461"/>
        <v>3.6327651841299886</v>
      </c>
      <c r="AL366" s="427">
        <v>487907.96081999998</v>
      </c>
      <c r="AM366" s="387">
        <f t="shared" si="462"/>
        <v>3.6327651841299886</v>
      </c>
      <c r="AN366" s="387"/>
      <c r="AO366" s="387"/>
      <c r="AP366" s="426"/>
      <c r="AQ366" s="426"/>
      <c r="AR366" s="426"/>
      <c r="AS366" s="426"/>
      <c r="AT366" s="351"/>
      <c r="AU366" s="428"/>
      <c r="AV366" s="428"/>
      <c r="AW366" s="428"/>
      <c r="AX366" s="351"/>
      <c r="AY366" s="428"/>
      <c r="AZ366" s="428"/>
      <c r="BA366" s="428"/>
      <c r="BB366" s="428"/>
      <c r="BC366" s="428"/>
      <c r="BD366" s="428"/>
      <c r="BE366" s="429">
        <f t="shared" si="507"/>
        <v>0</v>
      </c>
      <c r="BF366" s="398">
        <f t="shared" si="455"/>
        <v>0</v>
      </c>
      <c r="BG366" s="429">
        <f>BR366</f>
        <v>0</v>
      </c>
      <c r="BH366" s="398">
        <f t="shared" si="456"/>
        <v>0</v>
      </c>
      <c r="BI366" s="428"/>
      <c r="BJ366" s="428"/>
      <c r="BK366" s="428"/>
      <c r="BL366" s="428"/>
      <c r="BS366" s="682"/>
    </row>
    <row r="367" spans="2:71" s="78" customFormat="1" ht="50.25" hidden="1" customHeight="1" x14ac:dyDescent="0.25">
      <c r="B367" s="358"/>
      <c r="C367" s="192" t="s">
        <v>140</v>
      </c>
      <c r="D367" s="426"/>
      <c r="E367" s="426"/>
      <c r="F367" s="426"/>
      <c r="G367" s="426"/>
      <c r="H367" s="426"/>
      <c r="I367" s="426"/>
      <c r="J367" s="426"/>
      <c r="K367" s="426">
        <f t="shared" si="508"/>
        <v>115478.11500000001</v>
      </c>
      <c r="L367" s="426">
        <v>115478.11500000001</v>
      </c>
      <c r="M367" s="426"/>
      <c r="N367" s="426"/>
      <c r="O367" s="426"/>
      <c r="P367" s="426">
        <f>R367</f>
        <v>115478.11500000001</v>
      </c>
      <c r="Q367" s="606">
        <f t="shared" si="457"/>
        <v>1</v>
      </c>
      <c r="R367" s="426">
        <v>115478.11500000001</v>
      </c>
      <c r="S367" s="606">
        <f t="shared" si="458"/>
        <v>1</v>
      </c>
      <c r="T367" s="606"/>
      <c r="U367" s="606"/>
      <c r="V367" s="426"/>
      <c r="W367" s="426"/>
      <c r="X367" s="426"/>
      <c r="Y367" s="426"/>
      <c r="Z367" s="426">
        <f>AB367</f>
        <v>115478.11500000001</v>
      </c>
      <c r="AA367" s="389">
        <f t="shared" si="459"/>
        <v>1</v>
      </c>
      <c r="AB367" s="427">
        <f t="shared" si="510"/>
        <v>115478.11500000001</v>
      </c>
      <c r="AC367" s="387">
        <f t="shared" si="460"/>
        <v>1</v>
      </c>
      <c r="AD367" s="427">
        <v>0</v>
      </c>
      <c r="AE367" s="387">
        <v>0</v>
      </c>
      <c r="AF367" s="426"/>
      <c r="AG367" s="426"/>
      <c r="AH367" s="426"/>
      <c r="AI367" s="426"/>
      <c r="AJ367" s="427">
        <f t="shared" si="506"/>
        <v>115478.11500000001</v>
      </c>
      <c r="AK367" s="389">
        <f t="shared" si="461"/>
        <v>1</v>
      </c>
      <c r="AL367" s="427">
        <f>AB367</f>
        <v>115478.11500000001</v>
      </c>
      <c r="AM367" s="387">
        <f t="shared" si="462"/>
        <v>1</v>
      </c>
      <c r="AN367" s="387"/>
      <c r="AO367" s="387"/>
      <c r="AP367" s="426"/>
      <c r="AQ367" s="426"/>
      <c r="AR367" s="426"/>
      <c r="AS367" s="426"/>
      <c r="AT367" s="351"/>
      <c r="AU367" s="428"/>
      <c r="AV367" s="428"/>
      <c r="AW367" s="428"/>
      <c r="AX367" s="351"/>
      <c r="AY367" s="428"/>
      <c r="AZ367" s="428"/>
      <c r="BA367" s="428"/>
      <c r="BB367" s="428"/>
      <c r="BC367" s="428"/>
      <c r="BD367" s="428"/>
      <c r="BE367" s="429">
        <f t="shared" si="507"/>
        <v>0</v>
      </c>
      <c r="BF367" s="398">
        <f t="shared" si="455"/>
        <v>0</v>
      </c>
      <c r="BG367" s="429">
        <f>BR367</f>
        <v>0</v>
      </c>
      <c r="BH367" s="398">
        <f t="shared" si="456"/>
        <v>0</v>
      </c>
      <c r="BI367" s="428"/>
      <c r="BJ367" s="428"/>
      <c r="BK367" s="428"/>
      <c r="BL367" s="428"/>
      <c r="BS367" s="682"/>
    </row>
    <row r="368" spans="2:71" s="78" customFormat="1" ht="50.25" hidden="1" customHeight="1" x14ac:dyDescent="0.25">
      <c r="B368" s="358"/>
      <c r="C368" s="192" t="s">
        <v>331</v>
      </c>
      <c r="D368" s="426"/>
      <c r="E368" s="426"/>
      <c r="F368" s="426"/>
      <c r="G368" s="426"/>
      <c r="H368" s="426"/>
      <c r="I368" s="426"/>
      <c r="J368" s="426"/>
      <c r="K368" s="426">
        <f>L368+M368</f>
        <v>6075.3389999999999</v>
      </c>
      <c r="L368" s="426">
        <v>3133.038</v>
      </c>
      <c r="M368" s="426">
        <v>2942.3009999999999</v>
      </c>
      <c r="N368" s="426"/>
      <c r="O368" s="426"/>
      <c r="P368" s="426">
        <f t="shared" ref="P368:P369" si="511">R368</f>
        <v>3133.038</v>
      </c>
      <c r="Q368" s="606">
        <f t="shared" si="457"/>
        <v>0.51569764255130457</v>
      </c>
      <c r="R368" s="426">
        <v>3133.038</v>
      </c>
      <c r="S368" s="606">
        <f t="shared" si="458"/>
        <v>1</v>
      </c>
      <c r="T368" s="606"/>
      <c r="U368" s="606"/>
      <c r="V368" s="426"/>
      <c r="W368" s="426"/>
      <c r="X368" s="426"/>
      <c r="Y368" s="426"/>
      <c r="Z368" s="426">
        <f t="shared" si="509"/>
        <v>3133.038</v>
      </c>
      <c r="AA368" s="389">
        <f t="shared" si="459"/>
        <v>0.51569764255130457</v>
      </c>
      <c r="AB368" s="427">
        <f t="shared" si="510"/>
        <v>3133.038</v>
      </c>
      <c r="AC368" s="387">
        <f t="shared" si="460"/>
        <v>1</v>
      </c>
      <c r="AD368" s="427">
        <v>2942.3009999999999</v>
      </c>
      <c r="AE368" s="387">
        <f t="shared" ref="AE368" si="512">AD368/M368</f>
        <v>1</v>
      </c>
      <c r="AF368" s="426"/>
      <c r="AG368" s="426"/>
      <c r="AH368" s="426"/>
      <c r="AI368" s="426"/>
      <c r="AJ368" s="427">
        <f t="shared" si="506"/>
        <v>3133.038</v>
      </c>
      <c r="AK368" s="389">
        <f t="shared" si="461"/>
        <v>0.51569764255130457</v>
      </c>
      <c r="AL368" s="427">
        <f>AB368</f>
        <v>3133.038</v>
      </c>
      <c r="AM368" s="387">
        <f t="shared" si="462"/>
        <v>1</v>
      </c>
      <c r="AN368" s="387"/>
      <c r="AO368" s="387"/>
      <c r="AP368" s="426"/>
      <c r="AQ368" s="426"/>
      <c r="AR368" s="426"/>
      <c r="AS368" s="426"/>
      <c r="AT368" s="351"/>
      <c r="AU368" s="428"/>
      <c r="AV368" s="428"/>
      <c r="AW368" s="428"/>
      <c r="AX368" s="351"/>
      <c r="AY368" s="428"/>
      <c r="AZ368" s="428"/>
      <c r="BA368" s="428"/>
      <c r="BB368" s="428"/>
      <c r="BC368" s="428"/>
      <c r="BD368" s="428"/>
      <c r="BE368" s="429"/>
      <c r="BF368" s="398"/>
      <c r="BG368" s="429"/>
      <c r="BH368" s="398"/>
      <c r="BI368" s="428"/>
      <c r="BJ368" s="428"/>
      <c r="BK368" s="428"/>
      <c r="BL368" s="428"/>
      <c r="BS368" s="682"/>
    </row>
    <row r="369" spans="2:71" s="78" customFormat="1" ht="50.25" hidden="1" customHeight="1" x14ac:dyDescent="0.25">
      <c r="B369" s="358"/>
      <c r="C369" s="192" t="s">
        <v>332</v>
      </c>
      <c r="D369" s="426"/>
      <c r="E369" s="426"/>
      <c r="F369" s="426"/>
      <c r="G369" s="426"/>
      <c r="H369" s="426"/>
      <c r="I369" s="426"/>
      <c r="J369" s="426"/>
      <c r="K369" s="426">
        <f t="shared" si="508"/>
        <v>75.94</v>
      </c>
      <c r="L369" s="426">
        <v>75.94</v>
      </c>
      <c r="M369" s="426"/>
      <c r="N369" s="426"/>
      <c r="O369" s="426"/>
      <c r="P369" s="426">
        <f t="shared" si="511"/>
        <v>75.94</v>
      </c>
      <c r="Q369" s="606">
        <f t="shared" si="457"/>
        <v>1</v>
      </c>
      <c r="R369" s="426">
        <v>75.94</v>
      </c>
      <c r="S369" s="606">
        <f t="shared" si="458"/>
        <v>1</v>
      </c>
      <c r="T369" s="606"/>
      <c r="U369" s="606"/>
      <c r="V369" s="426"/>
      <c r="W369" s="426"/>
      <c r="X369" s="426"/>
      <c r="Y369" s="426"/>
      <c r="Z369" s="426">
        <f t="shared" si="509"/>
        <v>75.94</v>
      </c>
      <c r="AA369" s="389">
        <f t="shared" si="459"/>
        <v>1</v>
      </c>
      <c r="AB369" s="427">
        <f t="shared" si="510"/>
        <v>75.94</v>
      </c>
      <c r="AC369" s="387">
        <f t="shared" si="460"/>
        <v>1</v>
      </c>
      <c r="AD369" s="393"/>
      <c r="AE369" s="393"/>
      <c r="AF369" s="426"/>
      <c r="AG369" s="426"/>
      <c r="AH369" s="426"/>
      <c r="AI369" s="426"/>
      <c r="AJ369" s="427">
        <f t="shared" si="506"/>
        <v>75.94</v>
      </c>
      <c r="AK369" s="389">
        <f t="shared" si="461"/>
        <v>1</v>
      </c>
      <c r="AL369" s="427">
        <f>AB369</f>
        <v>75.94</v>
      </c>
      <c r="AM369" s="387">
        <f t="shared" si="462"/>
        <v>1</v>
      </c>
      <c r="AN369" s="387"/>
      <c r="AO369" s="387"/>
      <c r="AP369" s="426"/>
      <c r="AQ369" s="426"/>
      <c r="AR369" s="426"/>
      <c r="AS369" s="426"/>
      <c r="AT369" s="351"/>
      <c r="AU369" s="428"/>
      <c r="AV369" s="428"/>
      <c r="AW369" s="428"/>
      <c r="AX369" s="351"/>
      <c r="AY369" s="428"/>
      <c r="AZ369" s="428"/>
      <c r="BA369" s="428"/>
      <c r="BB369" s="428"/>
      <c r="BC369" s="428"/>
      <c r="BD369" s="428"/>
      <c r="BE369" s="429"/>
      <c r="BF369" s="398"/>
      <c r="BG369" s="429"/>
      <c r="BH369" s="398"/>
      <c r="BI369" s="428"/>
      <c r="BJ369" s="428"/>
      <c r="BK369" s="428"/>
      <c r="BL369" s="428"/>
      <c r="BS369" s="682"/>
    </row>
    <row r="370" spans="2:71" s="79" customFormat="1" ht="46.5" hidden="1" customHeight="1" x14ac:dyDescent="0.25">
      <c r="B370" s="318"/>
      <c r="C370" s="192"/>
      <c r="D370" s="422"/>
      <c r="E370" s="422"/>
      <c r="F370" s="422"/>
      <c r="G370" s="422"/>
      <c r="H370" s="422"/>
      <c r="I370" s="422"/>
      <c r="J370" s="422"/>
      <c r="K370" s="426"/>
      <c r="L370" s="426"/>
      <c r="M370" s="426"/>
      <c r="N370" s="422"/>
      <c r="O370" s="422"/>
      <c r="P370" s="426"/>
      <c r="Q370" s="606"/>
      <c r="R370" s="422"/>
      <c r="S370" s="606" t="e">
        <f t="shared" si="458"/>
        <v>#DIV/0!</v>
      </c>
      <c r="T370" s="606"/>
      <c r="U370" s="606"/>
      <c r="V370" s="422"/>
      <c r="W370" s="422"/>
      <c r="X370" s="422"/>
      <c r="Y370" s="422"/>
      <c r="Z370" s="426"/>
      <c r="AA370" s="389"/>
      <c r="AB370" s="423"/>
      <c r="AC370" s="393"/>
      <c r="AD370" s="393"/>
      <c r="AE370" s="393"/>
      <c r="AF370" s="422"/>
      <c r="AG370" s="422"/>
      <c r="AH370" s="422"/>
      <c r="AI370" s="422"/>
      <c r="AJ370" s="427"/>
      <c r="AK370" s="389"/>
      <c r="AL370" s="427"/>
      <c r="AM370" s="387" t="e">
        <f t="shared" si="462"/>
        <v>#DIV/0!</v>
      </c>
      <c r="AN370" s="387"/>
      <c r="AO370" s="387"/>
      <c r="AP370" s="422"/>
      <c r="AQ370" s="422"/>
      <c r="AR370" s="422"/>
      <c r="AS370" s="422"/>
      <c r="AT370" s="424"/>
      <c r="AU370" s="421"/>
      <c r="AV370" s="421"/>
      <c r="AW370" s="421"/>
      <c r="AX370" s="424"/>
      <c r="AY370" s="421"/>
      <c r="AZ370" s="421"/>
      <c r="BA370" s="421"/>
      <c r="BB370" s="421"/>
      <c r="BC370" s="421"/>
      <c r="BD370" s="421"/>
      <c r="BE370" s="429"/>
      <c r="BF370" s="398"/>
      <c r="BG370" s="429"/>
      <c r="BH370" s="398"/>
      <c r="BI370" s="421"/>
      <c r="BJ370" s="421"/>
      <c r="BK370" s="421"/>
      <c r="BL370" s="421"/>
      <c r="BS370" s="681"/>
    </row>
    <row r="371" spans="2:71" s="133" customFormat="1" ht="50.25" hidden="1" customHeight="1" x14ac:dyDescent="0.25">
      <c r="B371" s="358"/>
      <c r="C371" s="192"/>
      <c r="D371" s="426"/>
      <c r="E371" s="426"/>
      <c r="F371" s="426"/>
      <c r="G371" s="426"/>
      <c r="H371" s="426"/>
      <c r="I371" s="426"/>
      <c r="J371" s="426"/>
      <c r="K371" s="426"/>
      <c r="L371" s="426"/>
      <c r="M371" s="426"/>
      <c r="N371" s="426"/>
      <c r="O371" s="426"/>
      <c r="P371" s="426"/>
      <c r="Q371" s="608"/>
      <c r="R371" s="426"/>
      <c r="S371" s="606" t="e">
        <f t="shared" si="458"/>
        <v>#DIV/0!</v>
      </c>
      <c r="T371" s="606"/>
      <c r="U371" s="606"/>
      <c r="V371" s="426"/>
      <c r="W371" s="426"/>
      <c r="X371" s="426"/>
      <c r="Y371" s="426"/>
      <c r="Z371" s="426"/>
      <c r="AA371" s="387"/>
      <c r="AB371" s="427"/>
      <c r="AC371" s="387"/>
      <c r="AD371" s="387"/>
      <c r="AE371" s="387"/>
      <c r="AF371" s="426"/>
      <c r="AG371" s="426"/>
      <c r="AH371" s="426"/>
      <c r="AI371" s="426"/>
      <c r="AJ371" s="427"/>
      <c r="AK371" s="389"/>
      <c r="AL371" s="427"/>
      <c r="AM371" s="387" t="e">
        <f t="shared" si="462"/>
        <v>#DIV/0!</v>
      </c>
      <c r="AN371" s="387"/>
      <c r="AO371" s="387"/>
      <c r="AP371" s="426"/>
      <c r="AQ371" s="426"/>
      <c r="AR371" s="426"/>
      <c r="AS371" s="426"/>
      <c r="AT371" s="351"/>
      <c r="AU371" s="428"/>
      <c r="AV371" s="428"/>
      <c r="AW371" s="428"/>
      <c r="AX371" s="351"/>
      <c r="AY371" s="428"/>
      <c r="AZ371" s="428"/>
      <c r="BA371" s="428"/>
      <c r="BB371" s="428"/>
      <c r="BC371" s="428"/>
      <c r="BD371" s="428"/>
      <c r="BE371" s="429">
        <f t="shared" ref="BE371:BE390" si="513">BG371</f>
        <v>0</v>
      </c>
      <c r="BF371" s="405" t="e">
        <f t="shared" si="455"/>
        <v>#DIV/0!</v>
      </c>
      <c r="BG371" s="429">
        <f>L371-AB371</f>
        <v>0</v>
      </c>
      <c r="BH371" s="405" t="e">
        <f t="shared" si="456"/>
        <v>#DIV/0!</v>
      </c>
      <c r="BI371" s="428"/>
      <c r="BJ371" s="428"/>
      <c r="BK371" s="428"/>
      <c r="BL371" s="428"/>
      <c r="BS371" s="683"/>
    </row>
    <row r="372" spans="2:71" s="133" customFormat="1" ht="50.25" hidden="1" customHeight="1" x14ac:dyDescent="0.25">
      <c r="B372" s="358"/>
      <c r="C372" s="192"/>
      <c r="D372" s="426"/>
      <c r="E372" s="426"/>
      <c r="F372" s="426"/>
      <c r="G372" s="426"/>
      <c r="H372" s="426"/>
      <c r="I372" s="426"/>
      <c r="J372" s="426"/>
      <c r="K372" s="426"/>
      <c r="L372" s="426"/>
      <c r="M372" s="426"/>
      <c r="N372" s="426"/>
      <c r="O372" s="426"/>
      <c r="P372" s="426"/>
      <c r="Q372" s="608"/>
      <c r="R372" s="426"/>
      <c r="S372" s="606" t="e">
        <f t="shared" si="458"/>
        <v>#DIV/0!</v>
      </c>
      <c r="T372" s="606"/>
      <c r="U372" s="606"/>
      <c r="V372" s="426"/>
      <c r="W372" s="426"/>
      <c r="X372" s="426"/>
      <c r="Y372" s="426"/>
      <c r="Z372" s="426"/>
      <c r="AA372" s="387"/>
      <c r="AB372" s="427"/>
      <c r="AC372" s="387"/>
      <c r="AD372" s="387"/>
      <c r="AE372" s="387"/>
      <c r="AF372" s="426"/>
      <c r="AG372" s="426"/>
      <c r="AH372" s="426"/>
      <c r="AI372" s="426"/>
      <c r="AJ372" s="427"/>
      <c r="AK372" s="389"/>
      <c r="AL372" s="427"/>
      <c r="AM372" s="387" t="e">
        <f t="shared" si="462"/>
        <v>#DIV/0!</v>
      </c>
      <c r="AN372" s="387"/>
      <c r="AO372" s="387"/>
      <c r="AP372" s="426"/>
      <c r="AQ372" s="426"/>
      <c r="AR372" s="426"/>
      <c r="AS372" s="426"/>
      <c r="AT372" s="351"/>
      <c r="AU372" s="428"/>
      <c r="AV372" s="428"/>
      <c r="AW372" s="428"/>
      <c r="AX372" s="351"/>
      <c r="AY372" s="428"/>
      <c r="AZ372" s="428"/>
      <c r="BA372" s="428"/>
      <c r="BB372" s="428"/>
      <c r="BC372" s="428"/>
      <c r="BD372" s="428"/>
      <c r="BE372" s="429">
        <f t="shared" si="513"/>
        <v>0</v>
      </c>
      <c r="BF372" s="405" t="e">
        <f t="shared" ref="BF372:BF439" si="514">BE372/K372</f>
        <v>#DIV/0!</v>
      </c>
      <c r="BG372" s="429">
        <f>L372-AB372</f>
        <v>0</v>
      </c>
      <c r="BH372" s="405" t="e">
        <f t="shared" ref="BH372:BH390" si="515">BG372/L372</f>
        <v>#DIV/0!</v>
      </c>
      <c r="BI372" s="428"/>
      <c r="BJ372" s="428"/>
      <c r="BK372" s="428"/>
      <c r="BL372" s="428"/>
      <c r="BS372" s="683"/>
    </row>
    <row r="373" spans="2:71" s="75" customFormat="1" ht="87.75" customHeight="1" x14ac:dyDescent="0.25">
      <c r="B373" s="301" t="s">
        <v>141</v>
      </c>
      <c r="C373" s="190" t="s">
        <v>142</v>
      </c>
      <c r="D373" s="302"/>
      <c r="E373" s="302"/>
      <c r="F373" s="302"/>
      <c r="G373" s="302"/>
      <c r="H373" s="302"/>
      <c r="I373" s="302"/>
      <c r="J373" s="302"/>
      <c r="K373" s="302">
        <f t="shared" si="508"/>
        <v>75001.13</v>
      </c>
      <c r="L373" s="302">
        <f>L374+L378</f>
        <v>75001.13</v>
      </c>
      <c r="M373" s="302"/>
      <c r="N373" s="302"/>
      <c r="O373" s="302"/>
      <c r="P373" s="302">
        <f t="shared" si="505"/>
        <v>37497.729869999996</v>
      </c>
      <c r="Q373" s="605">
        <f t="shared" si="457"/>
        <v>0.49996219883620413</v>
      </c>
      <c r="R373" s="302">
        <f>R374+R378</f>
        <v>37497.729869999996</v>
      </c>
      <c r="S373" s="605">
        <f t="shared" si="458"/>
        <v>0.49996219883620413</v>
      </c>
      <c r="T373" s="605"/>
      <c r="U373" s="605"/>
      <c r="V373" s="302"/>
      <c r="W373" s="302"/>
      <c r="X373" s="302"/>
      <c r="Y373" s="302"/>
      <c r="Z373" s="302">
        <f t="shared" si="509"/>
        <v>75001.13</v>
      </c>
      <c r="AA373" s="389">
        <f t="shared" si="459"/>
        <v>1</v>
      </c>
      <c r="AB373" s="304">
        <f>AB374+AB378</f>
        <v>75001.13</v>
      </c>
      <c r="AC373" s="389">
        <f t="shared" si="460"/>
        <v>1</v>
      </c>
      <c r="AD373" s="389"/>
      <c r="AE373" s="389"/>
      <c r="AF373" s="302"/>
      <c r="AG373" s="302"/>
      <c r="AH373" s="302"/>
      <c r="AI373" s="302"/>
      <c r="AJ373" s="304">
        <f t="shared" si="506"/>
        <v>1500000</v>
      </c>
      <c r="AK373" s="430">
        <f>AJ373/K373</f>
        <v>19.999698671206687</v>
      </c>
      <c r="AL373" s="304">
        <f>AL374+AL378</f>
        <v>1500000</v>
      </c>
      <c r="AM373" s="431">
        <f t="shared" si="462"/>
        <v>19.999698671206687</v>
      </c>
      <c r="AN373" s="431"/>
      <c r="AO373" s="431"/>
      <c r="AP373" s="302"/>
      <c r="AQ373" s="302"/>
      <c r="AR373" s="302"/>
      <c r="AS373" s="302"/>
      <c r="AT373" s="331"/>
      <c r="AU373" s="305"/>
      <c r="AV373" s="305"/>
      <c r="AW373" s="305"/>
      <c r="AX373" s="331"/>
      <c r="AY373" s="305"/>
      <c r="AZ373" s="305"/>
      <c r="BA373" s="305"/>
      <c r="BB373" s="305"/>
      <c r="BC373" s="305"/>
      <c r="BD373" s="305"/>
      <c r="BE373" s="306">
        <f t="shared" si="513"/>
        <v>0</v>
      </c>
      <c r="BF373" s="390">
        <f t="shared" si="514"/>
        <v>0</v>
      </c>
      <c r="BG373" s="306">
        <f>BG374+BG378</f>
        <v>0</v>
      </c>
      <c r="BH373" s="390">
        <f t="shared" si="515"/>
        <v>0</v>
      </c>
      <c r="BI373" s="305"/>
      <c r="BJ373" s="305"/>
      <c r="BK373" s="305"/>
      <c r="BL373" s="305"/>
      <c r="BS373" s="678"/>
    </row>
    <row r="374" spans="2:71" s="75" customFormat="1" ht="50.25" hidden="1" customHeight="1" x14ac:dyDescent="0.25">
      <c r="B374" s="301"/>
      <c r="C374" s="186" t="s">
        <v>56</v>
      </c>
      <c r="D374" s="302"/>
      <c r="E374" s="302"/>
      <c r="F374" s="302"/>
      <c r="G374" s="302"/>
      <c r="H374" s="302"/>
      <c r="I374" s="302"/>
      <c r="J374" s="302"/>
      <c r="K374" s="302">
        <f t="shared" si="508"/>
        <v>0</v>
      </c>
      <c r="L374" s="302">
        <f>L375+L376+L377</f>
        <v>0</v>
      </c>
      <c r="M374" s="302"/>
      <c r="N374" s="302"/>
      <c r="O374" s="302"/>
      <c r="P374" s="302">
        <f t="shared" si="505"/>
        <v>0</v>
      </c>
      <c r="Q374" s="605" t="e">
        <f t="shared" ref="Q374:Q446" si="516">P374/K374</f>
        <v>#DIV/0!</v>
      </c>
      <c r="R374" s="302">
        <f>R375+R376+R377</f>
        <v>0</v>
      </c>
      <c r="S374" s="605" t="e">
        <f t="shared" ref="S374:S392" si="517">R374/L374</f>
        <v>#DIV/0!</v>
      </c>
      <c r="T374" s="605"/>
      <c r="U374" s="605"/>
      <c r="V374" s="302"/>
      <c r="W374" s="302"/>
      <c r="X374" s="302"/>
      <c r="Y374" s="302"/>
      <c r="Z374" s="302">
        <f t="shared" si="509"/>
        <v>0</v>
      </c>
      <c r="AA374" s="389">
        <v>0</v>
      </c>
      <c r="AB374" s="304">
        <f>AB375+AB376+AB377</f>
        <v>0</v>
      </c>
      <c r="AC374" s="389">
        <v>0</v>
      </c>
      <c r="AD374" s="389"/>
      <c r="AE374" s="389"/>
      <c r="AF374" s="302"/>
      <c r="AG374" s="302"/>
      <c r="AH374" s="302"/>
      <c r="AI374" s="302"/>
      <c r="AJ374" s="304">
        <f t="shared" si="506"/>
        <v>0</v>
      </c>
      <c r="AK374" s="430" t="e">
        <f t="shared" ref="AK374:AK392" si="518">AJ374/K374</f>
        <v>#DIV/0!</v>
      </c>
      <c r="AL374" s="304">
        <f>AL375+AL376+AL377</f>
        <v>0</v>
      </c>
      <c r="AM374" s="431" t="e">
        <f t="shared" ref="AM374:AM392" si="519">AL374/L374</f>
        <v>#DIV/0!</v>
      </c>
      <c r="AN374" s="431"/>
      <c r="AO374" s="431"/>
      <c r="AP374" s="302"/>
      <c r="AQ374" s="302"/>
      <c r="AR374" s="302"/>
      <c r="AS374" s="302"/>
      <c r="AT374" s="351"/>
      <c r="AU374" s="305"/>
      <c r="AV374" s="305"/>
      <c r="AW374" s="305"/>
      <c r="AX374" s="351"/>
      <c r="AY374" s="305"/>
      <c r="AZ374" s="305"/>
      <c r="BA374" s="305"/>
      <c r="BB374" s="305"/>
      <c r="BC374" s="305"/>
      <c r="BD374" s="305"/>
      <c r="BE374" s="306">
        <f t="shared" si="513"/>
        <v>0</v>
      </c>
      <c r="BF374" s="390" t="e">
        <f t="shared" si="514"/>
        <v>#DIV/0!</v>
      </c>
      <c r="BG374" s="306">
        <f>BG375+BG376+BG377</f>
        <v>0</v>
      </c>
      <c r="BH374" s="390" t="e">
        <f t="shared" si="515"/>
        <v>#DIV/0!</v>
      </c>
      <c r="BI374" s="305"/>
      <c r="BJ374" s="305"/>
      <c r="BK374" s="305"/>
      <c r="BL374" s="305"/>
      <c r="BS374" s="678"/>
    </row>
    <row r="375" spans="2:71" s="133" customFormat="1" ht="50.25" hidden="1" customHeight="1" x14ac:dyDescent="0.25">
      <c r="B375" s="358"/>
      <c r="C375" s="192" t="s">
        <v>138</v>
      </c>
      <c r="D375" s="426"/>
      <c r="E375" s="426"/>
      <c r="F375" s="426"/>
      <c r="G375" s="426"/>
      <c r="H375" s="426"/>
      <c r="I375" s="426"/>
      <c r="J375" s="426"/>
      <c r="K375" s="426">
        <f>L375</f>
        <v>0</v>
      </c>
      <c r="L375" s="426">
        <v>0</v>
      </c>
      <c r="M375" s="426"/>
      <c r="N375" s="426"/>
      <c r="O375" s="426"/>
      <c r="P375" s="426">
        <f t="shared" si="505"/>
        <v>0</v>
      </c>
      <c r="Q375" s="608" t="e">
        <f t="shared" si="516"/>
        <v>#DIV/0!</v>
      </c>
      <c r="R375" s="426">
        <v>0</v>
      </c>
      <c r="S375" s="608" t="e">
        <f t="shared" si="517"/>
        <v>#DIV/0!</v>
      </c>
      <c r="T375" s="608"/>
      <c r="U375" s="608"/>
      <c r="V375" s="426"/>
      <c r="W375" s="426"/>
      <c r="X375" s="426"/>
      <c r="Y375" s="426"/>
      <c r="Z375" s="426">
        <f t="shared" si="509"/>
        <v>0</v>
      </c>
      <c r="AA375" s="387" t="e">
        <f t="shared" ref="AA375:AA446" si="520">Z375/K375</f>
        <v>#DIV/0!</v>
      </c>
      <c r="AB375" s="427">
        <f>L375</f>
        <v>0</v>
      </c>
      <c r="AC375" s="387" t="e">
        <f t="shared" ref="AC375:AC392" si="521">AB375/L375</f>
        <v>#DIV/0!</v>
      </c>
      <c r="AD375" s="387"/>
      <c r="AE375" s="387"/>
      <c r="AF375" s="426"/>
      <c r="AG375" s="426"/>
      <c r="AH375" s="426"/>
      <c r="AI375" s="426"/>
      <c r="AJ375" s="427">
        <f t="shared" si="506"/>
        <v>0</v>
      </c>
      <c r="AK375" s="430" t="e">
        <f t="shared" si="518"/>
        <v>#DIV/0!</v>
      </c>
      <c r="AL375" s="427">
        <f>AB375</f>
        <v>0</v>
      </c>
      <c r="AM375" s="431" t="e">
        <f t="shared" si="519"/>
        <v>#DIV/0!</v>
      </c>
      <c r="AN375" s="431"/>
      <c r="AO375" s="431"/>
      <c r="AP375" s="426"/>
      <c r="AQ375" s="426"/>
      <c r="AR375" s="426"/>
      <c r="AS375" s="426"/>
      <c r="AT375" s="351"/>
      <c r="AU375" s="428"/>
      <c r="AV375" s="428"/>
      <c r="AW375" s="428"/>
      <c r="AX375" s="351"/>
      <c r="AY375" s="428"/>
      <c r="AZ375" s="428"/>
      <c r="BA375" s="428"/>
      <c r="BB375" s="428"/>
      <c r="BC375" s="428"/>
      <c r="BD375" s="428"/>
      <c r="BE375" s="429">
        <f t="shared" si="513"/>
        <v>0</v>
      </c>
      <c r="BF375" s="405" t="e">
        <f t="shared" si="514"/>
        <v>#DIV/0!</v>
      </c>
      <c r="BG375" s="429">
        <f>L375-AB375</f>
        <v>0</v>
      </c>
      <c r="BH375" s="405" t="e">
        <f t="shared" si="515"/>
        <v>#DIV/0!</v>
      </c>
      <c r="BI375" s="428"/>
      <c r="BJ375" s="428"/>
      <c r="BK375" s="428"/>
      <c r="BL375" s="428"/>
      <c r="BS375" s="683"/>
    </row>
    <row r="376" spans="2:71" s="77" customFormat="1" ht="50.25" hidden="1" customHeight="1" x14ac:dyDescent="0.25">
      <c r="B376" s="301"/>
      <c r="C376" s="192" t="s">
        <v>139</v>
      </c>
      <c r="D376" s="302"/>
      <c r="E376" s="302"/>
      <c r="F376" s="302"/>
      <c r="G376" s="302"/>
      <c r="H376" s="302"/>
      <c r="I376" s="302"/>
      <c r="J376" s="302"/>
      <c r="K376" s="426">
        <v>0</v>
      </c>
      <c r="L376" s="426">
        <v>0</v>
      </c>
      <c r="M376" s="426"/>
      <c r="N376" s="302"/>
      <c r="O376" s="302"/>
      <c r="P376" s="426">
        <f t="shared" si="505"/>
        <v>0</v>
      </c>
      <c r="Q376" s="608">
        <v>0</v>
      </c>
      <c r="R376" s="426">
        <f>AF376</f>
        <v>0</v>
      </c>
      <c r="S376" s="608" t="e">
        <f t="shared" si="517"/>
        <v>#DIV/0!</v>
      </c>
      <c r="T376" s="608"/>
      <c r="U376" s="608"/>
      <c r="V376" s="426"/>
      <c r="W376" s="426"/>
      <c r="X376" s="426"/>
      <c r="Y376" s="426"/>
      <c r="Z376" s="426">
        <f t="shared" si="509"/>
        <v>0</v>
      </c>
      <c r="AA376" s="387">
        <v>0</v>
      </c>
      <c r="AB376" s="427">
        <f>AQ376</f>
        <v>0</v>
      </c>
      <c r="AC376" s="387">
        <v>0</v>
      </c>
      <c r="AD376" s="387"/>
      <c r="AE376" s="387"/>
      <c r="AF376" s="426"/>
      <c r="AG376" s="426"/>
      <c r="AH376" s="426"/>
      <c r="AI376" s="426"/>
      <c r="AJ376" s="427">
        <f t="shared" si="506"/>
        <v>0</v>
      </c>
      <c r="AK376" s="430" t="e">
        <f t="shared" si="518"/>
        <v>#DIV/0!</v>
      </c>
      <c r="AL376" s="427">
        <f>AY376</f>
        <v>0</v>
      </c>
      <c r="AM376" s="431" t="e">
        <f t="shared" si="519"/>
        <v>#DIV/0!</v>
      </c>
      <c r="AN376" s="431"/>
      <c r="AO376" s="431"/>
      <c r="AP376" s="426"/>
      <c r="AQ376" s="426"/>
      <c r="AR376" s="426"/>
      <c r="AS376" s="426"/>
      <c r="AT376" s="351"/>
      <c r="AU376" s="305"/>
      <c r="AV376" s="305"/>
      <c r="AW376" s="305"/>
      <c r="AX376" s="351"/>
      <c r="AY376" s="305"/>
      <c r="AZ376" s="305"/>
      <c r="BA376" s="305"/>
      <c r="BB376" s="305"/>
      <c r="BC376" s="305"/>
      <c r="BD376" s="305"/>
      <c r="BE376" s="429">
        <f t="shared" si="513"/>
        <v>0</v>
      </c>
      <c r="BF376" s="398" t="e">
        <f t="shared" si="514"/>
        <v>#DIV/0!</v>
      </c>
      <c r="BG376" s="429">
        <f>BR376</f>
        <v>0</v>
      </c>
      <c r="BH376" s="398" t="e">
        <f t="shared" si="515"/>
        <v>#DIV/0!</v>
      </c>
      <c r="BI376" s="428"/>
      <c r="BJ376" s="428"/>
      <c r="BK376" s="428"/>
      <c r="BL376" s="428"/>
      <c r="BS376" s="680"/>
    </row>
    <row r="377" spans="2:71" s="77" customFormat="1" ht="50.25" hidden="1" customHeight="1" x14ac:dyDescent="0.25">
      <c r="B377" s="301"/>
      <c r="C377" s="192" t="s">
        <v>140</v>
      </c>
      <c r="D377" s="302"/>
      <c r="E377" s="302"/>
      <c r="F377" s="302"/>
      <c r="G377" s="302"/>
      <c r="H377" s="302"/>
      <c r="I377" s="302"/>
      <c r="J377" s="302"/>
      <c r="K377" s="426">
        <f t="shared" ref="K377:K391" si="522">L377</f>
        <v>0</v>
      </c>
      <c r="L377" s="426">
        <v>0</v>
      </c>
      <c r="M377" s="426"/>
      <c r="N377" s="302"/>
      <c r="O377" s="302"/>
      <c r="P377" s="426">
        <f t="shared" si="505"/>
        <v>0</v>
      </c>
      <c r="Q377" s="608" t="e">
        <f t="shared" si="516"/>
        <v>#DIV/0!</v>
      </c>
      <c r="R377" s="426">
        <f>AF377</f>
        <v>0</v>
      </c>
      <c r="S377" s="608" t="e">
        <f t="shared" si="517"/>
        <v>#DIV/0!</v>
      </c>
      <c r="T377" s="608"/>
      <c r="U377" s="608"/>
      <c r="V377" s="426"/>
      <c r="W377" s="426"/>
      <c r="X377" s="426"/>
      <c r="Y377" s="426"/>
      <c r="Z377" s="426">
        <f t="shared" si="509"/>
        <v>0</v>
      </c>
      <c r="AA377" s="387" t="e">
        <f t="shared" si="520"/>
        <v>#DIV/0!</v>
      </c>
      <c r="AB377" s="427">
        <f>AQ377</f>
        <v>0</v>
      </c>
      <c r="AC377" s="387" t="e">
        <f t="shared" si="521"/>
        <v>#DIV/0!</v>
      </c>
      <c r="AD377" s="387"/>
      <c r="AE377" s="387"/>
      <c r="AF377" s="426"/>
      <c r="AG377" s="426"/>
      <c r="AH377" s="426"/>
      <c r="AI377" s="426"/>
      <c r="AJ377" s="427">
        <f t="shared" si="506"/>
        <v>0</v>
      </c>
      <c r="AK377" s="430" t="e">
        <f t="shared" si="518"/>
        <v>#DIV/0!</v>
      </c>
      <c r="AL377" s="427">
        <f>AY377</f>
        <v>0</v>
      </c>
      <c r="AM377" s="431" t="e">
        <f t="shared" si="519"/>
        <v>#DIV/0!</v>
      </c>
      <c r="AN377" s="431"/>
      <c r="AO377" s="431"/>
      <c r="AP377" s="426"/>
      <c r="AQ377" s="426"/>
      <c r="AR377" s="426"/>
      <c r="AS377" s="426"/>
      <c r="AT377" s="351"/>
      <c r="AU377" s="305"/>
      <c r="AV377" s="305"/>
      <c r="AW377" s="305"/>
      <c r="AX377" s="351"/>
      <c r="AY377" s="305"/>
      <c r="AZ377" s="305"/>
      <c r="BA377" s="305"/>
      <c r="BB377" s="305"/>
      <c r="BC377" s="305"/>
      <c r="BD377" s="305"/>
      <c r="BE377" s="429">
        <f t="shared" si="513"/>
        <v>0</v>
      </c>
      <c r="BF377" s="398" t="e">
        <f t="shared" si="514"/>
        <v>#DIV/0!</v>
      </c>
      <c r="BG377" s="429">
        <f>BR377</f>
        <v>0</v>
      </c>
      <c r="BH377" s="398" t="e">
        <f t="shared" si="515"/>
        <v>#DIV/0!</v>
      </c>
      <c r="BI377" s="428"/>
      <c r="BJ377" s="428"/>
      <c r="BK377" s="428"/>
      <c r="BL377" s="428"/>
      <c r="BS377" s="680"/>
    </row>
    <row r="378" spans="2:71" s="79" customFormat="1" ht="46.5" hidden="1" customHeight="1" x14ac:dyDescent="0.25">
      <c r="B378" s="318"/>
      <c r="C378" s="204" t="s">
        <v>136</v>
      </c>
      <c r="D378" s="422"/>
      <c r="E378" s="422"/>
      <c r="F378" s="422"/>
      <c r="G378" s="422"/>
      <c r="H378" s="422"/>
      <c r="I378" s="422"/>
      <c r="J378" s="422"/>
      <c r="K378" s="422">
        <f t="shared" si="522"/>
        <v>75001.13</v>
      </c>
      <c r="L378" s="422">
        <f>SUM(L379:L382)</f>
        <v>75001.13</v>
      </c>
      <c r="M378" s="422"/>
      <c r="N378" s="422"/>
      <c r="O378" s="422"/>
      <c r="P378" s="422">
        <f t="shared" si="505"/>
        <v>37497.729869999996</v>
      </c>
      <c r="Q378" s="607">
        <f t="shared" si="516"/>
        <v>0.49996219883620413</v>
      </c>
      <c r="R378" s="422">
        <f>SUM(R379:R382)</f>
        <v>37497.729869999996</v>
      </c>
      <c r="S378" s="607">
        <f t="shared" si="517"/>
        <v>0.49996219883620413</v>
      </c>
      <c r="T378" s="607"/>
      <c r="U378" s="607"/>
      <c r="V378" s="422"/>
      <c r="W378" s="422"/>
      <c r="X378" s="422"/>
      <c r="Y378" s="422"/>
      <c r="Z378" s="422">
        <f t="shared" si="509"/>
        <v>75001.13</v>
      </c>
      <c r="AA378" s="409">
        <f t="shared" si="520"/>
        <v>1</v>
      </c>
      <c r="AB378" s="423">
        <f>SUM(AB379:AB382)</f>
        <v>75001.13</v>
      </c>
      <c r="AC378" s="409">
        <f t="shared" si="521"/>
        <v>1</v>
      </c>
      <c r="AD378" s="409"/>
      <c r="AE378" s="409"/>
      <c r="AF378" s="422"/>
      <c r="AG378" s="422"/>
      <c r="AH378" s="422"/>
      <c r="AI378" s="422"/>
      <c r="AJ378" s="423">
        <f t="shared" si="506"/>
        <v>1500000</v>
      </c>
      <c r="AK378" s="432">
        <f t="shared" si="518"/>
        <v>19.999698671206687</v>
      </c>
      <c r="AL378" s="423">
        <f>SUM(AL379:AL382)</f>
        <v>1500000</v>
      </c>
      <c r="AM378" s="431">
        <f t="shared" si="519"/>
        <v>19.999698671206687</v>
      </c>
      <c r="AN378" s="431"/>
      <c r="AO378" s="431"/>
      <c r="AP378" s="422"/>
      <c r="AQ378" s="422"/>
      <c r="AR378" s="422"/>
      <c r="AS378" s="422"/>
      <c r="AT378" s="424"/>
      <c r="AU378" s="421"/>
      <c r="AV378" s="421"/>
      <c r="AW378" s="421"/>
      <c r="AX378" s="424"/>
      <c r="AY378" s="421"/>
      <c r="AZ378" s="421"/>
      <c r="BA378" s="421"/>
      <c r="BB378" s="421"/>
      <c r="BC378" s="421"/>
      <c r="BD378" s="421"/>
      <c r="BE378" s="425">
        <f t="shared" si="513"/>
        <v>0</v>
      </c>
      <c r="BF378" s="410">
        <f t="shared" si="514"/>
        <v>0</v>
      </c>
      <c r="BG378" s="425">
        <f>SUM(BG379:BG382)</f>
        <v>0</v>
      </c>
      <c r="BH378" s="410">
        <f t="shared" si="515"/>
        <v>0</v>
      </c>
      <c r="BI378" s="421"/>
      <c r="BJ378" s="421"/>
      <c r="BK378" s="421"/>
      <c r="BL378" s="421"/>
      <c r="BS378" s="681"/>
    </row>
    <row r="379" spans="2:71" s="133" customFormat="1" ht="50.25" hidden="1" customHeight="1" x14ac:dyDescent="0.25">
      <c r="B379" s="358"/>
      <c r="C379" s="192" t="s">
        <v>139</v>
      </c>
      <c r="D379" s="426"/>
      <c r="E379" s="426"/>
      <c r="F379" s="426"/>
      <c r="G379" s="426"/>
      <c r="H379" s="426"/>
      <c r="I379" s="426"/>
      <c r="J379" s="426"/>
      <c r="K379" s="426">
        <f t="shared" si="522"/>
        <v>43889.51038</v>
      </c>
      <c r="L379" s="426">
        <v>43889.51038</v>
      </c>
      <c r="M379" s="426"/>
      <c r="N379" s="426"/>
      <c r="O379" s="426"/>
      <c r="P379" s="426">
        <f t="shared" si="505"/>
        <v>23783.135259999999</v>
      </c>
      <c r="Q379" s="608">
        <f t="shared" si="516"/>
        <v>0.54188654769859834</v>
      </c>
      <c r="R379" s="426">
        <v>23783.135259999999</v>
      </c>
      <c r="S379" s="608">
        <f t="shared" si="517"/>
        <v>0.54188654769859834</v>
      </c>
      <c r="T379" s="608"/>
      <c r="U379" s="608"/>
      <c r="V379" s="426"/>
      <c r="W379" s="426"/>
      <c r="X379" s="426"/>
      <c r="Y379" s="426"/>
      <c r="Z379" s="426">
        <f t="shared" si="509"/>
        <v>43889.51038</v>
      </c>
      <c r="AA379" s="387">
        <f t="shared" si="520"/>
        <v>1</v>
      </c>
      <c r="AB379" s="427">
        <f>L379</f>
        <v>43889.51038</v>
      </c>
      <c r="AC379" s="387">
        <f t="shared" si="521"/>
        <v>1</v>
      </c>
      <c r="AD379" s="387"/>
      <c r="AE379" s="387"/>
      <c r="AF379" s="426"/>
      <c r="AG379" s="426"/>
      <c r="AH379" s="426"/>
      <c r="AI379" s="426"/>
      <c r="AJ379" s="427">
        <f t="shared" si="506"/>
        <v>1421675.98539</v>
      </c>
      <c r="AK379" s="430">
        <f t="shared" si="518"/>
        <v>32.392158697624552</v>
      </c>
      <c r="AL379" s="427">
        <f>1421675.98539</f>
        <v>1421675.98539</v>
      </c>
      <c r="AM379" s="431">
        <f t="shared" si="519"/>
        <v>32.392158697624552</v>
      </c>
      <c r="AN379" s="431"/>
      <c r="AO379" s="431"/>
      <c r="AP379" s="426"/>
      <c r="AQ379" s="426"/>
      <c r="AR379" s="426"/>
      <c r="AS379" s="426"/>
      <c r="AT379" s="351"/>
      <c r="AU379" s="428"/>
      <c r="AV379" s="428"/>
      <c r="AW379" s="428"/>
      <c r="AX379" s="351"/>
      <c r="AY379" s="428"/>
      <c r="AZ379" s="428"/>
      <c r="BA379" s="428"/>
      <c r="BB379" s="428"/>
      <c r="BC379" s="428"/>
      <c r="BD379" s="428"/>
      <c r="BE379" s="429">
        <f t="shared" si="513"/>
        <v>0</v>
      </c>
      <c r="BF379" s="405">
        <f t="shared" si="514"/>
        <v>0</v>
      </c>
      <c r="BG379" s="429">
        <f>L379-AB379</f>
        <v>0</v>
      </c>
      <c r="BH379" s="405">
        <f t="shared" si="515"/>
        <v>0</v>
      </c>
      <c r="BI379" s="428"/>
      <c r="BJ379" s="428"/>
      <c r="BK379" s="428"/>
      <c r="BL379" s="428"/>
      <c r="BS379" s="683"/>
    </row>
    <row r="380" spans="2:71" s="133" customFormat="1" ht="50.25" hidden="1" customHeight="1" x14ac:dyDescent="0.25">
      <c r="B380" s="358"/>
      <c r="C380" s="192" t="s">
        <v>138</v>
      </c>
      <c r="D380" s="426"/>
      <c r="E380" s="426"/>
      <c r="F380" s="426"/>
      <c r="G380" s="426"/>
      <c r="H380" s="426"/>
      <c r="I380" s="426"/>
      <c r="J380" s="426"/>
      <c r="K380" s="426">
        <f t="shared" si="522"/>
        <v>31111.619620000001</v>
      </c>
      <c r="L380" s="426">
        <v>31111.619620000001</v>
      </c>
      <c r="M380" s="426"/>
      <c r="N380" s="426"/>
      <c r="O380" s="426"/>
      <c r="P380" s="426">
        <f>R380</f>
        <v>13714.59461</v>
      </c>
      <c r="Q380" s="608">
        <f t="shared" si="516"/>
        <v>0.44081905016554068</v>
      </c>
      <c r="R380" s="426">
        <v>13714.59461</v>
      </c>
      <c r="S380" s="608">
        <f t="shared" si="517"/>
        <v>0.44081905016554068</v>
      </c>
      <c r="T380" s="608"/>
      <c r="U380" s="608"/>
      <c r="V380" s="426"/>
      <c r="W380" s="426"/>
      <c r="X380" s="426"/>
      <c r="Y380" s="426"/>
      <c r="Z380" s="426">
        <f t="shared" si="509"/>
        <v>31111.619620000001</v>
      </c>
      <c r="AA380" s="387">
        <f t="shared" si="520"/>
        <v>1</v>
      </c>
      <c r="AB380" s="427">
        <f>L380</f>
        <v>31111.619620000001</v>
      </c>
      <c r="AC380" s="387">
        <f t="shared" si="521"/>
        <v>1</v>
      </c>
      <c r="AD380" s="387"/>
      <c r="AE380" s="387"/>
      <c r="AF380" s="426"/>
      <c r="AG380" s="426"/>
      <c r="AH380" s="426"/>
      <c r="AI380" s="426"/>
      <c r="AJ380" s="427">
        <f t="shared" si="506"/>
        <v>78324.014609999998</v>
      </c>
      <c r="AK380" s="430">
        <f t="shared" si="518"/>
        <v>2.5175164638375067</v>
      </c>
      <c r="AL380" s="427">
        <v>78324.014609999998</v>
      </c>
      <c r="AM380" s="431">
        <f t="shared" si="519"/>
        <v>2.5175164638375067</v>
      </c>
      <c r="AN380" s="431"/>
      <c r="AO380" s="431"/>
      <c r="AP380" s="426"/>
      <c r="AQ380" s="426"/>
      <c r="AR380" s="426"/>
      <c r="AS380" s="426"/>
      <c r="AT380" s="351"/>
      <c r="AU380" s="428"/>
      <c r="AV380" s="428"/>
      <c r="AW380" s="428"/>
      <c r="AX380" s="351"/>
      <c r="AY380" s="428"/>
      <c r="AZ380" s="428"/>
      <c r="BA380" s="428"/>
      <c r="BB380" s="428"/>
      <c r="BC380" s="428"/>
      <c r="BD380" s="428"/>
      <c r="BE380" s="429">
        <f t="shared" si="513"/>
        <v>0</v>
      </c>
      <c r="BF380" s="405">
        <f t="shared" si="514"/>
        <v>0</v>
      </c>
      <c r="BG380" s="429">
        <f t="shared" ref="BG380:BG382" si="523">L380-AB380</f>
        <v>0</v>
      </c>
      <c r="BH380" s="405">
        <f t="shared" si="515"/>
        <v>0</v>
      </c>
      <c r="BI380" s="428"/>
      <c r="BJ380" s="428"/>
      <c r="BK380" s="428"/>
      <c r="BL380" s="428"/>
      <c r="BS380" s="683"/>
    </row>
    <row r="381" spans="2:71" s="133" customFormat="1" ht="50.25" hidden="1" customHeight="1" x14ac:dyDescent="0.25">
      <c r="B381" s="358"/>
      <c r="C381" s="191" t="s">
        <v>308</v>
      </c>
      <c r="D381" s="426"/>
      <c r="E381" s="426"/>
      <c r="F381" s="426"/>
      <c r="G381" s="426"/>
      <c r="H381" s="426"/>
      <c r="I381" s="426"/>
      <c r="J381" s="426"/>
      <c r="K381" s="426">
        <f t="shared" si="522"/>
        <v>0</v>
      </c>
      <c r="L381" s="426">
        <v>0</v>
      </c>
      <c r="M381" s="426"/>
      <c r="N381" s="426"/>
      <c r="O381" s="426"/>
      <c r="P381" s="426">
        <f>R381</f>
        <v>0</v>
      </c>
      <c r="Q381" s="608" t="e">
        <f t="shared" si="516"/>
        <v>#DIV/0!</v>
      </c>
      <c r="R381" s="426">
        <f>L381</f>
        <v>0</v>
      </c>
      <c r="S381" s="608" t="e">
        <f t="shared" si="517"/>
        <v>#DIV/0!</v>
      </c>
      <c r="T381" s="608"/>
      <c r="U381" s="608"/>
      <c r="V381" s="426"/>
      <c r="W381" s="426"/>
      <c r="X381" s="426"/>
      <c r="Y381" s="426"/>
      <c r="Z381" s="426">
        <f>AB381</f>
        <v>0</v>
      </c>
      <c r="AA381" s="387" t="e">
        <f t="shared" si="520"/>
        <v>#DIV/0!</v>
      </c>
      <c r="AB381" s="427">
        <f t="shared" ref="AB381:AB382" si="524">L381</f>
        <v>0</v>
      </c>
      <c r="AC381" s="387" t="e">
        <f t="shared" si="521"/>
        <v>#DIV/0!</v>
      </c>
      <c r="AD381" s="387"/>
      <c r="AE381" s="387"/>
      <c r="AF381" s="426"/>
      <c r="AG381" s="426"/>
      <c r="AH381" s="426"/>
      <c r="AI381" s="426"/>
      <c r="AJ381" s="427">
        <f t="shared" si="506"/>
        <v>0</v>
      </c>
      <c r="AK381" s="430" t="e">
        <f t="shared" si="518"/>
        <v>#DIV/0!</v>
      </c>
      <c r="AL381" s="427">
        <f>AB381</f>
        <v>0</v>
      </c>
      <c r="AM381" s="431" t="e">
        <f t="shared" si="519"/>
        <v>#DIV/0!</v>
      </c>
      <c r="AN381" s="431"/>
      <c r="AO381" s="431"/>
      <c r="AP381" s="426"/>
      <c r="AQ381" s="426"/>
      <c r="AR381" s="426"/>
      <c r="AS381" s="426"/>
      <c r="AT381" s="351"/>
      <c r="AU381" s="428"/>
      <c r="AV381" s="428"/>
      <c r="AW381" s="428"/>
      <c r="AX381" s="351"/>
      <c r="AY381" s="428"/>
      <c r="AZ381" s="428"/>
      <c r="BA381" s="428"/>
      <c r="BB381" s="428"/>
      <c r="BC381" s="428"/>
      <c r="BD381" s="428"/>
      <c r="BE381" s="429">
        <f t="shared" si="513"/>
        <v>0</v>
      </c>
      <c r="BF381" s="405" t="e">
        <f t="shared" si="514"/>
        <v>#DIV/0!</v>
      </c>
      <c r="BG381" s="429">
        <f t="shared" si="523"/>
        <v>0</v>
      </c>
      <c r="BH381" s="405" t="e">
        <f t="shared" si="515"/>
        <v>#DIV/0!</v>
      </c>
      <c r="BI381" s="428"/>
      <c r="BJ381" s="428"/>
      <c r="BK381" s="428"/>
      <c r="BL381" s="428"/>
      <c r="BS381" s="683"/>
    </row>
    <row r="382" spans="2:71" s="133" customFormat="1" ht="50.25" hidden="1" customHeight="1" x14ac:dyDescent="0.25">
      <c r="B382" s="358"/>
      <c r="C382" s="192" t="s">
        <v>140</v>
      </c>
      <c r="D382" s="426"/>
      <c r="E382" s="426"/>
      <c r="F382" s="426"/>
      <c r="G382" s="426"/>
      <c r="H382" s="426"/>
      <c r="I382" s="426"/>
      <c r="J382" s="426"/>
      <c r="K382" s="426">
        <f t="shared" si="522"/>
        <v>0</v>
      </c>
      <c r="L382" s="426">
        <v>0</v>
      </c>
      <c r="M382" s="426"/>
      <c r="N382" s="426"/>
      <c r="O382" s="426"/>
      <c r="P382" s="426">
        <f t="shared" si="505"/>
        <v>0</v>
      </c>
      <c r="Q382" s="608" t="e">
        <f t="shared" si="516"/>
        <v>#DIV/0!</v>
      </c>
      <c r="R382" s="426">
        <f>L382</f>
        <v>0</v>
      </c>
      <c r="S382" s="608" t="e">
        <f t="shared" si="517"/>
        <v>#DIV/0!</v>
      </c>
      <c r="T382" s="608"/>
      <c r="U382" s="608"/>
      <c r="V382" s="426"/>
      <c r="W382" s="426"/>
      <c r="X382" s="426"/>
      <c r="Y382" s="426"/>
      <c r="Z382" s="426">
        <f t="shared" si="509"/>
        <v>0</v>
      </c>
      <c r="AA382" s="387" t="e">
        <f t="shared" si="520"/>
        <v>#DIV/0!</v>
      </c>
      <c r="AB382" s="427">
        <f t="shared" si="524"/>
        <v>0</v>
      </c>
      <c r="AC382" s="387" t="e">
        <f t="shared" si="521"/>
        <v>#DIV/0!</v>
      </c>
      <c r="AD382" s="387"/>
      <c r="AE382" s="387"/>
      <c r="AF382" s="426"/>
      <c r="AG382" s="426"/>
      <c r="AH382" s="426"/>
      <c r="AI382" s="426"/>
      <c r="AJ382" s="427">
        <f t="shared" si="506"/>
        <v>0</v>
      </c>
      <c r="AK382" s="430" t="e">
        <f t="shared" si="518"/>
        <v>#DIV/0!</v>
      </c>
      <c r="AL382" s="427">
        <f>AB382</f>
        <v>0</v>
      </c>
      <c r="AM382" s="431" t="e">
        <f t="shared" si="519"/>
        <v>#DIV/0!</v>
      </c>
      <c r="AN382" s="431"/>
      <c r="AO382" s="431"/>
      <c r="AP382" s="426"/>
      <c r="AQ382" s="426"/>
      <c r="AR382" s="426"/>
      <c r="AS382" s="426"/>
      <c r="AT382" s="351"/>
      <c r="AU382" s="428"/>
      <c r="AV382" s="428"/>
      <c r="AW382" s="428"/>
      <c r="AX382" s="351"/>
      <c r="AY382" s="428"/>
      <c r="AZ382" s="428"/>
      <c r="BA382" s="428"/>
      <c r="BB382" s="428"/>
      <c r="BC382" s="428"/>
      <c r="BD382" s="428"/>
      <c r="BE382" s="429">
        <f t="shared" si="513"/>
        <v>0</v>
      </c>
      <c r="BF382" s="405" t="e">
        <f t="shared" si="514"/>
        <v>#DIV/0!</v>
      </c>
      <c r="BG382" s="429">
        <f t="shared" si="523"/>
        <v>0</v>
      </c>
      <c r="BH382" s="405" t="e">
        <f t="shared" si="515"/>
        <v>#DIV/0!</v>
      </c>
      <c r="BI382" s="428"/>
      <c r="BJ382" s="428"/>
      <c r="BK382" s="428"/>
      <c r="BL382" s="428"/>
      <c r="BS382" s="683"/>
    </row>
    <row r="383" spans="2:71" s="77" customFormat="1" ht="61.5" customHeight="1" x14ac:dyDescent="0.25">
      <c r="B383" s="301" t="s">
        <v>143</v>
      </c>
      <c r="C383" s="190" t="s">
        <v>144</v>
      </c>
      <c r="D383" s="302"/>
      <c r="E383" s="302"/>
      <c r="F383" s="302"/>
      <c r="G383" s="302"/>
      <c r="H383" s="302"/>
      <c r="I383" s="302"/>
      <c r="J383" s="302"/>
      <c r="K383" s="302">
        <f>L383+M383</f>
        <v>425521.9</v>
      </c>
      <c r="L383" s="302">
        <f>L384+L387</f>
        <v>421354.49200000003</v>
      </c>
      <c r="M383" s="302">
        <f t="shared" ref="M383:N383" si="525">M384+M387</f>
        <v>4167.4079999999994</v>
      </c>
      <c r="N383" s="302">
        <f t="shared" si="525"/>
        <v>0</v>
      </c>
      <c r="O383" s="302"/>
      <c r="P383" s="302">
        <f t="shared" si="505"/>
        <v>182560.54463000002</v>
      </c>
      <c r="Q383" s="606">
        <f t="shared" si="516"/>
        <v>0.42902737703981864</v>
      </c>
      <c r="R383" s="302">
        <f>R384+R387</f>
        <v>182560.54463000002</v>
      </c>
      <c r="S383" s="606">
        <f t="shared" si="517"/>
        <v>0.4332706737347421</v>
      </c>
      <c r="T383" s="606"/>
      <c r="U383" s="606"/>
      <c r="V383" s="302"/>
      <c r="W383" s="302"/>
      <c r="X383" s="302"/>
      <c r="Y383" s="302"/>
      <c r="Z383" s="302">
        <f>AB383+AD383</f>
        <v>425521.9</v>
      </c>
      <c r="AA383" s="389">
        <f t="shared" si="520"/>
        <v>1</v>
      </c>
      <c r="AB383" s="304">
        <f>AB384+AB387</f>
        <v>421354.49200000003</v>
      </c>
      <c r="AC383" s="393">
        <f t="shared" si="521"/>
        <v>1</v>
      </c>
      <c r="AD383" s="304">
        <f t="shared" ref="AD383" si="526">AD384+AD387</f>
        <v>4167.4079999999994</v>
      </c>
      <c r="AE383" s="393">
        <f>AD383/M383</f>
        <v>1</v>
      </c>
      <c r="AF383" s="302"/>
      <c r="AG383" s="302"/>
      <c r="AH383" s="302"/>
      <c r="AI383" s="302"/>
      <c r="AJ383" s="304">
        <f t="shared" si="506"/>
        <v>1210023.7464999999</v>
      </c>
      <c r="AK383" s="430">
        <f t="shared" si="518"/>
        <v>2.8436227289359253</v>
      </c>
      <c r="AL383" s="304">
        <f>AL384+AL387</f>
        <v>1210023.7464999999</v>
      </c>
      <c r="AM383" s="431">
        <f t="shared" si="519"/>
        <v>2.871747588963641</v>
      </c>
      <c r="AN383" s="431"/>
      <c r="AO383" s="431"/>
      <c r="AP383" s="302"/>
      <c r="AQ383" s="302"/>
      <c r="AR383" s="302"/>
      <c r="AS383" s="302"/>
      <c r="AT383" s="351"/>
      <c r="AU383" s="305"/>
      <c r="AV383" s="305"/>
      <c r="AW383" s="305"/>
      <c r="AX383" s="351"/>
      <c r="AY383" s="305"/>
      <c r="AZ383" s="305"/>
      <c r="BA383" s="305"/>
      <c r="BB383" s="305"/>
      <c r="BC383" s="305"/>
      <c r="BD383" s="305"/>
      <c r="BE383" s="306">
        <f t="shared" si="513"/>
        <v>0</v>
      </c>
      <c r="BF383" s="398">
        <f t="shared" si="514"/>
        <v>0</v>
      </c>
      <c r="BG383" s="306">
        <f>BG384+BG387</f>
        <v>0</v>
      </c>
      <c r="BH383" s="398">
        <f t="shared" si="515"/>
        <v>0</v>
      </c>
      <c r="BI383" s="305"/>
      <c r="BJ383" s="305"/>
      <c r="BK383" s="305"/>
      <c r="BL383" s="305"/>
      <c r="BS383" s="680"/>
    </row>
    <row r="384" spans="2:71" s="77" customFormat="1" ht="50.25" hidden="1" customHeight="1" x14ac:dyDescent="0.25">
      <c r="B384" s="301"/>
      <c r="C384" s="186" t="s">
        <v>56</v>
      </c>
      <c r="D384" s="302"/>
      <c r="E384" s="302"/>
      <c r="F384" s="302"/>
      <c r="G384" s="302"/>
      <c r="H384" s="302"/>
      <c r="I384" s="302"/>
      <c r="J384" s="302"/>
      <c r="K384" s="302">
        <f t="shared" si="522"/>
        <v>0</v>
      </c>
      <c r="L384" s="302">
        <f>SUM(L385:L386)</f>
        <v>0</v>
      </c>
      <c r="M384" s="302"/>
      <c r="N384" s="302"/>
      <c r="O384" s="302"/>
      <c r="P384" s="302">
        <f t="shared" si="505"/>
        <v>0</v>
      </c>
      <c r="Q384" s="606" t="e">
        <f t="shared" si="516"/>
        <v>#DIV/0!</v>
      </c>
      <c r="R384" s="302">
        <f>SUM(R385:R386)</f>
        <v>0</v>
      </c>
      <c r="S384" s="606" t="e">
        <f t="shared" si="517"/>
        <v>#DIV/0!</v>
      </c>
      <c r="T384" s="606"/>
      <c r="U384" s="606"/>
      <c r="V384" s="302"/>
      <c r="W384" s="302"/>
      <c r="X384" s="302"/>
      <c r="Y384" s="302"/>
      <c r="Z384" s="302">
        <f t="shared" si="509"/>
        <v>0</v>
      </c>
      <c r="AA384" s="389" t="e">
        <f t="shared" si="520"/>
        <v>#DIV/0!</v>
      </c>
      <c r="AB384" s="304">
        <f>SUM(AB385:AB386)</f>
        <v>0</v>
      </c>
      <c r="AC384" s="393" t="e">
        <f t="shared" si="521"/>
        <v>#DIV/0!</v>
      </c>
      <c r="AD384" s="304"/>
      <c r="AE384" s="393"/>
      <c r="AF384" s="302"/>
      <c r="AG384" s="302"/>
      <c r="AH384" s="302"/>
      <c r="AI384" s="302"/>
      <c r="AJ384" s="304">
        <f t="shared" si="506"/>
        <v>0</v>
      </c>
      <c r="AK384" s="430" t="e">
        <f t="shared" si="518"/>
        <v>#DIV/0!</v>
      </c>
      <c r="AL384" s="304">
        <f>AL385+AL386</f>
        <v>0</v>
      </c>
      <c r="AM384" s="431" t="e">
        <f t="shared" si="519"/>
        <v>#DIV/0!</v>
      </c>
      <c r="AN384" s="431"/>
      <c r="AO384" s="431"/>
      <c r="AP384" s="302"/>
      <c r="AQ384" s="302"/>
      <c r="AR384" s="302"/>
      <c r="AS384" s="302"/>
      <c r="AT384" s="351"/>
      <c r="AU384" s="305"/>
      <c r="AV384" s="305"/>
      <c r="AW384" s="305"/>
      <c r="AX384" s="351"/>
      <c r="AY384" s="305"/>
      <c r="AZ384" s="305"/>
      <c r="BA384" s="305"/>
      <c r="BB384" s="305"/>
      <c r="BC384" s="305"/>
      <c r="BD384" s="305"/>
      <c r="BE384" s="306">
        <f t="shared" si="513"/>
        <v>0</v>
      </c>
      <c r="BF384" s="398" t="e">
        <f t="shared" si="514"/>
        <v>#DIV/0!</v>
      </c>
      <c r="BG384" s="306">
        <f>SUM(BG385:BG386)</f>
        <v>0</v>
      </c>
      <c r="BH384" s="398" t="e">
        <f t="shared" si="515"/>
        <v>#DIV/0!</v>
      </c>
      <c r="BI384" s="305"/>
      <c r="BJ384" s="305"/>
      <c r="BK384" s="305"/>
      <c r="BL384" s="305"/>
      <c r="BS384" s="680"/>
    </row>
    <row r="385" spans="2:71" s="78" customFormat="1" ht="67.5" hidden="1" customHeight="1" x14ac:dyDescent="0.25">
      <c r="B385" s="358"/>
      <c r="C385" s="191" t="s">
        <v>308</v>
      </c>
      <c r="D385" s="426"/>
      <c r="E385" s="426"/>
      <c r="F385" s="426"/>
      <c r="G385" s="426"/>
      <c r="H385" s="426"/>
      <c r="I385" s="426"/>
      <c r="J385" s="426"/>
      <c r="K385" s="426">
        <f t="shared" si="522"/>
        <v>0</v>
      </c>
      <c r="L385" s="426"/>
      <c r="M385" s="426"/>
      <c r="N385" s="426"/>
      <c r="O385" s="426"/>
      <c r="P385" s="426">
        <f t="shared" si="505"/>
        <v>0</v>
      </c>
      <c r="Q385" s="609" t="e">
        <f t="shared" si="516"/>
        <v>#DIV/0!</v>
      </c>
      <c r="R385" s="426"/>
      <c r="S385" s="606" t="e">
        <f t="shared" si="517"/>
        <v>#DIV/0!</v>
      </c>
      <c r="T385" s="606"/>
      <c r="U385" s="606"/>
      <c r="V385" s="426"/>
      <c r="W385" s="426"/>
      <c r="X385" s="426"/>
      <c r="Y385" s="426"/>
      <c r="Z385" s="426">
        <f t="shared" si="509"/>
        <v>0</v>
      </c>
      <c r="AA385" s="387" t="e">
        <f t="shared" si="520"/>
        <v>#DIV/0!</v>
      </c>
      <c r="AB385" s="427"/>
      <c r="AC385" s="387" t="e">
        <f t="shared" si="521"/>
        <v>#DIV/0!</v>
      </c>
      <c r="AD385" s="427"/>
      <c r="AE385" s="387"/>
      <c r="AF385" s="426"/>
      <c r="AG385" s="426"/>
      <c r="AH385" s="426"/>
      <c r="AI385" s="426"/>
      <c r="AJ385" s="427">
        <f t="shared" si="506"/>
        <v>0</v>
      </c>
      <c r="AK385" s="430" t="e">
        <f t="shared" si="518"/>
        <v>#DIV/0!</v>
      </c>
      <c r="AL385" s="427"/>
      <c r="AM385" s="431" t="e">
        <f t="shared" si="519"/>
        <v>#DIV/0!</v>
      </c>
      <c r="AN385" s="431"/>
      <c r="AO385" s="431"/>
      <c r="AP385" s="426"/>
      <c r="AQ385" s="426"/>
      <c r="AR385" s="426"/>
      <c r="AS385" s="426"/>
      <c r="AT385" s="351"/>
      <c r="AU385" s="428"/>
      <c r="AV385" s="428"/>
      <c r="AW385" s="428"/>
      <c r="AX385" s="351"/>
      <c r="AY385" s="428"/>
      <c r="AZ385" s="428"/>
      <c r="BA385" s="428"/>
      <c r="BB385" s="428"/>
      <c r="BC385" s="428"/>
      <c r="BD385" s="428"/>
      <c r="BE385" s="429">
        <f t="shared" si="513"/>
        <v>0</v>
      </c>
      <c r="BF385" s="398" t="e">
        <f t="shared" si="514"/>
        <v>#DIV/0!</v>
      </c>
      <c r="BG385" s="429">
        <f t="shared" ref="BG385:BG386" si="527">L385-AB385</f>
        <v>0</v>
      </c>
      <c r="BH385" s="398" t="e">
        <f t="shared" si="515"/>
        <v>#DIV/0!</v>
      </c>
      <c r="BI385" s="428"/>
      <c r="BJ385" s="428"/>
      <c r="BK385" s="428"/>
      <c r="BL385" s="428"/>
      <c r="BS385" s="682"/>
    </row>
    <row r="386" spans="2:71" s="78" customFormat="1" ht="50.25" hidden="1" customHeight="1" x14ac:dyDescent="0.25">
      <c r="B386" s="358"/>
      <c r="C386" s="192" t="s">
        <v>140</v>
      </c>
      <c r="D386" s="426"/>
      <c r="E386" s="426"/>
      <c r="F386" s="426"/>
      <c r="G386" s="426"/>
      <c r="H386" s="426"/>
      <c r="I386" s="426"/>
      <c r="J386" s="426"/>
      <c r="K386" s="426">
        <f t="shared" si="522"/>
        <v>0</v>
      </c>
      <c r="L386" s="426"/>
      <c r="M386" s="426"/>
      <c r="N386" s="426"/>
      <c r="O386" s="426"/>
      <c r="P386" s="426">
        <f t="shared" si="505"/>
        <v>0</v>
      </c>
      <c r="Q386" s="609" t="e">
        <f t="shared" si="516"/>
        <v>#DIV/0!</v>
      </c>
      <c r="R386" s="426"/>
      <c r="S386" s="606" t="e">
        <f t="shared" si="517"/>
        <v>#DIV/0!</v>
      </c>
      <c r="T386" s="606"/>
      <c r="U386" s="606"/>
      <c r="V386" s="426"/>
      <c r="W386" s="426"/>
      <c r="X386" s="426"/>
      <c r="Y386" s="426"/>
      <c r="Z386" s="426">
        <f t="shared" si="509"/>
        <v>0</v>
      </c>
      <c r="AA386" s="387" t="e">
        <f t="shared" si="520"/>
        <v>#DIV/0!</v>
      </c>
      <c r="AB386" s="427"/>
      <c r="AC386" s="387" t="e">
        <f t="shared" si="521"/>
        <v>#DIV/0!</v>
      </c>
      <c r="AD386" s="427"/>
      <c r="AE386" s="387"/>
      <c r="AF386" s="426"/>
      <c r="AG386" s="426"/>
      <c r="AH386" s="426"/>
      <c r="AI386" s="426"/>
      <c r="AJ386" s="427">
        <f t="shared" si="506"/>
        <v>0</v>
      </c>
      <c r="AK386" s="430" t="e">
        <f t="shared" si="518"/>
        <v>#DIV/0!</v>
      </c>
      <c r="AL386" s="427"/>
      <c r="AM386" s="431" t="e">
        <f t="shared" si="519"/>
        <v>#DIV/0!</v>
      </c>
      <c r="AN386" s="431"/>
      <c r="AO386" s="431"/>
      <c r="AP386" s="426"/>
      <c r="AQ386" s="426"/>
      <c r="AR386" s="426"/>
      <c r="AS386" s="426"/>
      <c r="AT386" s="351"/>
      <c r="AU386" s="428"/>
      <c r="AV386" s="428"/>
      <c r="AW386" s="428"/>
      <c r="AX386" s="351"/>
      <c r="AY386" s="428"/>
      <c r="AZ386" s="428"/>
      <c r="BA386" s="428"/>
      <c r="BB386" s="428"/>
      <c r="BC386" s="428"/>
      <c r="BD386" s="428"/>
      <c r="BE386" s="429">
        <f t="shared" si="513"/>
        <v>0</v>
      </c>
      <c r="BF386" s="398" t="e">
        <f t="shared" si="514"/>
        <v>#DIV/0!</v>
      </c>
      <c r="BG386" s="429">
        <f t="shared" si="527"/>
        <v>0</v>
      </c>
      <c r="BH386" s="398" t="e">
        <f t="shared" si="515"/>
        <v>#DIV/0!</v>
      </c>
      <c r="BI386" s="428"/>
      <c r="BJ386" s="428"/>
      <c r="BK386" s="428"/>
      <c r="BL386" s="428"/>
      <c r="BS386" s="682"/>
    </row>
    <row r="387" spans="2:71" s="79" customFormat="1" ht="42.75" hidden="1" customHeight="1" x14ac:dyDescent="0.25">
      <c r="B387" s="318"/>
      <c r="C387" s="204" t="s">
        <v>136</v>
      </c>
      <c r="D387" s="422"/>
      <c r="E387" s="422"/>
      <c r="F387" s="422"/>
      <c r="G387" s="422"/>
      <c r="H387" s="422"/>
      <c r="I387" s="422"/>
      <c r="J387" s="422"/>
      <c r="K387" s="422">
        <f>L387+M387</f>
        <v>425521.9</v>
      </c>
      <c r="L387" s="422">
        <f>SUM(L388:L392)</f>
        <v>421354.49200000003</v>
      </c>
      <c r="M387" s="422">
        <f t="shared" ref="M387:N387" si="528">SUM(M388:M392)</f>
        <v>4167.4079999999994</v>
      </c>
      <c r="N387" s="422">
        <f t="shared" si="528"/>
        <v>0</v>
      </c>
      <c r="O387" s="422"/>
      <c r="P387" s="422">
        <f t="shared" si="505"/>
        <v>182560.54463000002</v>
      </c>
      <c r="Q387" s="607">
        <f t="shared" si="516"/>
        <v>0.42902737703981864</v>
      </c>
      <c r="R387" s="422">
        <f>SUM(R388:R392)</f>
        <v>182560.54463000002</v>
      </c>
      <c r="S387" s="607">
        <f t="shared" si="517"/>
        <v>0.4332706737347421</v>
      </c>
      <c r="T387" s="607"/>
      <c r="U387" s="607"/>
      <c r="V387" s="422"/>
      <c r="W387" s="422"/>
      <c r="X387" s="422"/>
      <c r="Y387" s="422"/>
      <c r="Z387" s="422">
        <f>AB387+AD387</f>
        <v>425521.9</v>
      </c>
      <c r="AA387" s="409">
        <f t="shared" si="520"/>
        <v>1</v>
      </c>
      <c r="AB387" s="423">
        <f>SUM(AB388:AB392)</f>
        <v>421354.49200000003</v>
      </c>
      <c r="AC387" s="409">
        <f t="shared" si="521"/>
        <v>1</v>
      </c>
      <c r="AD387" s="423">
        <f t="shared" ref="AD387" si="529">SUM(AD388:AD392)</f>
        <v>4167.4079999999994</v>
      </c>
      <c r="AE387" s="409">
        <f>AD387/M387</f>
        <v>1</v>
      </c>
      <c r="AF387" s="422"/>
      <c r="AG387" s="422"/>
      <c r="AH387" s="422"/>
      <c r="AI387" s="422"/>
      <c r="AJ387" s="423">
        <f t="shared" si="506"/>
        <v>1210023.7464999999</v>
      </c>
      <c r="AK387" s="432">
        <f t="shared" si="518"/>
        <v>2.8436227289359253</v>
      </c>
      <c r="AL387" s="423">
        <f>SUM(AL388:AL392)</f>
        <v>1210023.7464999999</v>
      </c>
      <c r="AM387" s="431">
        <f t="shared" si="519"/>
        <v>2.871747588963641</v>
      </c>
      <c r="AN387" s="431"/>
      <c r="AO387" s="431"/>
      <c r="AP387" s="422"/>
      <c r="AQ387" s="422"/>
      <c r="AR387" s="422"/>
      <c r="AS387" s="422"/>
      <c r="AT387" s="321"/>
      <c r="AU387" s="421"/>
      <c r="AV387" s="421"/>
      <c r="AW387" s="421"/>
      <c r="AX387" s="321"/>
      <c r="AY387" s="421"/>
      <c r="AZ387" s="421"/>
      <c r="BA387" s="421"/>
      <c r="BB387" s="421"/>
      <c r="BC387" s="421"/>
      <c r="BD387" s="421"/>
      <c r="BE387" s="425">
        <f t="shared" si="513"/>
        <v>0</v>
      </c>
      <c r="BF387" s="410">
        <f t="shared" si="514"/>
        <v>0</v>
      </c>
      <c r="BG387" s="425">
        <f>SUM(BG388:BG390)</f>
        <v>0</v>
      </c>
      <c r="BH387" s="410">
        <f t="shared" si="515"/>
        <v>0</v>
      </c>
      <c r="BI387" s="421"/>
      <c r="BJ387" s="421"/>
      <c r="BK387" s="421"/>
      <c r="BL387" s="421"/>
      <c r="BS387" s="681"/>
    </row>
    <row r="388" spans="2:71" s="78" customFormat="1" ht="50.25" hidden="1" customHeight="1" x14ac:dyDescent="0.25">
      <c r="B388" s="358"/>
      <c r="C388" s="192" t="s">
        <v>138</v>
      </c>
      <c r="D388" s="426"/>
      <c r="E388" s="426"/>
      <c r="F388" s="426"/>
      <c r="G388" s="426"/>
      <c r="H388" s="426"/>
      <c r="I388" s="426"/>
      <c r="J388" s="426"/>
      <c r="K388" s="426">
        <f t="shared" si="522"/>
        <v>72674.705010000005</v>
      </c>
      <c r="L388" s="426">
        <v>72674.705010000005</v>
      </c>
      <c r="M388" s="426"/>
      <c r="N388" s="426"/>
      <c r="O388" s="426"/>
      <c r="P388" s="426">
        <f t="shared" si="505"/>
        <v>9813.3707500000091</v>
      </c>
      <c r="Q388" s="606">
        <f t="shared" si="516"/>
        <v>0.13503144936948411</v>
      </c>
      <c r="R388" s="426">
        <f>167449.74475-R390-R391-R392</f>
        <v>9813.3707500000091</v>
      </c>
      <c r="S388" s="606">
        <f t="shared" si="517"/>
        <v>0.13503144936948411</v>
      </c>
      <c r="T388" s="606"/>
      <c r="U388" s="606"/>
      <c r="V388" s="426"/>
      <c r="W388" s="426"/>
      <c r="X388" s="426"/>
      <c r="Y388" s="426"/>
      <c r="Z388" s="426">
        <f t="shared" si="509"/>
        <v>72674.705010000005</v>
      </c>
      <c r="AA388" s="387">
        <f t="shared" si="520"/>
        <v>1</v>
      </c>
      <c r="AB388" s="427">
        <f>L388</f>
        <v>72674.705010000005</v>
      </c>
      <c r="AC388" s="387">
        <f t="shared" si="521"/>
        <v>1</v>
      </c>
      <c r="AD388" s="387"/>
      <c r="AE388" s="387"/>
      <c r="AF388" s="426"/>
      <c r="AG388" s="426"/>
      <c r="AH388" s="426"/>
      <c r="AI388" s="426"/>
      <c r="AJ388" s="427">
        <f t="shared" si="506"/>
        <v>87019.301550000018</v>
      </c>
      <c r="AK388" s="430">
        <f t="shared" si="518"/>
        <v>1.197380870524706</v>
      </c>
      <c r="AL388" s="427">
        <f>244655.67555-AL390-AL391-AL392</f>
        <v>87019.301550000018</v>
      </c>
      <c r="AM388" s="431">
        <f t="shared" si="519"/>
        <v>1.197380870524706</v>
      </c>
      <c r="AN388" s="431"/>
      <c r="AO388" s="431"/>
      <c r="AP388" s="426"/>
      <c r="AQ388" s="426"/>
      <c r="AR388" s="426"/>
      <c r="AS388" s="426"/>
      <c r="AT388" s="351"/>
      <c r="AU388" s="428"/>
      <c r="AV388" s="428"/>
      <c r="AW388" s="428"/>
      <c r="AX388" s="351"/>
      <c r="AY388" s="428"/>
      <c r="AZ388" s="428"/>
      <c r="BA388" s="428"/>
      <c r="BB388" s="428"/>
      <c r="BC388" s="428"/>
      <c r="BD388" s="428"/>
      <c r="BE388" s="429">
        <f t="shared" si="513"/>
        <v>0</v>
      </c>
      <c r="BF388" s="398">
        <f t="shared" si="514"/>
        <v>0</v>
      </c>
      <c r="BG388" s="429">
        <f t="shared" ref="BG388:BG390" si="530">L388-AB388</f>
        <v>0</v>
      </c>
      <c r="BH388" s="398">
        <f t="shared" si="515"/>
        <v>0</v>
      </c>
      <c r="BI388" s="428"/>
      <c r="BJ388" s="428"/>
      <c r="BK388" s="428"/>
      <c r="BL388" s="428"/>
      <c r="BS388" s="682"/>
    </row>
    <row r="389" spans="2:71" s="78" customFormat="1" ht="50.25" hidden="1" customHeight="1" x14ac:dyDescent="0.25">
      <c r="B389" s="358"/>
      <c r="C389" s="192" t="s">
        <v>139</v>
      </c>
      <c r="D389" s="426"/>
      <c r="E389" s="426"/>
      <c r="F389" s="426"/>
      <c r="G389" s="426"/>
      <c r="H389" s="426"/>
      <c r="I389" s="426"/>
      <c r="J389" s="426"/>
      <c r="K389" s="426">
        <f t="shared" si="522"/>
        <v>174045.59799000001</v>
      </c>
      <c r="L389" s="426">
        <v>174045.59799000001</v>
      </c>
      <c r="M389" s="426"/>
      <c r="N389" s="426"/>
      <c r="O389" s="426"/>
      <c r="P389" s="426">
        <f t="shared" si="505"/>
        <v>15110.79988</v>
      </c>
      <c r="Q389" s="606">
        <f t="shared" si="516"/>
        <v>8.6820925404089852E-2</v>
      </c>
      <c r="R389" s="426">
        <v>15110.79988</v>
      </c>
      <c r="S389" s="606">
        <f t="shared" si="517"/>
        <v>8.6820925404089852E-2</v>
      </c>
      <c r="T389" s="606"/>
      <c r="U389" s="606"/>
      <c r="V389" s="426"/>
      <c r="W389" s="426"/>
      <c r="X389" s="426"/>
      <c r="Y389" s="426"/>
      <c r="Z389" s="426">
        <f t="shared" si="509"/>
        <v>174045.59799000001</v>
      </c>
      <c r="AA389" s="387">
        <f t="shared" si="520"/>
        <v>1</v>
      </c>
      <c r="AB389" s="427">
        <f t="shared" ref="AB389:AB392" si="531">L389</f>
        <v>174045.59799000001</v>
      </c>
      <c r="AC389" s="387">
        <f t="shared" si="521"/>
        <v>1</v>
      </c>
      <c r="AD389" s="387"/>
      <c r="AE389" s="387"/>
      <c r="AF389" s="426"/>
      <c r="AG389" s="426"/>
      <c r="AH389" s="426"/>
      <c r="AI389" s="426"/>
      <c r="AJ389" s="427">
        <f t="shared" si="506"/>
        <v>965368.07094999996</v>
      </c>
      <c r="AK389" s="430">
        <f t="shared" si="518"/>
        <v>5.5466388239561581</v>
      </c>
      <c r="AL389" s="427">
        <v>965368.07094999996</v>
      </c>
      <c r="AM389" s="431">
        <f t="shared" si="519"/>
        <v>5.5466388239561581</v>
      </c>
      <c r="AN389" s="431"/>
      <c r="AO389" s="431"/>
      <c r="AP389" s="426"/>
      <c r="AQ389" s="426"/>
      <c r="AR389" s="426"/>
      <c r="AS389" s="426"/>
      <c r="AT389" s="351"/>
      <c r="AU389" s="428"/>
      <c r="AV389" s="428"/>
      <c r="AW389" s="428"/>
      <c r="AX389" s="351"/>
      <c r="AY389" s="428"/>
      <c r="AZ389" s="428"/>
      <c r="BA389" s="428"/>
      <c r="BB389" s="428"/>
      <c r="BC389" s="428"/>
      <c r="BD389" s="428"/>
      <c r="BE389" s="429">
        <f t="shared" si="513"/>
        <v>0</v>
      </c>
      <c r="BF389" s="398">
        <f t="shared" si="514"/>
        <v>0</v>
      </c>
      <c r="BG389" s="429">
        <f t="shared" si="530"/>
        <v>0</v>
      </c>
      <c r="BH389" s="398">
        <f t="shared" si="515"/>
        <v>0</v>
      </c>
      <c r="BI389" s="428"/>
      <c r="BJ389" s="428"/>
      <c r="BK389" s="428"/>
      <c r="BL389" s="428"/>
      <c r="BS389" s="682"/>
    </row>
    <row r="390" spans="2:71" s="78" customFormat="1" ht="50.25" hidden="1" customHeight="1" x14ac:dyDescent="0.25">
      <c r="B390" s="358"/>
      <c r="C390" s="192" t="s">
        <v>140</v>
      </c>
      <c r="D390" s="426"/>
      <c r="E390" s="426"/>
      <c r="F390" s="426"/>
      <c r="G390" s="426"/>
      <c r="H390" s="426"/>
      <c r="I390" s="426"/>
      <c r="J390" s="426"/>
      <c r="K390" s="426">
        <f>L390+M390</f>
        <v>98137.34</v>
      </c>
      <c r="L390" s="426">
        <v>96851.231</v>
      </c>
      <c r="M390" s="426">
        <v>1286.1089999999999</v>
      </c>
      <c r="N390" s="426"/>
      <c r="O390" s="426"/>
      <c r="P390" s="426">
        <f t="shared" si="505"/>
        <v>84935.694000000003</v>
      </c>
      <c r="Q390" s="606">
        <f t="shared" si="516"/>
        <v>0.86547784971551101</v>
      </c>
      <c r="R390" s="426">
        <v>84935.694000000003</v>
      </c>
      <c r="S390" s="606">
        <f t="shared" si="517"/>
        <v>0.87697072224100081</v>
      </c>
      <c r="T390" s="606"/>
      <c r="U390" s="606"/>
      <c r="V390" s="426"/>
      <c r="W390" s="426"/>
      <c r="X390" s="426"/>
      <c r="Y390" s="426"/>
      <c r="Z390" s="426">
        <f>AB390+AD390</f>
        <v>98137.34</v>
      </c>
      <c r="AA390" s="387">
        <f t="shared" si="520"/>
        <v>1</v>
      </c>
      <c r="AB390" s="427">
        <f t="shared" si="531"/>
        <v>96851.231</v>
      </c>
      <c r="AC390" s="387">
        <f t="shared" si="521"/>
        <v>1</v>
      </c>
      <c r="AD390" s="427">
        <v>1286.1089999999999</v>
      </c>
      <c r="AE390" s="387">
        <f>AD390/M390</f>
        <v>1</v>
      </c>
      <c r="AF390" s="426"/>
      <c r="AG390" s="426"/>
      <c r="AH390" s="426"/>
      <c r="AI390" s="426"/>
      <c r="AJ390" s="427">
        <f t="shared" si="506"/>
        <v>84935.694000000003</v>
      </c>
      <c r="AK390" s="430">
        <f t="shared" si="518"/>
        <v>0.86547784971551101</v>
      </c>
      <c r="AL390" s="427">
        <v>84935.694000000003</v>
      </c>
      <c r="AM390" s="431">
        <f t="shared" si="519"/>
        <v>0.87697072224100081</v>
      </c>
      <c r="AN390" s="431"/>
      <c r="AO390" s="431"/>
      <c r="AP390" s="426"/>
      <c r="AQ390" s="426"/>
      <c r="AR390" s="426"/>
      <c r="AS390" s="426"/>
      <c r="AT390" s="351"/>
      <c r="AU390" s="428"/>
      <c r="AV390" s="428"/>
      <c r="AW390" s="428"/>
      <c r="AX390" s="351"/>
      <c r="AY390" s="428"/>
      <c r="AZ390" s="428"/>
      <c r="BA390" s="428"/>
      <c r="BB390" s="428"/>
      <c r="BC390" s="428"/>
      <c r="BD390" s="428"/>
      <c r="BE390" s="429">
        <f t="shared" si="513"/>
        <v>0</v>
      </c>
      <c r="BF390" s="398">
        <f t="shared" si="514"/>
        <v>0</v>
      </c>
      <c r="BG390" s="429">
        <f t="shared" si="530"/>
        <v>0</v>
      </c>
      <c r="BH390" s="398">
        <f t="shared" si="515"/>
        <v>0</v>
      </c>
      <c r="BI390" s="428"/>
      <c r="BJ390" s="428"/>
      <c r="BK390" s="428"/>
      <c r="BL390" s="428"/>
      <c r="BS390" s="682"/>
    </row>
    <row r="391" spans="2:71" s="78" customFormat="1" ht="50.25" hidden="1" customHeight="1" x14ac:dyDescent="0.25">
      <c r="B391" s="358"/>
      <c r="C391" s="192" t="s">
        <v>331</v>
      </c>
      <c r="D391" s="426"/>
      <c r="E391" s="426"/>
      <c r="F391" s="426"/>
      <c r="G391" s="426"/>
      <c r="H391" s="426"/>
      <c r="I391" s="426"/>
      <c r="J391" s="426"/>
      <c r="K391" s="426">
        <f t="shared" si="522"/>
        <v>54053.328999999998</v>
      </c>
      <c r="L391" s="426">
        <v>54053.328999999998</v>
      </c>
      <c r="M391" s="426"/>
      <c r="N391" s="426"/>
      <c r="O391" s="426"/>
      <c r="P391" s="426">
        <f t="shared" si="505"/>
        <v>48971.050999999999</v>
      </c>
      <c r="Q391" s="606">
        <f t="shared" si="516"/>
        <v>0.90597659581706802</v>
      </c>
      <c r="R391" s="426">
        <v>48971.050999999999</v>
      </c>
      <c r="S391" s="606">
        <f t="shared" si="517"/>
        <v>0.90597659581706802</v>
      </c>
      <c r="T391" s="606"/>
      <c r="U391" s="606"/>
      <c r="V391" s="426"/>
      <c r="W391" s="426"/>
      <c r="X391" s="426"/>
      <c r="Y391" s="426"/>
      <c r="Z391" s="426">
        <f t="shared" si="509"/>
        <v>54053.328999999998</v>
      </c>
      <c r="AA391" s="387">
        <f t="shared" si="520"/>
        <v>1</v>
      </c>
      <c r="AB391" s="427">
        <f t="shared" si="531"/>
        <v>54053.328999999998</v>
      </c>
      <c r="AC391" s="387">
        <f t="shared" si="521"/>
        <v>1</v>
      </c>
      <c r="AD391" s="427"/>
      <c r="AE391" s="387"/>
      <c r="AF391" s="426"/>
      <c r="AG391" s="426"/>
      <c r="AH391" s="426"/>
      <c r="AI391" s="426"/>
      <c r="AJ391" s="427">
        <f t="shared" si="506"/>
        <v>48971.050999999999</v>
      </c>
      <c r="AK391" s="430">
        <f t="shared" si="518"/>
        <v>0.90597659581706802</v>
      </c>
      <c r="AL391" s="427">
        <v>48971.050999999999</v>
      </c>
      <c r="AM391" s="431">
        <f t="shared" si="519"/>
        <v>0.90597659581706802</v>
      </c>
      <c r="AN391" s="431"/>
      <c r="AO391" s="431"/>
      <c r="AP391" s="426"/>
      <c r="AQ391" s="426"/>
      <c r="AR391" s="426"/>
      <c r="AS391" s="426"/>
      <c r="AT391" s="351"/>
      <c r="AU391" s="428"/>
      <c r="AV391" s="428"/>
      <c r="AW391" s="428"/>
      <c r="AX391" s="351"/>
      <c r="AY391" s="428"/>
      <c r="AZ391" s="428"/>
      <c r="BA391" s="428"/>
      <c r="BB391" s="428"/>
      <c r="BC391" s="428"/>
      <c r="BD391" s="428"/>
      <c r="BE391" s="429"/>
      <c r="BF391" s="398"/>
      <c r="BG391" s="429"/>
      <c r="BH391" s="398"/>
      <c r="BI391" s="428"/>
      <c r="BJ391" s="428"/>
      <c r="BK391" s="428"/>
      <c r="BL391" s="428"/>
      <c r="BS391" s="682"/>
    </row>
    <row r="392" spans="2:71" s="78" customFormat="1" ht="50.25" hidden="1" customHeight="1" x14ac:dyDescent="0.25">
      <c r="B392" s="358"/>
      <c r="C392" s="192" t="s">
        <v>332</v>
      </c>
      <c r="D392" s="426"/>
      <c r="E392" s="426"/>
      <c r="F392" s="426"/>
      <c r="G392" s="426"/>
      <c r="H392" s="426"/>
      <c r="I392" s="426"/>
      <c r="J392" s="426"/>
      <c r="K392" s="426">
        <f>L392+M392</f>
        <v>26610.928</v>
      </c>
      <c r="L392" s="426">
        <v>23729.629000000001</v>
      </c>
      <c r="M392" s="426">
        <v>2881.299</v>
      </c>
      <c r="N392" s="426"/>
      <c r="O392" s="426"/>
      <c r="P392" s="426">
        <f t="shared" si="505"/>
        <v>23729.629000000001</v>
      </c>
      <c r="Q392" s="606">
        <f t="shared" si="516"/>
        <v>0.89172497103445625</v>
      </c>
      <c r="R392" s="426">
        <v>23729.629000000001</v>
      </c>
      <c r="S392" s="606">
        <f t="shared" si="517"/>
        <v>1</v>
      </c>
      <c r="T392" s="606"/>
      <c r="U392" s="606"/>
      <c r="V392" s="426"/>
      <c r="W392" s="426"/>
      <c r="X392" s="426"/>
      <c r="Y392" s="426"/>
      <c r="Z392" s="426">
        <f>AB392+AD392</f>
        <v>26610.928</v>
      </c>
      <c r="AA392" s="387">
        <f t="shared" si="520"/>
        <v>1</v>
      </c>
      <c r="AB392" s="427">
        <f t="shared" si="531"/>
        <v>23729.629000000001</v>
      </c>
      <c r="AC392" s="387">
        <f t="shared" si="521"/>
        <v>1</v>
      </c>
      <c r="AD392" s="427">
        <v>2881.299</v>
      </c>
      <c r="AE392" s="387"/>
      <c r="AF392" s="426"/>
      <c r="AG392" s="426"/>
      <c r="AH392" s="426"/>
      <c r="AI392" s="426"/>
      <c r="AJ392" s="427">
        <f t="shared" si="506"/>
        <v>23729.629000000001</v>
      </c>
      <c r="AK392" s="430">
        <f t="shared" si="518"/>
        <v>0.89172497103445625</v>
      </c>
      <c r="AL392" s="427">
        <v>23729.629000000001</v>
      </c>
      <c r="AM392" s="431">
        <f t="shared" si="519"/>
        <v>1</v>
      </c>
      <c r="AN392" s="431"/>
      <c r="AO392" s="431"/>
      <c r="AP392" s="426"/>
      <c r="AQ392" s="426"/>
      <c r="AR392" s="426"/>
      <c r="AS392" s="426"/>
      <c r="AT392" s="351"/>
      <c r="AU392" s="428"/>
      <c r="AV392" s="428"/>
      <c r="AW392" s="428"/>
      <c r="AX392" s="351"/>
      <c r="AY392" s="428"/>
      <c r="AZ392" s="428"/>
      <c r="BA392" s="428"/>
      <c r="BB392" s="428"/>
      <c r="BC392" s="428"/>
      <c r="BD392" s="428"/>
      <c r="BE392" s="429"/>
      <c r="BF392" s="398"/>
      <c r="BG392" s="429"/>
      <c r="BH392" s="398"/>
      <c r="BI392" s="428"/>
      <c r="BJ392" s="428"/>
      <c r="BK392" s="428"/>
      <c r="BL392" s="428"/>
      <c r="BS392" s="682"/>
    </row>
    <row r="393" spans="2:71" s="48" customFormat="1" ht="57" customHeight="1" x14ac:dyDescent="0.25">
      <c r="B393" s="770" t="s">
        <v>71</v>
      </c>
      <c r="C393" s="794" t="s">
        <v>395</v>
      </c>
      <c r="D393" s="772" t="e">
        <f>D405+D409+D417+D420+D429+D433+D440+D445</f>
        <v>#REF!</v>
      </c>
      <c r="E393" s="772">
        <f t="shared" si="499"/>
        <v>110250</v>
      </c>
      <c r="F393" s="772"/>
      <c r="G393" s="772">
        <f>G405+G409+G417+G420+G433+G437+G440+G447</f>
        <v>110250</v>
      </c>
      <c r="H393" s="772">
        <f>I393+J393</f>
        <v>0</v>
      </c>
      <c r="I393" s="772"/>
      <c r="J393" s="772">
        <f>J405+J409+J417+J420+J433+J437+J440</f>
        <v>0</v>
      </c>
      <c r="K393" s="772">
        <f t="shared" ref="K393:K444" si="532">L393+O393</f>
        <v>384136.16238999995</v>
      </c>
      <c r="L393" s="772"/>
      <c r="M393" s="772"/>
      <c r="N393" s="772"/>
      <c r="O393" s="772">
        <f>O394+O404</f>
        <v>384136.16238999995</v>
      </c>
      <c r="P393" s="772">
        <f t="shared" ref="P393:P402" si="533">X393</f>
        <v>60234.9882</v>
      </c>
      <c r="Q393" s="788">
        <f t="shared" si="516"/>
        <v>0.15680634654449829</v>
      </c>
      <c r="R393" s="772"/>
      <c r="S393" s="788"/>
      <c r="T393" s="788"/>
      <c r="U393" s="788"/>
      <c r="V393" s="772"/>
      <c r="W393" s="772"/>
      <c r="X393" s="772">
        <f>X394+X404</f>
        <v>60234.9882</v>
      </c>
      <c r="Y393" s="772">
        <f>X393/O393</f>
        <v>0.15680634654449829</v>
      </c>
      <c r="Z393" s="772">
        <f>AB393+AH393</f>
        <v>237784.18178000001</v>
      </c>
      <c r="AA393" s="789">
        <f t="shared" si="520"/>
        <v>0.61901014551862499</v>
      </c>
      <c r="AB393" s="774"/>
      <c r="AC393" s="772"/>
      <c r="AD393" s="772"/>
      <c r="AE393" s="772"/>
      <c r="AF393" s="772"/>
      <c r="AG393" s="772"/>
      <c r="AH393" s="774">
        <f>AH394+AH404</f>
        <v>237784.18178000001</v>
      </c>
      <c r="AI393" s="789">
        <f>AH393/O393</f>
        <v>0.61901014551862499</v>
      </c>
      <c r="AJ393" s="774">
        <f t="shared" ref="AJ393:AJ411" si="534">AL393+AR393</f>
        <v>384136.16238999995</v>
      </c>
      <c r="AK393" s="789">
        <f>AJ393/K393</f>
        <v>1</v>
      </c>
      <c r="AL393" s="774"/>
      <c r="AM393" s="795"/>
      <c r="AN393" s="795"/>
      <c r="AO393" s="795"/>
      <c r="AP393" s="772"/>
      <c r="AQ393" s="772"/>
      <c r="AR393" s="774">
        <f>AR394+AR404</f>
        <v>384136.16238999995</v>
      </c>
      <c r="AS393" s="796">
        <f t="shared" ref="AS393:AS405" si="535">AR393/O393</f>
        <v>1</v>
      </c>
      <c r="AT393" s="791"/>
      <c r="AU393" s="791"/>
      <c r="AV393" s="791">
        <f>AV405+AV409+AV417+AV420+AV433+AV437+AV440+AV429+AV445</f>
        <v>91229.873319999999</v>
      </c>
      <c r="AW393" s="791" t="e">
        <f>AX393+AZ393</f>
        <v>#DIV/0!</v>
      </c>
      <c r="AX393" s="791"/>
      <c r="AY393" s="791"/>
      <c r="AZ393" s="791" t="e">
        <f>AZ405+AZ409+AZ417+AZ420+AZ429+AZ433+AZ440+AZ445+AZ447</f>
        <v>#DIV/0!</v>
      </c>
      <c r="BA393" s="791">
        <f>BB393+BD393</f>
        <v>168100.70366</v>
      </c>
      <c r="BB393" s="791"/>
      <c r="BC393" s="791"/>
      <c r="BD393" s="791">
        <f>BD405+BD409+BD417+BD420+BD433+BD437+BD440+BD429+BD445</f>
        <v>168100.70366</v>
      </c>
      <c r="BE393" s="776">
        <f t="shared" ref="BE393" si="536">BG393+BK393</f>
        <v>102815.50824</v>
      </c>
      <c r="BF393" s="792">
        <f t="shared" si="514"/>
        <v>0.26765381212825001</v>
      </c>
      <c r="BG393" s="776"/>
      <c r="BH393" s="792"/>
      <c r="BI393" s="791"/>
      <c r="BJ393" s="791"/>
      <c r="BK393" s="776">
        <f>BK394+BK404</f>
        <v>102815.50824</v>
      </c>
      <c r="BL393" s="797">
        <f>BK393/O393</f>
        <v>0.26765381212825001</v>
      </c>
      <c r="BM393" s="798"/>
      <c r="BN393" s="798"/>
      <c r="BO393" s="798"/>
      <c r="BP393" s="798"/>
      <c r="BQ393" s="798"/>
      <c r="BR393" s="798"/>
      <c r="BS393" s="799"/>
    </row>
    <row r="394" spans="2:71" s="116" customFormat="1" ht="78" hidden="1" customHeight="1" x14ac:dyDescent="0.25">
      <c r="B394" s="436"/>
      <c r="C394" s="210" t="s">
        <v>291</v>
      </c>
      <c r="D394" s="416"/>
      <c r="E394" s="416"/>
      <c r="F394" s="416"/>
      <c r="G394" s="416"/>
      <c r="H394" s="416"/>
      <c r="I394" s="416"/>
      <c r="J394" s="416"/>
      <c r="K394" s="416">
        <f>O394</f>
        <v>0</v>
      </c>
      <c r="L394" s="416"/>
      <c r="M394" s="416"/>
      <c r="N394" s="416"/>
      <c r="O394" s="416">
        <f>SUM(O395+O399+O401+O403)</f>
        <v>0</v>
      </c>
      <c r="P394" s="416">
        <f t="shared" si="533"/>
        <v>0</v>
      </c>
      <c r="Q394" s="610" t="e">
        <f t="shared" si="516"/>
        <v>#DIV/0!</v>
      </c>
      <c r="R394" s="416"/>
      <c r="S394" s="610"/>
      <c r="T394" s="610"/>
      <c r="U394" s="610"/>
      <c r="V394" s="416"/>
      <c r="W394" s="416"/>
      <c r="X394" s="416">
        <f>X395+X399+X401</f>
        <v>0</v>
      </c>
      <c r="Y394" s="416" t="e">
        <f t="shared" ref="Y394:Y398" si="537">X394/O394</f>
        <v>#DIV/0!</v>
      </c>
      <c r="Z394" s="416">
        <f>AB394+AH394</f>
        <v>0</v>
      </c>
      <c r="AA394" s="437" t="e">
        <f t="shared" si="520"/>
        <v>#DIV/0!</v>
      </c>
      <c r="AB394" s="417"/>
      <c r="AC394" s="416"/>
      <c r="AD394" s="416"/>
      <c r="AE394" s="416"/>
      <c r="AF394" s="416"/>
      <c r="AG394" s="416"/>
      <c r="AH394" s="417">
        <f>SUM(AH395+AH399+AH401+AH403)</f>
        <v>0</v>
      </c>
      <c r="AI394" s="437" t="e">
        <f>AH394/O394</f>
        <v>#DIV/0!</v>
      </c>
      <c r="AJ394" s="417">
        <f t="shared" ref="AJ394:AJ403" si="538">AR394</f>
        <v>0</v>
      </c>
      <c r="AK394" s="437" t="e">
        <f>AJ394/K394</f>
        <v>#DIV/0!</v>
      </c>
      <c r="AL394" s="417"/>
      <c r="AM394" s="387"/>
      <c r="AN394" s="387"/>
      <c r="AO394" s="387"/>
      <c r="AP394" s="416"/>
      <c r="AQ394" s="416"/>
      <c r="AR394" s="417">
        <f>SUM(AR395+AR399+AR401+AR403)</f>
        <v>0</v>
      </c>
      <c r="AS394" s="438" t="e">
        <f t="shared" si="535"/>
        <v>#DIV/0!</v>
      </c>
      <c r="AT394" s="418"/>
      <c r="AU394" s="418"/>
      <c r="AV394" s="418"/>
      <c r="AW394" s="418"/>
      <c r="AX394" s="418"/>
      <c r="AY394" s="418"/>
      <c r="AZ394" s="418"/>
      <c r="BA394" s="418"/>
      <c r="BB394" s="418"/>
      <c r="BC394" s="418"/>
      <c r="BD394" s="418"/>
      <c r="BE394" s="419">
        <f t="shared" ref="BE394:BE403" si="539">BK394</f>
        <v>0</v>
      </c>
      <c r="BF394" s="439" t="e">
        <f t="shared" si="514"/>
        <v>#DIV/0!</v>
      </c>
      <c r="BG394" s="419"/>
      <c r="BH394" s="439"/>
      <c r="BI394" s="418"/>
      <c r="BJ394" s="418"/>
      <c r="BK394" s="419">
        <f>SUM(BK395+BK399+BK401+BK403)</f>
        <v>0</v>
      </c>
      <c r="BL394" s="440" t="e">
        <f t="shared" ref="BL394:BL446" si="540">BK394/O394</f>
        <v>#DIV/0!</v>
      </c>
      <c r="BS394" s="685"/>
    </row>
    <row r="395" spans="2:71" s="48" customFormat="1" ht="49.5" hidden="1" customHeight="1" x14ac:dyDescent="0.25">
      <c r="B395" s="587"/>
      <c r="C395" s="207" t="s">
        <v>149</v>
      </c>
      <c r="D395" s="594"/>
      <c r="E395" s="594"/>
      <c r="F395" s="594"/>
      <c r="G395" s="594"/>
      <c r="H395" s="594"/>
      <c r="I395" s="594"/>
      <c r="J395" s="594"/>
      <c r="K395" s="594">
        <f>O395</f>
        <v>0</v>
      </c>
      <c r="L395" s="594"/>
      <c r="M395" s="594"/>
      <c r="N395" s="594"/>
      <c r="O395" s="594">
        <f>O396+O398</f>
        <v>0</v>
      </c>
      <c r="P395" s="594">
        <f t="shared" si="533"/>
        <v>0</v>
      </c>
      <c r="Q395" s="606" t="e">
        <f t="shared" si="516"/>
        <v>#DIV/0!</v>
      </c>
      <c r="R395" s="594"/>
      <c r="S395" s="606"/>
      <c r="T395" s="606"/>
      <c r="U395" s="606"/>
      <c r="V395" s="594"/>
      <c r="W395" s="594"/>
      <c r="X395" s="594">
        <f>X396+X398</f>
        <v>0</v>
      </c>
      <c r="Y395" s="594" t="e">
        <f t="shared" si="537"/>
        <v>#DIV/0!</v>
      </c>
      <c r="Z395" s="594">
        <f t="shared" ref="Z395:Z402" si="541">AH395</f>
        <v>0</v>
      </c>
      <c r="AA395" s="387" t="e">
        <f t="shared" si="520"/>
        <v>#DIV/0!</v>
      </c>
      <c r="AB395" s="348"/>
      <c r="AC395" s="348"/>
      <c r="AD395" s="348"/>
      <c r="AE395" s="348"/>
      <c r="AF395" s="594"/>
      <c r="AG395" s="594"/>
      <c r="AH395" s="348">
        <f>AH396+AH398</f>
        <v>0</v>
      </c>
      <c r="AI395" s="387" t="e">
        <f t="shared" ref="AI395:AI446" si="542">AH395/O395</f>
        <v>#DIV/0!</v>
      </c>
      <c r="AJ395" s="348">
        <f t="shared" si="538"/>
        <v>0</v>
      </c>
      <c r="AK395" s="393" t="e">
        <f>AJ395/K395</f>
        <v>#DIV/0!</v>
      </c>
      <c r="AL395" s="348"/>
      <c r="AM395" s="387"/>
      <c r="AN395" s="387"/>
      <c r="AO395" s="387"/>
      <c r="AP395" s="594"/>
      <c r="AQ395" s="594"/>
      <c r="AR395" s="348">
        <f>AR396+AR398</f>
        <v>0</v>
      </c>
      <c r="AS395" s="338" t="e">
        <f>AR395/O395</f>
        <v>#DIV/0!</v>
      </c>
      <c r="AT395" s="595"/>
      <c r="AU395" s="595"/>
      <c r="AV395" s="595"/>
      <c r="AW395" s="595"/>
      <c r="AX395" s="595"/>
      <c r="AY395" s="595"/>
      <c r="AZ395" s="595"/>
      <c r="BA395" s="595"/>
      <c r="BB395" s="595"/>
      <c r="BC395" s="595"/>
      <c r="BD395" s="595"/>
      <c r="BE395" s="352">
        <f t="shared" si="539"/>
        <v>0</v>
      </c>
      <c r="BF395" s="398" t="e">
        <f t="shared" si="514"/>
        <v>#DIV/0!</v>
      </c>
      <c r="BG395" s="352"/>
      <c r="BH395" s="398"/>
      <c r="BI395" s="595"/>
      <c r="BJ395" s="595"/>
      <c r="BK395" s="352">
        <f>BK396+BK398</f>
        <v>0</v>
      </c>
      <c r="BL395" s="357" t="e">
        <f t="shared" si="540"/>
        <v>#DIV/0!</v>
      </c>
      <c r="BS395" s="684"/>
    </row>
    <row r="396" spans="2:71" s="48" customFormat="1" ht="136.5" hidden="1" customHeight="1" x14ac:dyDescent="0.25">
      <c r="B396" s="587"/>
      <c r="C396" s="211" t="s">
        <v>325</v>
      </c>
      <c r="D396" s="594"/>
      <c r="E396" s="594"/>
      <c r="F396" s="594"/>
      <c r="G396" s="594"/>
      <c r="H396" s="594"/>
      <c r="I396" s="594"/>
      <c r="J396" s="594"/>
      <c r="K396" s="355">
        <f t="shared" ref="K396:K404" si="543">O396</f>
        <v>0</v>
      </c>
      <c r="L396" s="355"/>
      <c r="M396" s="355"/>
      <c r="N396" s="355"/>
      <c r="O396" s="355">
        <v>0</v>
      </c>
      <c r="P396" s="355">
        <f t="shared" si="533"/>
        <v>0</v>
      </c>
      <c r="Q396" s="608" t="e">
        <f t="shared" si="516"/>
        <v>#DIV/0!</v>
      </c>
      <c r="R396" s="594"/>
      <c r="S396" s="606"/>
      <c r="T396" s="606"/>
      <c r="U396" s="606"/>
      <c r="V396" s="594"/>
      <c r="W396" s="594"/>
      <c r="X396" s="355"/>
      <c r="Y396" s="608" t="e">
        <f t="shared" si="537"/>
        <v>#DIV/0!</v>
      </c>
      <c r="Z396" s="355">
        <f t="shared" si="541"/>
        <v>0</v>
      </c>
      <c r="AA396" s="387" t="e">
        <f t="shared" si="520"/>
        <v>#DIV/0!</v>
      </c>
      <c r="AB396" s="348"/>
      <c r="AC396" s="594"/>
      <c r="AD396" s="594"/>
      <c r="AE396" s="594"/>
      <c r="AF396" s="594"/>
      <c r="AG396" s="594"/>
      <c r="AH396" s="354">
        <v>0</v>
      </c>
      <c r="AI396" s="387" t="e">
        <f t="shared" si="542"/>
        <v>#DIV/0!</v>
      </c>
      <c r="AJ396" s="354">
        <f t="shared" si="538"/>
        <v>0</v>
      </c>
      <c r="AK396" s="393" t="e">
        <f t="shared" ref="AK396:AK446" si="544">AJ396/K396</f>
        <v>#DIV/0!</v>
      </c>
      <c r="AL396" s="348"/>
      <c r="AM396" s="387"/>
      <c r="AN396" s="387"/>
      <c r="AO396" s="387"/>
      <c r="AP396" s="594"/>
      <c r="AQ396" s="594"/>
      <c r="AR396" s="354">
        <f>O396</f>
        <v>0</v>
      </c>
      <c r="AS396" s="338" t="e">
        <f t="shared" ref="AS396:AS404" si="545">AR396/O396</f>
        <v>#DIV/0!</v>
      </c>
      <c r="AT396" s="595"/>
      <c r="AU396" s="595"/>
      <c r="AV396" s="595"/>
      <c r="AW396" s="595"/>
      <c r="AX396" s="595"/>
      <c r="AY396" s="595"/>
      <c r="AZ396" s="595"/>
      <c r="BA396" s="595"/>
      <c r="BB396" s="595"/>
      <c r="BC396" s="595"/>
      <c r="BD396" s="595"/>
      <c r="BE396" s="356">
        <f t="shared" si="539"/>
        <v>0</v>
      </c>
      <c r="BF396" s="398" t="e">
        <f t="shared" si="514"/>
        <v>#DIV/0!</v>
      </c>
      <c r="BG396" s="352"/>
      <c r="BH396" s="398"/>
      <c r="BI396" s="595"/>
      <c r="BJ396" s="595"/>
      <c r="BK396" s="356">
        <f>O396-AH396</f>
        <v>0</v>
      </c>
      <c r="BL396" s="357" t="e">
        <f t="shared" si="540"/>
        <v>#DIV/0!</v>
      </c>
      <c r="BS396" s="684"/>
    </row>
    <row r="397" spans="2:71" s="48" customFormat="1" ht="83.25" hidden="1" customHeight="1" x14ac:dyDescent="0.25">
      <c r="B397" s="587"/>
      <c r="C397" s="211" t="s">
        <v>326</v>
      </c>
      <c r="D397" s="594"/>
      <c r="E397" s="594"/>
      <c r="F397" s="594"/>
      <c r="G397" s="594"/>
      <c r="H397" s="594"/>
      <c r="I397" s="594"/>
      <c r="J397" s="594"/>
      <c r="K397" s="355">
        <f t="shared" si="543"/>
        <v>0</v>
      </c>
      <c r="L397" s="355"/>
      <c r="M397" s="355"/>
      <c r="N397" s="355"/>
      <c r="O397" s="355">
        <v>0</v>
      </c>
      <c r="P397" s="355"/>
      <c r="Q397" s="608"/>
      <c r="R397" s="594"/>
      <c r="S397" s="606"/>
      <c r="T397" s="606"/>
      <c r="U397" s="606"/>
      <c r="V397" s="594"/>
      <c r="W397" s="594"/>
      <c r="X397" s="355"/>
      <c r="Y397" s="608"/>
      <c r="Z397" s="355"/>
      <c r="AA397" s="387"/>
      <c r="AB397" s="348"/>
      <c r="AC397" s="594"/>
      <c r="AD397" s="594"/>
      <c r="AE397" s="594"/>
      <c r="AF397" s="594"/>
      <c r="AG397" s="594"/>
      <c r="AH397" s="354"/>
      <c r="AI397" s="387"/>
      <c r="AJ397" s="354"/>
      <c r="AK397" s="393"/>
      <c r="AL397" s="348"/>
      <c r="AM397" s="387"/>
      <c r="AN397" s="387"/>
      <c r="AO397" s="387"/>
      <c r="AP397" s="594"/>
      <c r="AQ397" s="594"/>
      <c r="AR397" s="354"/>
      <c r="AS397" s="338"/>
      <c r="AT397" s="595"/>
      <c r="AU397" s="595"/>
      <c r="AV397" s="595"/>
      <c r="AW397" s="595"/>
      <c r="AX397" s="595"/>
      <c r="AY397" s="595"/>
      <c r="AZ397" s="595"/>
      <c r="BA397" s="595"/>
      <c r="BB397" s="595"/>
      <c r="BC397" s="595"/>
      <c r="BD397" s="595"/>
      <c r="BE397" s="356"/>
      <c r="BF397" s="398"/>
      <c r="BG397" s="352"/>
      <c r="BH397" s="398"/>
      <c r="BI397" s="595"/>
      <c r="BJ397" s="595"/>
      <c r="BK397" s="356"/>
      <c r="BL397" s="357"/>
      <c r="BS397" s="684"/>
    </row>
    <row r="398" spans="2:71" s="48" customFormat="1" ht="78" hidden="1" customHeight="1" x14ac:dyDescent="0.25">
      <c r="B398" s="587"/>
      <c r="C398" s="211" t="s">
        <v>327</v>
      </c>
      <c r="D398" s="594"/>
      <c r="E398" s="594"/>
      <c r="F398" s="594"/>
      <c r="G398" s="594"/>
      <c r="H398" s="594"/>
      <c r="I398" s="594"/>
      <c r="J398" s="594"/>
      <c r="K398" s="355">
        <f t="shared" si="543"/>
        <v>0</v>
      </c>
      <c r="L398" s="355"/>
      <c r="M398" s="355"/>
      <c r="N398" s="355"/>
      <c r="O398" s="355">
        <v>0</v>
      </c>
      <c r="P398" s="355">
        <f t="shared" si="533"/>
        <v>0</v>
      </c>
      <c r="Q398" s="606" t="e">
        <f t="shared" si="516"/>
        <v>#DIV/0!</v>
      </c>
      <c r="R398" s="594"/>
      <c r="S398" s="606"/>
      <c r="T398" s="606"/>
      <c r="U398" s="606"/>
      <c r="V398" s="594"/>
      <c r="W398" s="594"/>
      <c r="X398" s="355"/>
      <c r="Y398" s="608" t="e">
        <f t="shared" si="537"/>
        <v>#DIV/0!</v>
      </c>
      <c r="Z398" s="355">
        <f t="shared" si="541"/>
        <v>0</v>
      </c>
      <c r="AA398" s="387" t="e">
        <f t="shared" si="520"/>
        <v>#DIV/0!</v>
      </c>
      <c r="AB398" s="348"/>
      <c r="AC398" s="594"/>
      <c r="AD398" s="594"/>
      <c r="AE398" s="594"/>
      <c r="AF398" s="594"/>
      <c r="AG398" s="594"/>
      <c r="AH398" s="354">
        <v>0</v>
      </c>
      <c r="AI398" s="387" t="e">
        <f t="shared" si="542"/>
        <v>#DIV/0!</v>
      </c>
      <c r="AJ398" s="354">
        <f t="shared" si="538"/>
        <v>0</v>
      </c>
      <c r="AK398" s="393" t="e">
        <f t="shared" si="544"/>
        <v>#DIV/0!</v>
      </c>
      <c r="AL398" s="348"/>
      <c r="AM398" s="387"/>
      <c r="AN398" s="387"/>
      <c r="AO398" s="387"/>
      <c r="AP398" s="594"/>
      <c r="AQ398" s="594"/>
      <c r="AR398" s="354">
        <f>O398</f>
        <v>0</v>
      </c>
      <c r="AS398" s="338" t="e">
        <f t="shared" si="545"/>
        <v>#DIV/0!</v>
      </c>
      <c r="AT398" s="595"/>
      <c r="AU398" s="595"/>
      <c r="AV398" s="595"/>
      <c r="AW398" s="595"/>
      <c r="AX398" s="595"/>
      <c r="AY398" s="595"/>
      <c r="AZ398" s="595"/>
      <c r="BA398" s="595"/>
      <c r="BB398" s="595"/>
      <c r="BC398" s="595"/>
      <c r="BD398" s="595"/>
      <c r="BE398" s="356">
        <f t="shared" si="539"/>
        <v>0</v>
      </c>
      <c r="BF398" s="398" t="e">
        <f t="shared" si="514"/>
        <v>#DIV/0!</v>
      </c>
      <c r="BG398" s="352"/>
      <c r="BH398" s="398"/>
      <c r="BI398" s="595"/>
      <c r="BJ398" s="595"/>
      <c r="BK398" s="356">
        <f>O398-AH398</f>
        <v>0</v>
      </c>
      <c r="BL398" s="357" t="e">
        <f t="shared" si="540"/>
        <v>#DIV/0!</v>
      </c>
      <c r="BS398" s="684"/>
    </row>
    <row r="399" spans="2:71" s="48" customFormat="1" ht="78" hidden="1" customHeight="1" x14ac:dyDescent="0.25">
      <c r="B399" s="587"/>
      <c r="C399" s="212" t="s">
        <v>163</v>
      </c>
      <c r="D399" s="594"/>
      <c r="E399" s="594"/>
      <c r="F399" s="594"/>
      <c r="G399" s="594"/>
      <c r="H399" s="594"/>
      <c r="I399" s="594"/>
      <c r="J399" s="594"/>
      <c r="K399" s="594">
        <f t="shared" si="543"/>
        <v>0</v>
      </c>
      <c r="L399" s="594"/>
      <c r="M399" s="594"/>
      <c r="N399" s="594"/>
      <c r="O399" s="594">
        <f>O400</f>
        <v>0</v>
      </c>
      <c r="P399" s="594">
        <f t="shared" si="533"/>
        <v>0</v>
      </c>
      <c r="Q399" s="606" t="e">
        <f t="shared" si="516"/>
        <v>#DIV/0!</v>
      </c>
      <c r="R399" s="594"/>
      <c r="S399" s="606"/>
      <c r="T399" s="606"/>
      <c r="U399" s="606"/>
      <c r="V399" s="594"/>
      <c r="W399" s="594"/>
      <c r="X399" s="594">
        <f>X400</f>
        <v>0</v>
      </c>
      <c r="Y399" s="594"/>
      <c r="Z399" s="594">
        <f t="shared" si="541"/>
        <v>0</v>
      </c>
      <c r="AA399" s="387" t="e">
        <f t="shared" si="520"/>
        <v>#DIV/0!</v>
      </c>
      <c r="AB399" s="348"/>
      <c r="AC399" s="594"/>
      <c r="AD399" s="594"/>
      <c r="AE399" s="594"/>
      <c r="AF399" s="594"/>
      <c r="AG399" s="594"/>
      <c r="AH399" s="348">
        <f>AH400</f>
        <v>0</v>
      </c>
      <c r="AI399" s="387" t="e">
        <f t="shared" si="542"/>
        <v>#DIV/0!</v>
      </c>
      <c r="AJ399" s="348">
        <f t="shared" si="538"/>
        <v>0</v>
      </c>
      <c r="AK399" s="393" t="e">
        <f t="shared" si="544"/>
        <v>#DIV/0!</v>
      </c>
      <c r="AL399" s="348"/>
      <c r="AM399" s="387"/>
      <c r="AN399" s="387"/>
      <c r="AO399" s="387"/>
      <c r="AP399" s="594"/>
      <c r="AQ399" s="594"/>
      <c r="AR399" s="348">
        <f>AR400</f>
        <v>0</v>
      </c>
      <c r="AS399" s="338" t="e">
        <f t="shared" si="545"/>
        <v>#DIV/0!</v>
      </c>
      <c r="AT399" s="595"/>
      <c r="AU399" s="595"/>
      <c r="AV399" s="595"/>
      <c r="AW399" s="595"/>
      <c r="AX399" s="595"/>
      <c r="AY399" s="595"/>
      <c r="AZ399" s="595"/>
      <c r="BA399" s="595"/>
      <c r="BB399" s="595"/>
      <c r="BC399" s="595"/>
      <c r="BD399" s="595"/>
      <c r="BE399" s="352">
        <f t="shared" si="539"/>
        <v>0</v>
      </c>
      <c r="BF399" s="398" t="e">
        <f t="shared" si="514"/>
        <v>#DIV/0!</v>
      </c>
      <c r="BG399" s="352"/>
      <c r="BH399" s="398"/>
      <c r="BI399" s="595"/>
      <c r="BJ399" s="595"/>
      <c r="BK399" s="352">
        <f>BK400</f>
        <v>0</v>
      </c>
      <c r="BL399" s="357" t="e">
        <f t="shared" si="540"/>
        <v>#DIV/0!</v>
      </c>
      <c r="BS399" s="684"/>
    </row>
    <row r="400" spans="2:71" s="48" customFormat="1" ht="78" hidden="1" customHeight="1" x14ac:dyDescent="0.25">
      <c r="B400" s="587"/>
      <c r="C400" s="211" t="s">
        <v>164</v>
      </c>
      <c r="D400" s="594"/>
      <c r="E400" s="594"/>
      <c r="F400" s="594"/>
      <c r="G400" s="594"/>
      <c r="H400" s="594"/>
      <c r="I400" s="594"/>
      <c r="J400" s="594"/>
      <c r="K400" s="355">
        <f t="shared" si="543"/>
        <v>0</v>
      </c>
      <c r="L400" s="355"/>
      <c r="M400" s="355"/>
      <c r="N400" s="355"/>
      <c r="O400" s="355">
        <v>0</v>
      </c>
      <c r="P400" s="355">
        <f t="shared" si="533"/>
        <v>0</v>
      </c>
      <c r="Q400" s="606" t="e">
        <f t="shared" si="516"/>
        <v>#DIV/0!</v>
      </c>
      <c r="R400" s="594"/>
      <c r="S400" s="606"/>
      <c r="T400" s="606"/>
      <c r="U400" s="606"/>
      <c r="V400" s="594"/>
      <c r="W400" s="594"/>
      <c r="X400" s="355">
        <f>O400</f>
        <v>0</v>
      </c>
      <c r="Y400" s="594"/>
      <c r="Z400" s="355">
        <f t="shared" si="541"/>
        <v>0</v>
      </c>
      <c r="AA400" s="387" t="e">
        <f t="shared" si="520"/>
        <v>#DIV/0!</v>
      </c>
      <c r="AB400" s="348"/>
      <c r="AC400" s="594"/>
      <c r="AD400" s="594"/>
      <c r="AE400" s="594"/>
      <c r="AF400" s="594"/>
      <c r="AG400" s="594"/>
      <c r="AH400" s="354">
        <v>0</v>
      </c>
      <c r="AI400" s="387" t="e">
        <f t="shared" si="542"/>
        <v>#DIV/0!</v>
      </c>
      <c r="AJ400" s="354">
        <f t="shared" si="538"/>
        <v>0</v>
      </c>
      <c r="AK400" s="393" t="e">
        <f t="shared" si="544"/>
        <v>#DIV/0!</v>
      </c>
      <c r="AL400" s="348"/>
      <c r="AM400" s="387"/>
      <c r="AN400" s="387"/>
      <c r="AO400" s="387"/>
      <c r="AP400" s="594"/>
      <c r="AQ400" s="594"/>
      <c r="AR400" s="354">
        <f>O400</f>
        <v>0</v>
      </c>
      <c r="AS400" s="338" t="e">
        <f t="shared" si="545"/>
        <v>#DIV/0!</v>
      </c>
      <c r="AT400" s="595"/>
      <c r="AU400" s="595"/>
      <c r="AV400" s="595"/>
      <c r="AW400" s="595"/>
      <c r="AX400" s="595"/>
      <c r="AY400" s="595"/>
      <c r="AZ400" s="595"/>
      <c r="BA400" s="595"/>
      <c r="BB400" s="595"/>
      <c r="BC400" s="595"/>
      <c r="BD400" s="595"/>
      <c r="BE400" s="356">
        <f t="shared" si="539"/>
        <v>0</v>
      </c>
      <c r="BF400" s="398" t="e">
        <f t="shared" si="514"/>
        <v>#DIV/0!</v>
      </c>
      <c r="BG400" s="352"/>
      <c r="BH400" s="398"/>
      <c r="BI400" s="595"/>
      <c r="BJ400" s="595"/>
      <c r="BK400" s="356">
        <f>O400-AH400</f>
        <v>0</v>
      </c>
      <c r="BL400" s="357" t="e">
        <f t="shared" si="540"/>
        <v>#DIV/0!</v>
      </c>
      <c r="BS400" s="684"/>
    </row>
    <row r="401" spans="2:71" s="48" customFormat="1" ht="51.75" hidden="1" customHeight="1" x14ac:dyDescent="0.25">
      <c r="B401" s="587"/>
      <c r="C401" s="212" t="s">
        <v>173</v>
      </c>
      <c r="D401" s="594"/>
      <c r="E401" s="594"/>
      <c r="F401" s="594"/>
      <c r="G401" s="594"/>
      <c r="H401" s="594"/>
      <c r="I401" s="594"/>
      <c r="J401" s="594"/>
      <c r="K401" s="594">
        <f t="shared" si="543"/>
        <v>0</v>
      </c>
      <c r="L401" s="594"/>
      <c r="M401" s="594"/>
      <c r="N401" s="594"/>
      <c r="O401" s="594">
        <f>O402</f>
        <v>0</v>
      </c>
      <c r="P401" s="594">
        <f t="shared" si="533"/>
        <v>0</v>
      </c>
      <c r="Q401" s="606" t="e">
        <f t="shared" si="516"/>
        <v>#DIV/0!</v>
      </c>
      <c r="R401" s="594"/>
      <c r="S401" s="606"/>
      <c r="T401" s="606"/>
      <c r="U401" s="606"/>
      <c r="V401" s="594"/>
      <c r="W401" s="594"/>
      <c r="X401" s="594">
        <f>X402</f>
        <v>0</v>
      </c>
      <c r="Y401" s="594" t="e">
        <f t="shared" ref="Y401" si="546">X401/O401</f>
        <v>#DIV/0!</v>
      </c>
      <c r="Z401" s="594">
        <f t="shared" si="541"/>
        <v>0</v>
      </c>
      <c r="AA401" s="387" t="e">
        <f t="shared" si="520"/>
        <v>#DIV/0!</v>
      </c>
      <c r="AB401" s="348"/>
      <c r="AC401" s="594"/>
      <c r="AD401" s="594"/>
      <c r="AE401" s="594"/>
      <c r="AF401" s="594"/>
      <c r="AG401" s="594"/>
      <c r="AH401" s="348">
        <f>AH402</f>
        <v>0</v>
      </c>
      <c r="AI401" s="387" t="e">
        <f t="shared" si="542"/>
        <v>#DIV/0!</v>
      </c>
      <c r="AJ401" s="348">
        <f t="shared" si="538"/>
        <v>0</v>
      </c>
      <c r="AK401" s="393" t="e">
        <f t="shared" si="544"/>
        <v>#DIV/0!</v>
      </c>
      <c r="AL401" s="348"/>
      <c r="AM401" s="387"/>
      <c r="AN401" s="387"/>
      <c r="AO401" s="387"/>
      <c r="AP401" s="594"/>
      <c r="AQ401" s="594"/>
      <c r="AR401" s="594">
        <f>AR402</f>
        <v>0</v>
      </c>
      <c r="AS401" s="338" t="e">
        <f t="shared" si="545"/>
        <v>#DIV/0!</v>
      </c>
      <c r="AT401" s="595"/>
      <c r="AU401" s="595"/>
      <c r="AV401" s="595"/>
      <c r="AW401" s="595"/>
      <c r="AX401" s="595"/>
      <c r="AY401" s="595"/>
      <c r="AZ401" s="595"/>
      <c r="BA401" s="595"/>
      <c r="BB401" s="595"/>
      <c r="BC401" s="595"/>
      <c r="BD401" s="595"/>
      <c r="BE401" s="352">
        <f t="shared" si="539"/>
        <v>0</v>
      </c>
      <c r="BF401" s="398" t="e">
        <f t="shared" si="514"/>
        <v>#DIV/0!</v>
      </c>
      <c r="BG401" s="352"/>
      <c r="BH401" s="398"/>
      <c r="BI401" s="595"/>
      <c r="BJ401" s="595"/>
      <c r="BK401" s="595">
        <f>BK402</f>
        <v>0</v>
      </c>
      <c r="BL401" s="357" t="e">
        <f t="shared" si="540"/>
        <v>#DIV/0!</v>
      </c>
      <c r="BS401" s="684"/>
    </row>
    <row r="402" spans="2:71" s="48" customFormat="1" ht="78" hidden="1" customHeight="1" x14ac:dyDescent="0.25">
      <c r="B402" s="587"/>
      <c r="C402" s="211" t="s">
        <v>174</v>
      </c>
      <c r="D402" s="594"/>
      <c r="E402" s="594"/>
      <c r="F402" s="594"/>
      <c r="G402" s="594"/>
      <c r="H402" s="594"/>
      <c r="I402" s="594"/>
      <c r="J402" s="594"/>
      <c r="K402" s="355">
        <f t="shared" si="543"/>
        <v>0</v>
      </c>
      <c r="L402" s="582"/>
      <c r="M402" s="582"/>
      <c r="N402" s="582"/>
      <c r="O402" s="355">
        <v>0</v>
      </c>
      <c r="P402" s="355">
        <f t="shared" si="533"/>
        <v>0</v>
      </c>
      <c r="Q402" s="606" t="e">
        <f t="shared" si="516"/>
        <v>#DIV/0!</v>
      </c>
      <c r="R402" s="594"/>
      <c r="S402" s="606"/>
      <c r="T402" s="606"/>
      <c r="U402" s="606"/>
      <c r="V402" s="594"/>
      <c r="W402" s="594"/>
      <c r="X402" s="355">
        <f>O402</f>
        <v>0</v>
      </c>
      <c r="Y402" s="608" t="e">
        <f>X402/O402</f>
        <v>#DIV/0!</v>
      </c>
      <c r="Z402" s="355">
        <f t="shared" si="541"/>
        <v>0</v>
      </c>
      <c r="AA402" s="387" t="e">
        <f t="shared" si="520"/>
        <v>#DIV/0!</v>
      </c>
      <c r="AB402" s="348"/>
      <c r="AC402" s="594"/>
      <c r="AD402" s="594"/>
      <c r="AE402" s="594"/>
      <c r="AF402" s="594"/>
      <c r="AG402" s="594"/>
      <c r="AH402" s="354">
        <v>0</v>
      </c>
      <c r="AI402" s="387" t="e">
        <f t="shared" si="542"/>
        <v>#DIV/0!</v>
      </c>
      <c r="AJ402" s="354">
        <f t="shared" si="538"/>
        <v>0</v>
      </c>
      <c r="AK402" s="393" t="e">
        <f t="shared" si="544"/>
        <v>#DIV/0!</v>
      </c>
      <c r="AL402" s="348"/>
      <c r="AM402" s="387"/>
      <c r="AN402" s="387"/>
      <c r="AO402" s="387"/>
      <c r="AP402" s="594"/>
      <c r="AQ402" s="594"/>
      <c r="AR402" s="354">
        <f>O402</f>
        <v>0</v>
      </c>
      <c r="AS402" s="338" t="e">
        <f t="shared" si="545"/>
        <v>#DIV/0!</v>
      </c>
      <c r="AT402" s="595"/>
      <c r="AU402" s="595"/>
      <c r="AV402" s="595"/>
      <c r="AW402" s="595"/>
      <c r="AX402" s="595"/>
      <c r="AY402" s="595"/>
      <c r="AZ402" s="595"/>
      <c r="BA402" s="595"/>
      <c r="BB402" s="595"/>
      <c r="BC402" s="595"/>
      <c r="BD402" s="595"/>
      <c r="BE402" s="356">
        <f t="shared" si="539"/>
        <v>0</v>
      </c>
      <c r="BF402" s="398" t="e">
        <f t="shared" si="514"/>
        <v>#DIV/0!</v>
      </c>
      <c r="BG402" s="352"/>
      <c r="BH402" s="398"/>
      <c r="BI402" s="595"/>
      <c r="BJ402" s="595"/>
      <c r="BK402" s="356">
        <f>O402-AH402</f>
        <v>0</v>
      </c>
      <c r="BL402" s="357" t="e">
        <f t="shared" si="540"/>
        <v>#DIV/0!</v>
      </c>
      <c r="BS402" s="684"/>
    </row>
    <row r="403" spans="2:71" s="48" customFormat="1" ht="78" hidden="1" customHeight="1" x14ac:dyDescent="0.25">
      <c r="B403" s="587"/>
      <c r="C403" s="212" t="s">
        <v>293</v>
      </c>
      <c r="D403" s="594"/>
      <c r="E403" s="594"/>
      <c r="F403" s="594"/>
      <c r="G403" s="594"/>
      <c r="H403" s="594"/>
      <c r="I403" s="594"/>
      <c r="J403" s="594"/>
      <c r="K403" s="594">
        <f t="shared" si="543"/>
        <v>0</v>
      </c>
      <c r="L403" s="594"/>
      <c r="M403" s="594"/>
      <c r="N403" s="594"/>
      <c r="O403" s="594">
        <v>0</v>
      </c>
      <c r="P403" s="594"/>
      <c r="Q403" s="606" t="e">
        <f t="shared" si="516"/>
        <v>#DIV/0!</v>
      </c>
      <c r="R403" s="594"/>
      <c r="S403" s="606"/>
      <c r="T403" s="606"/>
      <c r="U403" s="606"/>
      <c r="V403" s="594"/>
      <c r="W403" s="594"/>
      <c r="X403" s="594"/>
      <c r="Y403" s="608" t="e">
        <f t="shared" ref="Y403:Y446" si="547">X403/O403</f>
        <v>#DIV/0!</v>
      </c>
      <c r="Z403" s="594"/>
      <c r="AA403" s="387" t="e">
        <f t="shared" si="520"/>
        <v>#DIV/0!</v>
      </c>
      <c r="AB403" s="348"/>
      <c r="AC403" s="594"/>
      <c r="AD403" s="594"/>
      <c r="AE403" s="594"/>
      <c r="AF403" s="594"/>
      <c r="AG403" s="594"/>
      <c r="AH403" s="348"/>
      <c r="AI403" s="387" t="e">
        <f t="shared" si="542"/>
        <v>#DIV/0!</v>
      </c>
      <c r="AJ403" s="348">
        <f t="shared" si="538"/>
        <v>0</v>
      </c>
      <c r="AK403" s="393" t="e">
        <f t="shared" si="544"/>
        <v>#DIV/0!</v>
      </c>
      <c r="AL403" s="348"/>
      <c r="AM403" s="387"/>
      <c r="AN403" s="387"/>
      <c r="AO403" s="387"/>
      <c r="AP403" s="594"/>
      <c r="AQ403" s="594"/>
      <c r="AR403" s="594">
        <v>0</v>
      </c>
      <c r="AS403" s="338" t="e">
        <f t="shared" si="545"/>
        <v>#DIV/0!</v>
      </c>
      <c r="AT403" s="595"/>
      <c r="AU403" s="595"/>
      <c r="AV403" s="595"/>
      <c r="AW403" s="595"/>
      <c r="AX403" s="595"/>
      <c r="AY403" s="595"/>
      <c r="AZ403" s="595"/>
      <c r="BA403" s="595"/>
      <c r="BB403" s="595"/>
      <c r="BC403" s="595"/>
      <c r="BD403" s="595"/>
      <c r="BE403" s="352">
        <f t="shared" si="539"/>
        <v>0</v>
      </c>
      <c r="BF403" s="398" t="e">
        <f t="shared" si="514"/>
        <v>#DIV/0!</v>
      </c>
      <c r="BG403" s="352"/>
      <c r="BH403" s="398"/>
      <c r="BI403" s="595"/>
      <c r="BJ403" s="595"/>
      <c r="BK403" s="595">
        <v>0</v>
      </c>
      <c r="BL403" s="357" t="e">
        <f t="shared" si="540"/>
        <v>#DIV/0!</v>
      </c>
      <c r="BS403" s="684"/>
    </row>
    <row r="404" spans="2:71" s="116" customFormat="1" ht="32.25" hidden="1" customHeight="1" x14ac:dyDescent="0.25">
      <c r="B404" s="436"/>
      <c r="C404" s="210" t="s">
        <v>79</v>
      </c>
      <c r="D404" s="416"/>
      <c r="E404" s="416"/>
      <c r="F404" s="416"/>
      <c r="G404" s="416"/>
      <c r="H404" s="416"/>
      <c r="I404" s="416"/>
      <c r="J404" s="416"/>
      <c r="K404" s="416">
        <f t="shared" si="543"/>
        <v>384136.16238999995</v>
      </c>
      <c r="L404" s="416"/>
      <c r="M404" s="416"/>
      <c r="N404" s="416"/>
      <c r="O404" s="416">
        <f>O409+O420+O445+O487+O489</f>
        <v>384136.16238999995</v>
      </c>
      <c r="P404" s="416">
        <f>X404</f>
        <v>60234.9882</v>
      </c>
      <c r="Q404" s="610">
        <f t="shared" si="516"/>
        <v>0.15680634654449829</v>
      </c>
      <c r="R404" s="416"/>
      <c r="S404" s="610"/>
      <c r="T404" s="610"/>
      <c r="U404" s="610"/>
      <c r="V404" s="416"/>
      <c r="W404" s="416"/>
      <c r="X404" s="416">
        <f>X405+X409+X420+X429+X433+X437+X440+X445</f>
        <v>60234.9882</v>
      </c>
      <c r="Y404" s="610">
        <f t="shared" si="547"/>
        <v>0.15680634654449829</v>
      </c>
      <c r="Z404" s="416">
        <f>AH404</f>
        <v>237784.18178000001</v>
      </c>
      <c r="AA404" s="437">
        <f t="shared" si="520"/>
        <v>0.61901014551862499</v>
      </c>
      <c r="AB404" s="417"/>
      <c r="AC404" s="416"/>
      <c r="AD404" s="416"/>
      <c r="AE404" s="416"/>
      <c r="AF404" s="416"/>
      <c r="AG404" s="416"/>
      <c r="AH404" s="417">
        <f>AH409+AH420+AH445+AH487+AH489</f>
        <v>237784.18178000001</v>
      </c>
      <c r="AI404" s="437">
        <f t="shared" si="542"/>
        <v>0.61901014551862499</v>
      </c>
      <c r="AJ404" s="417">
        <f>AR404</f>
        <v>384136.16238999995</v>
      </c>
      <c r="AK404" s="437">
        <f t="shared" si="544"/>
        <v>1</v>
      </c>
      <c r="AL404" s="417"/>
      <c r="AM404" s="387"/>
      <c r="AN404" s="387"/>
      <c r="AO404" s="387"/>
      <c r="AP404" s="416"/>
      <c r="AQ404" s="416"/>
      <c r="AR404" s="417">
        <f>AR409+AR420+AR445+AR487+AR489</f>
        <v>384136.16238999995</v>
      </c>
      <c r="AS404" s="438">
        <f t="shared" si="545"/>
        <v>1</v>
      </c>
      <c r="AT404" s="418"/>
      <c r="AU404" s="418"/>
      <c r="AV404" s="418"/>
      <c r="AW404" s="418"/>
      <c r="AX404" s="418"/>
      <c r="AY404" s="418"/>
      <c r="AZ404" s="418"/>
      <c r="BA404" s="418"/>
      <c r="BB404" s="418"/>
      <c r="BC404" s="418"/>
      <c r="BD404" s="418"/>
      <c r="BE404" s="419">
        <f>BK404</f>
        <v>102815.50824</v>
      </c>
      <c r="BF404" s="439">
        <f t="shared" si="514"/>
        <v>0.26765381212825001</v>
      </c>
      <c r="BG404" s="419"/>
      <c r="BH404" s="439"/>
      <c r="BI404" s="418"/>
      <c r="BJ404" s="418"/>
      <c r="BK404" s="419">
        <f>BK405+BK409+BK420+BK429+BK433+BK437+BK440+BK445</f>
        <v>102815.50824</v>
      </c>
      <c r="BL404" s="440">
        <f t="shared" si="540"/>
        <v>0.26765381212825001</v>
      </c>
      <c r="BS404" s="685"/>
    </row>
    <row r="405" spans="2:71" s="48" customFormat="1" ht="36.75" hidden="1" customHeight="1" x14ac:dyDescent="0.25">
      <c r="B405" s="587" t="s">
        <v>103</v>
      </c>
      <c r="C405" s="207" t="s">
        <v>145</v>
      </c>
      <c r="D405" s="594" t="e">
        <f>D407+D408</f>
        <v>#REF!</v>
      </c>
      <c r="E405" s="594">
        <f t="shared" si="499"/>
        <v>7114.1279999999997</v>
      </c>
      <c r="F405" s="594">
        <f>F406+F407</f>
        <v>0</v>
      </c>
      <c r="G405" s="594">
        <f>G406+G407</f>
        <v>7114.1279999999997</v>
      </c>
      <c r="H405" s="594"/>
      <c r="I405" s="594"/>
      <c r="J405" s="594"/>
      <c r="K405" s="594">
        <f t="shared" si="532"/>
        <v>0</v>
      </c>
      <c r="L405" s="594"/>
      <c r="M405" s="594"/>
      <c r="N405" s="594"/>
      <c r="O405" s="594">
        <f>SUM(O406:O408)</f>
        <v>0</v>
      </c>
      <c r="P405" s="594">
        <f t="shared" ref="P405:P411" si="548">R405+X405</f>
        <v>0</v>
      </c>
      <c r="Q405" s="606" t="e">
        <f t="shared" si="516"/>
        <v>#DIV/0!</v>
      </c>
      <c r="R405" s="594">
        <f>R406+R407</f>
        <v>0</v>
      </c>
      <c r="S405" s="606"/>
      <c r="T405" s="606"/>
      <c r="U405" s="606"/>
      <c r="V405" s="594"/>
      <c r="W405" s="594"/>
      <c r="X405" s="594">
        <f>SUM(X407:X408)</f>
        <v>0</v>
      </c>
      <c r="Y405" s="594" t="e">
        <f t="shared" si="547"/>
        <v>#DIV/0!</v>
      </c>
      <c r="Z405" s="594">
        <f t="shared" ref="Z405:Z411" si="549">AB405+AH405</f>
        <v>0</v>
      </c>
      <c r="AA405" s="389" t="e">
        <f t="shared" si="520"/>
        <v>#DIV/0!</v>
      </c>
      <c r="AB405" s="348">
        <f>AB406+AB407</f>
        <v>0</v>
      </c>
      <c r="AC405" s="594"/>
      <c r="AD405" s="594"/>
      <c r="AE405" s="594"/>
      <c r="AF405" s="594"/>
      <c r="AG405" s="594"/>
      <c r="AH405" s="348">
        <f>SUM(AH407:AH408)</f>
        <v>0</v>
      </c>
      <c r="AI405" s="389" t="e">
        <f t="shared" si="542"/>
        <v>#DIV/0!</v>
      </c>
      <c r="AJ405" s="348">
        <f t="shared" si="534"/>
        <v>0</v>
      </c>
      <c r="AK405" s="393" t="e">
        <f t="shared" si="544"/>
        <v>#DIV/0!</v>
      </c>
      <c r="AL405" s="348">
        <f>AL406+AL407</f>
        <v>0</v>
      </c>
      <c r="AM405" s="387"/>
      <c r="AN405" s="387"/>
      <c r="AO405" s="387"/>
      <c r="AP405" s="594"/>
      <c r="AQ405" s="594"/>
      <c r="AR405" s="348">
        <f>AR407+AR408</f>
        <v>0</v>
      </c>
      <c r="AS405" s="338" t="e">
        <f t="shared" si="535"/>
        <v>#DIV/0!</v>
      </c>
      <c r="AT405" s="595"/>
      <c r="AU405" s="595"/>
      <c r="AV405" s="595">
        <f>AV406+AV407+AV408</f>
        <v>0</v>
      </c>
      <c r="AW405" s="595">
        <f>AX405</f>
        <v>0</v>
      </c>
      <c r="AX405" s="595"/>
      <c r="AY405" s="595"/>
      <c r="AZ405" s="595">
        <f>AZ406+AZ407+AZ408</f>
        <v>0</v>
      </c>
      <c r="BA405" s="595">
        <f>BB405+BC405+BD405</f>
        <v>0</v>
      </c>
      <c r="BB405" s="595"/>
      <c r="BC405" s="595"/>
      <c r="BD405" s="595">
        <f>BD406+BD407+BD408</f>
        <v>0</v>
      </c>
      <c r="BE405" s="352">
        <f t="shared" ref="BE405:BE411" si="550">BG405+BK405</f>
        <v>0</v>
      </c>
      <c r="BF405" s="398" t="e">
        <f t="shared" si="514"/>
        <v>#DIV/0!</v>
      </c>
      <c r="BG405" s="352">
        <f>BG406+BG407</f>
        <v>0</v>
      </c>
      <c r="BH405" s="398"/>
      <c r="BI405" s="595"/>
      <c r="BJ405" s="595"/>
      <c r="BK405" s="352">
        <f>BK407+BK408</f>
        <v>0</v>
      </c>
      <c r="BL405" s="357" t="e">
        <f t="shared" si="540"/>
        <v>#DIV/0!</v>
      </c>
      <c r="BS405" s="684"/>
    </row>
    <row r="406" spans="2:71" s="69" customFormat="1" ht="74.25" hidden="1" customHeight="1" x14ac:dyDescent="0.2">
      <c r="B406" s="358" t="s">
        <v>60</v>
      </c>
      <c r="C406" s="192" t="s">
        <v>146</v>
      </c>
      <c r="D406" s="355" t="e">
        <f>#REF!+#REF!</f>
        <v>#REF!</v>
      </c>
      <c r="E406" s="355">
        <f t="shared" si="499"/>
        <v>0</v>
      </c>
      <c r="F406" s="355"/>
      <c r="G406" s="355"/>
      <c r="H406" s="355"/>
      <c r="I406" s="355"/>
      <c r="J406" s="355"/>
      <c r="K406" s="355">
        <f t="shared" si="532"/>
        <v>0</v>
      </c>
      <c r="L406" s="355"/>
      <c r="M406" s="355"/>
      <c r="N406" s="355"/>
      <c r="O406" s="355">
        <v>0</v>
      </c>
      <c r="P406" s="355">
        <f t="shared" si="548"/>
        <v>0</v>
      </c>
      <c r="Q406" s="606" t="e">
        <f t="shared" si="516"/>
        <v>#DIV/0!</v>
      </c>
      <c r="R406" s="355"/>
      <c r="S406" s="606"/>
      <c r="T406" s="606"/>
      <c r="U406" s="606"/>
      <c r="V406" s="355"/>
      <c r="W406" s="355"/>
      <c r="X406" s="355">
        <v>0</v>
      </c>
      <c r="Y406" s="594" t="e">
        <f t="shared" si="547"/>
        <v>#DIV/0!</v>
      </c>
      <c r="Z406" s="355">
        <f t="shared" si="549"/>
        <v>0</v>
      </c>
      <c r="AA406" s="389" t="e">
        <f t="shared" si="520"/>
        <v>#DIV/0!</v>
      </c>
      <c r="AB406" s="354"/>
      <c r="AC406" s="355"/>
      <c r="AD406" s="355"/>
      <c r="AE406" s="355"/>
      <c r="AF406" s="355"/>
      <c r="AG406" s="355"/>
      <c r="AH406" s="354">
        <v>0</v>
      </c>
      <c r="AI406" s="389" t="e">
        <f t="shared" si="542"/>
        <v>#DIV/0!</v>
      </c>
      <c r="AJ406" s="354">
        <f t="shared" si="534"/>
        <v>0</v>
      </c>
      <c r="AK406" s="393" t="e">
        <f t="shared" si="544"/>
        <v>#DIV/0!</v>
      </c>
      <c r="AL406" s="354"/>
      <c r="AM406" s="387"/>
      <c r="AN406" s="387"/>
      <c r="AO406" s="387"/>
      <c r="AP406" s="355"/>
      <c r="AQ406" s="355"/>
      <c r="AR406" s="355">
        <v>0</v>
      </c>
      <c r="AS406" s="355"/>
      <c r="AT406" s="351"/>
      <c r="AU406" s="351"/>
      <c r="AV406" s="351">
        <f>AM406</f>
        <v>0</v>
      </c>
      <c r="AW406" s="351">
        <f>AX406+AZ406</f>
        <v>0</v>
      </c>
      <c r="AX406" s="351"/>
      <c r="AY406" s="351"/>
      <c r="AZ406" s="351">
        <f>AS406</f>
        <v>0</v>
      </c>
      <c r="BA406" s="351">
        <f t="shared" ref="BA406:BA413" si="551">BB406+BD406</f>
        <v>0</v>
      </c>
      <c r="BB406" s="351"/>
      <c r="BC406" s="351"/>
      <c r="BD406" s="351">
        <f>AS406</f>
        <v>0</v>
      </c>
      <c r="BE406" s="356">
        <f t="shared" si="550"/>
        <v>0</v>
      </c>
      <c r="BF406" s="398" t="e">
        <f t="shared" si="514"/>
        <v>#DIV/0!</v>
      </c>
      <c r="BG406" s="356"/>
      <c r="BH406" s="398"/>
      <c r="BI406" s="351"/>
      <c r="BJ406" s="351"/>
      <c r="BK406" s="351">
        <v>0</v>
      </c>
      <c r="BL406" s="357" t="e">
        <f t="shared" si="540"/>
        <v>#DIV/0!</v>
      </c>
      <c r="BS406" s="673"/>
    </row>
    <row r="407" spans="2:71" s="69" customFormat="1" ht="86.25" hidden="1" customHeight="1" x14ac:dyDescent="0.2">
      <c r="B407" s="358" t="s">
        <v>60</v>
      </c>
      <c r="C407" s="192" t="s">
        <v>147</v>
      </c>
      <c r="D407" s="355" t="e">
        <f>#REF!-#REF!</f>
        <v>#REF!</v>
      </c>
      <c r="E407" s="355">
        <f t="shared" si="499"/>
        <v>7114.1279999999997</v>
      </c>
      <c r="F407" s="355"/>
      <c r="G407" s="355">
        <v>7114.1279999999997</v>
      </c>
      <c r="H407" s="355"/>
      <c r="I407" s="355"/>
      <c r="J407" s="355"/>
      <c r="K407" s="355">
        <f t="shared" si="532"/>
        <v>0</v>
      </c>
      <c r="L407" s="355"/>
      <c r="M407" s="355"/>
      <c r="N407" s="355"/>
      <c r="O407" s="355"/>
      <c r="P407" s="355">
        <f t="shared" si="548"/>
        <v>0</v>
      </c>
      <c r="Q407" s="606" t="e">
        <f t="shared" si="516"/>
        <v>#DIV/0!</v>
      </c>
      <c r="R407" s="355"/>
      <c r="S407" s="606"/>
      <c r="T407" s="606"/>
      <c r="U407" s="606"/>
      <c r="V407" s="355"/>
      <c r="W407" s="355"/>
      <c r="X407" s="355"/>
      <c r="Y407" s="594" t="e">
        <f t="shared" si="547"/>
        <v>#DIV/0!</v>
      </c>
      <c r="Z407" s="355">
        <f t="shared" si="549"/>
        <v>0</v>
      </c>
      <c r="AA407" s="389" t="e">
        <f t="shared" si="520"/>
        <v>#DIV/0!</v>
      </c>
      <c r="AB407" s="354"/>
      <c r="AC407" s="355"/>
      <c r="AD407" s="355"/>
      <c r="AE407" s="355"/>
      <c r="AF407" s="355"/>
      <c r="AG407" s="355"/>
      <c r="AH407" s="354">
        <f>O407</f>
        <v>0</v>
      </c>
      <c r="AI407" s="389" t="e">
        <f t="shared" si="542"/>
        <v>#DIV/0!</v>
      </c>
      <c r="AJ407" s="354">
        <f t="shared" si="534"/>
        <v>0</v>
      </c>
      <c r="AK407" s="342" t="e">
        <f t="shared" si="544"/>
        <v>#DIV/0!</v>
      </c>
      <c r="AL407" s="354"/>
      <c r="AM407" s="387"/>
      <c r="AN407" s="387"/>
      <c r="AO407" s="387"/>
      <c r="AP407" s="355"/>
      <c r="AQ407" s="355"/>
      <c r="AR407" s="354">
        <f>O407</f>
        <v>0</v>
      </c>
      <c r="AS407" s="338" t="e">
        <f>AR407/O407</f>
        <v>#DIV/0!</v>
      </c>
      <c r="AT407" s="351"/>
      <c r="AU407" s="351"/>
      <c r="AV407" s="351">
        <v>0</v>
      </c>
      <c r="AW407" s="351">
        <f>AX407+AZ407</f>
        <v>0</v>
      </c>
      <c r="AX407" s="351"/>
      <c r="AY407" s="351"/>
      <c r="AZ407" s="351">
        <v>0</v>
      </c>
      <c r="BA407" s="351">
        <f t="shared" si="551"/>
        <v>0</v>
      </c>
      <c r="BB407" s="351"/>
      <c r="BC407" s="351"/>
      <c r="BD407" s="351">
        <f>O407</f>
        <v>0</v>
      </c>
      <c r="BE407" s="356">
        <f t="shared" si="550"/>
        <v>0</v>
      </c>
      <c r="BF407" s="398" t="e">
        <f t="shared" si="514"/>
        <v>#DIV/0!</v>
      </c>
      <c r="BG407" s="356"/>
      <c r="BH407" s="398"/>
      <c r="BI407" s="351"/>
      <c r="BJ407" s="351"/>
      <c r="BK407" s="356">
        <f t="shared" ref="BK407:BK408" si="552">O407-AH407</f>
        <v>0</v>
      </c>
      <c r="BL407" s="357" t="e">
        <f t="shared" si="540"/>
        <v>#DIV/0!</v>
      </c>
      <c r="BS407" s="673"/>
    </row>
    <row r="408" spans="2:71" s="69" customFormat="1" ht="87.75" hidden="1" customHeight="1" x14ac:dyDescent="0.2">
      <c r="B408" s="358" t="s">
        <v>67</v>
      </c>
      <c r="C408" s="192" t="s">
        <v>148</v>
      </c>
      <c r="D408" s="355">
        <v>0</v>
      </c>
      <c r="E408" s="355"/>
      <c r="F408" s="355"/>
      <c r="G408" s="355"/>
      <c r="H408" s="355"/>
      <c r="I408" s="355"/>
      <c r="J408" s="355"/>
      <c r="K408" s="355">
        <f t="shared" si="532"/>
        <v>0</v>
      </c>
      <c r="L408" s="355"/>
      <c r="M408" s="355"/>
      <c r="N408" s="355"/>
      <c r="O408" s="355"/>
      <c r="P408" s="355">
        <f t="shared" si="548"/>
        <v>0</v>
      </c>
      <c r="Q408" s="606" t="e">
        <f t="shared" si="516"/>
        <v>#DIV/0!</v>
      </c>
      <c r="R408" s="355"/>
      <c r="S408" s="606"/>
      <c r="T408" s="606"/>
      <c r="U408" s="606"/>
      <c r="V408" s="355"/>
      <c r="W408" s="355"/>
      <c r="X408" s="355"/>
      <c r="Y408" s="594" t="e">
        <f t="shared" si="547"/>
        <v>#DIV/0!</v>
      </c>
      <c r="Z408" s="355">
        <f t="shared" si="549"/>
        <v>0</v>
      </c>
      <c r="AA408" s="389" t="e">
        <f t="shared" si="520"/>
        <v>#DIV/0!</v>
      </c>
      <c r="AB408" s="354"/>
      <c r="AC408" s="355"/>
      <c r="AD408" s="355"/>
      <c r="AE408" s="355"/>
      <c r="AF408" s="355"/>
      <c r="AG408" s="355"/>
      <c r="AH408" s="354">
        <f>O408</f>
        <v>0</v>
      </c>
      <c r="AI408" s="389" t="e">
        <f t="shared" si="542"/>
        <v>#DIV/0!</v>
      </c>
      <c r="AJ408" s="354">
        <f t="shared" si="534"/>
        <v>0</v>
      </c>
      <c r="AK408" s="342" t="e">
        <f t="shared" si="544"/>
        <v>#DIV/0!</v>
      </c>
      <c r="AL408" s="354"/>
      <c r="AM408" s="387"/>
      <c r="AN408" s="387"/>
      <c r="AO408" s="387"/>
      <c r="AP408" s="355"/>
      <c r="AQ408" s="355"/>
      <c r="AR408" s="354">
        <f>O408</f>
        <v>0</v>
      </c>
      <c r="AS408" s="338" t="e">
        <f>AR408/O408</f>
        <v>#DIV/0!</v>
      </c>
      <c r="AT408" s="351"/>
      <c r="AU408" s="351"/>
      <c r="AV408" s="351">
        <f>BD408-AH408</f>
        <v>0</v>
      </c>
      <c r="AW408" s="351">
        <v>0</v>
      </c>
      <c r="AX408" s="351"/>
      <c r="AY408" s="351"/>
      <c r="AZ408" s="351">
        <f>BG408-AL408</f>
        <v>0</v>
      </c>
      <c r="BA408" s="351">
        <f t="shared" si="551"/>
        <v>0</v>
      </c>
      <c r="BB408" s="351"/>
      <c r="BC408" s="351"/>
      <c r="BD408" s="351">
        <f>O408</f>
        <v>0</v>
      </c>
      <c r="BE408" s="356">
        <f t="shared" si="550"/>
        <v>0</v>
      </c>
      <c r="BF408" s="398" t="e">
        <f t="shared" si="514"/>
        <v>#DIV/0!</v>
      </c>
      <c r="BG408" s="356"/>
      <c r="BH408" s="398"/>
      <c r="BI408" s="351"/>
      <c r="BJ408" s="351"/>
      <c r="BK408" s="356">
        <f t="shared" si="552"/>
        <v>0</v>
      </c>
      <c r="BL408" s="357" t="e">
        <f t="shared" si="540"/>
        <v>#DIV/0!</v>
      </c>
      <c r="BS408" s="673"/>
    </row>
    <row r="409" spans="2:71" s="48" customFormat="1" ht="36.75" customHeight="1" x14ac:dyDescent="0.25">
      <c r="B409" s="770"/>
      <c r="C409" s="794" t="s">
        <v>149</v>
      </c>
      <c r="D409" s="772" t="e">
        <f>D410+D411+D413+D414</f>
        <v>#REF!</v>
      </c>
      <c r="E409" s="772">
        <f t="shared" si="499"/>
        <v>33381.119999999995</v>
      </c>
      <c r="F409" s="772">
        <f>F410+F411+F413</f>
        <v>0</v>
      </c>
      <c r="G409" s="772">
        <f>G410+G411+G413</f>
        <v>33381.119999999995</v>
      </c>
      <c r="H409" s="772"/>
      <c r="I409" s="772"/>
      <c r="J409" s="772"/>
      <c r="K409" s="772">
        <f t="shared" si="532"/>
        <v>103884.81813</v>
      </c>
      <c r="L409" s="772"/>
      <c r="M409" s="772"/>
      <c r="N409" s="772"/>
      <c r="O409" s="772">
        <f>O410+O412+O413+O416+O419</f>
        <v>103884.81813</v>
      </c>
      <c r="P409" s="772">
        <f t="shared" si="548"/>
        <v>0</v>
      </c>
      <c r="Q409" s="788">
        <f t="shared" si="516"/>
        <v>0</v>
      </c>
      <c r="R409" s="772">
        <f>R410+R411+R413</f>
        <v>0</v>
      </c>
      <c r="S409" s="788"/>
      <c r="T409" s="788"/>
      <c r="U409" s="788"/>
      <c r="V409" s="772"/>
      <c r="W409" s="772"/>
      <c r="X409" s="772">
        <f>SUM(X410:X416)</f>
        <v>0</v>
      </c>
      <c r="Y409" s="772">
        <f t="shared" si="547"/>
        <v>0</v>
      </c>
      <c r="Z409" s="772">
        <f t="shared" si="549"/>
        <v>67140.330329999997</v>
      </c>
      <c r="AA409" s="789">
        <f t="shared" si="520"/>
        <v>0.6462958836389503</v>
      </c>
      <c r="AB409" s="774"/>
      <c r="AC409" s="772"/>
      <c r="AD409" s="772"/>
      <c r="AE409" s="772"/>
      <c r="AF409" s="772"/>
      <c r="AG409" s="772"/>
      <c r="AH409" s="774">
        <f>SUM(AH410:AH416)</f>
        <v>67140.330329999997</v>
      </c>
      <c r="AI409" s="789">
        <f t="shared" si="542"/>
        <v>0.6462958836389503</v>
      </c>
      <c r="AJ409" s="774">
        <f t="shared" si="534"/>
        <v>103884.81813</v>
      </c>
      <c r="AK409" s="789">
        <f t="shared" si="544"/>
        <v>1</v>
      </c>
      <c r="AL409" s="774">
        <f>AL410+AL411+AL413</f>
        <v>0</v>
      </c>
      <c r="AM409" s="789"/>
      <c r="AN409" s="789"/>
      <c r="AO409" s="789"/>
      <c r="AP409" s="772"/>
      <c r="AQ409" s="772"/>
      <c r="AR409" s="774">
        <f>SUM(AR410:AR416)</f>
        <v>103884.81813</v>
      </c>
      <c r="AS409" s="773">
        <f t="shared" ref="AS409:AS446" si="553">AR409/O409</f>
        <v>1</v>
      </c>
      <c r="AT409" s="791"/>
      <c r="AU409" s="791"/>
      <c r="AV409" s="791">
        <f>AV410+AV411+AV413+AV414</f>
        <v>13324.341569999997</v>
      </c>
      <c r="AW409" s="791" t="e">
        <f>AX409+AZ409</f>
        <v>#DIV/0!</v>
      </c>
      <c r="AX409" s="791"/>
      <c r="AY409" s="791"/>
      <c r="AZ409" s="791" t="e">
        <f>AZ410+AZ411+AZ413+AZ414</f>
        <v>#DIV/0!</v>
      </c>
      <c r="BA409" s="791">
        <f t="shared" si="551"/>
        <v>80464.671900000001</v>
      </c>
      <c r="BB409" s="791"/>
      <c r="BC409" s="791"/>
      <c r="BD409" s="791">
        <f>BD410+BD412+BD413+BD416+BD419</f>
        <v>80464.671900000001</v>
      </c>
      <c r="BE409" s="776">
        <f t="shared" si="550"/>
        <v>36744.487799999995</v>
      </c>
      <c r="BF409" s="792">
        <f t="shared" si="514"/>
        <v>0.35370411636104959</v>
      </c>
      <c r="BG409" s="776">
        <f>BG410+BG411+BG413</f>
        <v>0</v>
      </c>
      <c r="BH409" s="792"/>
      <c r="BI409" s="791"/>
      <c r="BJ409" s="791"/>
      <c r="BK409" s="776">
        <f>SUM(BK410:BK416)</f>
        <v>36744.487799999995</v>
      </c>
      <c r="BL409" s="777">
        <f t="shared" si="540"/>
        <v>0.35370411636104959</v>
      </c>
      <c r="BM409" s="798"/>
      <c r="BN409" s="798"/>
      <c r="BO409" s="798"/>
      <c r="BP409" s="798"/>
      <c r="BQ409" s="798"/>
      <c r="BR409" s="798"/>
      <c r="BS409" s="799"/>
    </row>
    <row r="410" spans="2:71" s="69" customFormat="1" ht="147.75" hidden="1" customHeight="1" x14ac:dyDescent="0.2">
      <c r="B410" s="358" t="s">
        <v>60</v>
      </c>
      <c r="C410" s="192" t="s">
        <v>150</v>
      </c>
      <c r="D410" s="355" t="e">
        <f>#REF!-#REF!</f>
        <v>#REF!</v>
      </c>
      <c r="E410" s="355">
        <f t="shared" si="499"/>
        <v>0</v>
      </c>
      <c r="F410" s="355"/>
      <c r="G410" s="355"/>
      <c r="H410" s="355"/>
      <c r="I410" s="355"/>
      <c r="J410" s="355"/>
      <c r="K410" s="355">
        <f t="shared" si="532"/>
        <v>0</v>
      </c>
      <c r="L410" s="355"/>
      <c r="M410" s="355"/>
      <c r="N410" s="355"/>
      <c r="O410" s="355">
        <v>0</v>
      </c>
      <c r="P410" s="355">
        <f t="shared" si="548"/>
        <v>0</v>
      </c>
      <c r="Q410" s="606" t="e">
        <f t="shared" si="516"/>
        <v>#DIV/0!</v>
      </c>
      <c r="R410" s="355"/>
      <c r="S410" s="606"/>
      <c r="T410" s="606"/>
      <c r="U410" s="606"/>
      <c r="V410" s="355"/>
      <c r="W410" s="355"/>
      <c r="X410" s="355"/>
      <c r="Y410" s="594" t="e">
        <f t="shared" si="547"/>
        <v>#DIV/0!</v>
      </c>
      <c r="Z410" s="355">
        <f t="shared" si="549"/>
        <v>0</v>
      </c>
      <c r="AA410" s="389" t="e">
        <f t="shared" si="520"/>
        <v>#DIV/0!</v>
      </c>
      <c r="AB410" s="354"/>
      <c r="AC410" s="355"/>
      <c r="AD410" s="355"/>
      <c r="AE410" s="355"/>
      <c r="AF410" s="355"/>
      <c r="AG410" s="355"/>
      <c r="AH410" s="354"/>
      <c r="AI410" s="389" t="e">
        <f t="shared" si="542"/>
        <v>#DIV/0!</v>
      </c>
      <c r="AJ410" s="354">
        <f t="shared" si="534"/>
        <v>0</v>
      </c>
      <c r="AK410" s="393" t="e">
        <f t="shared" si="544"/>
        <v>#DIV/0!</v>
      </c>
      <c r="AL410" s="354"/>
      <c r="AM410" s="387"/>
      <c r="AN410" s="387"/>
      <c r="AO410" s="387"/>
      <c r="AP410" s="355"/>
      <c r="AQ410" s="355"/>
      <c r="AR410" s="355"/>
      <c r="AS410" s="338" t="e">
        <f t="shared" si="553"/>
        <v>#DIV/0!</v>
      </c>
      <c r="AT410" s="351"/>
      <c r="AU410" s="351"/>
      <c r="AV410" s="351">
        <f>AM410</f>
        <v>0</v>
      </c>
      <c r="AW410" s="351" t="e">
        <f>AX410+AZ410</f>
        <v>#DIV/0!</v>
      </c>
      <c r="AX410" s="351"/>
      <c r="AY410" s="351"/>
      <c r="AZ410" s="351" t="e">
        <f>AS410</f>
        <v>#DIV/0!</v>
      </c>
      <c r="BA410" s="351">
        <f t="shared" si="551"/>
        <v>0</v>
      </c>
      <c r="BB410" s="351"/>
      <c r="BC410" s="351"/>
      <c r="BD410" s="351">
        <f>O410</f>
        <v>0</v>
      </c>
      <c r="BE410" s="356">
        <f t="shared" si="550"/>
        <v>0</v>
      </c>
      <c r="BF410" s="398" t="e">
        <f t="shared" si="514"/>
        <v>#DIV/0!</v>
      </c>
      <c r="BG410" s="356"/>
      <c r="BH410" s="398"/>
      <c r="BI410" s="351"/>
      <c r="BJ410" s="351"/>
      <c r="BK410" s="351"/>
      <c r="BL410" s="357" t="e">
        <f t="shared" si="540"/>
        <v>#DIV/0!</v>
      </c>
      <c r="BS410" s="673"/>
    </row>
    <row r="411" spans="2:71" s="69" customFormat="1" ht="132.75" hidden="1" customHeight="1" x14ac:dyDescent="0.2">
      <c r="B411" s="358" t="s">
        <v>67</v>
      </c>
      <c r="C411" s="192"/>
      <c r="D411" s="355"/>
      <c r="E411" s="355">
        <f t="shared" si="499"/>
        <v>17686.32</v>
      </c>
      <c r="F411" s="355"/>
      <c r="G411" s="355">
        <v>17686.32</v>
      </c>
      <c r="H411" s="355"/>
      <c r="I411" s="355"/>
      <c r="J411" s="355"/>
      <c r="K411" s="355">
        <f t="shared" si="532"/>
        <v>0</v>
      </c>
      <c r="L411" s="355"/>
      <c r="M411" s="355"/>
      <c r="N411" s="355"/>
      <c r="O411" s="355">
        <v>0</v>
      </c>
      <c r="P411" s="355">
        <f t="shared" si="548"/>
        <v>0</v>
      </c>
      <c r="Q411" s="606" t="e">
        <f t="shared" si="516"/>
        <v>#DIV/0!</v>
      </c>
      <c r="R411" s="355"/>
      <c r="S411" s="606"/>
      <c r="T411" s="606"/>
      <c r="U411" s="606"/>
      <c r="V411" s="355"/>
      <c r="W411" s="355"/>
      <c r="X411" s="355"/>
      <c r="Y411" s="594" t="e">
        <f t="shared" si="547"/>
        <v>#DIV/0!</v>
      </c>
      <c r="Z411" s="355">
        <f t="shared" si="549"/>
        <v>0</v>
      </c>
      <c r="AA411" s="389" t="e">
        <f t="shared" si="520"/>
        <v>#DIV/0!</v>
      </c>
      <c r="AB411" s="354"/>
      <c r="AC411" s="355"/>
      <c r="AD411" s="355"/>
      <c r="AE411" s="355"/>
      <c r="AF411" s="355"/>
      <c r="AG411" s="355"/>
      <c r="AH411" s="354"/>
      <c r="AI411" s="389" t="e">
        <f t="shared" si="542"/>
        <v>#DIV/0!</v>
      </c>
      <c r="AJ411" s="354">
        <f t="shared" si="534"/>
        <v>0</v>
      </c>
      <c r="AK411" s="393" t="e">
        <f t="shared" si="544"/>
        <v>#DIV/0!</v>
      </c>
      <c r="AL411" s="354"/>
      <c r="AM411" s="387"/>
      <c r="AN411" s="387"/>
      <c r="AO411" s="387"/>
      <c r="AP411" s="355"/>
      <c r="AQ411" s="355"/>
      <c r="AR411" s="355"/>
      <c r="AS411" s="338" t="e">
        <f t="shared" si="553"/>
        <v>#DIV/0!</v>
      </c>
      <c r="AT411" s="351"/>
      <c r="AU411" s="351"/>
      <c r="AV411" s="351">
        <f>AM411</f>
        <v>0</v>
      </c>
      <c r="AW411" s="351" t="e">
        <f>AX411+AZ411</f>
        <v>#DIV/0!</v>
      </c>
      <c r="AX411" s="351"/>
      <c r="AY411" s="351"/>
      <c r="AZ411" s="351" t="e">
        <f>AS411</f>
        <v>#DIV/0!</v>
      </c>
      <c r="BA411" s="351" t="e">
        <f t="shared" si="551"/>
        <v>#DIV/0!</v>
      </c>
      <c r="BB411" s="351"/>
      <c r="BC411" s="351"/>
      <c r="BD411" s="351" t="e">
        <f>AS411</f>
        <v>#DIV/0!</v>
      </c>
      <c r="BE411" s="356">
        <f t="shared" si="550"/>
        <v>0</v>
      </c>
      <c r="BF411" s="398" t="e">
        <f t="shared" si="514"/>
        <v>#DIV/0!</v>
      </c>
      <c r="BG411" s="356"/>
      <c r="BH411" s="398"/>
      <c r="BI411" s="351"/>
      <c r="BJ411" s="351"/>
      <c r="BK411" s="351"/>
      <c r="BL411" s="357" t="e">
        <f t="shared" si="540"/>
        <v>#DIV/0!</v>
      </c>
      <c r="BS411" s="673"/>
    </row>
    <row r="412" spans="2:71" s="69" customFormat="1" ht="84.75" customHeight="1" x14ac:dyDescent="0.2">
      <c r="B412" s="726"/>
      <c r="C412" s="727" t="s">
        <v>357</v>
      </c>
      <c r="D412" s="728"/>
      <c r="E412" s="728"/>
      <c r="F412" s="728"/>
      <c r="G412" s="728"/>
      <c r="H412" s="728"/>
      <c r="I412" s="728"/>
      <c r="J412" s="728"/>
      <c r="K412" s="728">
        <f t="shared" si="532"/>
        <v>48747.1806</v>
      </c>
      <c r="L412" s="728"/>
      <c r="M412" s="728"/>
      <c r="N412" s="728"/>
      <c r="O412" s="728">
        <f>'[2]2023_2025'!$BM$461</f>
        <v>48747.1806</v>
      </c>
      <c r="P412" s="728">
        <f>X412</f>
        <v>0</v>
      </c>
      <c r="Q412" s="729">
        <f t="shared" si="516"/>
        <v>0</v>
      </c>
      <c r="R412" s="728"/>
      <c r="S412" s="730"/>
      <c r="T412" s="730"/>
      <c r="U412" s="730"/>
      <c r="V412" s="728"/>
      <c r="W412" s="728"/>
      <c r="X412" s="728"/>
      <c r="Y412" s="731">
        <f t="shared" si="547"/>
        <v>0</v>
      </c>
      <c r="Z412" s="728">
        <f>AH412</f>
        <v>25327.034370000001</v>
      </c>
      <c r="AA412" s="711">
        <f t="shared" si="520"/>
        <v>0.51955895824670528</v>
      </c>
      <c r="AB412" s="732"/>
      <c r="AC412" s="728"/>
      <c r="AD412" s="728"/>
      <c r="AE412" s="728"/>
      <c r="AF412" s="728"/>
      <c r="AG412" s="728"/>
      <c r="AH412" s="732">
        <f>[3]Бюджет!$L$265/1000</f>
        <v>25327.034370000001</v>
      </c>
      <c r="AI412" s="709">
        <f t="shared" si="542"/>
        <v>0.51955895824670528</v>
      </c>
      <c r="AJ412" s="732">
        <f>AR412</f>
        <v>48747.1806</v>
      </c>
      <c r="AK412" s="733">
        <f t="shared" si="544"/>
        <v>1</v>
      </c>
      <c r="AL412" s="732"/>
      <c r="AM412" s="711"/>
      <c r="AN412" s="711"/>
      <c r="AO412" s="711"/>
      <c r="AP412" s="728"/>
      <c r="AQ412" s="728"/>
      <c r="AR412" s="732">
        <f>O412</f>
        <v>48747.1806</v>
      </c>
      <c r="AS412" s="733">
        <f t="shared" si="553"/>
        <v>1</v>
      </c>
      <c r="AT412" s="724"/>
      <c r="AU412" s="724"/>
      <c r="AV412" s="724"/>
      <c r="AW412" s="724">
        <f>AX412+AZ412</f>
        <v>0</v>
      </c>
      <c r="AX412" s="724"/>
      <c r="AY412" s="724"/>
      <c r="AZ412" s="724"/>
      <c r="BA412" s="724">
        <f t="shared" si="551"/>
        <v>25327.034370000001</v>
      </c>
      <c r="BB412" s="724"/>
      <c r="BC412" s="724"/>
      <c r="BD412" s="724">
        <f>AH412</f>
        <v>25327.034370000001</v>
      </c>
      <c r="BE412" s="725">
        <f>BK412</f>
        <v>23420.146229999998</v>
      </c>
      <c r="BF412" s="734">
        <f t="shared" si="514"/>
        <v>0.48044104175329472</v>
      </c>
      <c r="BG412" s="725"/>
      <c r="BH412" s="734"/>
      <c r="BI412" s="724"/>
      <c r="BJ412" s="724"/>
      <c r="BK412" s="725">
        <f t="shared" ref="BK412:BK413" si="554">O412-AH412</f>
        <v>23420.146229999998</v>
      </c>
      <c r="BL412" s="735">
        <f t="shared" si="540"/>
        <v>0.48044104175329472</v>
      </c>
      <c r="BM412" s="736"/>
      <c r="BN412" s="736"/>
      <c r="BO412" s="736"/>
      <c r="BP412" s="736"/>
      <c r="BQ412" s="736"/>
      <c r="BR412" s="736"/>
      <c r="BS412" s="716" t="s">
        <v>438</v>
      </c>
    </row>
    <row r="413" spans="2:71" s="69" customFormat="1" ht="59.25" customHeight="1" x14ac:dyDescent="0.2">
      <c r="B413" s="726"/>
      <c r="C413" s="727" t="s">
        <v>151</v>
      </c>
      <c r="D413" s="728" t="e">
        <f>#REF!+#REF!</f>
        <v>#REF!</v>
      </c>
      <c r="E413" s="728">
        <f t="shared" si="499"/>
        <v>15694.8</v>
      </c>
      <c r="F413" s="728"/>
      <c r="G413" s="728">
        <v>15694.8</v>
      </c>
      <c r="H413" s="728"/>
      <c r="I413" s="728"/>
      <c r="J413" s="728"/>
      <c r="K413" s="728">
        <f t="shared" si="532"/>
        <v>55137.63753</v>
      </c>
      <c r="L413" s="728"/>
      <c r="M413" s="728"/>
      <c r="N413" s="728"/>
      <c r="O413" s="728">
        <f>'[2]2023_2025'!$BM$462+'[2]2023_2025'!$BM$463</f>
        <v>55137.63753</v>
      </c>
      <c r="P413" s="728">
        <f>R413+X413</f>
        <v>0</v>
      </c>
      <c r="Q413" s="729">
        <f t="shared" si="516"/>
        <v>0</v>
      </c>
      <c r="R413" s="728"/>
      <c r="S413" s="730"/>
      <c r="T413" s="730"/>
      <c r="U413" s="730"/>
      <c r="V413" s="728"/>
      <c r="W413" s="728"/>
      <c r="X413" s="728"/>
      <c r="Y413" s="731">
        <f t="shared" si="547"/>
        <v>0</v>
      </c>
      <c r="Z413" s="728">
        <f>AB413+AH413</f>
        <v>41813.295960000003</v>
      </c>
      <c r="AA413" s="711">
        <f t="shared" si="520"/>
        <v>0.75834398848245332</v>
      </c>
      <c r="AB413" s="732"/>
      <c r="AC413" s="728"/>
      <c r="AD413" s="728"/>
      <c r="AE413" s="728"/>
      <c r="AF413" s="728"/>
      <c r="AG413" s="728"/>
      <c r="AH413" s="732">
        <v>41813.295960000003</v>
      </c>
      <c r="AI413" s="709">
        <f t="shared" si="542"/>
        <v>0.75834398848245332</v>
      </c>
      <c r="AJ413" s="732">
        <f>AL413+AR413</f>
        <v>55137.63753</v>
      </c>
      <c r="AK413" s="733">
        <f t="shared" si="544"/>
        <v>1</v>
      </c>
      <c r="AL413" s="732"/>
      <c r="AM413" s="711"/>
      <c r="AN413" s="711"/>
      <c r="AO413" s="711"/>
      <c r="AP413" s="728"/>
      <c r="AQ413" s="728"/>
      <c r="AR413" s="732">
        <f>O413</f>
        <v>55137.63753</v>
      </c>
      <c r="AS413" s="733">
        <f t="shared" si="553"/>
        <v>1</v>
      </c>
      <c r="AT413" s="724"/>
      <c r="AU413" s="724"/>
      <c r="AV413" s="724">
        <f>BD413-AH413</f>
        <v>13324.341569999997</v>
      </c>
      <c r="AW413" s="724">
        <f>AX413+AZ413</f>
        <v>0</v>
      </c>
      <c r="AX413" s="724"/>
      <c r="AY413" s="724"/>
      <c r="AZ413" s="724">
        <f>BG413-AL413</f>
        <v>0</v>
      </c>
      <c r="BA413" s="724">
        <f t="shared" si="551"/>
        <v>55137.63753</v>
      </c>
      <c r="BB413" s="724"/>
      <c r="BC413" s="724"/>
      <c r="BD413" s="724">
        <f>O413</f>
        <v>55137.63753</v>
      </c>
      <c r="BE413" s="725">
        <f>BG413+BK413</f>
        <v>13324.341569999997</v>
      </c>
      <c r="BF413" s="734">
        <f t="shared" si="514"/>
        <v>0.24165601151754673</v>
      </c>
      <c r="BG413" s="725"/>
      <c r="BH413" s="734"/>
      <c r="BI413" s="724"/>
      <c r="BJ413" s="724"/>
      <c r="BK413" s="725">
        <f t="shared" si="554"/>
        <v>13324.341569999997</v>
      </c>
      <c r="BL413" s="735">
        <f t="shared" si="540"/>
        <v>0.24165601151754673</v>
      </c>
      <c r="BM413" s="736"/>
      <c r="BN413" s="736"/>
      <c r="BO413" s="736"/>
      <c r="BP413" s="736"/>
      <c r="BQ413" s="736"/>
      <c r="BR413" s="736"/>
      <c r="BS413" s="716" t="s">
        <v>445</v>
      </c>
    </row>
    <row r="414" spans="2:71" s="69" customFormat="1" ht="117.75" hidden="1" customHeight="1" x14ac:dyDescent="0.2">
      <c r="B414" s="358" t="s">
        <v>31</v>
      </c>
      <c r="C414" s="192"/>
      <c r="D414" s="355" t="e">
        <f>#REF!+#REF!</f>
        <v>#REF!</v>
      </c>
      <c r="E414" s="355"/>
      <c r="F414" s="355"/>
      <c r="G414" s="355"/>
      <c r="H414" s="355"/>
      <c r="I414" s="355"/>
      <c r="J414" s="355"/>
      <c r="K414" s="355">
        <f t="shared" si="532"/>
        <v>0</v>
      </c>
      <c r="L414" s="355"/>
      <c r="M414" s="355"/>
      <c r="N414" s="355"/>
      <c r="O414" s="355">
        <v>0</v>
      </c>
      <c r="P414" s="355">
        <f>R414+X414</f>
        <v>0</v>
      </c>
      <c r="Q414" s="606" t="e">
        <f t="shared" si="516"/>
        <v>#DIV/0!</v>
      </c>
      <c r="R414" s="355"/>
      <c r="S414" s="606"/>
      <c r="T414" s="606"/>
      <c r="U414" s="606"/>
      <c r="V414" s="355"/>
      <c r="W414" s="355"/>
      <c r="X414" s="355">
        <v>0</v>
      </c>
      <c r="Y414" s="594" t="e">
        <f t="shared" si="547"/>
        <v>#DIV/0!</v>
      </c>
      <c r="Z414" s="355">
        <f>AB414+AH414</f>
        <v>0</v>
      </c>
      <c r="AA414" s="389" t="e">
        <f t="shared" si="520"/>
        <v>#DIV/0!</v>
      </c>
      <c r="AB414" s="354"/>
      <c r="AC414" s="355"/>
      <c r="AD414" s="355"/>
      <c r="AE414" s="355"/>
      <c r="AF414" s="355"/>
      <c r="AG414" s="355"/>
      <c r="AH414" s="354">
        <v>0</v>
      </c>
      <c r="AI414" s="389" t="e">
        <f t="shared" si="542"/>
        <v>#DIV/0!</v>
      </c>
      <c r="AJ414" s="354">
        <f>AL414+AR414</f>
        <v>0</v>
      </c>
      <c r="AK414" s="393" t="e">
        <f t="shared" si="544"/>
        <v>#DIV/0!</v>
      </c>
      <c r="AL414" s="354"/>
      <c r="AM414" s="387"/>
      <c r="AN414" s="387"/>
      <c r="AO414" s="387"/>
      <c r="AP414" s="355"/>
      <c r="AQ414" s="355"/>
      <c r="AR414" s="354">
        <v>0</v>
      </c>
      <c r="AS414" s="338" t="e">
        <f t="shared" si="553"/>
        <v>#DIV/0!</v>
      </c>
      <c r="AT414" s="351"/>
      <c r="AU414" s="351"/>
      <c r="AV414" s="351">
        <f>BD414-AH414</f>
        <v>0</v>
      </c>
      <c r="AW414" s="351">
        <f>AX414+AY414+AZ414</f>
        <v>0</v>
      </c>
      <c r="AX414" s="351"/>
      <c r="AY414" s="351"/>
      <c r="AZ414" s="351">
        <f>BG414-AL414</f>
        <v>0</v>
      </c>
      <c r="BA414" s="351">
        <f t="shared" ref="BA414:BA419" si="555">BB414+BC414+BD414</f>
        <v>0</v>
      </c>
      <c r="BB414" s="351"/>
      <c r="BC414" s="351"/>
      <c r="BD414" s="351">
        <v>0</v>
      </c>
      <c r="BE414" s="356">
        <f>BG414+BK414</f>
        <v>0</v>
      </c>
      <c r="BF414" s="398" t="e">
        <f t="shared" si="514"/>
        <v>#DIV/0!</v>
      </c>
      <c r="BG414" s="356"/>
      <c r="BH414" s="398"/>
      <c r="BI414" s="351"/>
      <c r="BJ414" s="351"/>
      <c r="BK414" s="356">
        <v>0</v>
      </c>
      <c r="BL414" s="357" t="e">
        <f t="shared" si="540"/>
        <v>#DIV/0!</v>
      </c>
      <c r="BS414" s="673"/>
    </row>
    <row r="415" spans="2:71" s="69" customFormat="1" ht="87.75" hidden="1" customHeight="1" x14ac:dyDescent="0.2">
      <c r="B415" s="358" t="s">
        <v>31</v>
      </c>
      <c r="C415" s="192"/>
      <c r="D415" s="355" t="e">
        <f>#REF!-#REF!</f>
        <v>#REF!</v>
      </c>
      <c r="E415" s="355"/>
      <c r="F415" s="355"/>
      <c r="G415" s="355"/>
      <c r="H415" s="355"/>
      <c r="I415" s="355"/>
      <c r="J415" s="355"/>
      <c r="K415" s="355">
        <f t="shared" si="532"/>
        <v>0</v>
      </c>
      <c r="L415" s="355"/>
      <c r="M415" s="355"/>
      <c r="N415" s="355"/>
      <c r="O415" s="355">
        <v>0</v>
      </c>
      <c r="P415" s="355">
        <f>R415+X415</f>
        <v>0</v>
      </c>
      <c r="Q415" s="606" t="e">
        <f t="shared" si="516"/>
        <v>#DIV/0!</v>
      </c>
      <c r="R415" s="355"/>
      <c r="S415" s="606"/>
      <c r="T415" s="606"/>
      <c r="U415" s="606"/>
      <c r="V415" s="355"/>
      <c r="W415" s="355"/>
      <c r="X415" s="355">
        <v>0</v>
      </c>
      <c r="Y415" s="594" t="e">
        <f t="shared" si="547"/>
        <v>#DIV/0!</v>
      </c>
      <c r="Z415" s="355">
        <f>AB415+AH415</f>
        <v>0</v>
      </c>
      <c r="AA415" s="389" t="e">
        <f t="shared" si="520"/>
        <v>#DIV/0!</v>
      </c>
      <c r="AB415" s="354"/>
      <c r="AC415" s="355"/>
      <c r="AD415" s="355"/>
      <c r="AE415" s="355"/>
      <c r="AF415" s="355"/>
      <c r="AG415" s="355"/>
      <c r="AH415" s="354">
        <v>0</v>
      </c>
      <c r="AI415" s="389" t="e">
        <f t="shared" si="542"/>
        <v>#DIV/0!</v>
      </c>
      <c r="AJ415" s="354">
        <f>AL415+AR415</f>
        <v>0</v>
      </c>
      <c r="AK415" s="393" t="e">
        <f t="shared" si="544"/>
        <v>#DIV/0!</v>
      </c>
      <c r="AL415" s="354"/>
      <c r="AM415" s="387"/>
      <c r="AN415" s="387"/>
      <c r="AO415" s="387"/>
      <c r="AP415" s="355"/>
      <c r="AQ415" s="355"/>
      <c r="AR415" s="355">
        <v>0</v>
      </c>
      <c r="AS415" s="338" t="e">
        <f t="shared" si="553"/>
        <v>#DIV/0!</v>
      </c>
      <c r="AT415" s="351"/>
      <c r="AU415" s="351"/>
      <c r="AV415" s="351"/>
      <c r="AW415" s="351">
        <f>AX415+AY415+AZ415</f>
        <v>0</v>
      </c>
      <c r="AX415" s="351"/>
      <c r="AY415" s="351"/>
      <c r="AZ415" s="351">
        <v>0</v>
      </c>
      <c r="BA415" s="351">
        <f t="shared" si="555"/>
        <v>0</v>
      </c>
      <c r="BB415" s="351"/>
      <c r="BC415" s="351"/>
      <c r="BD415" s="351">
        <v>0</v>
      </c>
      <c r="BE415" s="356">
        <f>BG415+BK415</f>
        <v>0</v>
      </c>
      <c r="BF415" s="398" t="e">
        <f t="shared" si="514"/>
        <v>#DIV/0!</v>
      </c>
      <c r="BG415" s="356"/>
      <c r="BH415" s="398"/>
      <c r="BI415" s="351"/>
      <c r="BJ415" s="351"/>
      <c r="BK415" s="351">
        <v>0</v>
      </c>
      <c r="BL415" s="357" t="e">
        <f t="shared" si="540"/>
        <v>#DIV/0!</v>
      </c>
      <c r="BS415" s="673"/>
    </row>
    <row r="416" spans="2:71" s="69" customFormat="1" ht="132.75" hidden="1" customHeight="1" x14ac:dyDescent="0.2">
      <c r="B416" s="358" t="s">
        <v>31</v>
      </c>
      <c r="C416" s="211" t="s">
        <v>152</v>
      </c>
      <c r="D416" s="355" t="e">
        <f>#REF!-#REF!</f>
        <v>#REF!</v>
      </c>
      <c r="E416" s="355"/>
      <c r="F416" s="355"/>
      <c r="G416" s="355"/>
      <c r="H416" s="355"/>
      <c r="I416" s="355"/>
      <c r="J416" s="355"/>
      <c r="K416" s="355">
        <f t="shared" si="532"/>
        <v>0</v>
      </c>
      <c r="L416" s="355"/>
      <c r="M416" s="355"/>
      <c r="N416" s="355"/>
      <c r="O416" s="355">
        <v>0</v>
      </c>
      <c r="P416" s="355"/>
      <c r="Q416" s="606" t="e">
        <f t="shared" si="516"/>
        <v>#DIV/0!</v>
      </c>
      <c r="R416" s="355"/>
      <c r="S416" s="606"/>
      <c r="T416" s="606"/>
      <c r="U416" s="606"/>
      <c r="V416" s="355"/>
      <c r="W416" s="355"/>
      <c r="X416" s="355"/>
      <c r="Y416" s="594" t="e">
        <f t="shared" si="547"/>
        <v>#DIV/0!</v>
      </c>
      <c r="Z416" s="355"/>
      <c r="AA416" s="389" t="e">
        <f t="shared" si="520"/>
        <v>#DIV/0!</v>
      </c>
      <c r="AB416" s="354"/>
      <c r="AC416" s="355"/>
      <c r="AD416" s="355"/>
      <c r="AE416" s="355"/>
      <c r="AF416" s="355"/>
      <c r="AG416" s="355"/>
      <c r="AH416" s="354"/>
      <c r="AI416" s="389" t="e">
        <f t="shared" si="542"/>
        <v>#DIV/0!</v>
      </c>
      <c r="AJ416" s="354"/>
      <c r="AK416" s="393" t="e">
        <f t="shared" si="544"/>
        <v>#DIV/0!</v>
      </c>
      <c r="AL416" s="354"/>
      <c r="AM416" s="387"/>
      <c r="AN416" s="387"/>
      <c r="AO416" s="387"/>
      <c r="AP416" s="355"/>
      <c r="AQ416" s="355"/>
      <c r="AR416" s="355"/>
      <c r="AS416" s="338" t="e">
        <f t="shared" si="553"/>
        <v>#DIV/0!</v>
      </c>
      <c r="AT416" s="351"/>
      <c r="AU416" s="351"/>
      <c r="AV416" s="351"/>
      <c r="AW416" s="351">
        <f>AX416+AY416+AZ416</f>
        <v>0</v>
      </c>
      <c r="AX416" s="351"/>
      <c r="AY416" s="351"/>
      <c r="AZ416" s="351">
        <v>0</v>
      </c>
      <c r="BA416" s="351">
        <f t="shared" si="555"/>
        <v>0</v>
      </c>
      <c r="BB416" s="351"/>
      <c r="BC416" s="351"/>
      <c r="BD416" s="351">
        <v>0</v>
      </c>
      <c r="BE416" s="356"/>
      <c r="BF416" s="398" t="e">
        <f t="shared" si="514"/>
        <v>#DIV/0!</v>
      </c>
      <c r="BG416" s="356"/>
      <c r="BH416" s="398"/>
      <c r="BI416" s="351"/>
      <c r="BJ416" s="351"/>
      <c r="BK416" s="351"/>
      <c r="BL416" s="357" t="e">
        <f t="shared" si="540"/>
        <v>#DIV/0!</v>
      </c>
      <c r="BS416" s="673"/>
    </row>
    <row r="417" spans="2:71" s="48" customFormat="1" ht="31.5" hidden="1" customHeight="1" x14ac:dyDescent="0.25">
      <c r="B417" s="587" t="s">
        <v>127</v>
      </c>
      <c r="C417" s="212" t="s">
        <v>153</v>
      </c>
      <c r="D417" s="594" t="e">
        <f>D418</f>
        <v>#REF!</v>
      </c>
      <c r="E417" s="594">
        <f t="shared" si="499"/>
        <v>0</v>
      </c>
      <c r="F417" s="594">
        <f>F418</f>
        <v>0</v>
      </c>
      <c r="G417" s="594">
        <f>G418</f>
        <v>0</v>
      </c>
      <c r="H417" s="594"/>
      <c r="I417" s="594"/>
      <c r="J417" s="594"/>
      <c r="K417" s="355">
        <f t="shared" si="532"/>
        <v>0</v>
      </c>
      <c r="L417" s="594"/>
      <c r="M417" s="594"/>
      <c r="N417" s="594"/>
      <c r="O417" s="594">
        <f>O418</f>
        <v>0</v>
      </c>
      <c r="P417" s="355">
        <f t="shared" ref="P417:P427" si="556">R417+X417</f>
        <v>0</v>
      </c>
      <c r="Q417" s="606" t="e">
        <f t="shared" si="516"/>
        <v>#DIV/0!</v>
      </c>
      <c r="R417" s="594">
        <f>R418</f>
        <v>0</v>
      </c>
      <c r="S417" s="606"/>
      <c r="T417" s="606"/>
      <c r="U417" s="606"/>
      <c r="V417" s="594"/>
      <c r="W417" s="594"/>
      <c r="X417" s="594">
        <f>X418</f>
        <v>0</v>
      </c>
      <c r="Y417" s="594" t="e">
        <f t="shared" si="547"/>
        <v>#DIV/0!</v>
      </c>
      <c r="Z417" s="355">
        <f t="shared" ref="Z417:Z418" si="557">AB417+AH417</f>
        <v>0</v>
      </c>
      <c r="AA417" s="389" t="e">
        <f t="shared" si="520"/>
        <v>#DIV/0!</v>
      </c>
      <c r="AB417" s="348">
        <f>AB418</f>
        <v>0</v>
      </c>
      <c r="AC417" s="594"/>
      <c r="AD417" s="594"/>
      <c r="AE417" s="594"/>
      <c r="AF417" s="594"/>
      <c r="AG417" s="594"/>
      <c r="AH417" s="348">
        <f>AH418</f>
        <v>0</v>
      </c>
      <c r="AI417" s="389" t="e">
        <f t="shared" si="542"/>
        <v>#DIV/0!</v>
      </c>
      <c r="AJ417" s="354">
        <f t="shared" ref="AJ417:AJ418" si="558">AL417+AR417</f>
        <v>0</v>
      </c>
      <c r="AK417" s="393" t="e">
        <f t="shared" si="544"/>
        <v>#DIV/0!</v>
      </c>
      <c r="AL417" s="348">
        <f>AL418</f>
        <v>0</v>
      </c>
      <c r="AM417" s="387"/>
      <c r="AN417" s="387"/>
      <c r="AO417" s="387"/>
      <c r="AP417" s="594"/>
      <c r="AQ417" s="594"/>
      <c r="AR417" s="594">
        <f>AR418</f>
        <v>0</v>
      </c>
      <c r="AS417" s="338" t="e">
        <f t="shared" si="553"/>
        <v>#DIV/0!</v>
      </c>
      <c r="AT417" s="595"/>
      <c r="AU417" s="595"/>
      <c r="AV417" s="595">
        <f>AM417</f>
        <v>0</v>
      </c>
      <c r="AW417" s="595">
        <f t="shared" ref="AW417:AW442" si="559">AX417+AZ417</f>
        <v>0</v>
      </c>
      <c r="AX417" s="595"/>
      <c r="AY417" s="595"/>
      <c r="AZ417" s="595">
        <f>AZ418</f>
        <v>0</v>
      </c>
      <c r="BA417" s="351">
        <f t="shared" si="555"/>
        <v>0</v>
      </c>
      <c r="BB417" s="595"/>
      <c r="BC417" s="595"/>
      <c r="BD417" s="595">
        <f>BD418</f>
        <v>0</v>
      </c>
      <c r="BE417" s="352">
        <f t="shared" ref="BE417:BE418" si="560">BG417+BK417</f>
        <v>0</v>
      </c>
      <c r="BF417" s="398" t="e">
        <f t="shared" si="514"/>
        <v>#DIV/0!</v>
      </c>
      <c r="BG417" s="352">
        <f>BG418</f>
        <v>0</v>
      </c>
      <c r="BH417" s="398"/>
      <c r="BI417" s="595"/>
      <c r="BJ417" s="595"/>
      <c r="BK417" s="595">
        <f>BK418</f>
        <v>0</v>
      </c>
      <c r="BL417" s="357" t="e">
        <f t="shared" si="540"/>
        <v>#DIV/0!</v>
      </c>
      <c r="BS417" s="684"/>
    </row>
    <row r="418" spans="2:71" s="69" customFormat="1" ht="157.5" hidden="1" customHeight="1" x14ac:dyDescent="0.2">
      <c r="B418" s="358" t="s">
        <v>60</v>
      </c>
      <c r="C418" s="192" t="s">
        <v>154</v>
      </c>
      <c r="D418" s="354" t="e">
        <f>#REF!-#REF!</f>
        <v>#REF!</v>
      </c>
      <c r="E418" s="355">
        <f t="shared" si="499"/>
        <v>0</v>
      </c>
      <c r="F418" s="355"/>
      <c r="G418" s="355"/>
      <c r="H418" s="355"/>
      <c r="I418" s="355"/>
      <c r="J418" s="355"/>
      <c r="K418" s="355">
        <f t="shared" si="532"/>
        <v>0</v>
      </c>
      <c r="L418" s="355"/>
      <c r="M418" s="355"/>
      <c r="N418" s="355"/>
      <c r="O418" s="355">
        <v>0</v>
      </c>
      <c r="P418" s="355">
        <f t="shared" si="556"/>
        <v>0</v>
      </c>
      <c r="Q418" s="606" t="e">
        <f t="shared" si="516"/>
        <v>#DIV/0!</v>
      </c>
      <c r="R418" s="355"/>
      <c r="S418" s="606"/>
      <c r="T418" s="606"/>
      <c r="U418" s="606"/>
      <c r="V418" s="355"/>
      <c r="W418" s="355"/>
      <c r="X418" s="355"/>
      <c r="Y418" s="594" t="e">
        <f t="shared" si="547"/>
        <v>#DIV/0!</v>
      </c>
      <c r="Z418" s="355">
        <f t="shared" si="557"/>
        <v>0</v>
      </c>
      <c r="AA418" s="389" t="e">
        <f t="shared" si="520"/>
        <v>#DIV/0!</v>
      </c>
      <c r="AB418" s="354"/>
      <c r="AC418" s="355"/>
      <c r="AD418" s="355"/>
      <c r="AE418" s="355"/>
      <c r="AF418" s="355"/>
      <c r="AG418" s="355"/>
      <c r="AH418" s="354"/>
      <c r="AI418" s="389" t="e">
        <f t="shared" si="542"/>
        <v>#DIV/0!</v>
      </c>
      <c r="AJ418" s="354">
        <f t="shared" si="558"/>
        <v>0</v>
      </c>
      <c r="AK418" s="393" t="e">
        <f t="shared" si="544"/>
        <v>#DIV/0!</v>
      </c>
      <c r="AL418" s="354"/>
      <c r="AM418" s="387"/>
      <c r="AN418" s="387"/>
      <c r="AO418" s="387"/>
      <c r="AP418" s="355"/>
      <c r="AQ418" s="355"/>
      <c r="AR418" s="355"/>
      <c r="AS418" s="338" t="e">
        <f t="shared" si="553"/>
        <v>#DIV/0!</v>
      </c>
      <c r="AT418" s="351"/>
      <c r="AU418" s="351"/>
      <c r="AV418" s="351">
        <f>AM418</f>
        <v>0</v>
      </c>
      <c r="AW418" s="351">
        <f t="shared" si="559"/>
        <v>0</v>
      </c>
      <c r="AX418" s="351"/>
      <c r="AY418" s="351"/>
      <c r="AZ418" s="351">
        <f>BD418-AH418</f>
        <v>0</v>
      </c>
      <c r="BA418" s="351">
        <f t="shared" si="555"/>
        <v>0</v>
      </c>
      <c r="BB418" s="351"/>
      <c r="BC418" s="351"/>
      <c r="BD418" s="351">
        <v>0</v>
      </c>
      <c r="BE418" s="356">
        <f t="shared" si="560"/>
        <v>0</v>
      </c>
      <c r="BF418" s="398" t="e">
        <f t="shared" si="514"/>
        <v>#DIV/0!</v>
      </c>
      <c r="BG418" s="356"/>
      <c r="BH418" s="398"/>
      <c r="BI418" s="351"/>
      <c r="BJ418" s="351"/>
      <c r="BK418" s="351"/>
      <c r="BL418" s="357" t="e">
        <f t="shared" si="540"/>
        <v>#DIV/0!</v>
      </c>
      <c r="BS418" s="673"/>
    </row>
    <row r="419" spans="2:71" s="69" customFormat="1" ht="131.25" hidden="1" customHeight="1" x14ac:dyDescent="0.2">
      <c r="B419" s="358" t="s">
        <v>76</v>
      </c>
      <c r="C419" s="211" t="s">
        <v>155</v>
      </c>
      <c r="D419" s="354"/>
      <c r="E419" s="355"/>
      <c r="F419" s="355"/>
      <c r="G419" s="355"/>
      <c r="H419" s="355"/>
      <c r="I419" s="355"/>
      <c r="J419" s="355"/>
      <c r="K419" s="355">
        <f t="shared" si="532"/>
        <v>0</v>
      </c>
      <c r="L419" s="355"/>
      <c r="M419" s="355"/>
      <c r="N419" s="355"/>
      <c r="O419" s="355">
        <v>0</v>
      </c>
      <c r="P419" s="355"/>
      <c r="Q419" s="606" t="e">
        <f t="shared" si="516"/>
        <v>#DIV/0!</v>
      </c>
      <c r="R419" s="355"/>
      <c r="S419" s="606"/>
      <c r="T419" s="606"/>
      <c r="U419" s="606"/>
      <c r="V419" s="355"/>
      <c r="W419" s="355"/>
      <c r="X419" s="355"/>
      <c r="Y419" s="594" t="e">
        <f t="shared" si="547"/>
        <v>#DIV/0!</v>
      </c>
      <c r="Z419" s="355"/>
      <c r="AA419" s="389" t="e">
        <f t="shared" si="520"/>
        <v>#DIV/0!</v>
      </c>
      <c r="AB419" s="354"/>
      <c r="AC419" s="355"/>
      <c r="AD419" s="355"/>
      <c r="AE419" s="355"/>
      <c r="AF419" s="355"/>
      <c r="AG419" s="355"/>
      <c r="AH419" s="354"/>
      <c r="AI419" s="389" t="e">
        <f t="shared" si="542"/>
        <v>#DIV/0!</v>
      </c>
      <c r="AJ419" s="354"/>
      <c r="AK419" s="393" t="e">
        <f t="shared" si="544"/>
        <v>#DIV/0!</v>
      </c>
      <c r="AL419" s="354"/>
      <c r="AM419" s="387"/>
      <c r="AN419" s="387"/>
      <c r="AO419" s="387"/>
      <c r="AP419" s="355"/>
      <c r="AQ419" s="355"/>
      <c r="AR419" s="355"/>
      <c r="AS419" s="338" t="e">
        <f t="shared" si="553"/>
        <v>#DIV/0!</v>
      </c>
      <c r="AT419" s="351"/>
      <c r="AU419" s="351"/>
      <c r="AV419" s="351"/>
      <c r="AW419" s="351"/>
      <c r="AX419" s="351"/>
      <c r="AY419" s="351"/>
      <c r="AZ419" s="351"/>
      <c r="BA419" s="351">
        <f t="shared" si="555"/>
        <v>0</v>
      </c>
      <c r="BB419" s="351"/>
      <c r="BC419" s="351"/>
      <c r="BD419" s="351">
        <f>O419</f>
        <v>0</v>
      </c>
      <c r="BE419" s="356"/>
      <c r="BF419" s="398" t="e">
        <f t="shared" si="514"/>
        <v>#DIV/0!</v>
      </c>
      <c r="BG419" s="356"/>
      <c r="BH419" s="398"/>
      <c r="BI419" s="351"/>
      <c r="BJ419" s="351"/>
      <c r="BK419" s="351"/>
      <c r="BL419" s="357" t="e">
        <f t="shared" si="540"/>
        <v>#DIV/0!</v>
      </c>
      <c r="BS419" s="673"/>
    </row>
    <row r="420" spans="2:71" s="48" customFormat="1" ht="36.75" customHeight="1" x14ac:dyDescent="0.25">
      <c r="B420" s="770"/>
      <c r="C420" s="794" t="s">
        <v>156</v>
      </c>
      <c r="D420" s="772" t="e">
        <f>D421+D422+D424+D425</f>
        <v>#REF!</v>
      </c>
      <c r="E420" s="772">
        <f t="shared" si="499"/>
        <v>12988</v>
      </c>
      <c r="F420" s="772">
        <f>F421+F422+F424</f>
        <v>0</v>
      </c>
      <c r="G420" s="772">
        <f>G421+G422+G424</f>
        <v>12988</v>
      </c>
      <c r="H420" s="772"/>
      <c r="I420" s="772"/>
      <c r="J420" s="772"/>
      <c r="K420" s="772">
        <f t="shared" si="532"/>
        <v>129868.15646</v>
      </c>
      <c r="L420" s="772"/>
      <c r="M420" s="772"/>
      <c r="N420" s="772"/>
      <c r="O420" s="772">
        <f>SUM(O425:O428)</f>
        <v>129868.15646</v>
      </c>
      <c r="P420" s="772">
        <f t="shared" si="556"/>
        <v>21931</v>
      </c>
      <c r="Q420" s="788">
        <f t="shared" si="516"/>
        <v>0.16887126604245631</v>
      </c>
      <c r="R420" s="772">
        <f>R421+R422+R424</f>
        <v>0</v>
      </c>
      <c r="S420" s="788"/>
      <c r="T420" s="788"/>
      <c r="U420" s="788"/>
      <c r="V420" s="772"/>
      <c r="W420" s="772"/>
      <c r="X420" s="772">
        <f>X425+X427</f>
        <v>21931</v>
      </c>
      <c r="Y420" s="772">
        <f t="shared" si="547"/>
        <v>0.16887126604245631</v>
      </c>
      <c r="Z420" s="772">
        <f t="shared" ref="Z420:Z428" si="561">AB420+AH420</f>
        <v>60311.286970000001</v>
      </c>
      <c r="AA420" s="789">
        <f t="shared" si="520"/>
        <v>0.46440396640708581</v>
      </c>
      <c r="AB420" s="774">
        <f>AB421+AB422+AB424</f>
        <v>0</v>
      </c>
      <c r="AC420" s="772"/>
      <c r="AD420" s="772"/>
      <c r="AE420" s="772"/>
      <c r="AF420" s="772"/>
      <c r="AG420" s="772"/>
      <c r="AH420" s="774">
        <f>SUM(AH425:AH427)</f>
        <v>60311.286970000001</v>
      </c>
      <c r="AI420" s="789">
        <f t="shared" si="542"/>
        <v>0.46440396640708581</v>
      </c>
      <c r="AJ420" s="774">
        <f t="shared" ref="AJ420:AJ428" si="562">AL420+AR420</f>
        <v>129868.15646</v>
      </c>
      <c r="AK420" s="789">
        <f t="shared" si="544"/>
        <v>1</v>
      </c>
      <c r="AL420" s="774">
        <f>AL421+AL422+AL424</f>
        <v>0</v>
      </c>
      <c r="AM420" s="789"/>
      <c r="AN420" s="789"/>
      <c r="AO420" s="789"/>
      <c r="AP420" s="772"/>
      <c r="AQ420" s="772"/>
      <c r="AR420" s="774">
        <f>SUM(AR425:AR428)</f>
        <v>129868.15646</v>
      </c>
      <c r="AS420" s="773">
        <f t="shared" si="553"/>
        <v>1</v>
      </c>
      <c r="AT420" s="791"/>
      <c r="AU420" s="791"/>
      <c r="AV420" s="791">
        <f>AV421+AV422+AV424</f>
        <v>0</v>
      </c>
      <c r="AW420" s="791" t="e">
        <f t="shared" si="559"/>
        <v>#DIV/0!</v>
      </c>
      <c r="AX420" s="791"/>
      <c r="AY420" s="791"/>
      <c r="AZ420" s="791" t="e">
        <f>AZ421+AZ422+AZ424+AZ425</f>
        <v>#DIV/0!</v>
      </c>
      <c r="BA420" s="791">
        <f t="shared" ref="BA420:BA444" si="563">BB420+BD420</f>
        <v>1000.00001</v>
      </c>
      <c r="BB420" s="791"/>
      <c r="BC420" s="791"/>
      <c r="BD420" s="791">
        <f>SUM(BD424:BD426)</f>
        <v>1000.00001</v>
      </c>
      <c r="BE420" s="776">
        <f t="shared" ref="BE420:BE427" si="564">BG420+BK420</f>
        <v>27501.248319999999</v>
      </c>
      <c r="BF420" s="792">
        <f t="shared" si="514"/>
        <v>0.21176282985483444</v>
      </c>
      <c r="BG420" s="776">
        <f>BG421+BG422+BG424</f>
        <v>0</v>
      </c>
      <c r="BH420" s="792"/>
      <c r="BI420" s="791"/>
      <c r="BJ420" s="791"/>
      <c r="BK420" s="776">
        <f>BK425+BK427</f>
        <v>27501.248319999999</v>
      </c>
      <c r="BL420" s="777">
        <f t="shared" si="540"/>
        <v>0.21176282985483444</v>
      </c>
      <c r="BM420" s="798"/>
      <c r="BN420" s="798"/>
      <c r="BO420" s="798"/>
      <c r="BP420" s="798"/>
      <c r="BQ420" s="798"/>
      <c r="BR420" s="798"/>
      <c r="BS420" s="799"/>
    </row>
    <row r="421" spans="2:71" s="69" customFormat="1" ht="91.5" hidden="1" customHeight="1" x14ac:dyDescent="0.2">
      <c r="B421" s="358"/>
      <c r="C421" s="211" t="s">
        <v>157</v>
      </c>
      <c r="D421" s="355" t="e">
        <f>#REF!-#REF!</f>
        <v>#REF!</v>
      </c>
      <c r="E421" s="355">
        <f t="shared" si="499"/>
        <v>0</v>
      </c>
      <c r="F421" s="355"/>
      <c r="G421" s="355"/>
      <c r="H421" s="355"/>
      <c r="I421" s="355"/>
      <c r="J421" s="355"/>
      <c r="K421" s="355">
        <f t="shared" si="532"/>
        <v>0</v>
      </c>
      <c r="L421" s="355"/>
      <c r="M421" s="355"/>
      <c r="N421" s="355"/>
      <c r="O421" s="355">
        <v>0</v>
      </c>
      <c r="P421" s="355">
        <f t="shared" si="556"/>
        <v>0</v>
      </c>
      <c r="Q421" s="606" t="e">
        <f t="shared" si="516"/>
        <v>#DIV/0!</v>
      </c>
      <c r="R421" s="355"/>
      <c r="S421" s="606"/>
      <c r="T421" s="606"/>
      <c r="U421" s="606"/>
      <c r="V421" s="355"/>
      <c r="W421" s="355"/>
      <c r="X421" s="355">
        <v>0</v>
      </c>
      <c r="Y421" s="594" t="e">
        <f t="shared" si="547"/>
        <v>#DIV/0!</v>
      </c>
      <c r="Z421" s="355">
        <f t="shared" si="561"/>
        <v>0</v>
      </c>
      <c r="AA421" s="389" t="e">
        <f t="shared" si="520"/>
        <v>#DIV/0!</v>
      </c>
      <c r="AB421" s="354"/>
      <c r="AC421" s="355"/>
      <c r="AD421" s="355"/>
      <c r="AE421" s="355"/>
      <c r="AF421" s="355"/>
      <c r="AG421" s="355"/>
      <c r="AH421" s="354">
        <v>0</v>
      </c>
      <c r="AI421" s="389" t="e">
        <f t="shared" si="542"/>
        <v>#DIV/0!</v>
      </c>
      <c r="AJ421" s="354">
        <f t="shared" si="562"/>
        <v>0</v>
      </c>
      <c r="AK421" s="393" t="e">
        <f t="shared" si="544"/>
        <v>#DIV/0!</v>
      </c>
      <c r="AL421" s="354"/>
      <c r="AM421" s="387"/>
      <c r="AN421" s="387"/>
      <c r="AO421" s="387"/>
      <c r="AP421" s="355"/>
      <c r="AQ421" s="355"/>
      <c r="AR421" s="355">
        <v>0</v>
      </c>
      <c r="AS421" s="338" t="e">
        <f t="shared" si="553"/>
        <v>#DIV/0!</v>
      </c>
      <c r="AT421" s="351"/>
      <c r="AU421" s="351"/>
      <c r="AV421" s="351">
        <f>AM421</f>
        <v>0</v>
      </c>
      <c r="AW421" s="351" t="e">
        <f t="shared" si="559"/>
        <v>#DIV/0!</v>
      </c>
      <c r="AX421" s="351"/>
      <c r="AY421" s="351"/>
      <c r="AZ421" s="351" t="e">
        <f>AS421</f>
        <v>#DIV/0!</v>
      </c>
      <c r="BA421" s="351" t="e">
        <f t="shared" si="563"/>
        <v>#DIV/0!</v>
      </c>
      <c r="BB421" s="351"/>
      <c r="BC421" s="351"/>
      <c r="BD421" s="351" t="e">
        <f>AS421</f>
        <v>#DIV/0!</v>
      </c>
      <c r="BE421" s="356">
        <f t="shared" si="564"/>
        <v>0</v>
      </c>
      <c r="BF421" s="398" t="e">
        <f t="shared" si="514"/>
        <v>#DIV/0!</v>
      </c>
      <c r="BG421" s="356"/>
      <c r="BH421" s="398"/>
      <c r="BI421" s="351"/>
      <c r="BJ421" s="351"/>
      <c r="BK421" s="351">
        <v>0</v>
      </c>
      <c r="BL421" s="357" t="e">
        <f t="shared" si="540"/>
        <v>#DIV/0!</v>
      </c>
      <c r="BS421" s="673"/>
    </row>
    <row r="422" spans="2:71" s="69" customFormat="1" ht="102.75" hidden="1" customHeight="1" x14ac:dyDescent="0.2">
      <c r="B422" s="358"/>
      <c r="C422" s="211" t="s">
        <v>158</v>
      </c>
      <c r="D422" s="355" t="e">
        <f>#REF!-#REF!</f>
        <v>#REF!</v>
      </c>
      <c r="E422" s="355">
        <f t="shared" si="499"/>
        <v>0</v>
      </c>
      <c r="F422" s="355"/>
      <c r="G422" s="355"/>
      <c r="H422" s="355"/>
      <c r="I422" s="355"/>
      <c r="J422" s="355"/>
      <c r="K422" s="355">
        <f t="shared" si="532"/>
        <v>0</v>
      </c>
      <c r="L422" s="355"/>
      <c r="M422" s="355"/>
      <c r="N422" s="355"/>
      <c r="O422" s="355">
        <v>0</v>
      </c>
      <c r="P422" s="355">
        <f t="shared" si="556"/>
        <v>0</v>
      </c>
      <c r="Q422" s="606" t="e">
        <f t="shared" si="516"/>
        <v>#DIV/0!</v>
      </c>
      <c r="R422" s="355"/>
      <c r="S422" s="606"/>
      <c r="T422" s="606"/>
      <c r="U422" s="606"/>
      <c r="V422" s="355"/>
      <c r="W422" s="355"/>
      <c r="X422" s="355"/>
      <c r="Y422" s="594" t="e">
        <f t="shared" si="547"/>
        <v>#DIV/0!</v>
      </c>
      <c r="Z422" s="355">
        <f t="shared" si="561"/>
        <v>0</v>
      </c>
      <c r="AA422" s="389" t="e">
        <f t="shared" si="520"/>
        <v>#DIV/0!</v>
      </c>
      <c r="AB422" s="354"/>
      <c r="AC422" s="355"/>
      <c r="AD422" s="355"/>
      <c r="AE422" s="355"/>
      <c r="AF422" s="355"/>
      <c r="AG422" s="355"/>
      <c r="AH422" s="354"/>
      <c r="AI422" s="389" t="e">
        <f t="shared" si="542"/>
        <v>#DIV/0!</v>
      </c>
      <c r="AJ422" s="354">
        <f t="shared" si="562"/>
        <v>0</v>
      </c>
      <c r="AK422" s="393" t="e">
        <f t="shared" si="544"/>
        <v>#DIV/0!</v>
      </c>
      <c r="AL422" s="354"/>
      <c r="AM422" s="387"/>
      <c r="AN422" s="387"/>
      <c r="AO422" s="387"/>
      <c r="AP422" s="355"/>
      <c r="AQ422" s="355"/>
      <c r="AR422" s="355"/>
      <c r="AS422" s="338" t="e">
        <f t="shared" si="553"/>
        <v>#DIV/0!</v>
      </c>
      <c r="AT422" s="351"/>
      <c r="AU422" s="351"/>
      <c r="AV422" s="351">
        <f>AM422</f>
        <v>0</v>
      </c>
      <c r="AW422" s="351" t="e">
        <f t="shared" si="559"/>
        <v>#DIV/0!</v>
      </c>
      <c r="AX422" s="351"/>
      <c r="AY422" s="351"/>
      <c r="AZ422" s="351" t="e">
        <f>AS422</f>
        <v>#DIV/0!</v>
      </c>
      <c r="BA422" s="351" t="e">
        <f t="shared" si="563"/>
        <v>#DIV/0!</v>
      </c>
      <c r="BB422" s="351"/>
      <c r="BC422" s="351"/>
      <c r="BD422" s="351" t="e">
        <f>AS422</f>
        <v>#DIV/0!</v>
      </c>
      <c r="BE422" s="356">
        <f t="shared" si="564"/>
        <v>0</v>
      </c>
      <c r="BF422" s="398" t="e">
        <f t="shared" si="514"/>
        <v>#DIV/0!</v>
      </c>
      <c r="BG422" s="356"/>
      <c r="BH422" s="398"/>
      <c r="BI422" s="351"/>
      <c r="BJ422" s="351"/>
      <c r="BK422" s="351"/>
      <c r="BL422" s="357" t="e">
        <f t="shared" si="540"/>
        <v>#DIV/0!</v>
      </c>
      <c r="BS422" s="673"/>
    </row>
    <row r="423" spans="2:71" s="69" customFormat="1" ht="76.5" hidden="1" customHeight="1" x14ac:dyDescent="0.2">
      <c r="B423" s="358"/>
      <c r="C423" s="211" t="s">
        <v>159</v>
      </c>
      <c r="D423" s="355"/>
      <c r="E423" s="355"/>
      <c r="F423" s="355"/>
      <c r="G423" s="355"/>
      <c r="H423" s="355"/>
      <c r="I423" s="355"/>
      <c r="J423" s="355"/>
      <c r="K423" s="355">
        <f t="shared" si="532"/>
        <v>0</v>
      </c>
      <c r="L423" s="355"/>
      <c r="M423" s="355"/>
      <c r="N423" s="355"/>
      <c r="O423" s="355">
        <v>0</v>
      </c>
      <c r="P423" s="355">
        <f t="shared" si="556"/>
        <v>0</v>
      </c>
      <c r="Q423" s="606" t="e">
        <f t="shared" si="516"/>
        <v>#DIV/0!</v>
      </c>
      <c r="R423" s="355"/>
      <c r="S423" s="606"/>
      <c r="T423" s="606"/>
      <c r="U423" s="606"/>
      <c r="V423" s="355"/>
      <c r="W423" s="355"/>
      <c r="X423" s="355">
        <v>0</v>
      </c>
      <c r="Y423" s="594" t="e">
        <f t="shared" si="547"/>
        <v>#DIV/0!</v>
      </c>
      <c r="Z423" s="355">
        <f t="shared" si="561"/>
        <v>0</v>
      </c>
      <c r="AA423" s="389" t="e">
        <f t="shared" si="520"/>
        <v>#DIV/0!</v>
      </c>
      <c r="AB423" s="354"/>
      <c r="AC423" s="355"/>
      <c r="AD423" s="355"/>
      <c r="AE423" s="355"/>
      <c r="AF423" s="355"/>
      <c r="AG423" s="355"/>
      <c r="AH423" s="354">
        <v>0</v>
      </c>
      <c r="AI423" s="389" t="e">
        <f t="shared" si="542"/>
        <v>#DIV/0!</v>
      </c>
      <c r="AJ423" s="354">
        <f t="shared" si="562"/>
        <v>0</v>
      </c>
      <c r="AK423" s="393" t="e">
        <f t="shared" si="544"/>
        <v>#DIV/0!</v>
      </c>
      <c r="AL423" s="354"/>
      <c r="AM423" s="387"/>
      <c r="AN423" s="387"/>
      <c r="AO423" s="387"/>
      <c r="AP423" s="355"/>
      <c r="AQ423" s="355"/>
      <c r="AR423" s="355">
        <v>0</v>
      </c>
      <c r="AS423" s="338" t="e">
        <f t="shared" si="553"/>
        <v>#DIV/0!</v>
      </c>
      <c r="AT423" s="351"/>
      <c r="AU423" s="351"/>
      <c r="AV423" s="351"/>
      <c r="AW423" s="351"/>
      <c r="AX423" s="351"/>
      <c r="AY423" s="351"/>
      <c r="AZ423" s="351"/>
      <c r="BA423" s="351"/>
      <c r="BB423" s="351"/>
      <c r="BC423" s="351"/>
      <c r="BD423" s="351"/>
      <c r="BE423" s="356">
        <f t="shared" si="564"/>
        <v>0</v>
      </c>
      <c r="BF423" s="398" t="e">
        <f t="shared" si="514"/>
        <v>#DIV/0!</v>
      </c>
      <c r="BG423" s="356"/>
      <c r="BH423" s="398"/>
      <c r="BI423" s="351"/>
      <c r="BJ423" s="351"/>
      <c r="BK423" s="351">
        <v>0</v>
      </c>
      <c r="BL423" s="357" t="e">
        <f t="shared" si="540"/>
        <v>#DIV/0!</v>
      </c>
      <c r="BS423" s="673"/>
    </row>
    <row r="424" spans="2:71" s="69" customFormat="1" ht="106.5" hidden="1" customHeight="1" x14ac:dyDescent="0.2">
      <c r="B424" s="358"/>
      <c r="C424" s="211" t="s">
        <v>160</v>
      </c>
      <c r="D424" s="355" t="e">
        <f>#REF!+#REF!</f>
        <v>#REF!</v>
      </c>
      <c r="E424" s="355">
        <f t="shared" si="499"/>
        <v>12988</v>
      </c>
      <c r="F424" s="355"/>
      <c r="G424" s="355">
        <f>[4]Лист1!$M$41</f>
        <v>12988</v>
      </c>
      <c r="H424" s="355"/>
      <c r="I424" s="355"/>
      <c r="J424" s="355"/>
      <c r="K424" s="355">
        <f t="shared" si="532"/>
        <v>0</v>
      </c>
      <c r="L424" s="355"/>
      <c r="M424" s="355"/>
      <c r="N424" s="355"/>
      <c r="O424" s="355">
        <v>0</v>
      </c>
      <c r="P424" s="355">
        <f t="shared" si="556"/>
        <v>0</v>
      </c>
      <c r="Q424" s="606" t="e">
        <f t="shared" si="516"/>
        <v>#DIV/0!</v>
      </c>
      <c r="R424" s="355"/>
      <c r="S424" s="606"/>
      <c r="T424" s="606"/>
      <c r="U424" s="606"/>
      <c r="V424" s="355"/>
      <c r="W424" s="355"/>
      <c r="X424" s="355">
        <v>0</v>
      </c>
      <c r="Y424" s="594" t="e">
        <f t="shared" si="547"/>
        <v>#DIV/0!</v>
      </c>
      <c r="Z424" s="355">
        <f t="shared" si="561"/>
        <v>0</v>
      </c>
      <c r="AA424" s="389" t="e">
        <f t="shared" si="520"/>
        <v>#DIV/0!</v>
      </c>
      <c r="AB424" s="354"/>
      <c r="AC424" s="355"/>
      <c r="AD424" s="355"/>
      <c r="AE424" s="355"/>
      <c r="AF424" s="355"/>
      <c r="AG424" s="355"/>
      <c r="AH424" s="354">
        <v>0</v>
      </c>
      <c r="AI424" s="389" t="e">
        <f t="shared" si="542"/>
        <v>#DIV/0!</v>
      </c>
      <c r="AJ424" s="354">
        <f t="shared" si="562"/>
        <v>0</v>
      </c>
      <c r="AK424" s="393" t="e">
        <f t="shared" si="544"/>
        <v>#DIV/0!</v>
      </c>
      <c r="AL424" s="354"/>
      <c r="AM424" s="387"/>
      <c r="AN424" s="387"/>
      <c r="AO424" s="387"/>
      <c r="AP424" s="355"/>
      <c r="AQ424" s="355"/>
      <c r="AR424" s="355">
        <v>0</v>
      </c>
      <c r="AS424" s="338" t="e">
        <f t="shared" si="553"/>
        <v>#DIV/0!</v>
      </c>
      <c r="AT424" s="351"/>
      <c r="AU424" s="351"/>
      <c r="AV424" s="351">
        <f>BD424-AH424</f>
        <v>0</v>
      </c>
      <c r="AW424" s="351">
        <f t="shared" si="559"/>
        <v>0</v>
      </c>
      <c r="AX424" s="351"/>
      <c r="AY424" s="351"/>
      <c r="AZ424" s="351">
        <f>BG424-AL424</f>
        <v>0</v>
      </c>
      <c r="BA424" s="351">
        <f t="shared" si="563"/>
        <v>0</v>
      </c>
      <c r="BB424" s="351"/>
      <c r="BC424" s="351"/>
      <c r="BD424" s="351">
        <f>O424</f>
        <v>0</v>
      </c>
      <c r="BE424" s="356">
        <f t="shared" si="564"/>
        <v>0</v>
      </c>
      <c r="BF424" s="398" t="e">
        <f t="shared" si="514"/>
        <v>#DIV/0!</v>
      </c>
      <c r="BG424" s="356"/>
      <c r="BH424" s="398"/>
      <c r="BI424" s="351"/>
      <c r="BJ424" s="351"/>
      <c r="BK424" s="351">
        <v>0</v>
      </c>
      <c r="BL424" s="357" t="e">
        <f t="shared" si="540"/>
        <v>#DIV/0!</v>
      </c>
      <c r="BS424" s="673"/>
    </row>
    <row r="425" spans="2:71" s="69" customFormat="1" ht="56.25" customHeight="1" x14ac:dyDescent="0.2">
      <c r="B425" s="358"/>
      <c r="C425" s="211" t="s">
        <v>356</v>
      </c>
      <c r="D425" s="355" t="e">
        <f>#REF!-#REF!</f>
        <v>#REF!</v>
      </c>
      <c r="E425" s="355"/>
      <c r="F425" s="355"/>
      <c r="G425" s="355"/>
      <c r="H425" s="355"/>
      <c r="I425" s="355"/>
      <c r="J425" s="355"/>
      <c r="K425" s="355">
        <f t="shared" si="532"/>
        <v>1000.00001</v>
      </c>
      <c r="L425" s="355"/>
      <c r="M425" s="355"/>
      <c r="N425" s="355"/>
      <c r="O425" s="355">
        <v>1000.00001</v>
      </c>
      <c r="P425" s="355">
        <f t="shared" si="556"/>
        <v>0</v>
      </c>
      <c r="Q425" s="608">
        <f t="shared" si="516"/>
        <v>0</v>
      </c>
      <c r="R425" s="355"/>
      <c r="S425" s="606"/>
      <c r="T425" s="606"/>
      <c r="U425" s="606"/>
      <c r="V425" s="355"/>
      <c r="W425" s="355"/>
      <c r="X425" s="355">
        <v>0</v>
      </c>
      <c r="Y425" s="594">
        <f t="shared" si="547"/>
        <v>0</v>
      </c>
      <c r="Z425" s="355">
        <f t="shared" si="561"/>
        <v>1000.00001</v>
      </c>
      <c r="AA425" s="387">
        <f t="shared" si="520"/>
        <v>1</v>
      </c>
      <c r="AB425" s="354"/>
      <c r="AC425" s="355"/>
      <c r="AD425" s="355"/>
      <c r="AE425" s="355"/>
      <c r="AF425" s="355"/>
      <c r="AG425" s="355"/>
      <c r="AH425" s="354">
        <f>O425</f>
        <v>1000.00001</v>
      </c>
      <c r="AI425" s="389">
        <f t="shared" si="542"/>
        <v>1</v>
      </c>
      <c r="AJ425" s="354">
        <f t="shared" si="562"/>
        <v>1000.00001</v>
      </c>
      <c r="AK425" s="338">
        <f t="shared" si="544"/>
        <v>1</v>
      </c>
      <c r="AL425" s="354"/>
      <c r="AM425" s="387"/>
      <c r="AN425" s="387"/>
      <c r="AO425" s="387"/>
      <c r="AP425" s="355"/>
      <c r="AQ425" s="355"/>
      <c r="AR425" s="354">
        <f t="shared" ref="AR425:AR428" si="565">O425</f>
        <v>1000.00001</v>
      </c>
      <c r="AS425" s="338">
        <f t="shared" si="553"/>
        <v>1</v>
      </c>
      <c r="AT425" s="351"/>
      <c r="AU425" s="351"/>
      <c r="AV425" s="351"/>
      <c r="AW425" s="351">
        <f t="shared" si="559"/>
        <v>0</v>
      </c>
      <c r="AX425" s="351"/>
      <c r="AY425" s="351"/>
      <c r="AZ425" s="351">
        <f>BD425-AH425</f>
        <v>0</v>
      </c>
      <c r="BA425" s="351">
        <f t="shared" si="563"/>
        <v>1000.00001</v>
      </c>
      <c r="BB425" s="351"/>
      <c r="BC425" s="351"/>
      <c r="BD425" s="351">
        <f>O425</f>
        <v>1000.00001</v>
      </c>
      <c r="BE425" s="356">
        <f t="shared" si="564"/>
        <v>0</v>
      </c>
      <c r="BF425" s="398">
        <f t="shared" si="514"/>
        <v>0</v>
      </c>
      <c r="BG425" s="356"/>
      <c r="BH425" s="398"/>
      <c r="BI425" s="351"/>
      <c r="BJ425" s="351"/>
      <c r="BK425" s="356">
        <f t="shared" ref="BK425:BK427" si="566">O425-AH425</f>
        <v>0</v>
      </c>
      <c r="BL425" s="357">
        <f t="shared" si="540"/>
        <v>0</v>
      </c>
      <c r="BS425" s="673"/>
    </row>
    <row r="426" spans="2:71" s="69" customFormat="1" ht="186.75" hidden="1" customHeight="1" x14ac:dyDescent="0.2">
      <c r="B426" s="358"/>
      <c r="C426" s="211" t="s">
        <v>161</v>
      </c>
      <c r="D426" s="355"/>
      <c r="E426" s="355"/>
      <c r="F426" s="355"/>
      <c r="G426" s="355"/>
      <c r="H426" s="355"/>
      <c r="I426" s="355"/>
      <c r="J426" s="355"/>
      <c r="K426" s="355">
        <f t="shared" si="532"/>
        <v>0</v>
      </c>
      <c r="L426" s="355"/>
      <c r="M426" s="355"/>
      <c r="N426" s="355"/>
      <c r="O426" s="355">
        <v>0</v>
      </c>
      <c r="P426" s="355">
        <f t="shared" si="556"/>
        <v>0</v>
      </c>
      <c r="Q426" s="608" t="e">
        <f t="shared" si="516"/>
        <v>#DIV/0!</v>
      </c>
      <c r="R426" s="355"/>
      <c r="S426" s="606"/>
      <c r="T426" s="606"/>
      <c r="U426" s="606"/>
      <c r="V426" s="355"/>
      <c r="W426" s="355"/>
      <c r="X426" s="355">
        <f>AH426</f>
        <v>0</v>
      </c>
      <c r="Y426" s="594" t="e">
        <f t="shared" si="547"/>
        <v>#DIV/0!</v>
      </c>
      <c r="Z426" s="355">
        <f t="shared" si="561"/>
        <v>0</v>
      </c>
      <c r="AA426" s="387" t="e">
        <f t="shared" si="520"/>
        <v>#DIV/0!</v>
      </c>
      <c r="AB426" s="354"/>
      <c r="AC426" s="355"/>
      <c r="AD426" s="355"/>
      <c r="AE426" s="355"/>
      <c r="AF426" s="355"/>
      <c r="AG426" s="355"/>
      <c r="AH426" s="354">
        <v>0</v>
      </c>
      <c r="AI426" s="389" t="e">
        <f t="shared" si="542"/>
        <v>#DIV/0!</v>
      </c>
      <c r="AJ426" s="354">
        <f t="shared" si="562"/>
        <v>0</v>
      </c>
      <c r="AK426" s="338" t="e">
        <f t="shared" si="544"/>
        <v>#DIV/0!</v>
      </c>
      <c r="AL426" s="354"/>
      <c r="AM426" s="387"/>
      <c r="AN426" s="387"/>
      <c r="AO426" s="387"/>
      <c r="AP426" s="355"/>
      <c r="AQ426" s="355"/>
      <c r="AR426" s="354">
        <f t="shared" si="565"/>
        <v>0</v>
      </c>
      <c r="AS426" s="338" t="e">
        <f t="shared" si="553"/>
        <v>#DIV/0!</v>
      </c>
      <c r="AT426" s="351"/>
      <c r="AU426" s="351"/>
      <c r="AV426" s="351"/>
      <c r="AW426" s="351"/>
      <c r="AX426" s="351"/>
      <c r="AY426" s="351"/>
      <c r="AZ426" s="351"/>
      <c r="BA426" s="351">
        <f t="shared" si="563"/>
        <v>0</v>
      </c>
      <c r="BB426" s="351"/>
      <c r="BC426" s="351"/>
      <c r="BD426" s="351">
        <f>O426</f>
        <v>0</v>
      </c>
      <c r="BE426" s="356">
        <f t="shared" si="564"/>
        <v>0</v>
      </c>
      <c r="BF426" s="398" t="e">
        <f t="shared" si="514"/>
        <v>#DIV/0!</v>
      </c>
      <c r="BG426" s="356"/>
      <c r="BH426" s="398"/>
      <c r="BI426" s="351"/>
      <c r="BJ426" s="351"/>
      <c r="BK426" s="356">
        <f t="shared" si="566"/>
        <v>0</v>
      </c>
      <c r="BL426" s="357" t="e">
        <f t="shared" si="540"/>
        <v>#DIV/0!</v>
      </c>
      <c r="BS426" s="673"/>
    </row>
    <row r="427" spans="2:71" s="69" customFormat="1" ht="47.25" customHeight="1" x14ac:dyDescent="0.2">
      <c r="B427" s="726"/>
      <c r="C427" s="727" t="s">
        <v>161</v>
      </c>
      <c r="D427" s="728"/>
      <c r="E427" s="728"/>
      <c r="F427" s="728"/>
      <c r="G427" s="728"/>
      <c r="H427" s="728"/>
      <c r="I427" s="728"/>
      <c r="J427" s="728"/>
      <c r="K427" s="728">
        <f t="shared" si="532"/>
        <v>86812.535279999996</v>
      </c>
      <c r="L427" s="728"/>
      <c r="M427" s="728"/>
      <c r="N427" s="728"/>
      <c r="O427" s="728">
        <f>'[2]2023_2025'!$BM$469</f>
        <v>86812.535279999996</v>
      </c>
      <c r="P427" s="728">
        <f t="shared" si="556"/>
        <v>21931</v>
      </c>
      <c r="Q427" s="729">
        <f t="shared" si="516"/>
        <v>0.25262480734222376</v>
      </c>
      <c r="R427" s="728"/>
      <c r="S427" s="730"/>
      <c r="T427" s="730"/>
      <c r="U427" s="730"/>
      <c r="V427" s="728"/>
      <c r="W427" s="728"/>
      <c r="X427" s="728">
        <v>21931</v>
      </c>
      <c r="Y427" s="731">
        <f t="shared" si="547"/>
        <v>0.25262480734222376</v>
      </c>
      <c r="Z427" s="728">
        <f t="shared" si="561"/>
        <v>59311.286959999998</v>
      </c>
      <c r="AA427" s="711">
        <f t="shared" si="520"/>
        <v>0.68321109121742496</v>
      </c>
      <c r="AB427" s="732"/>
      <c r="AC427" s="728"/>
      <c r="AD427" s="728"/>
      <c r="AE427" s="728"/>
      <c r="AF427" s="728"/>
      <c r="AG427" s="728"/>
      <c r="AH427" s="732">
        <v>59311.286959999998</v>
      </c>
      <c r="AI427" s="709">
        <f t="shared" si="542"/>
        <v>0.68321109121742496</v>
      </c>
      <c r="AJ427" s="732">
        <f t="shared" si="562"/>
        <v>86812.535279999996</v>
      </c>
      <c r="AK427" s="733">
        <f t="shared" si="544"/>
        <v>1</v>
      </c>
      <c r="AL427" s="732"/>
      <c r="AM427" s="711"/>
      <c r="AN427" s="711"/>
      <c r="AO427" s="711"/>
      <c r="AP427" s="728"/>
      <c r="AQ427" s="728"/>
      <c r="AR427" s="732">
        <f t="shared" si="565"/>
        <v>86812.535279999996</v>
      </c>
      <c r="AS427" s="733">
        <f t="shared" si="553"/>
        <v>1</v>
      </c>
      <c r="AT427" s="724"/>
      <c r="AU427" s="724"/>
      <c r="AV427" s="724"/>
      <c r="AW427" s="724"/>
      <c r="AX427" s="724"/>
      <c r="AY427" s="724"/>
      <c r="AZ427" s="724"/>
      <c r="BA427" s="724"/>
      <c r="BB427" s="724"/>
      <c r="BC427" s="724"/>
      <c r="BD427" s="724"/>
      <c r="BE427" s="725">
        <f t="shared" si="564"/>
        <v>27501.248319999999</v>
      </c>
      <c r="BF427" s="734">
        <f t="shared" si="514"/>
        <v>0.31678890878257504</v>
      </c>
      <c r="BG427" s="725"/>
      <c r="BH427" s="734"/>
      <c r="BI427" s="724"/>
      <c r="BJ427" s="724"/>
      <c r="BK427" s="725">
        <f t="shared" si="566"/>
        <v>27501.248319999999</v>
      </c>
      <c r="BL427" s="735">
        <f t="shared" si="540"/>
        <v>0.31678890878257504</v>
      </c>
      <c r="BM427" s="736"/>
      <c r="BN427" s="736"/>
      <c r="BO427" s="736"/>
      <c r="BP427" s="736"/>
      <c r="BQ427" s="736"/>
      <c r="BR427" s="736"/>
      <c r="BS427" s="716" t="s">
        <v>439</v>
      </c>
    </row>
    <row r="428" spans="2:71" s="69" customFormat="1" ht="70.5" customHeight="1" x14ac:dyDescent="0.2">
      <c r="B428" s="726"/>
      <c r="C428" s="727" t="s">
        <v>355</v>
      </c>
      <c r="D428" s="728"/>
      <c r="E428" s="728"/>
      <c r="F428" s="728"/>
      <c r="G428" s="728"/>
      <c r="H428" s="728"/>
      <c r="I428" s="728"/>
      <c r="J428" s="728"/>
      <c r="K428" s="728">
        <f t="shared" si="532"/>
        <v>42055.621169999999</v>
      </c>
      <c r="L428" s="728"/>
      <c r="M428" s="728"/>
      <c r="N428" s="728"/>
      <c r="O428" s="728">
        <f>'[5]2023_2025'!$BK$432</f>
        <v>42055.621169999999</v>
      </c>
      <c r="P428" s="728">
        <v>0</v>
      </c>
      <c r="Q428" s="729">
        <v>0</v>
      </c>
      <c r="R428" s="728"/>
      <c r="S428" s="730"/>
      <c r="T428" s="730"/>
      <c r="U428" s="730"/>
      <c r="V428" s="728"/>
      <c r="W428" s="728"/>
      <c r="X428" s="728">
        <v>0</v>
      </c>
      <c r="Y428" s="731">
        <f t="shared" si="547"/>
        <v>0</v>
      </c>
      <c r="Z428" s="728">
        <f t="shared" si="561"/>
        <v>0</v>
      </c>
      <c r="AA428" s="711">
        <f t="shared" si="520"/>
        <v>0</v>
      </c>
      <c r="AB428" s="732"/>
      <c r="AC428" s="728"/>
      <c r="AD428" s="728"/>
      <c r="AE428" s="728"/>
      <c r="AF428" s="728"/>
      <c r="AG428" s="728"/>
      <c r="AH428" s="732">
        <v>0</v>
      </c>
      <c r="AI428" s="709">
        <f t="shared" si="542"/>
        <v>0</v>
      </c>
      <c r="AJ428" s="732">
        <f t="shared" si="562"/>
        <v>42055.621169999999</v>
      </c>
      <c r="AK428" s="733">
        <f t="shared" si="544"/>
        <v>1</v>
      </c>
      <c r="AL428" s="732"/>
      <c r="AM428" s="711"/>
      <c r="AN428" s="711"/>
      <c r="AO428" s="711"/>
      <c r="AP428" s="728"/>
      <c r="AQ428" s="728"/>
      <c r="AR428" s="732">
        <f t="shared" si="565"/>
        <v>42055.621169999999</v>
      </c>
      <c r="AS428" s="733"/>
      <c r="AT428" s="724"/>
      <c r="AU428" s="724"/>
      <c r="AV428" s="724"/>
      <c r="AW428" s="724"/>
      <c r="AX428" s="724"/>
      <c r="AY428" s="724"/>
      <c r="AZ428" s="724"/>
      <c r="BA428" s="724"/>
      <c r="BB428" s="724"/>
      <c r="BC428" s="724"/>
      <c r="BD428" s="724"/>
      <c r="BE428" s="725"/>
      <c r="BF428" s="734"/>
      <c r="BG428" s="725"/>
      <c r="BH428" s="734"/>
      <c r="BI428" s="724"/>
      <c r="BJ428" s="724"/>
      <c r="BK428" s="725"/>
      <c r="BL428" s="735"/>
      <c r="BM428" s="736"/>
      <c r="BN428" s="736"/>
      <c r="BO428" s="736"/>
      <c r="BP428" s="736"/>
      <c r="BQ428" s="736"/>
      <c r="BR428" s="736"/>
      <c r="BS428" s="716" t="s">
        <v>440</v>
      </c>
    </row>
    <row r="429" spans="2:71" s="48" customFormat="1" ht="63" hidden="1" customHeight="1" x14ac:dyDescent="0.25">
      <c r="B429" s="587" t="s">
        <v>162</v>
      </c>
      <c r="C429" s="212" t="s">
        <v>163</v>
      </c>
      <c r="D429" s="594">
        <f>D430</f>
        <v>0</v>
      </c>
      <c r="E429" s="594">
        <f>E430+E433+E434</f>
        <v>22596.148000000001</v>
      </c>
      <c r="F429" s="594">
        <f>F430+F433</f>
        <v>0</v>
      </c>
      <c r="G429" s="594">
        <f>G430+G433+G434</f>
        <v>22596.148000000001</v>
      </c>
      <c r="H429" s="594"/>
      <c r="I429" s="594"/>
      <c r="J429" s="594"/>
      <c r="K429" s="594">
        <f t="shared" si="532"/>
        <v>0</v>
      </c>
      <c r="L429" s="594"/>
      <c r="M429" s="594"/>
      <c r="N429" s="594"/>
      <c r="O429" s="594">
        <f>O430</f>
        <v>0</v>
      </c>
      <c r="P429" s="594">
        <f>R429+X429</f>
        <v>0</v>
      </c>
      <c r="Q429" s="606" t="e">
        <f t="shared" si="516"/>
        <v>#DIV/0!</v>
      </c>
      <c r="R429" s="594">
        <f>R430+R433</f>
        <v>0</v>
      </c>
      <c r="S429" s="606"/>
      <c r="T429" s="606"/>
      <c r="U429" s="606"/>
      <c r="V429" s="594"/>
      <c r="W429" s="594"/>
      <c r="X429" s="594">
        <f>X430</f>
        <v>0</v>
      </c>
      <c r="Y429" s="594" t="e">
        <f t="shared" si="547"/>
        <v>#DIV/0!</v>
      </c>
      <c r="Z429" s="594">
        <f>AB429+AH429</f>
        <v>0</v>
      </c>
      <c r="AA429" s="389" t="e">
        <f t="shared" si="520"/>
        <v>#DIV/0!</v>
      </c>
      <c r="AB429" s="348">
        <f>AB430+AB433</f>
        <v>0</v>
      </c>
      <c r="AC429" s="594"/>
      <c r="AD429" s="594"/>
      <c r="AE429" s="594"/>
      <c r="AF429" s="594"/>
      <c r="AG429" s="594"/>
      <c r="AH429" s="348">
        <f>AH430</f>
        <v>0</v>
      </c>
      <c r="AI429" s="389" t="e">
        <f t="shared" si="542"/>
        <v>#DIV/0!</v>
      </c>
      <c r="AJ429" s="348">
        <f>AL429+AR429</f>
        <v>0</v>
      </c>
      <c r="AK429" s="393" t="e">
        <f t="shared" si="544"/>
        <v>#DIV/0!</v>
      </c>
      <c r="AL429" s="348">
        <f>AL430+AL433</f>
        <v>0</v>
      </c>
      <c r="AM429" s="387"/>
      <c r="AN429" s="387"/>
      <c r="AO429" s="387"/>
      <c r="AP429" s="594"/>
      <c r="AQ429" s="594"/>
      <c r="AR429" s="348">
        <f>AR430</f>
        <v>0</v>
      </c>
      <c r="AS429" s="338" t="e">
        <f t="shared" si="553"/>
        <v>#DIV/0!</v>
      </c>
      <c r="AT429" s="595"/>
      <c r="AU429" s="595"/>
      <c r="AV429" s="595">
        <v>0</v>
      </c>
      <c r="AW429" s="595" t="e">
        <f t="shared" si="559"/>
        <v>#DIV/0!</v>
      </c>
      <c r="AX429" s="595"/>
      <c r="AY429" s="595"/>
      <c r="AZ429" s="595" t="e">
        <f>AZ433+AZ434</f>
        <v>#DIV/0!</v>
      </c>
      <c r="BA429" s="595">
        <f t="shared" si="563"/>
        <v>0</v>
      </c>
      <c r="BB429" s="595"/>
      <c r="BC429" s="595"/>
      <c r="BD429" s="595">
        <f>BD430</f>
        <v>0</v>
      </c>
      <c r="BE429" s="352">
        <f>BG429+BK429</f>
        <v>0</v>
      </c>
      <c r="BF429" s="398" t="e">
        <f t="shared" si="514"/>
        <v>#DIV/0!</v>
      </c>
      <c r="BG429" s="352">
        <f>BG430+BG433</f>
        <v>0</v>
      </c>
      <c r="BH429" s="398"/>
      <c r="BI429" s="595"/>
      <c r="BJ429" s="595"/>
      <c r="BK429" s="352">
        <f>BK430</f>
        <v>0</v>
      </c>
      <c r="BL429" s="357" t="e">
        <f t="shared" si="540"/>
        <v>#DIV/0!</v>
      </c>
      <c r="BS429" s="684"/>
    </row>
    <row r="430" spans="2:71" s="69" customFormat="1" ht="76.5" hidden="1" customHeight="1" x14ac:dyDescent="0.2">
      <c r="B430" s="358" t="s">
        <v>60</v>
      </c>
      <c r="C430" s="211" t="s">
        <v>164</v>
      </c>
      <c r="D430" s="355"/>
      <c r="E430" s="355"/>
      <c r="F430" s="355"/>
      <c r="G430" s="355"/>
      <c r="H430" s="355"/>
      <c r="I430" s="355"/>
      <c r="J430" s="355"/>
      <c r="K430" s="355">
        <f t="shared" si="532"/>
        <v>0</v>
      </c>
      <c r="L430" s="355"/>
      <c r="M430" s="355"/>
      <c r="N430" s="355"/>
      <c r="O430" s="355">
        <v>0</v>
      </c>
      <c r="P430" s="355">
        <f>X430</f>
        <v>0</v>
      </c>
      <c r="Q430" s="606" t="e">
        <f t="shared" si="516"/>
        <v>#DIV/0!</v>
      </c>
      <c r="R430" s="355"/>
      <c r="S430" s="606"/>
      <c r="T430" s="606"/>
      <c r="U430" s="606"/>
      <c r="V430" s="355"/>
      <c r="W430" s="355"/>
      <c r="X430" s="355">
        <f>O430</f>
        <v>0</v>
      </c>
      <c r="Y430" s="594" t="e">
        <f t="shared" si="547"/>
        <v>#DIV/0!</v>
      </c>
      <c r="Z430" s="355">
        <f>AH430</f>
        <v>0</v>
      </c>
      <c r="AA430" s="389" t="e">
        <f t="shared" si="520"/>
        <v>#DIV/0!</v>
      </c>
      <c r="AB430" s="354"/>
      <c r="AC430" s="355"/>
      <c r="AD430" s="355"/>
      <c r="AE430" s="355"/>
      <c r="AF430" s="355"/>
      <c r="AG430" s="355"/>
      <c r="AH430" s="354">
        <v>0</v>
      </c>
      <c r="AI430" s="389" t="e">
        <f t="shared" si="542"/>
        <v>#DIV/0!</v>
      </c>
      <c r="AJ430" s="354">
        <f>AR430</f>
        <v>0</v>
      </c>
      <c r="AK430" s="342" t="e">
        <f t="shared" si="544"/>
        <v>#DIV/0!</v>
      </c>
      <c r="AL430" s="354"/>
      <c r="AM430" s="387"/>
      <c r="AN430" s="387"/>
      <c r="AO430" s="387"/>
      <c r="AP430" s="355"/>
      <c r="AQ430" s="355"/>
      <c r="AR430" s="354">
        <f>O430</f>
        <v>0</v>
      </c>
      <c r="AS430" s="338" t="e">
        <f t="shared" si="553"/>
        <v>#DIV/0!</v>
      </c>
      <c r="AT430" s="351"/>
      <c r="AU430" s="351"/>
      <c r="AV430" s="351"/>
      <c r="AW430" s="331">
        <f t="shared" si="559"/>
        <v>0</v>
      </c>
      <c r="AX430" s="351"/>
      <c r="AY430" s="351"/>
      <c r="AZ430" s="351"/>
      <c r="BA430" s="331">
        <f t="shared" si="563"/>
        <v>0</v>
      </c>
      <c r="BB430" s="351"/>
      <c r="BC430" s="351"/>
      <c r="BD430" s="351">
        <v>0</v>
      </c>
      <c r="BE430" s="356">
        <f>BK430</f>
        <v>0</v>
      </c>
      <c r="BF430" s="398" t="e">
        <f t="shared" si="514"/>
        <v>#DIV/0!</v>
      </c>
      <c r="BG430" s="356"/>
      <c r="BH430" s="398"/>
      <c r="BI430" s="351"/>
      <c r="BJ430" s="351"/>
      <c r="BK430" s="356">
        <f>O430-AH430</f>
        <v>0</v>
      </c>
      <c r="BL430" s="357" t="e">
        <f t="shared" si="540"/>
        <v>#DIV/0!</v>
      </c>
      <c r="BS430" s="673"/>
    </row>
    <row r="431" spans="2:71" s="69" customFormat="1" ht="111.75" hidden="1" customHeight="1" x14ac:dyDescent="0.2">
      <c r="B431" s="358" t="s">
        <v>67</v>
      </c>
      <c r="C431" s="192" t="s">
        <v>165</v>
      </c>
      <c r="D431" s="355"/>
      <c r="E431" s="355"/>
      <c r="F431" s="355"/>
      <c r="G431" s="355"/>
      <c r="H431" s="355"/>
      <c r="I431" s="355"/>
      <c r="J431" s="355"/>
      <c r="K431" s="355"/>
      <c r="L431" s="355"/>
      <c r="M431" s="355"/>
      <c r="N431" s="355"/>
      <c r="O431" s="355"/>
      <c r="P431" s="355"/>
      <c r="Q431" s="606" t="e">
        <f t="shared" si="516"/>
        <v>#DIV/0!</v>
      </c>
      <c r="R431" s="355"/>
      <c r="S431" s="606"/>
      <c r="T431" s="606"/>
      <c r="U431" s="606"/>
      <c r="V431" s="355"/>
      <c r="W431" s="355"/>
      <c r="X431" s="355"/>
      <c r="Y431" s="594" t="e">
        <f t="shared" si="547"/>
        <v>#DIV/0!</v>
      </c>
      <c r="Z431" s="355"/>
      <c r="AA431" s="389" t="e">
        <f t="shared" si="520"/>
        <v>#DIV/0!</v>
      </c>
      <c r="AB431" s="354"/>
      <c r="AC431" s="355"/>
      <c r="AD431" s="355"/>
      <c r="AE431" s="355"/>
      <c r="AF431" s="355"/>
      <c r="AG431" s="355"/>
      <c r="AH431" s="354"/>
      <c r="AI431" s="389" t="e">
        <f t="shared" si="542"/>
        <v>#DIV/0!</v>
      </c>
      <c r="AJ431" s="354"/>
      <c r="AK431" s="393" t="e">
        <f t="shared" si="544"/>
        <v>#DIV/0!</v>
      </c>
      <c r="AL431" s="354"/>
      <c r="AM431" s="387"/>
      <c r="AN431" s="387"/>
      <c r="AO431" s="387"/>
      <c r="AP431" s="355"/>
      <c r="AQ431" s="355"/>
      <c r="AR431" s="354"/>
      <c r="AS431" s="338" t="e">
        <f t="shared" si="553"/>
        <v>#DIV/0!</v>
      </c>
      <c r="AT431" s="351"/>
      <c r="AU431" s="351"/>
      <c r="AV431" s="351"/>
      <c r="AW431" s="331">
        <f t="shared" si="559"/>
        <v>0</v>
      </c>
      <c r="AX431" s="351"/>
      <c r="AY431" s="351"/>
      <c r="AZ431" s="351"/>
      <c r="BA431" s="331"/>
      <c r="BB431" s="351"/>
      <c r="BC431" s="351"/>
      <c r="BD431" s="351"/>
      <c r="BE431" s="356"/>
      <c r="BF431" s="398" t="e">
        <f t="shared" si="514"/>
        <v>#DIV/0!</v>
      </c>
      <c r="BG431" s="356"/>
      <c r="BH431" s="398"/>
      <c r="BI431" s="351"/>
      <c r="BJ431" s="351"/>
      <c r="BK431" s="356"/>
      <c r="BL431" s="357" t="e">
        <f t="shared" si="540"/>
        <v>#DIV/0!</v>
      </c>
      <c r="BS431" s="673"/>
    </row>
    <row r="432" spans="2:71" s="69" customFormat="1" ht="111.75" hidden="1" customHeight="1" x14ac:dyDescent="0.2">
      <c r="B432" s="358" t="s">
        <v>71</v>
      </c>
      <c r="C432" s="192" t="s">
        <v>166</v>
      </c>
      <c r="D432" s="355"/>
      <c r="E432" s="355"/>
      <c r="F432" s="355"/>
      <c r="G432" s="355"/>
      <c r="H432" s="355"/>
      <c r="I432" s="355"/>
      <c r="J432" s="355"/>
      <c r="K432" s="355"/>
      <c r="L432" s="355"/>
      <c r="M432" s="355"/>
      <c r="N432" s="355"/>
      <c r="O432" s="355"/>
      <c r="P432" s="355"/>
      <c r="Q432" s="606" t="e">
        <f t="shared" si="516"/>
        <v>#DIV/0!</v>
      </c>
      <c r="R432" s="355"/>
      <c r="S432" s="606"/>
      <c r="T432" s="606"/>
      <c r="U432" s="606"/>
      <c r="V432" s="355"/>
      <c r="W432" s="355"/>
      <c r="X432" s="355"/>
      <c r="Y432" s="594" t="e">
        <f t="shared" si="547"/>
        <v>#DIV/0!</v>
      </c>
      <c r="Z432" s="355"/>
      <c r="AA432" s="389" t="e">
        <f t="shared" si="520"/>
        <v>#DIV/0!</v>
      </c>
      <c r="AB432" s="354"/>
      <c r="AC432" s="355"/>
      <c r="AD432" s="355"/>
      <c r="AE432" s="355"/>
      <c r="AF432" s="355"/>
      <c r="AG432" s="355"/>
      <c r="AH432" s="354"/>
      <c r="AI432" s="389" t="e">
        <f t="shared" si="542"/>
        <v>#DIV/0!</v>
      </c>
      <c r="AJ432" s="354"/>
      <c r="AK432" s="393" t="e">
        <f t="shared" si="544"/>
        <v>#DIV/0!</v>
      </c>
      <c r="AL432" s="354"/>
      <c r="AM432" s="387"/>
      <c r="AN432" s="387"/>
      <c r="AO432" s="387"/>
      <c r="AP432" s="355"/>
      <c r="AQ432" s="355"/>
      <c r="AR432" s="354"/>
      <c r="AS432" s="338" t="e">
        <f t="shared" si="553"/>
        <v>#DIV/0!</v>
      </c>
      <c r="AT432" s="351"/>
      <c r="AU432" s="351"/>
      <c r="AV432" s="351"/>
      <c r="AW432" s="331">
        <f t="shared" si="559"/>
        <v>0</v>
      </c>
      <c r="AX432" s="351"/>
      <c r="AY432" s="351"/>
      <c r="AZ432" s="351"/>
      <c r="BA432" s="331"/>
      <c r="BB432" s="351"/>
      <c r="BC432" s="351"/>
      <c r="BD432" s="351"/>
      <c r="BE432" s="356"/>
      <c r="BF432" s="398" t="e">
        <f t="shared" si="514"/>
        <v>#DIV/0!</v>
      </c>
      <c r="BG432" s="356"/>
      <c r="BH432" s="398"/>
      <c r="BI432" s="351"/>
      <c r="BJ432" s="351"/>
      <c r="BK432" s="356"/>
      <c r="BL432" s="357" t="e">
        <f t="shared" si="540"/>
        <v>#DIV/0!</v>
      </c>
      <c r="BS432" s="673"/>
    </row>
    <row r="433" spans="2:71" s="48" customFormat="1" ht="33" hidden="1" customHeight="1" x14ac:dyDescent="0.25">
      <c r="B433" s="587" t="s">
        <v>167</v>
      </c>
      <c r="C433" s="212" t="s">
        <v>168</v>
      </c>
      <c r="D433" s="594">
        <f>D434+D435+D436</f>
        <v>0</v>
      </c>
      <c r="E433" s="594">
        <f>E434+E435+E436</f>
        <v>22596.148000000001</v>
      </c>
      <c r="F433" s="594">
        <f>F434+F435</f>
        <v>0</v>
      </c>
      <c r="G433" s="594">
        <f>G434+G435+G436</f>
        <v>22596.148000000001</v>
      </c>
      <c r="H433" s="594"/>
      <c r="I433" s="594"/>
      <c r="J433" s="594"/>
      <c r="K433" s="594">
        <f t="shared" si="532"/>
        <v>0</v>
      </c>
      <c r="L433" s="594"/>
      <c r="M433" s="594"/>
      <c r="N433" s="594"/>
      <c r="O433" s="594">
        <f>O434+O435+O436</f>
        <v>0</v>
      </c>
      <c r="P433" s="594">
        <f>R433+X433</f>
        <v>0</v>
      </c>
      <c r="Q433" s="606" t="e">
        <f t="shared" si="516"/>
        <v>#DIV/0!</v>
      </c>
      <c r="R433" s="594">
        <f>R434+R435</f>
        <v>0</v>
      </c>
      <c r="S433" s="606"/>
      <c r="T433" s="606"/>
      <c r="U433" s="606"/>
      <c r="V433" s="594"/>
      <c r="W433" s="594"/>
      <c r="X433" s="594">
        <f>X434+X435</f>
        <v>0</v>
      </c>
      <c r="Y433" s="594" t="e">
        <f t="shared" si="547"/>
        <v>#DIV/0!</v>
      </c>
      <c r="Z433" s="594">
        <f>AB433+AH433</f>
        <v>0</v>
      </c>
      <c r="AA433" s="389" t="e">
        <f t="shared" si="520"/>
        <v>#DIV/0!</v>
      </c>
      <c r="AB433" s="348">
        <f>AB434+AB435</f>
        <v>0</v>
      </c>
      <c r="AC433" s="594"/>
      <c r="AD433" s="594"/>
      <c r="AE433" s="594"/>
      <c r="AF433" s="594"/>
      <c r="AG433" s="594"/>
      <c r="AH433" s="348">
        <f>AH434+AH435</f>
        <v>0</v>
      </c>
      <c r="AI433" s="389" t="e">
        <f t="shared" si="542"/>
        <v>#DIV/0!</v>
      </c>
      <c r="AJ433" s="348">
        <f>AL433+AR433</f>
        <v>0</v>
      </c>
      <c r="AK433" s="393" t="e">
        <f t="shared" si="544"/>
        <v>#DIV/0!</v>
      </c>
      <c r="AL433" s="348">
        <f>AL434+AL435</f>
        <v>0</v>
      </c>
      <c r="AM433" s="387"/>
      <c r="AN433" s="387"/>
      <c r="AO433" s="387"/>
      <c r="AP433" s="594"/>
      <c r="AQ433" s="594"/>
      <c r="AR433" s="348">
        <f>AR434+AR435</f>
        <v>0</v>
      </c>
      <c r="AS433" s="338" t="e">
        <f t="shared" si="553"/>
        <v>#DIV/0!</v>
      </c>
      <c r="AT433" s="595"/>
      <c r="AU433" s="595"/>
      <c r="AV433" s="595">
        <f>AV434</f>
        <v>0</v>
      </c>
      <c r="AW433" s="595">
        <f t="shared" si="559"/>
        <v>0</v>
      </c>
      <c r="AX433" s="595"/>
      <c r="AY433" s="595"/>
      <c r="AZ433" s="595">
        <f>AZ435+AZ436</f>
        <v>0</v>
      </c>
      <c r="BA433" s="595">
        <f t="shared" si="563"/>
        <v>8730.5</v>
      </c>
      <c r="BB433" s="595"/>
      <c r="BC433" s="595"/>
      <c r="BD433" s="595">
        <f>BD434+BD435+BD436</f>
        <v>8730.5</v>
      </c>
      <c r="BE433" s="352">
        <f>BG433+BK433</f>
        <v>0</v>
      </c>
      <c r="BF433" s="398" t="e">
        <f t="shared" si="514"/>
        <v>#DIV/0!</v>
      </c>
      <c r="BG433" s="352">
        <f>BG434+BG435</f>
        <v>0</v>
      </c>
      <c r="BH433" s="398"/>
      <c r="BI433" s="595"/>
      <c r="BJ433" s="595"/>
      <c r="BK433" s="352">
        <f>BK434+BK435</f>
        <v>0</v>
      </c>
      <c r="BL433" s="357" t="e">
        <f t="shared" si="540"/>
        <v>#DIV/0!</v>
      </c>
      <c r="BS433" s="684"/>
    </row>
    <row r="434" spans="2:71" s="69" customFormat="1" ht="84.75" hidden="1" customHeight="1" x14ac:dyDescent="0.2">
      <c r="B434" s="358" t="s">
        <v>60</v>
      </c>
      <c r="C434" s="211" t="s">
        <v>169</v>
      </c>
      <c r="D434" s="355"/>
      <c r="E434" s="355">
        <f>F434+G434</f>
        <v>0</v>
      </c>
      <c r="F434" s="355"/>
      <c r="G434" s="355">
        <v>0</v>
      </c>
      <c r="H434" s="355"/>
      <c r="I434" s="355"/>
      <c r="J434" s="355"/>
      <c r="K434" s="355">
        <f t="shared" si="532"/>
        <v>0</v>
      </c>
      <c r="L434" s="355"/>
      <c r="M434" s="355"/>
      <c r="N434" s="355"/>
      <c r="O434" s="355">
        <v>0</v>
      </c>
      <c r="P434" s="355">
        <f>R434+X434</f>
        <v>0</v>
      </c>
      <c r="Q434" s="606" t="e">
        <f t="shared" si="516"/>
        <v>#DIV/0!</v>
      </c>
      <c r="R434" s="355"/>
      <c r="S434" s="606"/>
      <c r="T434" s="606"/>
      <c r="U434" s="606"/>
      <c r="V434" s="355"/>
      <c r="W434" s="355"/>
      <c r="X434" s="355">
        <v>0</v>
      </c>
      <c r="Y434" s="594" t="e">
        <f t="shared" si="547"/>
        <v>#DIV/0!</v>
      </c>
      <c r="Z434" s="355">
        <f>AB434+AH434</f>
        <v>0</v>
      </c>
      <c r="AA434" s="389" t="e">
        <f t="shared" si="520"/>
        <v>#DIV/0!</v>
      </c>
      <c r="AB434" s="354"/>
      <c r="AC434" s="355"/>
      <c r="AD434" s="355"/>
      <c r="AE434" s="355"/>
      <c r="AF434" s="355"/>
      <c r="AG434" s="355"/>
      <c r="AH434" s="354">
        <v>0</v>
      </c>
      <c r="AI434" s="389" t="e">
        <f t="shared" si="542"/>
        <v>#DIV/0!</v>
      </c>
      <c r="AJ434" s="354">
        <f>AL434+AR434</f>
        <v>0</v>
      </c>
      <c r="AK434" s="342" t="e">
        <f t="shared" si="544"/>
        <v>#DIV/0!</v>
      </c>
      <c r="AL434" s="354"/>
      <c r="AM434" s="387"/>
      <c r="AN434" s="387"/>
      <c r="AO434" s="387"/>
      <c r="AP434" s="355"/>
      <c r="AQ434" s="355"/>
      <c r="AR434" s="354">
        <f>O434</f>
        <v>0</v>
      </c>
      <c r="AS434" s="338" t="e">
        <f t="shared" si="553"/>
        <v>#DIV/0!</v>
      </c>
      <c r="AT434" s="351"/>
      <c r="AU434" s="351"/>
      <c r="AV434" s="351"/>
      <c r="AW434" s="351" t="e">
        <f t="shared" si="559"/>
        <v>#DIV/0!</v>
      </c>
      <c r="AX434" s="351"/>
      <c r="AY434" s="351"/>
      <c r="AZ434" s="351" t="e">
        <f>AS434</f>
        <v>#DIV/0!</v>
      </c>
      <c r="BA434" s="351">
        <f t="shared" si="563"/>
        <v>8730.5</v>
      </c>
      <c r="BB434" s="351"/>
      <c r="BC434" s="351"/>
      <c r="BD434" s="351">
        <v>8730.5</v>
      </c>
      <c r="BE434" s="356">
        <f>BG434+BK434</f>
        <v>0</v>
      </c>
      <c r="BF434" s="398" t="e">
        <f t="shared" si="514"/>
        <v>#DIV/0!</v>
      </c>
      <c r="BG434" s="356"/>
      <c r="BH434" s="398"/>
      <c r="BI434" s="351"/>
      <c r="BJ434" s="351"/>
      <c r="BK434" s="356">
        <f>AL434</f>
        <v>0</v>
      </c>
      <c r="BL434" s="357" t="e">
        <f t="shared" si="540"/>
        <v>#DIV/0!</v>
      </c>
      <c r="BS434" s="673"/>
    </row>
    <row r="435" spans="2:71" s="69" customFormat="1" ht="132" hidden="1" customHeight="1" x14ac:dyDescent="0.2">
      <c r="B435" s="358" t="s">
        <v>67</v>
      </c>
      <c r="C435" s="211" t="s">
        <v>170</v>
      </c>
      <c r="D435" s="355"/>
      <c r="E435" s="355">
        <f>F435+G435</f>
        <v>16124.484</v>
      </c>
      <c r="F435" s="355"/>
      <c r="G435" s="355">
        <v>16124.484</v>
      </c>
      <c r="H435" s="355"/>
      <c r="I435" s="355"/>
      <c r="J435" s="355"/>
      <c r="K435" s="355">
        <f t="shared" si="532"/>
        <v>0</v>
      </c>
      <c r="L435" s="355"/>
      <c r="M435" s="355"/>
      <c r="N435" s="355"/>
      <c r="O435" s="355">
        <v>0</v>
      </c>
      <c r="P435" s="355">
        <f>R435+X435</f>
        <v>0</v>
      </c>
      <c r="Q435" s="606" t="e">
        <f t="shared" si="516"/>
        <v>#DIV/0!</v>
      </c>
      <c r="R435" s="355"/>
      <c r="S435" s="606"/>
      <c r="T435" s="606"/>
      <c r="U435" s="606"/>
      <c r="V435" s="355"/>
      <c r="W435" s="355"/>
      <c r="X435" s="355">
        <v>0</v>
      </c>
      <c r="Y435" s="594" t="e">
        <f t="shared" si="547"/>
        <v>#DIV/0!</v>
      </c>
      <c r="Z435" s="355">
        <f>AB435+AH435</f>
        <v>0</v>
      </c>
      <c r="AA435" s="389" t="e">
        <f t="shared" si="520"/>
        <v>#DIV/0!</v>
      </c>
      <c r="AB435" s="354"/>
      <c r="AC435" s="355"/>
      <c r="AD435" s="355"/>
      <c r="AE435" s="355"/>
      <c r="AF435" s="355"/>
      <c r="AG435" s="355"/>
      <c r="AH435" s="354">
        <v>0</v>
      </c>
      <c r="AI435" s="389" t="e">
        <f t="shared" si="542"/>
        <v>#DIV/0!</v>
      </c>
      <c r="AJ435" s="354">
        <f>AL435+AR435</f>
        <v>0</v>
      </c>
      <c r="AK435" s="393" t="e">
        <f t="shared" si="544"/>
        <v>#DIV/0!</v>
      </c>
      <c r="AL435" s="354"/>
      <c r="AM435" s="387"/>
      <c r="AN435" s="387"/>
      <c r="AO435" s="387"/>
      <c r="AP435" s="355"/>
      <c r="AQ435" s="355"/>
      <c r="AR435" s="354">
        <v>0</v>
      </c>
      <c r="AS435" s="338" t="e">
        <f t="shared" si="553"/>
        <v>#DIV/0!</v>
      </c>
      <c r="AT435" s="351"/>
      <c r="AU435" s="351"/>
      <c r="AV435" s="351"/>
      <c r="AW435" s="351">
        <f t="shared" si="559"/>
        <v>0</v>
      </c>
      <c r="AX435" s="351"/>
      <c r="AY435" s="351"/>
      <c r="AZ435" s="351"/>
      <c r="BA435" s="351">
        <f t="shared" si="563"/>
        <v>0</v>
      </c>
      <c r="BB435" s="351"/>
      <c r="BC435" s="351"/>
      <c r="BD435" s="351">
        <v>0</v>
      </c>
      <c r="BE435" s="356">
        <f>BG435+BK435</f>
        <v>0</v>
      </c>
      <c r="BF435" s="398" t="e">
        <f t="shared" si="514"/>
        <v>#DIV/0!</v>
      </c>
      <c r="BG435" s="356"/>
      <c r="BH435" s="398"/>
      <c r="BI435" s="351"/>
      <c r="BJ435" s="351"/>
      <c r="BK435" s="351">
        <v>0</v>
      </c>
      <c r="BL435" s="357" t="e">
        <f t="shared" si="540"/>
        <v>#DIV/0!</v>
      </c>
      <c r="BS435" s="673"/>
    </row>
    <row r="436" spans="2:71" s="69" customFormat="1" ht="92.25" hidden="1" customHeight="1" x14ac:dyDescent="0.2">
      <c r="B436" s="358" t="s">
        <v>67</v>
      </c>
      <c r="C436" s="211" t="s">
        <v>171</v>
      </c>
      <c r="D436" s="355"/>
      <c r="E436" s="355">
        <f>F436+G436</f>
        <v>6471.6639999999998</v>
      </c>
      <c r="F436" s="355"/>
      <c r="G436" s="355">
        <v>6471.6639999999998</v>
      </c>
      <c r="H436" s="355"/>
      <c r="I436" s="355"/>
      <c r="J436" s="355"/>
      <c r="K436" s="355">
        <f t="shared" si="532"/>
        <v>0</v>
      </c>
      <c r="L436" s="355"/>
      <c r="M436" s="355"/>
      <c r="N436" s="355"/>
      <c r="O436" s="355">
        <v>0</v>
      </c>
      <c r="P436" s="355"/>
      <c r="Q436" s="606" t="e">
        <f t="shared" si="516"/>
        <v>#DIV/0!</v>
      </c>
      <c r="R436" s="355"/>
      <c r="S436" s="606"/>
      <c r="T436" s="606"/>
      <c r="U436" s="606"/>
      <c r="V436" s="355"/>
      <c r="W436" s="355"/>
      <c r="X436" s="355"/>
      <c r="Y436" s="594" t="e">
        <f t="shared" si="547"/>
        <v>#DIV/0!</v>
      </c>
      <c r="Z436" s="355"/>
      <c r="AA436" s="389" t="e">
        <f t="shared" si="520"/>
        <v>#DIV/0!</v>
      </c>
      <c r="AB436" s="354"/>
      <c r="AC436" s="355"/>
      <c r="AD436" s="355"/>
      <c r="AE436" s="355"/>
      <c r="AF436" s="355"/>
      <c r="AG436" s="355"/>
      <c r="AH436" s="354"/>
      <c r="AI436" s="389" t="e">
        <f t="shared" si="542"/>
        <v>#DIV/0!</v>
      </c>
      <c r="AJ436" s="354"/>
      <c r="AK436" s="393" t="e">
        <f t="shared" si="544"/>
        <v>#DIV/0!</v>
      </c>
      <c r="AL436" s="354"/>
      <c r="AM436" s="387"/>
      <c r="AN436" s="387"/>
      <c r="AO436" s="387"/>
      <c r="AP436" s="355"/>
      <c r="AQ436" s="355"/>
      <c r="AR436" s="354"/>
      <c r="AS436" s="338" t="e">
        <f t="shared" si="553"/>
        <v>#DIV/0!</v>
      </c>
      <c r="AT436" s="351"/>
      <c r="AU436" s="351"/>
      <c r="AV436" s="351"/>
      <c r="AW436" s="351">
        <f t="shared" si="559"/>
        <v>0</v>
      </c>
      <c r="AX436" s="351"/>
      <c r="AY436" s="351"/>
      <c r="AZ436" s="351"/>
      <c r="BA436" s="351">
        <f t="shared" si="563"/>
        <v>0</v>
      </c>
      <c r="BB436" s="351"/>
      <c r="BC436" s="351"/>
      <c r="BD436" s="351"/>
      <c r="BE436" s="356"/>
      <c r="BF436" s="398" t="e">
        <f t="shared" si="514"/>
        <v>#DIV/0!</v>
      </c>
      <c r="BG436" s="356"/>
      <c r="BH436" s="398"/>
      <c r="BI436" s="351"/>
      <c r="BJ436" s="351"/>
      <c r="BK436" s="351"/>
      <c r="BL436" s="357" t="e">
        <f t="shared" si="540"/>
        <v>#DIV/0!</v>
      </c>
      <c r="BS436" s="673"/>
    </row>
    <row r="437" spans="2:71" s="41" customFormat="1" ht="59.25" hidden="1" customHeight="1" x14ac:dyDescent="0.25">
      <c r="B437" s="587" t="s">
        <v>167</v>
      </c>
      <c r="C437" s="212" t="s">
        <v>173</v>
      </c>
      <c r="D437" s="582" t="e">
        <f>D438</f>
        <v>#REF!</v>
      </c>
      <c r="E437" s="582">
        <f>E438</f>
        <v>0</v>
      </c>
      <c r="F437" s="582">
        <f>F438</f>
        <v>0</v>
      </c>
      <c r="G437" s="582">
        <f>G438</f>
        <v>0</v>
      </c>
      <c r="H437" s="582"/>
      <c r="I437" s="582"/>
      <c r="J437" s="582"/>
      <c r="K437" s="594">
        <f t="shared" si="532"/>
        <v>0</v>
      </c>
      <c r="L437" s="594"/>
      <c r="M437" s="594"/>
      <c r="N437" s="594"/>
      <c r="O437" s="594">
        <f>O438+O439</f>
        <v>0</v>
      </c>
      <c r="P437" s="594">
        <f>P438</f>
        <v>0</v>
      </c>
      <c r="Q437" s="606" t="e">
        <f t="shared" si="516"/>
        <v>#DIV/0!</v>
      </c>
      <c r="R437" s="594">
        <f>R438</f>
        <v>0</v>
      </c>
      <c r="S437" s="606"/>
      <c r="T437" s="606"/>
      <c r="U437" s="606"/>
      <c r="V437" s="594"/>
      <c r="W437" s="594"/>
      <c r="X437" s="594">
        <f>X438</f>
        <v>0</v>
      </c>
      <c r="Y437" s="594" t="e">
        <f t="shared" si="547"/>
        <v>#DIV/0!</v>
      </c>
      <c r="Z437" s="594">
        <f>Z438</f>
        <v>0</v>
      </c>
      <c r="AA437" s="389" t="e">
        <f t="shared" si="520"/>
        <v>#DIV/0!</v>
      </c>
      <c r="AB437" s="348">
        <f>AB438</f>
        <v>0</v>
      </c>
      <c r="AC437" s="594"/>
      <c r="AD437" s="594"/>
      <c r="AE437" s="594"/>
      <c r="AF437" s="594"/>
      <c r="AG437" s="594"/>
      <c r="AH437" s="348">
        <f>AH438</f>
        <v>0</v>
      </c>
      <c r="AI437" s="389" t="e">
        <f t="shared" si="542"/>
        <v>#DIV/0!</v>
      </c>
      <c r="AJ437" s="348">
        <f>AR437</f>
        <v>0</v>
      </c>
      <c r="AK437" s="393" t="e">
        <f t="shared" si="544"/>
        <v>#DIV/0!</v>
      </c>
      <c r="AL437" s="348">
        <f>AL438</f>
        <v>0</v>
      </c>
      <c r="AM437" s="387"/>
      <c r="AN437" s="387"/>
      <c r="AO437" s="387"/>
      <c r="AP437" s="594"/>
      <c r="AQ437" s="594"/>
      <c r="AR437" s="348">
        <f>AR438+AR439</f>
        <v>0</v>
      </c>
      <c r="AS437" s="338" t="e">
        <f t="shared" si="553"/>
        <v>#DIV/0!</v>
      </c>
      <c r="AT437" s="595"/>
      <c r="AU437" s="595"/>
      <c r="AV437" s="595">
        <f>AV438</f>
        <v>2356.0700000000002</v>
      </c>
      <c r="AW437" s="595" t="e">
        <f t="shared" si="559"/>
        <v>#DIV/0!</v>
      </c>
      <c r="AX437" s="595"/>
      <c r="AY437" s="595"/>
      <c r="AZ437" s="595" t="e">
        <f>AS437</f>
        <v>#DIV/0!</v>
      </c>
      <c r="BA437" s="595">
        <f t="shared" si="563"/>
        <v>2356.0700000000002</v>
      </c>
      <c r="BB437" s="595"/>
      <c r="BC437" s="595"/>
      <c r="BD437" s="595">
        <f>BD438+BD439</f>
        <v>2356.0700000000002</v>
      </c>
      <c r="BE437" s="352">
        <f>BK437</f>
        <v>0</v>
      </c>
      <c r="BF437" s="398" t="e">
        <f t="shared" si="514"/>
        <v>#DIV/0!</v>
      </c>
      <c r="BG437" s="352">
        <f>BG438</f>
        <v>0</v>
      </c>
      <c r="BH437" s="398"/>
      <c r="BI437" s="595"/>
      <c r="BJ437" s="595"/>
      <c r="BK437" s="595">
        <f>BK438+BK439</f>
        <v>0</v>
      </c>
      <c r="BL437" s="357" t="e">
        <f t="shared" si="540"/>
        <v>#DIV/0!</v>
      </c>
      <c r="BS437" s="651"/>
    </row>
    <row r="438" spans="2:71" s="69" customFormat="1" ht="136.5" hidden="1" customHeight="1" x14ac:dyDescent="0.2">
      <c r="B438" s="358" t="s">
        <v>60</v>
      </c>
      <c r="C438" s="211" t="s">
        <v>328</v>
      </c>
      <c r="D438" s="355" t="e">
        <f>#REF!+#REF!</f>
        <v>#REF!</v>
      </c>
      <c r="E438" s="355">
        <f>F438+G438</f>
        <v>0</v>
      </c>
      <c r="F438" s="355"/>
      <c r="G438" s="355">
        <v>0</v>
      </c>
      <c r="H438" s="355"/>
      <c r="I438" s="355"/>
      <c r="J438" s="355"/>
      <c r="K438" s="355">
        <f t="shared" si="532"/>
        <v>0</v>
      </c>
      <c r="L438" s="355"/>
      <c r="M438" s="355"/>
      <c r="N438" s="355"/>
      <c r="O438" s="355">
        <v>0</v>
      </c>
      <c r="P438" s="355">
        <f>R438+X438</f>
        <v>0</v>
      </c>
      <c r="Q438" s="606" t="e">
        <f t="shared" si="516"/>
        <v>#DIV/0!</v>
      </c>
      <c r="R438" s="355"/>
      <c r="S438" s="606"/>
      <c r="T438" s="606"/>
      <c r="U438" s="606"/>
      <c r="V438" s="355"/>
      <c r="W438" s="355"/>
      <c r="X438" s="355">
        <v>0</v>
      </c>
      <c r="Y438" s="594" t="e">
        <f t="shared" si="547"/>
        <v>#DIV/0!</v>
      </c>
      <c r="Z438" s="355">
        <f>AB438+AH438</f>
        <v>0</v>
      </c>
      <c r="AA438" s="389" t="e">
        <f t="shared" si="520"/>
        <v>#DIV/0!</v>
      </c>
      <c r="AB438" s="354"/>
      <c r="AC438" s="355"/>
      <c r="AD438" s="355"/>
      <c r="AE438" s="355"/>
      <c r="AF438" s="355"/>
      <c r="AG438" s="355"/>
      <c r="AH438" s="354">
        <v>0</v>
      </c>
      <c r="AI438" s="389" t="e">
        <f t="shared" si="542"/>
        <v>#DIV/0!</v>
      </c>
      <c r="AJ438" s="354">
        <f>AL438+AR438</f>
        <v>0</v>
      </c>
      <c r="AK438" s="342" t="e">
        <f t="shared" si="544"/>
        <v>#DIV/0!</v>
      </c>
      <c r="AL438" s="354"/>
      <c r="AM438" s="387"/>
      <c r="AN438" s="387"/>
      <c r="AO438" s="387"/>
      <c r="AP438" s="355"/>
      <c r="AQ438" s="355"/>
      <c r="AR438" s="354">
        <f>O438</f>
        <v>0</v>
      </c>
      <c r="AS438" s="338" t="e">
        <f t="shared" si="553"/>
        <v>#DIV/0!</v>
      </c>
      <c r="AT438" s="351"/>
      <c r="AU438" s="351"/>
      <c r="AV438" s="351">
        <f>BD438-AH438</f>
        <v>2356.0700000000002</v>
      </c>
      <c r="AW438" s="351" t="e">
        <f t="shared" si="559"/>
        <v>#DIV/0!</v>
      </c>
      <c r="AX438" s="351"/>
      <c r="AY438" s="351"/>
      <c r="AZ438" s="351" t="e">
        <f>AS438</f>
        <v>#DIV/0!</v>
      </c>
      <c r="BA438" s="351">
        <f t="shared" si="563"/>
        <v>2356.0700000000002</v>
      </c>
      <c r="BB438" s="351"/>
      <c r="BC438" s="351"/>
      <c r="BD438" s="351">
        <v>2356.0700000000002</v>
      </c>
      <c r="BE438" s="356">
        <f>BG438+BK438</f>
        <v>0</v>
      </c>
      <c r="BF438" s="398" t="e">
        <f t="shared" si="514"/>
        <v>#DIV/0!</v>
      </c>
      <c r="BG438" s="356"/>
      <c r="BH438" s="398"/>
      <c r="BI438" s="351"/>
      <c r="BJ438" s="351"/>
      <c r="BK438" s="356">
        <f t="shared" ref="BK438:BK439" si="567">O438-AH438</f>
        <v>0</v>
      </c>
      <c r="BL438" s="357" t="e">
        <f t="shared" si="540"/>
        <v>#DIV/0!</v>
      </c>
      <c r="BS438" s="673"/>
    </row>
    <row r="439" spans="2:71" s="69" customFormat="1" ht="129.75" hidden="1" customHeight="1" x14ac:dyDescent="0.2">
      <c r="B439" s="358" t="s">
        <v>67</v>
      </c>
      <c r="C439" s="211" t="s">
        <v>329</v>
      </c>
      <c r="D439" s="355"/>
      <c r="E439" s="355"/>
      <c r="F439" s="355"/>
      <c r="G439" s="355"/>
      <c r="H439" s="355"/>
      <c r="I439" s="355"/>
      <c r="J439" s="355"/>
      <c r="K439" s="355">
        <f t="shared" si="532"/>
        <v>0</v>
      </c>
      <c r="L439" s="355"/>
      <c r="M439" s="355"/>
      <c r="N439" s="355"/>
      <c r="O439" s="355">
        <v>0</v>
      </c>
      <c r="P439" s="355">
        <f>X439</f>
        <v>0</v>
      </c>
      <c r="Q439" s="606" t="e">
        <f t="shared" si="516"/>
        <v>#DIV/0!</v>
      </c>
      <c r="R439" s="355"/>
      <c r="S439" s="606"/>
      <c r="T439" s="606"/>
      <c r="U439" s="606"/>
      <c r="V439" s="355"/>
      <c r="W439" s="355"/>
      <c r="X439" s="355">
        <v>0</v>
      </c>
      <c r="Y439" s="594" t="e">
        <f t="shared" si="547"/>
        <v>#DIV/0!</v>
      </c>
      <c r="Z439" s="355">
        <f>AB439+AH439</f>
        <v>0</v>
      </c>
      <c r="AA439" s="389" t="e">
        <f t="shared" si="520"/>
        <v>#DIV/0!</v>
      </c>
      <c r="AB439" s="354"/>
      <c r="AC439" s="355"/>
      <c r="AD439" s="355"/>
      <c r="AE439" s="355"/>
      <c r="AF439" s="355"/>
      <c r="AG439" s="355"/>
      <c r="AH439" s="354">
        <v>0</v>
      </c>
      <c r="AI439" s="389" t="e">
        <f t="shared" si="542"/>
        <v>#DIV/0!</v>
      </c>
      <c r="AJ439" s="354">
        <f>AL439+AR439</f>
        <v>0</v>
      </c>
      <c r="AK439" s="342" t="e">
        <f t="shared" si="544"/>
        <v>#DIV/0!</v>
      </c>
      <c r="AL439" s="354"/>
      <c r="AM439" s="387"/>
      <c r="AN439" s="387"/>
      <c r="AO439" s="387"/>
      <c r="AP439" s="355"/>
      <c r="AQ439" s="355"/>
      <c r="AR439" s="354">
        <f>O439</f>
        <v>0</v>
      </c>
      <c r="AS439" s="338" t="e">
        <f t="shared" si="553"/>
        <v>#DIV/0!</v>
      </c>
      <c r="AT439" s="351"/>
      <c r="AU439" s="351"/>
      <c r="AV439" s="351"/>
      <c r="AW439" s="351"/>
      <c r="AX439" s="351"/>
      <c r="AY439" s="351"/>
      <c r="AZ439" s="351"/>
      <c r="BA439" s="351">
        <f t="shared" si="563"/>
        <v>0</v>
      </c>
      <c r="BB439" s="351"/>
      <c r="BC439" s="351"/>
      <c r="BD439" s="351">
        <f>O439</f>
        <v>0</v>
      </c>
      <c r="BE439" s="356">
        <f>BG439+BK439</f>
        <v>0</v>
      </c>
      <c r="BF439" s="398" t="e">
        <f t="shared" si="514"/>
        <v>#DIV/0!</v>
      </c>
      <c r="BG439" s="356"/>
      <c r="BH439" s="398"/>
      <c r="BI439" s="351"/>
      <c r="BJ439" s="351"/>
      <c r="BK439" s="356">
        <f t="shared" si="567"/>
        <v>0</v>
      </c>
      <c r="BL439" s="357" t="e">
        <f t="shared" si="540"/>
        <v>#DIV/0!</v>
      </c>
      <c r="BS439" s="673"/>
    </row>
    <row r="440" spans="2:71" s="48" customFormat="1" ht="33" hidden="1" customHeight="1" x14ac:dyDescent="0.25">
      <c r="B440" s="587" t="s">
        <v>172</v>
      </c>
      <c r="C440" s="212" t="s">
        <v>175</v>
      </c>
      <c r="D440" s="594" t="e">
        <f>D441</f>
        <v>#REF!</v>
      </c>
      <c r="E440" s="594">
        <f>E441</f>
        <v>0</v>
      </c>
      <c r="F440" s="594">
        <f>F441</f>
        <v>0</v>
      </c>
      <c r="G440" s="594">
        <f>G441</f>
        <v>0</v>
      </c>
      <c r="H440" s="594"/>
      <c r="I440" s="594"/>
      <c r="J440" s="594"/>
      <c r="K440" s="594">
        <f t="shared" si="532"/>
        <v>0</v>
      </c>
      <c r="L440" s="594"/>
      <c r="M440" s="594"/>
      <c r="N440" s="594"/>
      <c r="O440" s="594">
        <f>O443</f>
        <v>0</v>
      </c>
      <c r="P440" s="594">
        <f>X440</f>
        <v>0</v>
      </c>
      <c r="Q440" s="606" t="e">
        <f t="shared" si="516"/>
        <v>#DIV/0!</v>
      </c>
      <c r="R440" s="594">
        <f>R441</f>
        <v>0</v>
      </c>
      <c r="S440" s="606"/>
      <c r="T440" s="606"/>
      <c r="U440" s="606"/>
      <c r="V440" s="594"/>
      <c r="W440" s="594"/>
      <c r="X440" s="594">
        <f>X443</f>
        <v>0</v>
      </c>
      <c r="Y440" s="594" t="e">
        <f t="shared" si="547"/>
        <v>#DIV/0!</v>
      </c>
      <c r="Z440" s="594">
        <f>AH440</f>
        <v>0</v>
      </c>
      <c r="AA440" s="389" t="e">
        <f t="shared" si="520"/>
        <v>#DIV/0!</v>
      </c>
      <c r="AB440" s="348">
        <f>AB441</f>
        <v>0</v>
      </c>
      <c r="AC440" s="594"/>
      <c r="AD440" s="594"/>
      <c r="AE440" s="594"/>
      <c r="AF440" s="594"/>
      <c r="AG440" s="594"/>
      <c r="AH440" s="348">
        <f>AH443</f>
        <v>0</v>
      </c>
      <c r="AI440" s="389" t="e">
        <f t="shared" si="542"/>
        <v>#DIV/0!</v>
      </c>
      <c r="AJ440" s="348">
        <f>AR440</f>
        <v>0</v>
      </c>
      <c r="AK440" s="393" t="e">
        <f t="shared" si="544"/>
        <v>#DIV/0!</v>
      </c>
      <c r="AL440" s="348">
        <f>AL441</f>
        <v>0</v>
      </c>
      <c r="AM440" s="387"/>
      <c r="AN440" s="387"/>
      <c r="AO440" s="387"/>
      <c r="AP440" s="594"/>
      <c r="AQ440" s="594"/>
      <c r="AR440" s="348">
        <f>AR443</f>
        <v>0</v>
      </c>
      <c r="AS440" s="338" t="e">
        <f t="shared" si="553"/>
        <v>#DIV/0!</v>
      </c>
      <c r="AT440" s="595"/>
      <c r="AU440" s="595"/>
      <c r="AV440" s="595">
        <f>AM440</f>
        <v>0</v>
      </c>
      <c r="AW440" s="595">
        <f t="shared" si="559"/>
        <v>0</v>
      </c>
      <c r="AX440" s="595"/>
      <c r="AY440" s="595"/>
      <c r="AZ440" s="595">
        <f>AZ441</f>
        <v>0</v>
      </c>
      <c r="BA440" s="595">
        <f t="shared" si="563"/>
        <v>0</v>
      </c>
      <c r="BB440" s="595"/>
      <c r="BC440" s="595"/>
      <c r="BD440" s="595">
        <f>BD441+BD444</f>
        <v>0</v>
      </c>
      <c r="BE440" s="352">
        <f>BK440</f>
        <v>0</v>
      </c>
      <c r="BF440" s="398" t="e">
        <f t="shared" ref="BF440:BF507" si="568">BE440/K440</f>
        <v>#DIV/0!</v>
      </c>
      <c r="BG440" s="352">
        <f>BG441</f>
        <v>0</v>
      </c>
      <c r="BH440" s="398"/>
      <c r="BI440" s="595"/>
      <c r="BJ440" s="595"/>
      <c r="BK440" s="595">
        <f>BK443</f>
        <v>0</v>
      </c>
      <c r="BL440" s="357" t="e">
        <f t="shared" si="540"/>
        <v>#DIV/0!</v>
      </c>
      <c r="BS440" s="684"/>
    </row>
    <row r="441" spans="2:71" s="69" customFormat="1" ht="272.25" hidden="1" customHeight="1" x14ac:dyDescent="0.2">
      <c r="B441" s="358" t="s">
        <v>60</v>
      </c>
      <c r="C441" s="211" t="s">
        <v>176</v>
      </c>
      <c r="D441" s="355" t="e">
        <f>#REF!-#REF!</f>
        <v>#REF!</v>
      </c>
      <c r="E441" s="355">
        <f>F441+G441</f>
        <v>0</v>
      </c>
      <c r="F441" s="355"/>
      <c r="G441" s="355"/>
      <c r="H441" s="355"/>
      <c r="I441" s="355"/>
      <c r="J441" s="355"/>
      <c r="K441" s="355">
        <f t="shared" si="532"/>
        <v>0</v>
      </c>
      <c r="L441" s="355"/>
      <c r="M441" s="355"/>
      <c r="N441" s="355"/>
      <c r="O441" s="355">
        <v>0</v>
      </c>
      <c r="P441" s="355">
        <f>R441+X441</f>
        <v>0</v>
      </c>
      <c r="Q441" s="606" t="e">
        <f t="shared" si="516"/>
        <v>#DIV/0!</v>
      </c>
      <c r="R441" s="355"/>
      <c r="S441" s="606"/>
      <c r="T441" s="606"/>
      <c r="U441" s="606"/>
      <c r="V441" s="355"/>
      <c r="W441" s="355"/>
      <c r="X441" s="355"/>
      <c r="Y441" s="594" t="e">
        <f t="shared" si="547"/>
        <v>#DIV/0!</v>
      </c>
      <c r="Z441" s="355">
        <f>AB441+AH441</f>
        <v>0</v>
      </c>
      <c r="AA441" s="389" t="e">
        <f t="shared" si="520"/>
        <v>#DIV/0!</v>
      </c>
      <c r="AB441" s="354"/>
      <c r="AC441" s="355"/>
      <c r="AD441" s="355"/>
      <c r="AE441" s="355"/>
      <c r="AF441" s="355"/>
      <c r="AG441" s="355"/>
      <c r="AH441" s="354"/>
      <c r="AI441" s="389" t="e">
        <f t="shared" si="542"/>
        <v>#DIV/0!</v>
      </c>
      <c r="AJ441" s="354">
        <f>AL441+AR441</f>
        <v>0</v>
      </c>
      <c r="AK441" s="393" t="e">
        <f t="shared" si="544"/>
        <v>#DIV/0!</v>
      </c>
      <c r="AL441" s="354"/>
      <c r="AM441" s="387"/>
      <c r="AN441" s="387"/>
      <c r="AO441" s="387"/>
      <c r="AP441" s="355"/>
      <c r="AQ441" s="355"/>
      <c r="AR441" s="354"/>
      <c r="AS441" s="338" t="e">
        <f t="shared" si="553"/>
        <v>#DIV/0!</v>
      </c>
      <c r="AT441" s="351"/>
      <c r="AU441" s="351"/>
      <c r="AV441" s="351">
        <f>AM441</f>
        <v>0</v>
      </c>
      <c r="AW441" s="351">
        <f t="shared" si="559"/>
        <v>0</v>
      </c>
      <c r="AX441" s="351"/>
      <c r="AY441" s="351"/>
      <c r="AZ441" s="351">
        <f>BD441-AH441</f>
        <v>0</v>
      </c>
      <c r="BA441" s="351">
        <f t="shared" si="563"/>
        <v>0</v>
      </c>
      <c r="BB441" s="351"/>
      <c r="BC441" s="351"/>
      <c r="BD441" s="351">
        <v>0</v>
      </c>
      <c r="BE441" s="356">
        <f>BG441+BK441</f>
        <v>0</v>
      </c>
      <c r="BF441" s="398" t="e">
        <f t="shared" si="568"/>
        <v>#DIV/0!</v>
      </c>
      <c r="BG441" s="356"/>
      <c r="BH441" s="398"/>
      <c r="BI441" s="351"/>
      <c r="BJ441" s="351"/>
      <c r="BK441" s="351"/>
      <c r="BL441" s="357" t="e">
        <f t="shared" si="540"/>
        <v>#DIV/0!</v>
      </c>
      <c r="BS441" s="673"/>
    </row>
    <row r="442" spans="2:71" s="41" customFormat="1" ht="33" hidden="1" customHeight="1" x14ac:dyDescent="0.25">
      <c r="B442" s="587" t="s">
        <v>178</v>
      </c>
      <c r="C442" s="212" t="s">
        <v>173</v>
      </c>
      <c r="D442" s="582">
        <f>D443</f>
        <v>0</v>
      </c>
      <c r="E442" s="582">
        <f>E443</f>
        <v>0</v>
      </c>
      <c r="F442" s="582">
        <f>F443</f>
        <v>0</v>
      </c>
      <c r="G442" s="582">
        <f>G443</f>
        <v>0</v>
      </c>
      <c r="H442" s="582"/>
      <c r="I442" s="582"/>
      <c r="J442" s="582"/>
      <c r="K442" s="594">
        <f t="shared" si="532"/>
        <v>0</v>
      </c>
      <c r="L442" s="594"/>
      <c r="M442" s="594"/>
      <c r="N442" s="594"/>
      <c r="O442" s="594"/>
      <c r="P442" s="594">
        <f>P443</f>
        <v>0</v>
      </c>
      <c r="Q442" s="606" t="e">
        <f t="shared" si="516"/>
        <v>#DIV/0!</v>
      </c>
      <c r="R442" s="594">
        <f>R443</f>
        <v>0</v>
      </c>
      <c r="S442" s="606"/>
      <c r="T442" s="606"/>
      <c r="U442" s="606"/>
      <c r="V442" s="594"/>
      <c r="W442" s="594"/>
      <c r="X442" s="594">
        <f>X443</f>
        <v>0</v>
      </c>
      <c r="Y442" s="594" t="e">
        <f t="shared" si="547"/>
        <v>#DIV/0!</v>
      </c>
      <c r="Z442" s="594">
        <f>Z443</f>
        <v>0</v>
      </c>
      <c r="AA442" s="389" t="e">
        <f t="shared" si="520"/>
        <v>#DIV/0!</v>
      </c>
      <c r="AB442" s="348">
        <f>AB443</f>
        <v>0</v>
      </c>
      <c r="AC442" s="594"/>
      <c r="AD442" s="594"/>
      <c r="AE442" s="594"/>
      <c r="AF442" s="594"/>
      <c r="AG442" s="594"/>
      <c r="AH442" s="348"/>
      <c r="AI442" s="389" t="e">
        <f t="shared" si="542"/>
        <v>#DIV/0!</v>
      </c>
      <c r="AJ442" s="348">
        <f>AJ443</f>
        <v>0</v>
      </c>
      <c r="AK442" s="393" t="e">
        <f t="shared" si="544"/>
        <v>#DIV/0!</v>
      </c>
      <c r="AL442" s="590">
        <f>AL443</f>
        <v>0</v>
      </c>
      <c r="AM442" s="387"/>
      <c r="AN442" s="387"/>
      <c r="AO442" s="387"/>
      <c r="AP442" s="582"/>
      <c r="AQ442" s="582"/>
      <c r="AR442" s="590">
        <f>AR443</f>
        <v>0</v>
      </c>
      <c r="AS442" s="338" t="e">
        <f t="shared" si="553"/>
        <v>#DIV/0!</v>
      </c>
      <c r="AT442" s="331"/>
      <c r="AU442" s="331"/>
      <c r="AV442" s="331">
        <f>AM442</f>
        <v>0</v>
      </c>
      <c r="AW442" s="331" t="e">
        <f t="shared" si="559"/>
        <v>#DIV/0!</v>
      </c>
      <c r="AX442" s="331"/>
      <c r="AY442" s="331"/>
      <c r="AZ442" s="331" t="e">
        <f>AS442</f>
        <v>#DIV/0!</v>
      </c>
      <c r="BA442" s="351">
        <f t="shared" si="563"/>
        <v>0</v>
      </c>
      <c r="BB442" s="331"/>
      <c r="BC442" s="331"/>
      <c r="BD442" s="331">
        <f>BD443</f>
        <v>0</v>
      </c>
      <c r="BE442" s="593">
        <f>BE443</f>
        <v>0</v>
      </c>
      <c r="BF442" s="398" t="e">
        <f t="shared" si="568"/>
        <v>#DIV/0!</v>
      </c>
      <c r="BG442" s="593">
        <f>BG443</f>
        <v>0</v>
      </c>
      <c r="BH442" s="398"/>
      <c r="BI442" s="331"/>
      <c r="BJ442" s="331"/>
      <c r="BK442" s="331">
        <f>BK443</f>
        <v>0</v>
      </c>
      <c r="BL442" s="357" t="e">
        <f t="shared" si="540"/>
        <v>#DIV/0!</v>
      </c>
      <c r="BS442" s="651"/>
    </row>
    <row r="443" spans="2:71" s="69" customFormat="1" ht="119.25" hidden="1" customHeight="1" x14ac:dyDescent="0.2">
      <c r="B443" s="358" t="s">
        <v>60</v>
      </c>
      <c r="C443" s="211" t="s">
        <v>177</v>
      </c>
      <c r="D443" s="355"/>
      <c r="E443" s="355"/>
      <c r="F443" s="355"/>
      <c r="G443" s="355"/>
      <c r="H443" s="355"/>
      <c r="I443" s="355"/>
      <c r="J443" s="355"/>
      <c r="K443" s="355">
        <f t="shared" si="532"/>
        <v>0</v>
      </c>
      <c r="L443" s="355"/>
      <c r="M443" s="355"/>
      <c r="N443" s="355"/>
      <c r="O443" s="355">
        <v>0</v>
      </c>
      <c r="P443" s="355">
        <f>X443</f>
        <v>0</v>
      </c>
      <c r="Q443" s="606" t="e">
        <f t="shared" si="516"/>
        <v>#DIV/0!</v>
      </c>
      <c r="R443" s="355"/>
      <c r="S443" s="606"/>
      <c r="T443" s="606"/>
      <c r="U443" s="606"/>
      <c r="V443" s="355"/>
      <c r="W443" s="355"/>
      <c r="X443" s="355">
        <f>O443</f>
        <v>0</v>
      </c>
      <c r="Y443" s="594" t="e">
        <f t="shared" si="547"/>
        <v>#DIV/0!</v>
      </c>
      <c r="Z443" s="355">
        <f>AH443</f>
        <v>0</v>
      </c>
      <c r="AA443" s="389" t="e">
        <f t="shared" si="520"/>
        <v>#DIV/0!</v>
      </c>
      <c r="AB443" s="354"/>
      <c r="AC443" s="355"/>
      <c r="AD443" s="355"/>
      <c r="AE443" s="355"/>
      <c r="AF443" s="355"/>
      <c r="AG443" s="355"/>
      <c r="AH443" s="354">
        <f>O443</f>
        <v>0</v>
      </c>
      <c r="AI443" s="389" t="e">
        <f t="shared" si="542"/>
        <v>#DIV/0!</v>
      </c>
      <c r="AJ443" s="354">
        <f>AR443</f>
        <v>0</v>
      </c>
      <c r="AK443" s="393" t="e">
        <f t="shared" si="544"/>
        <v>#DIV/0!</v>
      </c>
      <c r="AL443" s="354"/>
      <c r="AM443" s="387"/>
      <c r="AN443" s="387"/>
      <c r="AO443" s="387"/>
      <c r="AP443" s="355"/>
      <c r="AQ443" s="355"/>
      <c r="AR443" s="354"/>
      <c r="AS443" s="338" t="e">
        <f t="shared" si="553"/>
        <v>#DIV/0!</v>
      </c>
      <c r="AT443" s="351"/>
      <c r="AU443" s="351"/>
      <c r="AV443" s="351"/>
      <c r="AW443" s="351"/>
      <c r="AX443" s="351"/>
      <c r="AY443" s="351"/>
      <c r="AZ443" s="351"/>
      <c r="BA443" s="351">
        <f t="shared" si="563"/>
        <v>0</v>
      </c>
      <c r="BB443" s="351"/>
      <c r="BC443" s="351"/>
      <c r="BD443" s="351">
        <f>O443</f>
        <v>0</v>
      </c>
      <c r="BE443" s="356">
        <f>BK443</f>
        <v>0</v>
      </c>
      <c r="BF443" s="398" t="e">
        <f t="shared" si="568"/>
        <v>#DIV/0!</v>
      </c>
      <c r="BG443" s="356"/>
      <c r="BH443" s="398"/>
      <c r="BI443" s="351"/>
      <c r="BJ443" s="351"/>
      <c r="BK443" s="356">
        <f>O443-AH443</f>
        <v>0</v>
      </c>
      <c r="BL443" s="357" t="e">
        <f t="shared" si="540"/>
        <v>#DIV/0!</v>
      </c>
      <c r="BS443" s="673"/>
    </row>
    <row r="444" spans="2:71" s="69" customFormat="1" ht="174.75" hidden="1" customHeight="1" x14ac:dyDescent="0.2">
      <c r="B444" s="358" t="s">
        <v>67</v>
      </c>
      <c r="C444" s="211" t="s">
        <v>177</v>
      </c>
      <c r="D444" s="355"/>
      <c r="E444" s="355"/>
      <c r="F444" s="355"/>
      <c r="G444" s="355"/>
      <c r="H444" s="355"/>
      <c r="I444" s="355"/>
      <c r="J444" s="355"/>
      <c r="K444" s="355">
        <f t="shared" si="532"/>
        <v>0</v>
      </c>
      <c r="L444" s="355"/>
      <c r="M444" s="355"/>
      <c r="N444" s="355"/>
      <c r="O444" s="355">
        <v>0</v>
      </c>
      <c r="P444" s="355" t="e">
        <f>R444+X444</f>
        <v>#REF!</v>
      </c>
      <c r="Q444" s="606" t="e">
        <f t="shared" si="516"/>
        <v>#REF!</v>
      </c>
      <c r="R444" s="355"/>
      <c r="S444" s="606"/>
      <c r="T444" s="606"/>
      <c r="U444" s="606"/>
      <c r="V444" s="355"/>
      <c r="W444" s="355"/>
      <c r="X444" s="355" t="e">
        <f>AH444-O444</f>
        <v>#REF!</v>
      </c>
      <c r="Y444" s="594" t="e">
        <f t="shared" si="547"/>
        <v>#REF!</v>
      </c>
      <c r="Z444" s="355" t="e">
        <f>AB444+AH444</f>
        <v>#REF!</v>
      </c>
      <c r="AA444" s="389" t="e">
        <f t="shared" si="520"/>
        <v>#REF!</v>
      </c>
      <c r="AB444" s="354"/>
      <c r="AC444" s="355"/>
      <c r="AD444" s="355"/>
      <c r="AE444" s="355"/>
      <c r="AF444" s="355"/>
      <c r="AG444" s="355"/>
      <c r="AH444" s="354" t="e">
        <f>AS444-#REF!</f>
        <v>#REF!</v>
      </c>
      <c r="AI444" s="389" t="e">
        <f t="shared" si="542"/>
        <v>#REF!</v>
      </c>
      <c r="AJ444" s="354" t="e">
        <f>AL444+AR444</f>
        <v>#REF!</v>
      </c>
      <c r="AK444" s="393" t="e">
        <f t="shared" si="544"/>
        <v>#REF!</v>
      </c>
      <c r="AL444" s="354"/>
      <c r="AM444" s="387"/>
      <c r="AN444" s="387"/>
      <c r="AO444" s="387"/>
      <c r="AP444" s="355"/>
      <c r="AQ444" s="355"/>
      <c r="AR444" s="354" t="e">
        <f>BA444-#REF!</f>
        <v>#REF!</v>
      </c>
      <c r="AS444" s="338" t="e">
        <f t="shared" si="553"/>
        <v>#REF!</v>
      </c>
      <c r="AT444" s="351"/>
      <c r="AU444" s="351"/>
      <c r="AV444" s="351"/>
      <c r="AW444" s="351"/>
      <c r="AX444" s="351"/>
      <c r="AY444" s="351"/>
      <c r="AZ444" s="351"/>
      <c r="BA444" s="351">
        <f t="shared" si="563"/>
        <v>0</v>
      </c>
      <c r="BB444" s="351"/>
      <c r="BC444" s="351"/>
      <c r="BD444" s="351">
        <v>0</v>
      </c>
      <c r="BE444" s="356" t="e">
        <f>BG444+BK444</f>
        <v>#REF!</v>
      </c>
      <c r="BF444" s="398" t="e">
        <f t="shared" si="568"/>
        <v>#REF!</v>
      </c>
      <c r="BG444" s="356"/>
      <c r="BH444" s="398"/>
      <c r="BI444" s="351"/>
      <c r="BJ444" s="351"/>
      <c r="BK444" s="351" t="e">
        <f>BT444-#REF!</f>
        <v>#REF!</v>
      </c>
      <c r="BL444" s="357" t="e">
        <f t="shared" si="540"/>
        <v>#REF!</v>
      </c>
      <c r="BS444" s="673"/>
    </row>
    <row r="445" spans="2:71" s="48" customFormat="1" ht="33" customHeight="1" x14ac:dyDescent="0.25">
      <c r="B445" s="770"/>
      <c r="C445" s="794" t="s">
        <v>179</v>
      </c>
      <c r="D445" s="772" t="e">
        <f>D446</f>
        <v>#REF!</v>
      </c>
      <c r="E445" s="772">
        <f>E446</f>
        <v>0</v>
      </c>
      <c r="F445" s="772">
        <f>F446</f>
        <v>0</v>
      </c>
      <c r="G445" s="772">
        <f>G446</f>
        <v>0</v>
      </c>
      <c r="H445" s="772"/>
      <c r="I445" s="772"/>
      <c r="J445" s="772"/>
      <c r="K445" s="772">
        <f>L445+O445</f>
        <v>148318.03068</v>
      </c>
      <c r="L445" s="772"/>
      <c r="M445" s="772"/>
      <c r="N445" s="772"/>
      <c r="O445" s="772">
        <f>O446</f>
        <v>148318.03068</v>
      </c>
      <c r="P445" s="772">
        <f>X445+V445+R445</f>
        <v>38303.9882</v>
      </c>
      <c r="Q445" s="788">
        <f t="shared" si="516"/>
        <v>0.2582557766199165</v>
      </c>
      <c r="R445" s="772">
        <f>R446</f>
        <v>0</v>
      </c>
      <c r="S445" s="788"/>
      <c r="T445" s="788"/>
      <c r="U445" s="788"/>
      <c r="V445" s="772"/>
      <c r="W445" s="772"/>
      <c r="X445" s="772">
        <f>X446+X461</f>
        <v>38303.9882</v>
      </c>
      <c r="Y445" s="772">
        <f t="shared" si="547"/>
        <v>0.2582557766199165</v>
      </c>
      <c r="Z445" s="772">
        <f>AH445+AF445+AB445</f>
        <v>109748.25856</v>
      </c>
      <c r="AA445" s="789">
        <f t="shared" si="520"/>
        <v>0.73995223680379574</v>
      </c>
      <c r="AB445" s="774">
        <f>AB446</f>
        <v>0</v>
      </c>
      <c r="AC445" s="772"/>
      <c r="AD445" s="772"/>
      <c r="AE445" s="772"/>
      <c r="AF445" s="772"/>
      <c r="AG445" s="772"/>
      <c r="AH445" s="774">
        <f>AH446+AH461</f>
        <v>109748.25856</v>
      </c>
      <c r="AI445" s="789">
        <f t="shared" si="542"/>
        <v>0.73995223680379574</v>
      </c>
      <c r="AJ445" s="774">
        <f>AR445+AP445+AL445</f>
        <v>148318.03068</v>
      </c>
      <c r="AK445" s="789">
        <f t="shared" si="544"/>
        <v>1</v>
      </c>
      <c r="AL445" s="774">
        <f>AL446</f>
        <v>0</v>
      </c>
      <c r="AM445" s="789"/>
      <c r="AN445" s="789"/>
      <c r="AO445" s="789"/>
      <c r="AP445" s="772"/>
      <c r="AQ445" s="772"/>
      <c r="AR445" s="774">
        <f>AR446+AR461</f>
        <v>148318.03068</v>
      </c>
      <c r="AS445" s="773">
        <f t="shared" si="553"/>
        <v>1</v>
      </c>
      <c r="AT445" s="791"/>
      <c r="AU445" s="791"/>
      <c r="AV445" s="791">
        <f>AV446+AV461</f>
        <v>75549.461750000002</v>
      </c>
      <c r="AW445" s="791">
        <f>AX445+AZ445</f>
        <v>-109748.25856</v>
      </c>
      <c r="AX445" s="791"/>
      <c r="AY445" s="791"/>
      <c r="AZ445" s="791">
        <f>AZ446</f>
        <v>-109748.25856</v>
      </c>
      <c r="BA445" s="791">
        <f>BB445+BD445</f>
        <v>75549.461750000002</v>
      </c>
      <c r="BB445" s="791"/>
      <c r="BC445" s="791"/>
      <c r="BD445" s="791">
        <f>BD446+BD461</f>
        <v>75549.461750000002</v>
      </c>
      <c r="BE445" s="776">
        <f>BK445+BI445+BG445</f>
        <v>38569.772119999994</v>
      </c>
      <c r="BF445" s="792">
        <f t="shared" si="568"/>
        <v>0.26004776319620426</v>
      </c>
      <c r="BG445" s="776">
        <f>BG446</f>
        <v>0</v>
      </c>
      <c r="BH445" s="792"/>
      <c r="BI445" s="791"/>
      <c r="BJ445" s="791"/>
      <c r="BK445" s="776">
        <f>BK446+BK461</f>
        <v>38569.772119999994</v>
      </c>
      <c r="BL445" s="777">
        <f t="shared" si="540"/>
        <v>0.26004776319620426</v>
      </c>
      <c r="BM445" s="798"/>
      <c r="BN445" s="798"/>
      <c r="BO445" s="798"/>
      <c r="BP445" s="798"/>
      <c r="BQ445" s="798"/>
      <c r="BR445" s="798"/>
      <c r="BS445" s="799"/>
    </row>
    <row r="446" spans="2:71" s="69" customFormat="1" ht="87" customHeight="1" x14ac:dyDescent="0.2">
      <c r="B446" s="726"/>
      <c r="C446" s="727" t="s">
        <v>354</v>
      </c>
      <c r="D446" s="728" t="e">
        <f>#REF!-#REF!</f>
        <v>#REF!</v>
      </c>
      <c r="E446" s="728"/>
      <c r="F446" s="728"/>
      <c r="G446" s="728"/>
      <c r="H446" s="728"/>
      <c r="I446" s="728"/>
      <c r="J446" s="728"/>
      <c r="K446" s="728">
        <f>O446</f>
        <v>148318.03068</v>
      </c>
      <c r="L446" s="728"/>
      <c r="M446" s="728"/>
      <c r="N446" s="728"/>
      <c r="O446" s="728">
        <v>148318.03068</v>
      </c>
      <c r="P446" s="728">
        <f>X446</f>
        <v>38303.9882</v>
      </c>
      <c r="Q446" s="729">
        <f t="shared" si="516"/>
        <v>0.2582557766199165</v>
      </c>
      <c r="R446" s="728"/>
      <c r="S446" s="730"/>
      <c r="T446" s="730"/>
      <c r="U446" s="730"/>
      <c r="V446" s="728"/>
      <c r="W446" s="728"/>
      <c r="X446" s="728">
        <v>38303.9882</v>
      </c>
      <c r="Y446" s="731">
        <f t="shared" si="547"/>
        <v>0.2582557766199165</v>
      </c>
      <c r="Z446" s="728">
        <f>AH446</f>
        <v>109748.25856</v>
      </c>
      <c r="AA446" s="711">
        <f t="shared" si="520"/>
        <v>0.73995223680379574</v>
      </c>
      <c r="AB446" s="732"/>
      <c r="AC446" s="728"/>
      <c r="AD446" s="728"/>
      <c r="AE446" s="728"/>
      <c r="AF446" s="728"/>
      <c r="AG446" s="728"/>
      <c r="AH446" s="732">
        <v>109748.25856</v>
      </c>
      <c r="AI446" s="709">
        <f t="shared" si="542"/>
        <v>0.73995223680379574</v>
      </c>
      <c r="AJ446" s="732">
        <f>AR446</f>
        <v>148318.03068</v>
      </c>
      <c r="AK446" s="733">
        <f t="shared" si="544"/>
        <v>1</v>
      </c>
      <c r="AL446" s="732"/>
      <c r="AM446" s="711"/>
      <c r="AN446" s="711"/>
      <c r="AO446" s="711"/>
      <c r="AP446" s="728"/>
      <c r="AQ446" s="728"/>
      <c r="AR446" s="732">
        <f>O446</f>
        <v>148318.03068</v>
      </c>
      <c r="AS446" s="733">
        <f t="shared" si="553"/>
        <v>1</v>
      </c>
      <c r="AT446" s="724"/>
      <c r="AU446" s="724"/>
      <c r="AV446" s="724"/>
      <c r="AW446" s="724">
        <f>AZ446</f>
        <v>-109748.25856</v>
      </c>
      <c r="AX446" s="724"/>
      <c r="AY446" s="724"/>
      <c r="AZ446" s="724">
        <f>BD446-AH446</f>
        <v>-109748.25856</v>
      </c>
      <c r="BA446" s="724">
        <f>BD446</f>
        <v>0</v>
      </c>
      <c r="BB446" s="724"/>
      <c r="BC446" s="724"/>
      <c r="BD446" s="724">
        <v>0</v>
      </c>
      <c r="BE446" s="725">
        <f>BK446</f>
        <v>38569.772119999994</v>
      </c>
      <c r="BF446" s="734">
        <f t="shared" si="568"/>
        <v>0.26004776319620426</v>
      </c>
      <c r="BG446" s="725"/>
      <c r="BH446" s="734"/>
      <c r="BI446" s="724"/>
      <c r="BJ446" s="724"/>
      <c r="BK446" s="725">
        <f>O446-AH446</f>
        <v>38569.772119999994</v>
      </c>
      <c r="BL446" s="735">
        <f t="shared" si="540"/>
        <v>0.26004776319620426</v>
      </c>
      <c r="BM446" s="736"/>
      <c r="BN446" s="736"/>
      <c r="BO446" s="736"/>
      <c r="BP446" s="736"/>
      <c r="BQ446" s="736"/>
      <c r="BR446" s="736"/>
      <c r="BS446" s="716" t="s">
        <v>441</v>
      </c>
    </row>
    <row r="447" spans="2:71" s="80" customFormat="1" ht="47.25" hidden="1" customHeight="1" x14ac:dyDescent="0.25">
      <c r="B447" s="441" t="s">
        <v>181</v>
      </c>
      <c r="C447" s="213" t="s">
        <v>182</v>
      </c>
      <c r="D447" s="442">
        <v>0</v>
      </c>
      <c r="E447" s="442">
        <f>G447</f>
        <v>34170.603999999999</v>
      </c>
      <c r="F447" s="442"/>
      <c r="G447" s="442">
        <v>34170.603999999999</v>
      </c>
      <c r="H447" s="442"/>
      <c r="I447" s="442"/>
      <c r="J447" s="442"/>
      <c r="K447" s="355">
        <f t="shared" ref="K447:K461" si="569">O447</f>
        <v>0</v>
      </c>
      <c r="L447" s="442"/>
      <c r="M447" s="442"/>
      <c r="N447" s="442"/>
      <c r="O447" s="442">
        <v>0</v>
      </c>
      <c r="P447" s="443"/>
      <c r="Q447" s="442"/>
      <c r="R447" s="443"/>
      <c r="S447" s="442"/>
      <c r="T447" s="442"/>
      <c r="U447" s="442"/>
      <c r="V447" s="442"/>
      <c r="W447" s="442"/>
      <c r="X447" s="442"/>
      <c r="Y447" s="442"/>
      <c r="Z447" s="443"/>
      <c r="AA447" s="442"/>
      <c r="AB447" s="443"/>
      <c r="AC447" s="442"/>
      <c r="AD447" s="442"/>
      <c r="AE447" s="442"/>
      <c r="AF447" s="442"/>
      <c r="AG447" s="442"/>
      <c r="AH447" s="442"/>
      <c r="AI447" s="442"/>
      <c r="AJ447" s="443"/>
      <c r="AK447" s="442"/>
      <c r="AL447" s="443"/>
      <c r="AM447" s="444"/>
      <c r="AN447" s="444"/>
      <c r="AO447" s="444"/>
      <c r="AP447" s="442"/>
      <c r="AQ447" s="442"/>
      <c r="AR447" s="442"/>
      <c r="AS447" s="442"/>
      <c r="AT447" s="445"/>
      <c r="AU447" s="445"/>
      <c r="AV447" s="446">
        <f>BD447-AH447</f>
        <v>0</v>
      </c>
      <c r="AW447" s="445">
        <f>AX447+AZ447</f>
        <v>0</v>
      </c>
      <c r="AX447" s="445"/>
      <c r="AY447" s="445"/>
      <c r="AZ447" s="446">
        <f>BG447-AL447</f>
        <v>0</v>
      </c>
      <c r="BA447" s="351">
        <f t="shared" ref="BA447:BA461" si="570">BD447</f>
        <v>0</v>
      </c>
      <c r="BB447" s="445"/>
      <c r="BC447" s="445"/>
      <c r="BD447" s="445">
        <f>AH447</f>
        <v>0</v>
      </c>
      <c r="BE447" s="445"/>
      <c r="BF447" s="398" t="e">
        <f t="shared" si="568"/>
        <v>#DIV/0!</v>
      </c>
      <c r="BG447" s="447"/>
      <c r="BH447" s="398" t="e">
        <f t="shared" ref="BH447:BH510" si="571">BG447/L447</f>
        <v>#DIV/0!</v>
      </c>
      <c r="BI447" s="445"/>
      <c r="BJ447" s="445"/>
      <c r="BK447" s="445"/>
      <c r="BL447" s="445"/>
      <c r="BS447" s="686"/>
    </row>
    <row r="448" spans="2:71" s="46" customFormat="1" ht="137.25" hidden="1" customHeight="1" x14ac:dyDescent="0.25">
      <c r="B448" s="587" t="s">
        <v>71</v>
      </c>
      <c r="C448" s="194" t="s">
        <v>183</v>
      </c>
      <c r="D448" s="594">
        <f>D449+D453+D456</f>
        <v>0</v>
      </c>
      <c r="E448" s="594">
        <f t="shared" ref="E448:R448" si="572">E449+E453+E456</f>
        <v>497651.12247</v>
      </c>
      <c r="F448" s="594">
        <f t="shared" si="572"/>
        <v>497651.12247</v>
      </c>
      <c r="G448" s="594">
        <f t="shared" si="572"/>
        <v>0</v>
      </c>
      <c r="H448" s="594">
        <f t="shared" si="572"/>
        <v>-477401.12247</v>
      </c>
      <c r="I448" s="594">
        <f t="shared" si="572"/>
        <v>-477401.12247</v>
      </c>
      <c r="J448" s="594">
        <f t="shared" si="572"/>
        <v>0</v>
      </c>
      <c r="K448" s="355">
        <f t="shared" si="569"/>
        <v>0</v>
      </c>
      <c r="L448" s="594">
        <f t="shared" si="572"/>
        <v>0</v>
      </c>
      <c r="M448" s="594"/>
      <c r="N448" s="594"/>
      <c r="O448" s="594">
        <f t="shared" si="572"/>
        <v>0</v>
      </c>
      <c r="P448" s="348" t="e">
        <f t="shared" si="572"/>
        <v>#REF!</v>
      </c>
      <c r="Q448" s="594"/>
      <c r="R448" s="348" t="e">
        <f t="shared" si="572"/>
        <v>#REF!</v>
      </c>
      <c r="S448" s="594"/>
      <c r="T448" s="594"/>
      <c r="U448" s="594"/>
      <c r="V448" s="594"/>
      <c r="W448" s="594"/>
      <c r="X448" s="594">
        <f t="shared" ref="X448:Z448" si="573">X449+X453+X456</f>
        <v>0</v>
      </c>
      <c r="Y448" s="594"/>
      <c r="Z448" s="348" t="e">
        <f t="shared" si="573"/>
        <v>#REF!</v>
      </c>
      <c r="AA448" s="594"/>
      <c r="AB448" s="348" t="e">
        <f t="shared" ref="AB448" si="574">AB449+AB453+AB456</f>
        <v>#REF!</v>
      </c>
      <c r="AC448" s="594"/>
      <c r="AD448" s="594"/>
      <c r="AE448" s="594"/>
      <c r="AF448" s="594"/>
      <c r="AG448" s="594"/>
      <c r="AH448" s="594">
        <f t="shared" ref="AH448" si="575">AH449+AH453+AH456</f>
        <v>0</v>
      </c>
      <c r="AI448" s="594"/>
      <c r="AJ448" s="348" t="e">
        <f t="shared" ref="AJ448" si="576">AJ449+AJ453+AJ456</f>
        <v>#REF!</v>
      </c>
      <c r="AK448" s="594"/>
      <c r="AL448" s="348" t="e">
        <f t="shared" ref="AL448" si="577">AL449+AL453+AL456</f>
        <v>#REF!</v>
      </c>
      <c r="AM448" s="355"/>
      <c r="AN448" s="355"/>
      <c r="AO448" s="355"/>
      <c r="AP448" s="594"/>
      <c r="AQ448" s="594"/>
      <c r="AR448" s="594">
        <f t="shared" ref="AR448" si="578">AR449+AR453+AR456</f>
        <v>0</v>
      </c>
      <c r="AS448" s="594"/>
      <c r="AT448" s="595">
        <f>BB448-AF448</f>
        <v>0</v>
      </c>
      <c r="AU448" s="595"/>
      <c r="AV448" s="595">
        <f>AV449+AV453+AV456</f>
        <v>0</v>
      </c>
      <c r="AW448" s="595" t="e">
        <f>AW449+AW453+AW456</f>
        <v>#REF!</v>
      </c>
      <c r="AX448" s="595" t="e">
        <f>BE448-AJ448</f>
        <v>#REF!</v>
      </c>
      <c r="AY448" s="595"/>
      <c r="AZ448" s="595">
        <f>AZ449+AZ453+AZ456</f>
        <v>0</v>
      </c>
      <c r="BA448" s="351">
        <f t="shared" si="570"/>
        <v>0</v>
      </c>
      <c r="BB448" s="595">
        <f>BB449+BB453+BB456</f>
        <v>0</v>
      </c>
      <c r="BC448" s="595"/>
      <c r="BD448" s="595">
        <f>BD449+BD453+BD456</f>
        <v>0</v>
      </c>
      <c r="BE448" s="595" t="e">
        <f t="shared" ref="BE448" si="579">BE449+BE453+BE456</f>
        <v>#REF!</v>
      </c>
      <c r="BF448" s="398" t="e">
        <f t="shared" si="568"/>
        <v>#REF!</v>
      </c>
      <c r="BG448" s="352" t="e">
        <f t="shared" ref="BG448" si="580">BG449+BG453+BG456</f>
        <v>#REF!</v>
      </c>
      <c r="BH448" s="398" t="e">
        <f t="shared" si="571"/>
        <v>#REF!</v>
      </c>
      <c r="BI448" s="595"/>
      <c r="BJ448" s="595"/>
      <c r="BK448" s="595">
        <f t="shared" ref="BK448" si="581">BK449+BK453+BK456</f>
        <v>0</v>
      </c>
      <c r="BL448" s="595"/>
      <c r="BS448" s="649"/>
    </row>
    <row r="449" spans="2:71" s="44" customFormat="1" ht="116.25" hidden="1" customHeight="1" x14ac:dyDescent="0.25">
      <c r="B449" s="301" t="s">
        <v>103</v>
      </c>
      <c r="C449" s="186" t="s">
        <v>184</v>
      </c>
      <c r="D449" s="302"/>
      <c r="E449" s="582">
        <f t="shared" ref="E449:E458" si="582">F449+G449</f>
        <v>477401.12247</v>
      </c>
      <c r="F449" s="302">
        <f>SUM(F450:F452)</f>
        <v>477401.12247</v>
      </c>
      <c r="G449" s="302">
        <f>SUM(G450:G452)</f>
        <v>0</v>
      </c>
      <c r="H449" s="302">
        <f>I449</f>
        <v>-477401.12247</v>
      </c>
      <c r="I449" s="302">
        <f>I450+I451+I452</f>
        <v>-477401.12247</v>
      </c>
      <c r="J449" s="302"/>
      <c r="K449" s="355">
        <f t="shared" si="569"/>
        <v>0</v>
      </c>
      <c r="L449" s="302">
        <f>L450+L451+L452</f>
        <v>0</v>
      </c>
      <c r="M449" s="302"/>
      <c r="N449" s="302"/>
      <c r="O449" s="302"/>
      <c r="P449" s="590">
        <f>R449+X449</f>
        <v>0</v>
      </c>
      <c r="Q449" s="582"/>
      <c r="R449" s="590">
        <f>SUM(R450:R452)</f>
        <v>0</v>
      </c>
      <c r="S449" s="302"/>
      <c r="T449" s="302"/>
      <c r="U449" s="302"/>
      <c r="V449" s="302"/>
      <c r="W449" s="302"/>
      <c r="X449" s="302">
        <f>SUM(X450:X452)</f>
        <v>0</v>
      </c>
      <c r="Y449" s="302"/>
      <c r="Z449" s="590">
        <f>AB449+AH449</f>
        <v>0</v>
      </c>
      <c r="AA449" s="582"/>
      <c r="AB449" s="590">
        <f>SUM(AB450:AB452)</f>
        <v>0</v>
      </c>
      <c r="AC449" s="302"/>
      <c r="AD449" s="302"/>
      <c r="AE449" s="302"/>
      <c r="AF449" s="302"/>
      <c r="AG449" s="302"/>
      <c r="AH449" s="302">
        <f>SUM(AH450:AH452)</f>
        <v>0</v>
      </c>
      <c r="AI449" s="302"/>
      <c r="AJ449" s="590">
        <f>AL449+AR449</f>
        <v>0</v>
      </c>
      <c r="AK449" s="582"/>
      <c r="AL449" s="590">
        <f>SUM(AL450:AL452)</f>
        <v>0</v>
      </c>
      <c r="AM449" s="426"/>
      <c r="AN449" s="426"/>
      <c r="AO449" s="426"/>
      <c r="AP449" s="302"/>
      <c r="AQ449" s="302"/>
      <c r="AR449" s="302">
        <f>SUM(AR450:AR452)</f>
        <v>0</v>
      </c>
      <c r="AS449" s="302"/>
      <c r="AT449" s="305">
        <f>AT450+AT451+AT452</f>
        <v>0</v>
      </c>
      <c r="AU449" s="305"/>
      <c r="AV449" s="305"/>
      <c r="AW449" s="305">
        <f>AX449</f>
        <v>0</v>
      </c>
      <c r="AX449" s="305">
        <f>AX450+AX451+AX452</f>
        <v>0</v>
      </c>
      <c r="AY449" s="305"/>
      <c r="AZ449" s="305"/>
      <c r="BA449" s="351">
        <f t="shared" si="570"/>
        <v>0</v>
      </c>
      <c r="BB449" s="305">
        <f>BB450+BB451+BB452</f>
        <v>0</v>
      </c>
      <c r="BC449" s="305"/>
      <c r="BD449" s="305"/>
      <c r="BE449" s="331">
        <f>BG449+BK449</f>
        <v>0</v>
      </c>
      <c r="BF449" s="398" t="e">
        <f t="shared" si="568"/>
        <v>#DIV/0!</v>
      </c>
      <c r="BG449" s="593">
        <f>SUM(BG450:BG452)</f>
        <v>0</v>
      </c>
      <c r="BH449" s="398" t="e">
        <f t="shared" si="571"/>
        <v>#DIV/0!</v>
      </c>
      <c r="BI449" s="305"/>
      <c r="BJ449" s="305"/>
      <c r="BK449" s="305">
        <f>SUM(BK450:BK452)</f>
        <v>0</v>
      </c>
      <c r="BL449" s="305"/>
      <c r="BS449" s="648"/>
    </row>
    <row r="450" spans="2:71" s="43" customFormat="1" ht="15" hidden="1" customHeight="1" x14ac:dyDescent="0.25">
      <c r="B450" s="358"/>
      <c r="C450" s="191" t="s">
        <v>65</v>
      </c>
      <c r="D450" s="355"/>
      <c r="E450" s="355">
        <f t="shared" si="582"/>
        <v>375493.84052999999</v>
      </c>
      <c r="F450" s="355">
        <v>375493.84052999999</v>
      </c>
      <c r="G450" s="355"/>
      <c r="H450" s="355">
        <f>I450+J450</f>
        <v>-375493.84052999999</v>
      </c>
      <c r="I450" s="355">
        <f>L450-F450</f>
        <v>-375493.84052999999</v>
      </c>
      <c r="J450" s="355"/>
      <c r="K450" s="355">
        <f t="shared" si="569"/>
        <v>0</v>
      </c>
      <c r="L450" s="355">
        <v>0</v>
      </c>
      <c r="M450" s="355"/>
      <c r="N450" s="355"/>
      <c r="O450" s="355"/>
      <c r="P450" s="354">
        <f>R450+X450</f>
        <v>0</v>
      </c>
      <c r="Q450" s="355"/>
      <c r="R450" s="354"/>
      <c r="S450" s="355"/>
      <c r="T450" s="355"/>
      <c r="U450" s="355"/>
      <c r="V450" s="355"/>
      <c r="W450" s="355"/>
      <c r="X450" s="355"/>
      <c r="Y450" s="355"/>
      <c r="Z450" s="354">
        <f>AB450+AH450</f>
        <v>0</v>
      </c>
      <c r="AA450" s="355"/>
      <c r="AB450" s="354"/>
      <c r="AC450" s="355"/>
      <c r="AD450" s="355"/>
      <c r="AE450" s="355"/>
      <c r="AF450" s="355"/>
      <c r="AG450" s="355"/>
      <c r="AH450" s="355"/>
      <c r="AI450" s="355"/>
      <c r="AJ450" s="354">
        <f>AL450+AR450</f>
        <v>0</v>
      </c>
      <c r="AK450" s="582"/>
      <c r="AL450" s="354"/>
      <c r="AM450" s="355"/>
      <c r="AN450" s="355"/>
      <c r="AO450" s="355"/>
      <c r="AP450" s="355"/>
      <c r="AQ450" s="355"/>
      <c r="AR450" s="355"/>
      <c r="AS450" s="355"/>
      <c r="AT450" s="351">
        <v>0</v>
      </c>
      <c r="AU450" s="351"/>
      <c r="AV450" s="351"/>
      <c r="AW450" s="351">
        <f>AX450</f>
        <v>0</v>
      </c>
      <c r="AX450" s="351">
        <v>0</v>
      </c>
      <c r="AY450" s="351"/>
      <c r="AZ450" s="351"/>
      <c r="BA450" s="351">
        <f t="shared" si="570"/>
        <v>0</v>
      </c>
      <c r="BB450" s="351">
        <v>0</v>
      </c>
      <c r="BC450" s="351"/>
      <c r="BD450" s="351"/>
      <c r="BE450" s="351">
        <f>BG450+BK450</f>
        <v>0</v>
      </c>
      <c r="BF450" s="398" t="e">
        <f t="shared" si="568"/>
        <v>#DIV/0!</v>
      </c>
      <c r="BG450" s="356"/>
      <c r="BH450" s="398" t="e">
        <f t="shared" si="571"/>
        <v>#DIV/0!</v>
      </c>
      <c r="BI450" s="351"/>
      <c r="BJ450" s="351"/>
      <c r="BK450" s="351"/>
      <c r="BL450" s="351"/>
      <c r="BS450" s="647"/>
    </row>
    <row r="451" spans="2:71" s="43" customFormat="1" ht="45.75" hidden="1" customHeight="1" x14ac:dyDescent="0.25">
      <c r="B451" s="358"/>
      <c r="C451" s="191" t="s">
        <v>73</v>
      </c>
      <c r="D451" s="355"/>
      <c r="E451" s="355">
        <f t="shared" si="582"/>
        <v>0</v>
      </c>
      <c r="F451" s="355">
        <v>0</v>
      </c>
      <c r="G451" s="355"/>
      <c r="H451" s="355">
        <f>I451+J451</f>
        <v>0</v>
      </c>
      <c r="I451" s="355">
        <f>L451-F451</f>
        <v>0</v>
      </c>
      <c r="J451" s="355"/>
      <c r="K451" s="355">
        <f t="shared" si="569"/>
        <v>0</v>
      </c>
      <c r="L451" s="355">
        <v>0</v>
      </c>
      <c r="M451" s="355"/>
      <c r="N451" s="355"/>
      <c r="O451" s="355"/>
      <c r="P451" s="354"/>
      <c r="Q451" s="355"/>
      <c r="R451" s="354"/>
      <c r="S451" s="355"/>
      <c r="T451" s="355"/>
      <c r="U451" s="355"/>
      <c r="V451" s="355"/>
      <c r="W451" s="355"/>
      <c r="X451" s="355"/>
      <c r="Y451" s="355"/>
      <c r="Z451" s="354"/>
      <c r="AA451" s="355"/>
      <c r="AB451" s="354"/>
      <c r="AC451" s="355"/>
      <c r="AD451" s="355"/>
      <c r="AE451" s="355"/>
      <c r="AF451" s="355"/>
      <c r="AG451" s="355"/>
      <c r="AH451" s="355"/>
      <c r="AI451" s="355"/>
      <c r="AJ451" s="354"/>
      <c r="AK451" s="582"/>
      <c r="AL451" s="354"/>
      <c r="AM451" s="355"/>
      <c r="AN451" s="355"/>
      <c r="AO451" s="355"/>
      <c r="AP451" s="355"/>
      <c r="AQ451" s="355"/>
      <c r="AR451" s="355"/>
      <c r="AS451" s="355"/>
      <c r="AT451" s="351">
        <v>0</v>
      </c>
      <c r="AU451" s="351"/>
      <c r="AV451" s="351"/>
      <c r="AW451" s="351">
        <f>AX451</f>
        <v>0</v>
      </c>
      <c r="AX451" s="351">
        <v>0</v>
      </c>
      <c r="AY451" s="351"/>
      <c r="AZ451" s="351"/>
      <c r="BA451" s="351">
        <f t="shared" si="570"/>
        <v>0</v>
      </c>
      <c r="BB451" s="351">
        <v>0</v>
      </c>
      <c r="BC451" s="351"/>
      <c r="BD451" s="351"/>
      <c r="BE451" s="351"/>
      <c r="BF451" s="398" t="e">
        <f t="shared" si="568"/>
        <v>#DIV/0!</v>
      </c>
      <c r="BG451" s="356"/>
      <c r="BH451" s="398" t="e">
        <f t="shared" si="571"/>
        <v>#DIV/0!</v>
      </c>
      <c r="BI451" s="351"/>
      <c r="BJ451" s="351"/>
      <c r="BK451" s="351"/>
      <c r="BL451" s="351"/>
      <c r="BS451" s="647"/>
    </row>
    <row r="452" spans="2:71" s="43" customFormat="1" ht="15" hidden="1" customHeight="1" x14ac:dyDescent="0.25">
      <c r="B452" s="358"/>
      <c r="C452" s="191" t="s">
        <v>75</v>
      </c>
      <c r="D452" s="355"/>
      <c r="E452" s="355">
        <f t="shared" si="582"/>
        <v>101907.28194</v>
      </c>
      <c r="F452" s="355">
        <v>101907.28194</v>
      </c>
      <c r="G452" s="355"/>
      <c r="H452" s="355">
        <f>I452+J452</f>
        <v>-101907.28194</v>
      </c>
      <c r="I452" s="355">
        <f>L452-F452</f>
        <v>-101907.28194</v>
      </c>
      <c r="J452" s="355"/>
      <c r="K452" s="355">
        <f t="shared" si="569"/>
        <v>0</v>
      </c>
      <c r="L452" s="355">
        <v>0</v>
      </c>
      <c r="M452" s="355"/>
      <c r="N452" s="355"/>
      <c r="O452" s="355"/>
      <c r="P452" s="354">
        <f t="shared" ref="P452:P458" si="583">R452+X452</f>
        <v>0</v>
      </c>
      <c r="Q452" s="355"/>
      <c r="R452" s="354"/>
      <c r="S452" s="355"/>
      <c r="T452" s="355"/>
      <c r="U452" s="355"/>
      <c r="V452" s="355"/>
      <c r="W452" s="355"/>
      <c r="X452" s="355"/>
      <c r="Y452" s="355"/>
      <c r="Z452" s="354">
        <f t="shared" ref="Z452:Z458" si="584">AB452+AH452</f>
        <v>0</v>
      </c>
      <c r="AA452" s="355"/>
      <c r="AB452" s="354"/>
      <c r="AC452" s="355"/>
      <c r="AD452" s="355"/>
      <c r="AE452" s="355"/>
      <c r="AF452" s="355"/>
      <c r="AG452" s="355"/>
      <c r="AH452" s="355"/>
      <c r="AI452" s="355"/>
      <c r="AJ452" s="354">
        <f t="shared" ref="AJ452:AJ458" si="585">AL452+AR452</f>
        <v>0</v>
      </c>
      <c r="AK452" s="582"/>
      <c r="AL452" s="354"/>
      <c r="AM452" s="355"/>
      <c r="AN452" s="355"/>
      <c r="AO452" s="355"/>
      <c r="AP452" s="355"/>
      <c r="AQ452" s="355"/>
      <c r="AR452" s="355"/>
      <c r="AS452" s="355"/>
      <c r="AT452" s="351">
        <v>0</v>
      </c>
      <c r="AU452" s="351"/>
      <c r="AV452" s="351"/>
      <c r="AW452" s="351">
        <f>AX452</f>
        <v>0</v>
      </c>
      <c r="AX452" s="351">
        <v>0</v>
      </c>
      <c r="AY452" s="351"/>
      <c r="AZ452" s="351"/>
      <c r="BA452" s="351">
        <f t="shared" si="570"/>
        <v>0</v>
      </c>
      <c r="BB452" s="351">
        <v>0</v>
      </c>
      <c r="BC452" s="351"/>
      <c r="BD452" s="351"/>
      <c r="BE452" s="351">
        <f t="shared" ref="BE452:BE458" si="586">BG452+BK452</f>
        <v>0</v>
      </c>
      <c r="BF452" s="398" t="e">
        <f t="shared" si="568"/>
        <v>#DIV/0!</v>
      </c>
      <c r="BG452" s="356"/>
      <c r="BH452" s="398" t="e">
        <f t="shared" si="571"/>
        <v>#DIV/0!</v>
      </c>
      <c r="BI452" s="351"/>
      <c r="BJ452" s="351"/>
      <c r="BK452" s="351"/>
      <c r="BL452" s="351"/>
      <c r="BS452" s="647"/>
    </row>
    <row r="453" spans="2:71" s="44" customFormat="1" ht="153" hidden="1" customHeight="1" x14ac:dyDescent="0.25">
      <c r="B453" s="301" t="s">
        <v>141</v>
      </c>
      <c r="C453" s="186" t="s">
        <v>185</v>
      </c>
      <c r="D453" s="302"/>
      <c r="E453" s="582">
        <f t="shared" si="582"/>
        <v>0</v>
      </c>
      <c r="F453" s="302">
        <f>F454+F455</f>
        <v>0</v>
      </c>
      <c r="G453" s="302">
        <f>SUM(G454:G455)</f>
        <v>0</v>
      </c>
      <c r="H453" s="302"/>
      <c r="I453" s="302"/>
      <c r="J453" s="302"/>
      <c r="K453" s="355">
        <f t="shared" si="569"/>
        <v>0</v>
      </c>
      <c r="L453" s="302">
        <f>L454+L455</f>
        <v>0</v>
      </c>
      <c r="M453" s="302"/>
      <c r="N453" s="302"/>
      <c r="O453" s="302"/>
      <c r="P453" s="590">
        <f t="shared" si="583"/>
        <v>0</v>
      </c>
      <c r="Q453" s="582"/>
      <c r="R453" s="590">
        <f>SUM(R454:R455)</f>
        <v>0</v>
      </c>
      <c r="S453" s="302"/>
      <c r="T453" s="302"/>
      <c r="U453" s="302"/>
      <c r="V453" s="302"/>
      <c r="W453" s="302"/>
      <c r="X453" s="302">
        <f>SUM(X454:X455)</f>
        <v>0</v>
      </c>
      <c r="Y453" s="302"/>
      <c r="Z453" s="590">
        <f t="shared" si="584"/>
        <v>0</v>
      </c>
      <c r="AA453" s="582"/>
      <c r="AB453" s="590">
        <f>SUM(AB454:AB455)</f>
        <v>0</v>
      </c>
      <c r="AC453" s="302"/>
      <c r="AD453" s="302"/>
      <c r="AE453" s="302"/>
      <c r="AF453" s="302"/>
      <c r="AG453" s="302"/>
      <c r="AH453" s="302">
        <f>SUM(AH454:AH455)</f>
        <v>0</v>
      </c>
      <c r="AI453" s="302"/>
      <c r="AJ453" s="590">
        <f t="shared" si="585"/>
        <v>0</v>
      </c>
      <c r="AK453" s="582"/>
      <c r="AL453" s="590">
        <f>SUM(AL454:AL455)</f>
        <v>0</v>
      </c>
      <c r="AM453" s="426"/>
      <c r="AN453" s="426"/>
      <c r="AO453" s="426"/>
      <c r="AP453" s="302"/>
      <c r="AQ453" s="302"/>
      <c r="AR453" s="302">
        <f>SUM(AR454:AR455)</f>
        <v>0</v>
      </c>
      <c r="AS453" s="302"/>
      <c r="AT453" s="305">
        <f>AT454+AT455</f>
        <v>0</v>
      </c>
      <c r="AU453" s="305"/>
      <c r="AV453" s="305"/>
      <c r="AW453" s="331">
        <f>AX453+AZ453</f>
        <v>0</v>
      </c>
      <c r="AX453" s="305">
        <f>AX454+AX455</f>
        <v>0</v>
      </c>
      <c r="AY453" s="305"/>
      <c r="AZ453" s="305"/>
      <c r="BA453" s="351">
        <f t="shared" si="570"/>
        <v>0</v>
      </c>
      <c r="BB453" s="305">
        <f>BB454+BB455</f>
        <v>0</v>
      </c>
      <c r="BC453" s="305"/>
      <c r="BD453" s="305"/>
      <c r="BE453" s="331">
        <f t="shared" si="586"/>
        <v>0</v>
      </c>
      <c r="BF453" s="398" t="e">
        <f t="shared" si="568"/>
        <v>#DIV/0!</v>
      </c>
      <c r="BG453" s="593">
        <f>SUM(BG454:BG455)</f>
        <v>0</v>
      </c>
      <c r="BH453" s="398" t="e">
        <f t="shared" si="571"/>
        <v>#DIV/0!</v>
      </c>
      <c r="BI453" s="305"/>
      <c r="BJ453" s="305"/>
      <c r="BK453" s="305">
        <f>SUM(BK454:BK455)</f>
        <v>0</v>
      </c>
      <c r="BL453" s="305"/>
      <c r="BS453" s="648"/>
    </row>
    <row r="454" spans="2:71" s="43" customFormat="1" ht="15" hidden="1" customHeight="1" x14ac:dyDescent="0.25">
      <c r="B454" s="358"/>
      <c r="C454" s="191" t="s">
        <v>65</v>
      </c>
      <c r="D454" s="355"/>
      <c r="E454" s="355">
        <f t="shared" si="582"/>
        <v>0</v>
      </c>
      <c r="F454" s="355">
        <v>0</v>
      </c>
      <c r="G454" s="355">
        <v>0</v>
      </c>
      <c r="H454" s="355"/>
      <c r="I454" s="355"/>
      <c r="J454" s="355"/>
      <c r="K454" s="355">
        <f t="shared" si="569"/>
        <v>0</v>
      </c>
      <c r="L454" s="355">
        <v>0</v>
      </c>
      <c r="M454" s="355"/>
      <c r="N454" s="355"/>
      <c r="O454" s="355"/>
      <c r="P454" s="354">
        <f t="shared" si="583"/>
        <v>0</v>
      </c>
      <c r="Q454" s="355"/>
      <c r="R454" s="354">
        <f>L454</f>
        <v>0</v>
      </c>
      <c r="S454" s="355"/>
      <c r="T454" s="355"/>
      <c r="U454" s="355"/>
      <c r="V454" s="355"/>
      <c r="W454" s="355"/>
      <c r="X454" s="355"/>
      <c r="Y454" s="355"/>
      <c r="Z454" s="354">
        <f t="shared" si="584"/>
        <v>0</v>
      </c>
      <c r="AA454" s="355"/>
      <c r="AB454" s="354">
        <f>X454</f>
        <v>0</v>
      </c>
      <c r="AC454" s="355"/>
      <c r="AD454" s="355"/>
      <c r="AE454" s="355"/>
      <c r="AF454" s="355"/>
      <c r="AG454" s="355"/>
      <c r="AH454" s="355"/>
      <c r="AI454" s="355"/>
      <c r="AJ454" s="354">
        <f t="shared" si="585"/>
        <v>0</v>
      </c>
      <c r="AK454" s="582"/>
      <c r="AL454" s="354">
        <f>AH454</f>
        <v>0</v>
      </c>
      <c r="AM454" s="355"/>
      <c r="AN454" s="355"/>
      <c r="AO454" s="355"/>
      <c r="AP454" s="355"/>
      <c r="AQ454" s="355"/>
      <c r="AR454" s="355"/>
      <c r="AS454" s="355"/>
      <c r="AT454" s="351">
        <v>0</v>
      </c>
      <c r="AU454" s="351"/>
      <c r="AV454" s="351"/>
      <c r="AW454" s="351">
        <f>AX454+AZ454</f>
        <v>0</v>
      </c>
      <c r="AX454" s="351">
        <v>0</v>
      </c>
      <c r="AY454" s="351"/>
      <c r="AZ454" s="351"/>
      <c r="BA454" s="351">
        <f t="shared" si="570"/>
        <v>0</v>
      </c>
      <c r="BB454" s="351">
        <v>0</v>
      </c>
      <c r="BC454" s="351"/>
      <c r="BD454" s="351"/>
      <c r="BE454" s="351">
        <f t="shared" si="586"/>
        <v>0</v>
      </c>
      <c r="BF454" s="398" t="e">
        <f t="shared" si="568"/>
        <v>#DIV/0!</v>
      </c>
      <c r="BG454" s="356">
        <f>BC454</f>
        <v>0</v>
      </c>
      <c r="BH454" s="398" t="e">
        <f t="shared" si="571"/>
        <v>#DIV/0!</v>
      </c>
      <c r="BI454" s="351"/>
      <c r="BJ454" s="351"/>
      <c r="BK454" s="351"/>
      <c r="BL454" s="351"/>
      <c r="BS454" s="647"/>
    </row>
    <row r="455" spans="2:71" s="43" customFormat="1" ht="15" hidden="1" customHeight="1" x14ac:dyDescent="0.25">
      <c r="B455" s="358"/>
      <c r="C455" s="191" t="s">
        <v>75</v>
      </c>
      <c r="D455" s="355"/>
      <c r="E455" s="355">
        <f t="shared" si="582"/>
        <v>0</v>
      </c>
      <c r="F455" s="355">
        <v>0</v>
      </c>
      <c r="G455" s="355"/>
      <c r="H455" s="355"/>
      <c r="I455" s="355"/>
      <c r="J455" s="355"/>
      <c r="K455" s="355">
        <f t="shared" si="569"/>
        <v>0</v>
      </c>
      <c r="L455" s="355">
        <v>0</v>
      </c>
      <c r="M455" s="355"/>
      <c r="N455" s="355"/>
      <c r="O455" s="355"/>
      <c r="P455" s="354">
        <f t="shared" si="583"/>
        <v>0</v>
      </c>
      <c r="Q455" s="355"/>
      <c r="R455" s="354"/>
      <c r="S455" s="355"/>
      <c r="T455" s="355"/>
      <c r="U455" s="355"/>
      <c r="V455" s="355"/>
      <c r="W455" s="355"/>
      <c r="X455" s="355"/>
      <c r="Y455" s="355"/>
      <c r="Z455" s="354">
        <f t="shared" si="584"/>
        <v>0</v>
      </c>
      <c r="AA455" s="355"/>
      <c r="AB455" s="354"/>
      <c r="AC455" s="355"/>
      <c r="AD455" s="355"/>
      <c r="AE455" s="355"/>
      <c r="AF455" s="355"/>
      <c r="AG455" s="355"/>
      <c r="AH455" s="355"/>
      <c r="AI455" s="355"/>
      <c r="AJ455" s="354">
        <f t="shared" si="585"/>
        <v>0</v>
      </c>
      <c r="AK455" s="582"/>
      <c r="AL455" s="354"/>
      <c r="AM455" s="355"/>
      <c r="AN455" s="355"/>
      <c r="AO455" s="355"/>
      <c r="AP455" s="355"/>
      <c r="AQ455" s="355"/>
      <c r="AR455" s="355"/>
      <c r="AS455" s="355"/>
      <c r="AT455" s="351">
        <v>0</v>
      </c>
      <c r="AU455" s="351"/>
      <c r="AV455" s="351"/>
      <c r="AW455" s="351">
        <f>AX455+AZ455</f>
        <v>0</v>
      </c>
      <c r="AX455" s="351">
        <v>0</v>
      </c>
      <c r="AY455" s="351"/>
      <c r="AZ455" s="351"/>
      <c r="BA455" s="351">
        <f t="shared" si="570"/>
        <v>0</v>
      </c>
      <c r="BB455" s="351">
        <v>0</v>
      </c>
      <c r="BC455" s="351"/>
      <c r="BD455" s="351"/>
      <c r="BE455" s="351">
        <f t="shared" si="586"/>
        <v>0</v>
      </c>
      <c r="BF455" s="398" t="e">
        <f t="shared" si="568"/>
        <v>#DIV/0!</v>
      </c>
      <c r="BG455" s="356"/>
      <c r="BH455" s="398" t="e">
        <f t="shared" si="571"/>
        <v>#DIV/0!</v>
      </c>
      <c r="BI455" s="351"/>
      <c r="BJ455" s="351"/>
      <c r="BK455" s="351"/>
      <c r="BL455" s="351"/>
      <c r="BS455" s="647"/>
    </row>
    <row r="456" spans="2:71" s="44" customFormat="1" ht="155.25" hidden="1" customHeight="1" x14ac:dyDescent="0.25">
      <c r="B456" s="301" t="s">
        <v>103</v>
      </c>
      <c r="C456" s="186" t="s">
        <v>186</v>
      </c>
      <c r="D456" s="302"/>
      <c r="E456" s="582">
        <f t="shared" si="582"/>
        <v>20250</v>
      </c>
      <c r="F456" s="302">
        <f>F457+F458</f>
        <v>20250</v>
      </c>
      <c r="G456" s="302">
        <f>SUM(G457:G458)</f>
        <v>0</v>
      </c>
      <c r="H456" s="302"/>
      <c r="I456" s="302"/>
      <c r="J456" s="302"/>
      <c r="K456" s="355">
        <f t="shared" si="569"/>
        <v>0</v>
      </c>
      <c r="L456" s="302">
        <f>L457+L458</f>
        <v>0</v>
      </c>
      <c r="M456" s="302"/>
      <c r="N456" s="302"/>
      <c r="O456" s="302"/>
      <c r="P456" s="590" t="e">
        <f t="shared" si="583"/>
        <v>#REF!</v>
      </c>
      <c r="Q456" s="582"/>
      <c r="R456" s="590" t="e">
        <f>R457+R458</f>
        <v>#REF!</v>
      </c>
      <c r="S456" s="302"/>
      <c r="T456" s="302"/>
      <c r="U456" s="302"/>
      <c r="V456" s="302"/>
      <c r="W456" s="302"/>
      <c r="X456" s="302">
        <f>SUM(X457:X458)</f>
        <v>0</v>
      </c>
      <c r="Y456" s="302"/>
      <c r="Z456" s="590" t="e">
        <f t="shared" si="584"/>
        <v>#REF!</v>
      </c>
      <c r="AA456" s="582"/>
      <c r="AB456" s="590" t="e">
        <f>AB457+AB458</f>
        <v>#REF!</v>
      </c>
      <c r="AC456" s="302"/>
      <c r="AD456" s="302"/>
      <c r="AE456" s="302"/>
      <c r="AF456" s="302"/>
      <c r="AG456" s="302"/>
      <c r="AH456" s="302">
        <f>SUM(AH457:AH458)</f>
        <v>0</v>
      </c>
      <c r="AI456" s="302"/>
      <c r="AJ456" s="590" t="e">
        <f t="shared" si="585"/>
        <v>#REF!</v>
      </c>
      <c r="AK456" s="582"/>
      <c r="AL456" s="590" t="e">
        <f>AL457+AL458</f>
        <v>#REF!</v>
      </c>
      <c r="AM456" s="426"/>
      <c r="AN456" s="426"/>
      <c r="AO456" s="426"/>
      <c r="AP456" s="302"/>
      <c r="AQ456" s="302"/>
      <c r="AR456" s="302">
        <f>SUM(AR457:AR458)</f>
        <v>0</v>
      </c>
      <c r="AS456" s="302"/>
      <c r="AT456" s="305">
        <f>BB456-AF456</f>
        <v>0</v>
      </c>
      <c r="AU456" s="305"/>
      <c r="AV456" s="305"/>
      <c r="AW456" s="305" t="e">
        <f>AX456</f>
        <v>#REF!</v>
      </c>
      <c r="AX456" s="305" t="e">
        <f>BE456-AJ456</f>
        <v>#REF!</v>
      </c>
      <c r="AY456" s="305"/>
      <c r="AZ456" s="305"/>
      <c r="BA456" s="351">
        <f t="shared" si="570"/>
        <v>0</v>
      </c>
      <c r="BB456" s="305">
        <f>BB457</f>
        <v>0</v>
      </c>
      <c r="BC456" s="305"/>
      <c r="BD456" s="305"/>
      <c r="BE456" s="331" t="e">
        <f t="shared" si="586"/>
        <v>#REF!</v>
      </c>
      <c r="BF456" s="398" t="e">
        <f t="shared" si="568"/>
        <v>#REF!</v>
      </c>
      <c r="BG456" s="593" t="e">
        <f>BG457+BG458</f>
        <v>#REF!</v>
      </c>
      <c r="BH456" s="398" t="e">
        <f t="shared" si="571"/>
        <v>#REF!</v>
      </c>
      <c r="BI456" s="305"/>
      <c r="BJ456" s="305"/>
      <c r="BK456" s="305">
        <f>SUM(BK457:BK458)</f>
        <v>0</v>
      </c>
      <c r="BL456" s="305"/>
      <c r="BS456" s="648"/>
    </row>
    <row r="457" spans="2:71" s="43" customFormat="1" ht="24" hidden="1" customHeight="1" x14ac:dyDescent="0.25">
      <c r="B457" s="358"/>
      <c r="C457" s="191" t="s">
        <v>65</v>
      </c>
      <c r="D457" s="355"/>
      <c r="E457" s="355">
        <f t="shared" si="582"/>
        <v>20250</v>
      </c>
      <c r="F457" s="355">
        <v>20250</v>
      </c>
      <c r="G457" s="355">
        <v>0</v>
      </c>
      <c r="H457" s="355"/>
      <c r="I457" s="355"/>
      <c r="J457" s="355"/>
      <c r="K457" s="355">
        <f t="shared" si="569"/>
        <v>0</v>
      </c>
      <c r="L457" s="355">
        <v>0</v>
      </c>
      <c r="M457" s="355"/>
      <c r="N457" s="355"/>
      <c r="O457" s="355"/>
      <c r="P457" s="354" t="e">
        <f t="shared" si="583"/>
        <v>#REF!</v>
      </c>
      <c r="Q457" s="355"/>
      <c r="R457" s="354" t="e">
        <f>#REF!-L457</f>
        <v>#REF!</v>
      </c>
      <c r="S457" s="355"/>
      <c r="T457" s="355"/>
      <c r="U457" s="355"/>
      <c r="V457" s="355"/>
      <c r="W457" s="355"/>
      <c r="X457" s="355"/>
      <c r="Y457" s="355"/>
      <c r="Z457" s="354" t="e">
        <f t="shared" si="584"/>
        <v>#REF!</v>
      </c>
      <c r="AA457" s="355"/>
      <c r="AB457" s="354" t="e">
        <f>#REF!-X457</f>
        <v>#REF!</v>
      </c>
      <c r="AC457" s="355"/>
      <c r="AD457" s="355"/>
      <c r="AE457" s="355"/>
      <c r="AF457" s="355"/>
      <c r="AG457" s="355"/>
      <c r="AH457" s="355"/>
      <c r="AI457" s="355"/>
      <c r="AJ457" s="354" t="e">
        <f t="shared" si="585"/>
        <v>#REF!</v>
      </c>
      <c r="AK457" s="582"/>
      <c r="AL457" s="354" t="e">
        <f>#REF!-AH457</f>
        <v>#REF!</v>
      </c>
      <c r="AM457" s="355"/>
      <c r="AN457" s="355"/>
      <c r="AO457" s="355"/>
      <c r="AP457" s="355"/>
      <c r="AQ457" s="355"/>
      <c r="AR457" s="355"/>
      <c r="AS457" s="355"/>
      <c r="AT457" s="351">
        <f>BB457-AF457</f>
        <v>0</v>
      </c>
      <c r="AU457" s="351"/>
      <c r="AV457" s="351"/>
      <c r="AW457" s="351"/>
      <c r="AX457" s="351"/>
      <c r="AY457" s="351"/>
      <c r="AZ457" s="351"/>
      <c r="BA457" s="351">
        <f t="shared" si="570"/>
        <v>0</v>
      </c>
      <c r="BB457" s="351">
        <v>0</v>
      </c>
      <c r="BC457" s="351"/>
      <c r="BD457" s="351"/>
      <c r="BE457" s="351" t="e">
        <f t="shared" si="586"/>
        <v>#REF!</v>
      </c>
      <c r="BF457" s="398" t="e">
        <f t="shared" si="568"/>
        <v>#REF!</v>
      </c>
      <c r="BG457" s="356" t="e">
        <f>#REF!-BC457</f>
        <v>#REF!</v>
      </c>
      <c r="BH457" s="398" t="e">
        <f t="shared" si="571"/>
        <v>#REF!</v>
      </c>
      <c r="BI457" s="351"/>
      <c r="BJ457" s="351"/>
      <c r="BK457" s="351"/>
      <c r="BL457" s="351"/>
      <c r="BS457" s="647"/>
    </row>
    <row r="458" spans="2:71" s="43" customFormat="1" ht="35.25" hidden="1" customHeight="1" x14ac:dyDescent="0.25">
      <c r="B458" s="358"/>
      <c r="C458" s="191" t="s">
        <v>75</v>
      </c>
      <c r="D458" s="355"/>
      <c r="E458" s="355">
        <f t="shared" si="582"/>
        <v>0</v>
      </c>
      <c r="F458" s="355">
        <v>0</v>
      </c>
      <c r="G458" s="355"/>
      <c r="H458" s="355"/>
      <c r="I458" s="355"/>
      <c r="J458" s="355"/>
      <c r="K458" s="355">
        <f t="shared" si="569"/>
        <v>0</v>
      </c>
      <c r="L458" s="355">
        <v>0</v>
      </c>
      <c r="M458" s="355"/>
      <c r="N458" s="355"/>
      <c r="O458" s="355"/>
      <c r="P458" s="354" t="e">
        <f t="shared" si="583"/>
        <v>#REF!</v>
      </c>
      <c r="Q458" s="355"/>
      <c r="R458" s="354" t="e">
        <f>#REF!-L458</f>
        <v>#REF!</v>
      </c>
      <c r="S458" s="355"/>
      <c r="T458" s="355"/>
      <c r="U458" s="355"/>
      <c r="V458" s="355"/>
      <c r="W458" s="355"/>
      <c r="X458" s="355"/>
      <c r="Y458" s="355"/>
      <c r="Z458" s="354" t="e">
        <f t="shared" si="584"/>
        <v>#REF!</v>
      </c>
      <c r="AA458" s="355"/>
      <c r="AB458" s="354" t="e">
        <f>#REF!-X458</f>
        <v>#REF!</v>
      </c>
      <c r="AC458" s="355"/>
      <c r="AD458" s="355"/>
      <c r="AE458" s="355"/>
      <c r="AF458" s="355"/>
      <c r="AG458" s="355"/>
      <c r="AH458" s="355"/>
      <c r="AI458" s="355"/>
      <c r="AJ458" s="354" t="e">
        <f t="shared" si="585"/>
        <v>#REF!</v>
      </c>
      <c r="AK458" s="582"/>
      <c r="AL458" s="354" t="e">
        <f>#REF!-AH458</f>
        <v>#REF!</v>
      </c>
      <c r="AM458" s="355"/>
      <c r="AN458" s="355"/>
      <c r="AO458" s="355"/>
      <c r="AP458" s="355"/>
      <c r="AQ458" s="355"/>
      <c r="AR458" s="355"/>
      <c r="AS458" s="355"/>
      <c r="AT458" s="351"/>
      <c r="AU458" s="351"/>
      <c r="AV458" s="351"/>
      <c r="AW458" s="351"/>
      <c r="AX458" s="351"/>
      <c r="AY458" s="351"/>
      <c r="AZ458" s="351"/>
      <c r="BA458" s="351">
        <f t="shared" si="570"/>
        <v>0</v>
      </c>
      <c r="BB458" s="351"/>
      <c r="BC458" s="351"/>
      <c r="BD458" s="351"/>
      <c r="BE458" s="351" t="e">
        <f t="shared" si="586"/>
        <v>#REF!</v>
      </c>
      <c r="BF458" s="398" t="e">
        <f t="shared" si="568"/>
        <v>#REF!</v>
      </c>
      <c r="BG458" s="356" t="e">
        <f>#REF!-BC458</f>
        <v>#REF!</v>
      </c>
      <c r="BH458" s="398" t="e">
        <f t="shared" si="571"/>
        <v>#REF!</v>
      </c>
      <c r="BI458" s="351"/>
      <c r="BJ458" s="351"/>
      <c r="BK458" s="351"/>
      <c r="BL458" s="351"/>
      <c r="BS458" s="647"/>
    </row>
    <row r="459" spans="2:71" s="43" customFormat="1" ht="86.25" hidden="1" customHeight="1" x14ac:dyDescent="0.25">
      <c r="B459" s="448" t="s">
        <v>31</v>
      </c>
      <c r="C459" s="214" t="s">
        <v>187</v>
      </c>
      <c r="D459" s="588">
        <v>0</v>
      </c>
      <c r="E459" s="588">
        <v>0</v>
      </c>
      <c r="F459" s="588">
        <v>0</v>
      </c>
      <c r="G459" s="588">
        <v>0</v>
      </c>
      <c r="H459" s="588">
        <v>0</v>
      </c>
      <c r="I459" s="588">
        <v>0</v>
      </c>
      <c r="J459" s="588">
        <v>0</v>
      </c>
      <c r="K459" s="355">
        <f t="shared" si="569"/>
        <v>0</v>
      </c>
      <c r="L459" s="588">
        <v>0</v>
      </c>
      <c r="M459" s="588"/>
      <c r="N459" s="588"/>
      <c r="O459" s="588">
        <v>0</v>
      </c>
      <c r="P459" s="361">
        <v>0</v>
      </c>
      <c r="Q459" s="588"/>
      <c r="R459" s="361">
        <v>0</v>
      </c>
      <c r="S459" s="588"/>
      <c r="T459" s="588"/>
      <c r="U459" s="588"/>
      <c r="V459" s="588"/>
      <c r="W459" s="588"/>
      <c r="X459" s="588">
        <v>0</v>
      </c>
      <c r="Y459" s="588"/>
      <c r="Z459" s="361">
        <v>0</v>
      </c>
      <c r="AA459" s="588"/>
      <c r="AB459" s="361">
        <v>0</v>
      </c>
      <c r="AC459" s="588"/>
      <c r="AD459" s="588"/>
      <c r="AE459" s="588"/>
      <c r="AF459" s="588"/>
      <c r="AG459" s="588"/>
      <c r="AH459" s="588">
        <v>0</v>
      </c>
      <c r="AI459" s="588"/>
      <c r="AJ459" s="361">
        <v>0</v>
      </c>
      <c r="AK459" s="588"/>
      <c r="AL459" s="361">
        <v>0</v>
      </c>
      <c r="AM459" s="355"/>
      <c r="AN459" s="355"/>
      <c r="AO459" s="355"/>
      <c r="AP459" s="588"/>
      <c r="AQ459" s="588"/>
      <c r="AR459" s="588">
        <v>0</v>
      </c>
      <c r="AS459" s="588"/>
      <c r="AT459" s="363">
        <v>0</v>
      </c>
      <c r="AU459" s="363"/>
      <c r="AV459" s="363">
        <v>0</v>
      </c>
      <c r="AW459" s="363">
        <v>0</v>
      </c>
      <c r="AX459" s="363">
        <v>0</v>
      </c>
      <c r="AY459" s="363"/>
      <c r="AZ459" s="363">
        <v>0</v>
      </c>
      <c r="BA459" s="351">
        <f t="shared" si="570"/>
        <v>0</v>
      </c>
      <c r="BB459" s="363">
        <v>0</v>
      </c>
      <c r="BC459" s="363"/>
      <c r="BD459" s="363">
        <v>0</v>
      </c>
      <c r="BE459" s="363">
        <v>0</v>
      </c>
      <c r="BF459" s="398" t="e">
        <f t="shared" si="568"/>
        <v>#DIV/0!</v>
      </c>
      <c r="BG459" s="364">
        <v>0</v>
      </c>
      <c r="BH459" s="398" t="e">
        <f t="shared" si="571"/>
        <v>#DIV/0!</v>
      </c>
      <c r="BI459" s="363"/>
      <c r="BJ459" s="363"/>
      <c r="BK459" s="363">
        <v>0</v>
      </c>
      <c r="BL459" s="363"/>
      <c r="BS459" s="647"/>
    </row>
    <row r="460" spans="2:71" s="42" customFormat="1" ht="90.75" hidden="1" customHeight="1" x14ac:dyDescent="0.25">
      <c r="B460" s="448" t="s">
        <v>32</v>
      </c>
      <c r="C460" s="214" t="s">
        <v>188</v>
      </c>
      <c r="D460" s="355">
        <v>0</v>
      </c>
      <c r="E460" s="355">
        <v>0</v>
      </c>
      <c r="F460" s="355">
        <v>0</v>
      </c>
      <c r="G460" s="355">
        <v>0</v>
      </c>
      <c r="H460" s="355">
        <v>0</v>
      </c>
      <c r="I460" s="355">
        <v>0</v>
      </c>
      <c r="J460" s="355">
        <v>0</v>
      </c>
      <c r="K460" s="355">
        <f t="shared" si="569"/>
        <v>0</v>
      </c>
      <c r="L460" s="355">
        <v>0</v>
      </c>
      <c r="M460" s="355"/>
      <c r="N460" s="355"/>
      <c r="O460" s="355">
        <v>0</v>
      </c>
      <c r="P460" s="354">
        <v>0</v>
      </c>
      <c r="Q460" s="355"/>
      <c r="R460" s="354">
        <v>0</v>
      </c>
      <c r="S460" s="355"/>
      <c r="T460" s="355"/>
      <c r="U460" s="355"/>
      <c r="V460" s="355"/>
      <c r="W460" s="355"/>
      <c r="X460" s="355">
        <v>0</v>
      </c>
      <c r="Y460" s="355"/>
      <c r="Z460" s="354">
        <v>0</v>
      </c>
      <c r="AA460" s="355"/>
      <c r="AB460" s="354">
        <v>0</v>
      </c>
      <c r="AC460" s="355"/>
      <c r="AD460" s="355"/>
      <c r="AE460" s="355"/>
      <c r="AF460" s="355"/>
      <c r="AG460" s="355"/>
      <c r="AH460" s="355">
        <v>0</v>
      </c>
      <c r="AI460" s="355"/>
      <c r="AJ460" s="354">
        <v>0</v>
      </c>
      <c r="AK460" s="582"/>
      <c r="AL460" s="354">
        <v>0</v>
      </c>
      <c r="AM460" s="355"/>
      <c r="AN460" s="355"/>
      <c r="AO460" s="355"/>
      <c r="AP460" s="355"/>
      <c r="AQ460" s="355"/>
      <c r="AR460" s="355">
        <v>0</v>
      </c>
      <c r="AS460" s="355"/>
      <c r="AT460" s="351">
        <v>0</v>
      </c>
      <c r="AU460" s="351"/>
      <c r="AV460" s="351">
        <v>0</v>
      </c>
      <c r="AW460" s="351">
        <v>0</v>
      </c>
      <c r="AX460" s="351">
        <v>0</v>
      </c>
      <c r="AY460" s="351"/>
      <c r="AZ460" s="351">
        <v>0</v>
      </c>
      <c r="BA460" s="351">
        <f t="shared" si="570"/>
        <v>0</v>
      </c>
      <c r="BB460" s="351">
        <v>0</v>
      </c>
      <c r="BC460" s="351"/>
      <c r="BD460" s="351">
        <v>0</v>
      </c>
      <c r="BE460" s="351">
        <v>0</v>
      </c>
      <c r="BF460" s="398" t="e">
        <f t="shared" si="568"/>
        <v>#DIV/0!</v>
      </c>
      <c r="BG460" s="356">
        <v>0</v>
      </c>
      <c r="BH460" s="398" t="e">
        <f t="shared" si="571"/>
        <v>#DIV/0!</v>
      </c>
      <c r="BI460" s="351"/>
      <c r="BJ460" s="351"/>
      <c r="BK460" s="351">
        <v>0</v>
      </c>
      <c r="BL460" s="351"/>
      <c r="BM460" s="41"/>
      <c r="BN460" s="41"/>
      <c r="BS460" s="646"/>
    </row>
    <row r="461" spans="2:71" s="42" customFormat="1" ht="180" hidden="1" customHeight="1" x14ac:dyDescent="0.25">
      <c r="B461" s="358" t="s">
        <v>60</v>
      </c>
      <c r="C461" s="211" t="s">
        <v>180</v>
      </c>
      <c r="D461" s="355"/>
      <c r="E461" s="355"/>
      <c r="F461" s="355"/>
      <c r="G461" s="355"/>
      <c r="H461" s="355"/>
      <c r="I461" s="355"/>
      <c r="J461" s="355"/>
      <c r="K461" s="355">
        <f t="shared" si="569"/>
        <v>0</v>
      </c>
      <c r="L461" s="355"/>
      <c r="M461" s="355"/>
      <c r="N461" s="355"/>
      <c r="O461" s="355"/>
      <c r="P461" s="354">
        <f>X461</f>
        <v>0</v>
      </c>
      <c r="Q461" s="355"/>
      <c r="R461" s="354"/>
      <c r="S461" s="355"/>
      <c r="T461" s="355"/>
      <c r="U461" s="355"/>
      <c r="V461" s="355"/>
      <c r="W461" s="355"/>
      <c r="X461" s="355">
        <v>0</v>
      </c>
      <c r="Y461" s="355"/>
      <c r="Z461" s="354">
        <f>AH461</f>
        <v>0</v>
      </c>
      <c r="AA461" s="355"/>
      <c r="AB461" s="354"/>
      <c r="AC461" s="355"/>
      <c r="AD461" s="355"/>
      <c r="AE461" s="355"/>
      <c r="AF461" s="355"/>
      <c r="AG461" s="355"/>
      <c r="AH461" s="355">
        <v>0</v>
      </c>
      <c r="AI461" s="355"/>
      <c r="AJ461" s="354">
        <f>AR461</f>
        <v>0</v>
      </c>
      <c r="AK461" s="582"/>
      <c r="AL461" s="354"/>
      <c r="AM461" s="355"/>
      <c r="AN461" s="355"/>
      <c r="AO461" s="355"/>
      <c r="AP461" s="355"/>
      <c r="AQ461" s="355"/>
      <c r="AR461" s="355">
        <v>0</v>
      </c>
      <c r="AS461" s="355"/>
      <c r="AT461" s="351"/>
      <c r="AU461" s="351"/>
      <c r="AV461" s="351">
        <f>BD461-AH461</f>
        <v>75549.461750000002</v>
      </c>
      <c r="AW461" s="351"/>
      <c r="AX461" s="351"/>
      <c r="AY461" s="351"/>
      <c r="AZ461" s="351"/>
      <c r="BA461" s="351">
        <f t="shared" si="570"/>
        <v>75549.461750000002</v>
      </c>
      <c r="BB461" s="351"/>
      <c r="BC461" s="351"/>
      <c r="BD461" s="351">
        <v>75549.461750000002</v>
      </c>
      <c r="BE461" s="351">
        <f>BK461</f>
        <v>0</v>
      </c>
      <c r="BF461" s="398" t="e">
        <f t="shared" si="568"/>
        <v>#DIV/0!</v>
      </c>
      <c r="BG461" s="356"/>
      <c r="BH461" s="398" t="e">
        <f t="shared" si="571"/>
        <v>#DIV/0!</v>
      </c>
      <c r="BI461" s="351"/>
      <c r="BJ461" s="351"/>
      <c r="BK461" s="351">
        <v>0</v>
      </c>
      <c r="BL461" s="351"/>
      <c r="BM461" s="41"/>
      <c r="BN461" s="41"/>
      <c r="BS461" s="646"/>
    </row>
    <row r="462" spans="2:71" s="42" customFormat="1" ht="81" hidden="1" customHeight="1" x14ac:dyDescent="0.25">
      <c r="B462" s="448"/>
      <c r="C462" s="214"/>
      <c r="D462" s="588"/>
      <c r="E462" s="588"/>
      <c r="F462" s="588"/>
      <c r="G462" s="588"/>
      <c r="H462" s="588"/>
      <c r="I462" s="588"/>
      <c r="J462" s="588"/>
      <c r="K462" s="588"/>
      <c r="L462" s="588"/>
      <c r="M462" s="588"/>
      <c r="N462" s="588"/>
      <c r="O462" s="588"/>
      <c r="P462" s="361"/>
      <c r="Q462" s="588"/>
      <c r="R462" s="361"/>
      <c r="S462" s="588"/>
      <c r="T462" s="588"/>
      <c r="U462" s="588"/>
      <c r="V462" s="588"/>
      <c r="W462" s="588"/>
      <c r="X462" s="588"/>
      <c r="Y462" s="588"/>
      <c r="Z462" s="361"/>
      <c r="AA462" s="588"/>
      <c r="AB462" s="361"/>
      <c r="AC462" s="588"/>
      <c r="AD462" s="588"/>
      <c r="AE462" s="588"/>
      <c r="AF462" s="588"/>
      <c r="AG462" s="588"/>
      <c r="AH462" s="588"/>
      <c r="AI462" s="588"/>
      <c r="AJ462" s="361"/>
      <c r="AK462" s="588"/>
      <c r="AL462" s="361"/>
      <c r="AM462" s="355"/>
      <c r="AN462" s="355"/>
      <c r="AO462" s="355"/>
      <c r="AP462" s="588"/>
      <c r="AQ462" s="588"/>
      <c r="AR462" s="588"/>
      <c r="AS462" s="588"/>
      <c r="AT462" s="363"/>
      <c r="AU462" s="363"/>
      <c r="AV462" s="351"/>
      <c r="AW462" s="363"/>
      <c r="AX462" s="363"/>
      <c r="AY462" s="363"/>
      <c r="AZ462" s="351"/>
      <c r="BA462" s="363"/>
      <c r="BB462" s="363"/>
      <c r="BC462" s="363"/>
      <c r="BD462" s="351"/>
      <c r="BE462" s="363"/>
      <c r="BF462" s="398" t="e">
        <f t="shared" si="568"/>
        <v>#DIV/0!</v>
      </c>
      <c r="BG462" s="364"/>
      <c r="BH462" s="398" t="e">
        <f t="shared" si="571"/>
        <v>#DIV/0!</v>
      </c>
      <c r="BI462" s="363"/>
      <c r="BJ462" s="363"/>
      <c r="BK462" s="363"/>
      <c r="BL462" s="363"/>
      <c r="BM462" s="41"/>
      <c r="BN462" s="41"/>
      <c r="BS462" s="646"/>
    </row>
    <row r="463" spans="2:71" s="42" customFormat="1" ht="81" hidden="1" customHeight="1" x14ac:dyDescent="0.25">
      <c r="B463" s="587"/>
      <c r="C463" s="189"/>
      <c r="D463" s="594"/>
      <c r="E463" s="594"/>
      <c r="F463" s="594"/>
      <c r="G463" s="594"/>
      <c r="H463" s="594"/>
      <c r="I463" s="594"/>
      <c r="J463" s="594"/>
      <c r="K463" s="594"/>
      <c r="L463" s="594"/>
      <c r="M463" s="594"/>
      <c r="N463" s="594"/>
      <c r="O463" s="594"/>
      <c r="P463" s="348"/>
      <c r="Q463" s="594"/>
      <c r="R463" s="348"/>
      <c r="S463" s="594"/>
      <c r="T463" s="594"/>
      <c r="U463" s="594"/>
      <c r="V463" s="594"/>
      <c r="W463" s="594"/>
      <c r="X463" s="594"/>
      <c r="Y463" s="594"/>
      <c r="Z463" s="348"/>
      <c r="AA463" s="594"/>
      <c r="AB463" s="348"/>
      <c r="AC463" s="594"/>
      <c r="AD463" s="594"/>
      <c r="AE463" s="594"/>
      <c r="AF463" s="594"/>
      <c r="AG463" s="594"/>
      <c r="AH463" s="594"/>
      <c r="AI463" s="594"/>
      <c r="AJ463" s="348"/>
      <c r="AK463" s="594"/>
      <c r="AL463" s="348"/>
      <c r="AM463" s="355"/>
      <c r="AN463" s="355"/>
      <c r="AO463" s="355"/>
      <c r="AP463" s="594"/>
      <c r="AQ463" s="594"/>
      <c r="AR463" s="594"/>
      <c r="AS463" s="594"/>
      <c r="AT463" s="595"/>
      <c r="AU463" s="595"/>
      <c r="AV463" s="351"/>
      <c r="AW463" s="595"/>
      <c r="AX463" s="595"/>
      <c r="AY463" s="595"/>
      <c r="AZ463" s="351"/>
      <c r="BA463" s="595"/>
      <c r="BB463" s="595"/>
      <c r="BC463" s="595"/>
      <c r="BD463" s="351"/>
      <c r="BE463" s="595"/>
      <c r="BF463" s="398" t="e">
        <f t="shared" si="568"/>
        <v>#DIV/0!</v>
      </c>
      <c r="BG463" s="352"/>
      <c r="BH463" s="398" t="e">
        <f t="shared" si="571"/>
        <v>#DIV/0!</v>
      </c>
      <c r="BI463" s="595"/>
      <c r="BJ463" s="595"/>
      <c r="BK463" s="595"/>
      <c r="BL463" s="595"/>
      <c r="BM463" s="41"/>
      <c r="BN463" s="41"/>
      <c r="BS463" s="646"/>
    </row>
    <row r="464" spans="2:71" s="42" customFormat="1" ht="180" hidden="1" customHeight="1" x14ac:dyDescent="0.25">
      <c r="B464" s="301"/>
      <c r="C464" s="190"/>
      <c r="D464" s="582"/>
      <c r="E464" s="582"/>
      <c r="F464" s="582"/>
      <c r="G464" s="582"/>
      <c r="H464" s="582"/>
      <c r="I464" s="582"/>
      <c r="J464" s="582"/>
      <c r="K464" s="582"/>
      <c r="L464" s="582"/>
      <c r="M464" s="582"/>
      <c r="N464" s="355"/>
      <c r="O464" s="355"/>
      <c r="P464" s="590"/>
      <c r="Q464" s="582"/>
      <c r="R464" s="590"/>
      <c r="S464" s="582"/>
      <c r="T464" s="582"/>
      <c r="U464" s="582"/>
      <c r="V464" s="582"/>
      <c r="W464" s="582"/>
      <c r="X464" s="582"/>
      <c r="Y464" s="582"/>
      <c r="Z464" s="590"/>
      <c r="AA464" s="582"/>
      <c r="AB464" s="590"/>
      <c r="AC464" s="582"/>
      <c r="AD464" s="582"/>
      <c r="AE464" s="582"/>
      <c r="AF464" s="582"/>
      <c r="AG464" s="582"/>
      <c r="AH464" s="582"/>
      <c r="AI464" s="582"/>
      <c r="AJ464" s="590"/>
      <c r="AK464" s="582"/>
      <c r="AL464" s="590"/>
      <c r="AM464" s="355"/>
      <c r="AN464" s="355"/>
      <c r="AO464" s="355"/>
      <c r="AP464" s="582"/>
      <c r="AQ464" s="582"/>
      <c r="AR464" s="582"/>
      <c r="AS464" s="582"/>
      <c r="AT464" s="331"/>
      <c r="AU464" s="351"/>
      <c r="AV464" s="351"/>
      <c r="AW464" s="331"/>
      <c r="AX464" s="331"/>
      <c r="AY464" s="351"/>
      <c r="AZ464" s="351"/>
      <c r="BA464" s="331"/>
      <c r="BB464" s="331"/>
      <c r="BC464" s="351"/>
      <c r="BD464" s="351"/>
      <c r="BE464" s="331"/>
      <c r="BF464" s="398" t="e">
        <f t="shared" si="568"/>
        <v>#DIV/0!</v>
      </c>
      <c r="BG464" s="593"/>
      <c r="BH464" s="398" t="e">
        <f t="shared" si="571"/>
        <v>#DIV/0!</v>
      </c>
      <c r="BI464" s="331"/>
      <c r="BJ464" s="331"/>
      <c r="BK464" s="331"/>
      <c r="BL464" s="331"/>
      <c r="BM464" s="41"/>
      <c r="BN464" s="41"/>
      <c r="BS464" s="646"/>
    </row>
    <row r="465" spans="2:71" s="42" customFormat="1" ht="45.75" hidden="1" customHeight="1" x14ac:dyDescent="0.25">
      <c r="B465" s="301"/>
      <c r="C465" s="186"/>
      <c r="D465" s="582"/>
      <c r="E465" s="582"/>
      <c r="F465" s="582"/>
      <c r="G465" s="582"/>
      <c r="H465" s="582"/>
      <c r="I465" s="582"/>
      <c r="J465" s="582"/>
      <c r="K465" s="582"/>
      <c r="L465" s="582"/>
      <c r="M465" s="582"/>
      <c r="N465" s="355"/>
      <c r="O465" s="355"/>
      <c r="P465" s="590"/>
      <c r="Q465" s="582"/>
      <c r="R465" s="590"/>
      <c r="S465" s="582"/>
      <c r="T465" s="582"/>
      <c r="U465" s="582"/>
      <c r="V465" s="582"/>
      <c r="W465" s="582"/>
      <c r="X465" s="582"/>
      <c r="Y465" s="582"/>
      <c r="Z465" s="590"/>
      <c r="AA465" s="582"/>
      <c r="AB465" s="590"/>
      <c r="AC465" s="582"/>
      <c r="AD465" s="582"/>
      <c r="AE465" s="582"/>
      <c r="AF465" s="582"/>
      <c r="AG465" s="582"/>
      <c r="AH465" s="582"/>
      <c r="AI465" s="582"/>
      <c r="AJ465" s="590"/>
      <c r="AK465" s="582"/>
      <c r="AL465" s="590"/>
      <c r="AM465" s="355"/>
      <c r="AN465" s="355"/>
      <c r="AO465" s="355"/>
      <c r="AP465" s="582"/>
      <c r="AQ465" s="582"/>
      <c r="AR465" s="582"/>
      <c r="AS465" s="582"/>
      <c r="AT465" s="331"/>
      <c r="AU465" s="351"/>
      <c r="AV465" s="351"/>
      <c r="AW465" s="331"/>
      <c r="AX465" s="331"/>
      <c r="AY465" s="351"/>
      <c r="AZ465" s="351"/>
      <c r="BA465" s="331"/>
      <c r="BB465" s="331"/>
      <c r="BC465" s="351"/>
      <c r="BD465" s="351"/>
      <c r="BE465" s="331"/>
      <c r="BF465" s="398" t="e">
        <f t="shared" si="568"/>
        <v>#DIV/0!</v>
      </c>
      <c r="BG465" s="593"/>
      <c r="BH465" s="398" t="e">
        <f t="shared" si="571"/>
        <v>#DIV/0!</v>
      </c>
      <c r="BI465" s="331"/>
      <c r="BJ465" s="331"/>
      <c r="BK465" s="331"/>
      <c r="BL465" s="331"/>
      <c r="BM465" s="41"/>
      <c r="BN465" s="41"/>
      <c r="BS465" s="646"/>
    </row>
    <row r="466" spans="2:71" s="42" customFormat="1" ht="36" hidden="1" customHeight="1" x14ac:dyDescent="0.25">
      <c r="B466" s="301"/>
      <c r="C466" s="191"/>
      <c r="D466" s="582"/>
      <c r="E466" s="355"/>
      <c r="F466" s="355"/>
      <c r="G466" s="582"/>
      <c r="H466" s="355"/>
      <c r="I466" s="355"/>
      <c r="J466" s="582"/>
      <c r="K466" s="355"/>
      <c r="L466" s="355"/>
      <c r="M466" s="355"/>
      <c r="N466" s="355"/>
      <c r="O466" s="355"/>
      <c r="P466" s="355"/>
      <c r="Q466" s="355"/>
      <c r="R466" s="355"/>
      <c r="S466" s="355"/>
      <c r="T466" s="355"/>
      <c r="U466" s="355"/>
      <c r="V466" s="582"/>
      <c r="W466" s="582"/>
      <c r="X466" s="582"/>
      <c r="Y466" s="582"/>
      <c r="Z466" s="355"/>
      <c r="AA466" s="355"/>
      <c r="AB466" s="355"/>
      <c r="AC466" s="355"/>
      <c r="AD466" s="355"/>
      <c r="AE466" s="355"/>
      <c r="AF466" s="582"/>
      <c r="AG466" s="582"/>
      <c r="AH466" s="582"/>
      <c r="AI466" s="582"/>
      <c r="AJ466" s="355"/>
      <c r="AK466" s="582"/>
      <c r="AL466" s="355"/>
      <c r="AM466" s="355"/>
      <c r="AN466" s="355"/>
      <c r="AO466" s="355"/>
      <c r="AP466" s="582"/>
      <c r="AQ466" s="582"/>
      <c r="AR466" s="582"/>
      <c r="AS466" s="582"/>
      <c r="AT466" s="351"/>
      <c r="AU466" s="351"/>
      <c r="AV466" s="351"/>
      <c r="AW466" s="351"/>
      <c r="AX466" s="351"/>
      <c r="AY466" s="351"/>
      <c r="AZ466" s="351"/>
      <c r="BA466" s="351"/>
      <c r="BB466" s="351"/>
      <c r="BC466" s="351"/>
      <c r="BD466" s="351"/>
      <c r="BE466" s="351"/>
      <c r="BF466" s="398" t="e">
        <f t="shared" si="568"/>
        <v>#DIV/0!</v>
      </c>
      <c r="BG466" s="351"/>
      <c r="BH466" s="398" t="e">
        <f t="shared" si="571"/>
        <v>#DIV/0!</v>
      </c>
      <c r="BI466" s="331"/>
      <c r="BJ466" s="331"/>
      <c r="BK466" s="331"/>
      <c r="BL466" s="331"/>
      <c r="BM466" s="41"/>
      <c r="BN466" s="41"/>
      <c r="BS466" s="646"/>
    </row>
    <row r="467" spans="2:71" s="42" customFormat="1" ht="30" hidden="1" customHeight="1" x14ac:dyDescent="0.25">
      <c r="B467" s="301"/>
      <c r="C467" s="191"/>
      <c r="D467" s="582"/>
      <c r="E467" s="355"/>
      <c r="F467" s="355"/>
      <c r="G467" s="582"/>
      <c r="H467" s="355"/>
      <c r="I467" s="355"/>
      <c r="J467" s="582"/>
      <c r="K467" s="355"/>
      <c r="L467" s="355"/>
      <c r="M467" s="355"/>
      <c r="N467" s="355"/>
      <c r="O467" s="355"/>
      <c r="P467" s="355"/>
      <c r="Q467" s="355"/>
      <c r="R467" s="355"/>
      <c r="S467" s="355"/>
      <c r="T467" s="355"/>
      <c r="U467" s="355"/>
      <c r="V467" s="582"/>
      <c r="W467" s="582"/>
      <c r="X467" s="582"/>
      <c r="Y467" s="582"/>
      <c r="Z467" s="355"/>
      <c r="AA467" s="355"/>
      <c r="AB467" s="355"/>
      <c r="AC467" s="355"/>
      <c r="AD467" s="355"/>
      <c r="AE467" s="355"/>
      <c r="AF467" s="582"/>
      <c r="AG467" s="582"/>
      <c r="AH467" s="582"/>
      <c r="AI467" s="582"/>
      <c r="AJ467" s="355"/>
      <c r="AK467" s="582"/>
      <c r="AL467" s="355"/>
      <c r="AM467" s="355"/>
      <c r="AN467" s="355"/>
      <c r="AO467" s="355"/>
      <c r="AP467" s="582"/>
      <c r="AQ467" s="582"/>
      <c r="AR467" s="582"/>
      <c r="AS467" s="582"/>
      <c r="AT467" s="351"/>
      <c r="AU467" s="351"/>
      <c r="AV467" s="351"/>
      <c r="AW467" s="351"/>
      <c r="AX467" s="351"/>
      <c r="AY467" s="351"/>
      <c r="AZ467" s="351"/>
      <c r="BA467" s="351"/>
      <c r="BB467" s="351"/>
      <c r="BC467" s="351"/>
      <c r="BD467" s="351"/>
      <c r="BE467" s="351"/>
      <c r="BF467" s="398" t="e">
        <f t="shared" si="568"/>
        <v>#DIV/0!</v>
      </c>
      <c r="BG467" s="351"/>
      <c r="BH467" s="398" t="e">
        <f t="shared" si="571"/>
        <v>#DIV/0!</v>
      </c>
      <c r="BI467" s="331"/>
      <c r="BJ467" s="331"/>
      <c r="BK467" s="331"/>
      <c r="BL467" s="331"/>
      <c r="BM467" s="41"/>
      <c r="BN467" s="41"/>
      <c r="BS467" s="646"/>
    </row>
    <row r="468" spans="2:71" s="42" customFormat="1" ht="45" hidden="1" customHeight="1" x14ac:dyDescent="0.25">
      <c r="B468" s="301"/>
      <c r="C468" s="191"/>
      <c r="D468" s="582"/>
      <c r="E468" s="355"/>
      <c r="F468" s="355"/>
      <c r="G468" s="582"/>
      <c r="H468" s="582"/>
      <c r="I468" s="582"/>
      <c r="J468" s="582"/>
      <c r="K468" s="582"/>
      <c r="L468" s="355"/>
      <c r="M468" s="355"/>
      <c r="N468" s="355"/>
      <c r="O468" s="355"/>
      <c r="P468" s="355"/>
      <c r="Q468" s="355"/>
      <c r="R468" s="355"/>
      <c r="S468" s="355"/>
      <c r="T468" s="355"/>
      <c r="U468" s="355"/>
      <c r="V468" s="582"/>
      <c r="W468" s="582"/>
      <c r="X468" s="582"/>
      <c r="Y468" s="582"/>
      <c r="Z468" s="355"/>
      <c r="AA468" s="355"/>
      <c r="AB468" s="355"/>
      <c r="AC468" s="355"/>
      <c r="AD468" s="355"/>
      <c r="AE468" s="355"/>
      <c r="AF468" s="582"/>
      <c r="AG468" s="582"/>
      <c r="AH468" s="582"/>
      <c r="AI468" s="582"/>
      <c r="AJ468" s="355"/>
      <c r="AK468" s="582"/>
      <c r="AL468" s="355"/>
      <c r="AM468" s="355"/>
      <c r="AN468" s="355"/>
      <c r="AO468" s="355"/>
      <c r="AP468" s="582"/>
      <c r="AQ468" s="582"/>
      <c r="AR468" s="582"/>
      <c r="AS468" s="582"/>
      <c r="AT468" s="351"/>
      <c r="AU468" s="351"/>
      <c r="AV468" s="351"/>
      <c r="AW468" s="331"/>
      <c r="AX468" s="351"/>
      <c r="AY468" s="351"/>
      <c r="AZ468" s="351"/>
      <c r="BA468" s="351"/>
      <c r="BB468" s="351"/>
      <c r="BC468" s="351"/>
      <c r="BD468" s="351"/>
      <c r="BE468" s="351"/>
      <c r="BF468" s="398" t="e">
        <f t="shared" si="568"/>
        <v>#DIV/0!</v>
      </c>
      <c r="BG468" s="351"/>
      <c r="BH468" s="398" t="e">
        <f t="shared" si="571"/>
        <v>#DIV/0!</v>
      </c>
      <c r="BI468" s="331"/>
      <c r="BJ468" s="331"/>
      <c r="BK468" s="331"/>
      <c r="BL468" s="331"/>
      <c r="BM468" s="41"/>
      <c r="BN468" s="41"/>
      <c r="BS468" s="646"/>
    </row>
    <row r="469" spans="2:71" s="42" customFormat="1" ht="56.25" hidden="1" customHeight="1" x14ac:dyDescent="0.25">
      <c r="B469" s="301"/>
      <c r="C469" s="191"/>
      <c r="D469" s="582"/>
      <c r="E469" s="355"/>
      <c r="F469" s="355"/>
      <c r="G469" s="582"/>
      <c r="H469" s="582"/>
      <c r="I469" s="582"/>
      <c r="J469" s="582"/>
      <c r="K469" s="355"/>
      <c r="L469" s="355"/>
      <c r="M469" s="355"/>
      <c r="N469" s="355"/>
      <c r="O469" s="355"/>
      <c r="P469" s="355"/>
      <c r="Q469" s="355"/>
      <c r="R469" s="355"/>
      <c r="S469" s="355"/>
      <c r="T469" s="355"/>
      <c r="U469" s="355"/>
      <c r="V469" s="582"/>
      <c r="W469" s="582"/>
      <c r="X469" s="582"/>
      <c r="Y469" s="582"/>
      <c r="Z469" s="355"/>
      <c r="AA469" s="355"/>
      <c r="AB469" s="355"/>
      <c r="AC469" s="355"/>
      <c r="AD469" s="355"/>
      <c r="AE469" s="355"/>
      <c r="AF469" s="582"/>
      <c r="AG469" s="582"/>
      <c r="AH469" s="582"/>
      <c r="AI469" s="582"/>
      <c r="AJ469" s="355"/>
      <c r="AK469" s="582"/>
      <c r="AL469" s="355"/>
      <c r="AM469" s="355"/>
      <c r="AN469" s="355"/>
      <c r="AO469" s="355"/>
      <c r="AP469" s="582"/>
      <c r="AQ469" s="582"/>
      <c r="AR469" s="582"/>
      <c r="AS469" s="582"/>
      <c r="AT469" s="351"/>
      <c r="AU469" s="351"/>
      <c r="AV469" s="351"/>
      <c r="AW469" s="331"/>
      <c r="AX469" s="351"/>
      <c r="AY469" s="351"/>
      <c r="AZ469" s="351"/>
      <c r="BA469" s="331"/>
      <c r="BB469" s="351"/>
      <c r="BC469" s="351"/>
      <c r="BD469" s="351"/>
      <c r="BE469" s="351"/>
      <c r="BF469" s="398" t="e">
        <f t="shared" si="568"/>
        <v>#DIV/0!</v>
      </c>
      <c r="BG469" s="351"/>
      <c r="BH469" s="398" t="e">
        <f t="shared" si="571"/>
        <v>#DIV/0!</v>
      </c>
      <c r="BI469" s="331"/>
      <c r="BJ469" s="331"/>
      <c r="BK469" s="331"/>
      <c r="BL469" s="331"/>
      <c r="BM469" s="41"/>
      <c r="BN469" s="41"/>
      <c r="BS469" s="646"/>
    </row>
    <row r="470" spans="2:71" s="36" customFormat="1" ht="46.5" hidden="1" customHeight="1" x14ac:dyDescent="0.25">
      <c r="B470" s="307"/>
      <c r="C470" s="187"/>
      <c r="D470" s="583"/>
      <c r="E470" s="583"/>
      <c r="F470" s="583"/>
      <c r="G470" s="583"/>
      <c r="H470" s="583"/>
      <c r="I470" s="583"/>
      <c r="J470" s="583"/>
      <c r="K470" s="583"/>
      <c r="L470" s="583"/>
      <c r="M470" s="583"/>
      <c r="N470" s="583"/>
      <c r="O470" s="583"/>
      <c r="P470" s="583"/>
      <c r="Q470" s="583"/>
      <c r="R470" s="583"/>
      <c r="S470" s="583"/>
      <c r="T470" s="583"/>
      <c r="U470" s="583"/>
      <c r="V470" s="583"/>
      <c r="W470" s="583"/>
      <c r="X470" s="583"/>
      <c r="Y470" s="583"/>
      <c r="Z470" s="583"/>
      <c r="AA470" s="583"/>
      <c r="AB470" s="583"/>
      <c r="AC470" s="583"/>
      <c r="AD470" s="583"/>
      <c r="AE470" s="583"/>
      <c r="AF470" s="583"/>
      <c r="AG470" s="583"/>
      <c r="AH470" s="583"/>
      <c r="AI470" s="583"/>
      <c r="AJ470" s="583"/>
      <c r="AK470" s="583"/>
      <c r="AL470" s="583"/>
      <c r="AM470" s="355"/>
      <c r="AN470" s="355"/>
      <c r="AO470" s="355"/>
      <c r="AP470" s="583"/>
      <c r="AQ470" s="583"/>
      <c r="AR470" s="583"/>
      <c r="AS470" s="583"/>
      <c r="AT470" s="310"/>
      <c r="AU470" s="310"/>
      <c r="AV470" s="310"/>
      <c r="AW470" s="310"/>
      <c r="AX470" s="310"/>
      <c r="AY470" s="310"/>
      <c r="AZ470" s="310"/>
      <c r="BA470" s="310"/>
      <c r="BB470" s="310"/>
      <c r="BC470" s="310"/>
      <c r="BD470" s="310"/>
      <c r="BE470" s="310"/>
      <c r="BF470" s="398" t="e">
        <f t="shared" si="568"/>
        <v>#DIV/0!</v>
      </c>
      <c r="BG470" s="310"/>
      <c r="BH470" s="398" t="e">
        <f t="shared" si="571"/>
        <v>#DIV/0!</v>
      </c>
      <c r="BI470" s="310"/>
      <c r="BJ470" s="310"/>
      <c r="BK470" s="310"/>
      <c r="BL470" s="310"/>
      <c r="BS470" s="639"/>
    </row>
    <row r="471" spans="2:71" s="42" customFormat="1" ht="137.25" hidden="1" customHeight="1" x14ac:dyDescent="0.25">
      <c r="B471" s="301" t="s">
        <v>189</v>
      </c>
      <c r="C471" s="190" t="s">
        <v>190</v>
      </c>
      <c r="D471" s="582">
        <f>D449</f>
        <v>0</v>
      </c>
      <c r="E471" s="582">
        <f>F471</f>
        <v>0</v>
      </c>
      <c r="F471" s="582">
        <f>F473+F474+F475</f>
        <v>0</v>
      </c>
      <c r="G471" s="582">
        <f t="shared" ref="G471:J471" si="587">G449</f>
        <v>0</v>
      </c>
      <c r="H471" s="582" t="e">
        <f>I471</f>
        <v>#REF!</v>
      </c>
      <c r="I471" s="582" t="e">
        <f>I473+I474+I475</f>
        <v>#REF!</v>
      </c>
      <c r="J471" s="582">
        <f t="shared" si="587"/>
        <v>0</v>
      </c>
      <c r="K471" s="582">
        <f>L471</f>
        <v>0</v>
      </c>
      <c r="L471" s="582">
        <f>L472+L476</f>
        <v>0</v>
      </c>
      <c r="M471" s="582"/>
      <c r="N471" s="582"/>
      <c r="O471" s="355"/>
      <c r="P471" s="582" t="e">
        <f>R471</f>
        <v>#REF!</v>
      </c>
      <c r="Q471" s="582"/>
      <c r="R471" s="582" t="e">
        <f>R472+R476</f>
        <v>#REF!</v>
      </c>
      <c r="S471" s="582"/>
      <c r="T471" s="582"/>
      <c r="U471" s="582"/>
      <c r="V471" s="582"/>
      <c r="W471" s="582"/>
      <c r="X471" s="582">
        <f>X449</f>
        <v>0</v>
      </c>
      <c r="Y471" s="582"/>
      <c r="Z471" s="582" t="e">
        <f>AB471</f>
        <v>#REF!</v>
      </c>
      <c r="AA471" s="582"/>
      <c r="AB471" s="582" t="e">
        <f>AB472+AB476</f>
        <v>#REF!</v>
      </c>
      <c r="AC471" s="582"/>
      <c r="AD471" s="582"/>
      <c r="AE471" s="582"/>
      <c r="AF471" s="582"/>
      <c r="AG471" s="582"/>
      <c r="AH471" s="582">
        <f>AH449</f>
        <v>0</v>
      </c>
      <c r="AI471" s="582"/>
      <c r="AJ471" s="582" t="e">
        <f>AL471</f>
        <v>#REF!</v>
      </c>
      <c r="AK471" s="582"/>
      <c r="AL471" s="582" t="e">
        <f>AL472+AL476</f>
        <v>#REF!</v>
      </c>
      <c r="AM471" s="355"/>
      <c r="AN471" s="355"/>
      <c r="AO471" s="355"/>
      <c r="AP471" s="582"/>
      <c r="AQ471" s="582"/>
      <c r="AR471" s="582">
        <f>AR449</f>
        <v>0</v>
      </c>
      <c r="AS471" s="582"/>
      <c r="AT471" s="331">
        <f>AT472+AT476</f>
        <v>0</v>
      </c>
      <c r="AU471" s="331"/>
      <c r="AV471" s="351"/>
      <c r="AW471" s="331" t="e">
        <f>AX471</f>
        <v>#REF!</v>
      </c>
      <c r="AX471" s="331" t="e">
        <f>AX473+AX474+AX475</f>
        <v>#REF!</v>
      </c>
      <c r="AY471" s="331"/>
      <c r="AZ471" s="351"/>
      <c r="BA471" s="331">
        <f>BB471</f>
        <v>0</v>
      </c>
      <c r="BB471" s="331">
        <f>BB472+BB476</f>
        <v>0</v>
      </c>
      <c r="BC471" s="331"/>
      <c r="BD471" s="351"/>
      <c r="BE471" s="331" t="e">
        <f>BG471</f>
        <v>#REF!</v>
      </c>
      <c r="BF471" s="398" t="e">
        <f t="shared" si="568"/>
        <v>#REF!</v>
      </c>
      <c r="BG471" s="331" t="e">
        <f>BG472+BG476</f>
        <v>#REF!</v>
      </c>
      <c r="BH471" s="398" t="e">
        <f t="shared" si="571"/>
        <v>#REF!</v>
      </c>
      <c r="BI471" s="331"/>
      <c r="BJ471" s="331"/>
      <c r="BK471" s="331">
        <f>BK449</f>
        <v>0</v>
      </c>
      <c r="BL471" s="331"/>
      <c r="BM471" s="41"/>
      <c r="BN471" s="41"/>
      <c r="BS471" s="646"/>
    </row>
    <row r="472" spans="2:71" s="42" customFormat="1" ht="45.75" hidden="1" customHeight="1" x14ac:dyDescent="0.25">
      <c r="B472" s="301"/>
      <c r="C472" s="186" t="s">
        <v>56</v>
      </c>
      <c r="D472" s="582"/>
      <c r="E472" s="582"/>
      <c r="F472" s="582"/>
      <c r="G472" s="582"/>
      <c r="H472" s="582"/>
      <c r="I472" s="582"/>
      <c r="J472" s="582"/>
      <c r="K472" s="582">
        <f>L472</f>
        <v>0</v>
      </c>
      <c r="L472" s="582">
        <f>SUM(L473:L475)</f>
        <v>0</v>
      </c>
      <c r="M472" s="582"/>
      <c r="N472" s="355"/>
      <c r="O472" s="355"/>
      <c r="P472" s="582" t="e">
        <f>R472</f>
        <v>#REF!</v>
      </c>
      <c r="Q472" s="582"/>
      <c r="R472" s="582" t="e">
        <f>SUM(R473:R475)</f>
        <v>#REF!</v>
      </c>
      <c r="S472" s="582"/>
      <c r="T472" s="582"/>
      <c r="U472" s="582"/>
      <c r="V472" s="582"/>
      <c r="W472" s="582"/>
      <c r="X472" s="582"/>
      <c r="Y472" s="582"/>
      <c r="Z472" s="582" t="e">
        <f>AB472</f>
        <v>#REF!</v>
      </c>
      <c r="AA472" s="582"/>
      <c r="AB472" s="582" t="e">
        <f>SUM(AB473:AB475)</f>
        <v>#REF!</v>
      </c>
      <c r="AC472" s="582"/>
      <c r="AD472" s="582"/>
      <c r="AE472" s="582"/>
      <c r="AF472" s="582"/>
      <c r="AG472" s="582"/>
      <c r="AH472" s="582"/>
      <c r="AI472" s="582"/>
      <c r="AJ472" s="582" t="e">
        <f>AL472</f>
        <v>#REF!</v>
      </c>
      <c r="AK472" s="582"/>
      <c r="AL472" s="582" t="e">
        <f>SUM(AL473:AL475)</f>
        <v>#REF!</v>
      </c>
      <c r="AM472" s="355"/>
      <c r="AN472" s="355"/>
      <c r="AO472" s="355"/>
      <c r="AP472" s="582"/>
      <c r="AQ472" s="582"/>
      <c r="AR472" s="582"/>
      <c r="AS472" s="582"/>
      <c r="AT472" s="331">
        <f>SUM(AT473:AT475)</f>
        <v>0</v>
      </c>
      <c r="AU472" s="351"/>
      <c r="AV472" s="351"/>
      <c r="AW472" s="331"/>
      <c r="AX472" s="331"/>
      <c r="AY472" s="351"/>
      <c r="AZ472" s="351"/>
      <c r="BA472" s="331">
        <f>BB472</f>
        <v>0</v>
      </c>
      <c r="BB472" s="331">
        <f>SUM(BB473:BB475)</f>
        <v>0</v>
      </c>
      <c r="BC472" s="351"/>
      <c r="BD472" s="351"/>
      <c r="BE472" s="331" t="e">
        <f>BG472</f>
        <v>#REF!</v>
      </c>
      <c r="BF472" s="398" t="e">
        <f t="shared" si="568"/>
        <v>#REF!</v>
      </c>
      <c r="BG472" s="331" t="e">
        <f>SUM(BG473:BG475)</f>
        <v>#REF!</v>
      </c>
      <c r="BH472" s="398" t="e">
        <f t="shared" si="571"/>
        <v>#REF!</v>
      </c>
      <c r="BI472" s="331"/>
      <c r="BJ472" s="331"/>
      <c r="BK472" s="331"/>
      <c r="BL472" s="331"/>
      <c r="BM472" s="41"/>
      <c r="BN472" s="41"/>
      <c r="BS472" s="646"/>
    </row>
    <row r="473" spans="2:71" s="42" customFormat="1" ht="33.75" hidden="1" customHeight="1" x14ac:dyDescent="0.25">
      <c r="B473" s="301"/>
      <c r="C473" s="191" t="s">
        <v>65</v>
      </c>
      <c r="D473" s="582"/>
      <c r="E473" s="355">
        <f>F473</f>
        <v>0</v>
      </c>
      <c r="F473" s="355">
        <v>0</v>
      </c>
      <c r="G473" s="582"/>
      <c r="H473" s="355" t="e">
        <f>I473+J473</f>
        <v>#REF!</v>
      </c>
      <c r="I473" s="355" t="e">
        <f>L473-#REF!</f>
        <v>#REF!</v>
      </c>
      <c r="J473" s="582"/>
      <c r="K473" s="355">
        <f>L473</f>
        <v>0</v>
      </c>
      <c r="L473" s="355">
        <v>0</v>
      </c>
      <c r="M473" s="355"/>
      <c r="N473" s="355"/>
      <c r="O473" s="355"/>
      <c r="P473" s="355" t="e">
        <f>R473</f>
        <v>#REF!</v>
      </c>
      <c r="Q473" s="355"/>
      <c r="R473" s="355" t="e">
        <f>#REF!-L473</f>
        <v>#REF!</v>
      </c>
      <c r="S473" s="355"/>
      <c r="T473" s="355"/>
      <c r="U473" s="355"/>
      <c r="V473" s="582"/>
      <c r="W473" s="582"/>
      <c r="X473" s="582"/>
      <c r="Y473" s="582"/>
      <c r="Z473" s="355" t="e">
        <f>AB473</f>
        <v>#REF!</v>
      </c>
      <c r="AA473" s="355"/>
      <c r="AB473" s="355" t="e">
        <f>#REF!-X473</f>
        <v>#REF!</v>
      </c>
      <c r="AC473" s="355"/>
      <c r="AD473" s="355"/>
      <c r="AE473" s="355"/>
      <c r="AF473" s="582"/>
      <c r="AG473" s="582"/>
      <c r="AH473" s="582"/>
      <c r="AI473" s="582"/>
      <c r="AJ473" s="355" t="e">
        <f>AL473</f>
        <v>#REF!</v>
      </c>
      <c r="AK473" s="582"/>
      <c r="AL473" s="355" t="e">
        <f>#REF!-AH473</f>
        <v>#REF!</v>
      </c>
      <c r="AM473" s="355"/>
      <c r="AN473" s="355"/>
      <c r="AO473" s="355"/>
      <c r="AP473" s="582"/>
      <c r="AQ473" s="582"/>
      <c r="AR473" s="582"/>
      <c r="AS473" s="582"/>
      <c r="AT473" s="351">
        <f>BB473-AF473</f>
        <v>0</v>
      </c>
      <c r="AU473" s="351"/>
      <c r="AV473" s="351"/>
      <c r="AW473" s="351" t="e">
        <f>AX473</f>
        <v>#REF!</v>
      </c>
      <c r="AX473" s="351" t="e">
        <f>BE473-AJ473</f>
        <v>#REF!</v>
      </c>
      <c r="AY473" s="351"/>
      <c r="AZ473" s="351"/>
      <c r="BA473" s="351">
        <f>BB473</f>
        <v>0</v>
      </c>
      <c r="BB473" s="351">
        <v>0</v>
      </c>
      <c r="BC473" s="351"/>
      <c r="BD473" s="351"/>
      <c r="BE473" s="351" t="e">
        <f>BG473</f>
        <v>#REF!</v>
      </c>
      <c r="BF473" s="398" t="e">
        <f t="shared" si="568"/>
        <v>#REF!</v>
      </c>
      <c r="BG473" s="351" t="e">
        <f>#REF!-BC473</f>
        <v>#REF!</v>
      </c>
      <c r="BH473" s="398" t="e">
        <f t="shared" si="571"/>
        <v>#REF!</v>
      </c>
      <c r="BI473" s="331"/>
      <c r="BJ473" s="331"/>
      <c r="BK473" s="331"/>
      <c r="BL473" s="331"/>
      <c r="BM473" s="41"/>
      <c r="BN473" s="41"/>
      <c r="BS473" s="646"/>
    </row>
    <row r="474" spans="2:71" s="42" customFormat="1" ht="40.5" hidden="1" customHeight="1" x14ac:dyDescent="0.25">
      <c r="B474" s="301"/>
      <c r="C474" s="191" t="s">
        <v>73</v>
      </c>
      <c r="D474" s="582"/>
      <c r="E474" s="355">
        <f>F474</f>
        <v>0</v>
      </c>
      <c r="F474" s="355">
        <v>0</v>
      </c>
      <c r="G474" s="582"/>
      <c r="H474" s="355" t="e">
        <f>I474+J474</f>
        <v>#REF!</v>
      </c>
      <c r="I474" s="355" t="e">
        <f>L474-#REF!</f>
        <v>#REF!</v>
      </c>
      <c r="J474" s="582"/>
      <c r="K474" s="355">
        <f>L474</f>
        <v>0</v>
      </c>
      <c r="L474" s="355">
        <v>0</v>
      </c>
      <c r="M474" s="355"/>
      <c r="N474" s="355"/>
      <c r="O474" s="355"/>
      <c r="P474" s="355" t="e">
        <f>R474</f>
        <v>#REF!</v>
      </c>
      <c r="Q474" s="355"/>
      <c r="R474" s="355" t="e">
        <f>#REF!-L474</f>
        <v>#REF!</v>
      </c>
      <c r="S474" s="355"/>
      <c r="T474" s="355"/>
      <c r="U474" s="355"/>
      <c r="V474" s="582"/>
      <c r="W474" s="582"/>
      <c r="X474" s="582"/>
      <c r="Y474" s="582"/>
      <c r="Z474" s="355" t="e">
        <f>AB474</f>
        <v>#REF!</v>
      </c>
      <c r="AA474" s="355"/>
      <c r="AB474" s="355" t="e">
        <f>#REF!-X474</f>
        <v>#REF!</v>
      </c>
      <c r="AC474" s="355"/>
      <c r="AD474" s="355"/>
      <c r="AE474" s="355"/>
      <c r="AF474" s="582"/>
      <c r="AG474" s="582"/>
      <c r="AH474" s="582"/>
      <c r="AI474" s="582"/>
      <c r="AJ474" s="355" t="e">
        <f>AL474</f>
        <v>#REF!</v>
      </c>
      <c r="AK474" s="582"/>
      <c r="AL474" s="355" t="e">
        <f>#REF!-AH474</f>
        <v>#REF!</v>
      </c>
      <c r="AM474" s="355"/>
      <c r="AN474" s="355"/>
      <c r="AO474" s="355"/>
      <c r="AP474" s="582"/>
      <c r="AQ474" s="582"/>
      <c r="AR474" s="582"/>
      <c r="AS474" s="582"/>
      <c r="AT474" s="351">
        <f>BB474-AF474</f>
        <v>0</v>
      </c>
      <c r="AU474" s="351"/>
      <c r="AV474" s="351"/>
      <c r="AW474" s="351" t="e">
        <f>AX474</f>
        <v>#REF!</v>
      </c>
      <c r="AX474" s="351" t="e">
        <f>BE474-AJ474</f>
        <v>#REF!</v>
      </c>
      <c r="AY474" s="351"/>
      <c r="AZ474" s="351"/>
      <c r="BA474" s="351">
        <f>BB474</f>
        <v>0</v>
      </c>
      <c r="BB474" s="351">
        <v>0</v>
      </c>
      <c r="BC474" s="351"/>
      <c r="BD474" s="351"/>
      <c r="BE474" s="351" t="e">
        <f>BG474</f>
        <v>#REF!</v>
      </c>
      <c r="BF474" s="398" t="e">
        <f t="shared" si="568"/>
        <v>#REF!</v>
      </c>
      <c r="BG474" s="351" t="e">
        <f>#REF!-BC474</f>
        <v>#REF!</v>
      </c>
      <c r="BH474" s="398" t="e">
        <f t="shared" si="571"/>
        <v>#REF!</v>
      </c>
      <c r="BI474" s="331"/>
      <c r="BJ474" s="331"/>
      <c r="BK474" s="331"/>
      <c r="BL474" s="331"/>
      <c r="BM474" s="41"/>
      <c r="BN474" s="41"/>
      <c r="BS474" s="646"/>
    </row>
    <row r="475" spans="2:71" s="42" customFormat="1" ht="28.5" hidden="1" customHeight="1" x14ac:dyDescent="0.25">
      <c r="B475" s="301"/>
      <c r="C475" s="191" t="s">
        <v>75</v>
      </c>
      <c r="D475" s="582"/>
      <c r="E475" s="355">
        <f>F475</f>
        <v>0</v>
      </c>
      <c r="F475" s="355">
        <v>0</v>
      </c>
      <c r="G475" s="582"/>
      <c r="H475" s="355" t="e">
        <f>I475+J475</f>
        <v>#REF!</v>
      </c>
      <c r="I475" s="355" t="e">
        <f>L475-#REF!</f>
        <v>#REF!</v>
      </c>
      <c r="J475" s="582"/>
      <c r="K475" s="355">
        <f>L475</f>
        <v>0</v>
      </c>
      <c r="L475" s="355">
        <v>0</v>
      </c>
      <c r="M475" s="355"/>
      <c r="N475" s="355"/>
      <c r="O475" s="355"/>
      <c r="P475" s="355" t="e">
        <f>R475</f>
        <v>#REF!</v>
      </c>
      <c r="Q475" s="355"/>
      <c r="R475" s="355" t="e">
        <f>#REF!-L475</f>
        <v>#REF!</v>
      </c>
      <c r="S475" s="355"/>
      <c r="T475" s="355"/>
      <c r="U475" s="355"/>
      <c r="V475" s="582"/>
      <c r="W475" s="582"/>
      <c r="X475" s="582"/>
      <c r="Y475" s="582"/>
      <c r="Z475" s="355" t="e">
        <f>AB475</f>
        <v>#REF!</v>
      </c>
      <c r="AA475" s="355"/>
      <c r="AB475" s="355" t="e">
        <f>#REF!-X475</f>
        <v>#REF!</v>
      </c>
      <c r="AC475" s="355"/>
      <c r="AD475" s="355"/>
      <c r="AE475" s="355"/>
      <c r="AF475" s="582"/>
      <c r="AG475" s="582"/>
      <c r="AH475" s="582"/>
      <c r="AI475" s="582"/>
      <c r="AJ475" s="355" t="e">
        <f>AL475</f>
        <v>#REF!</v>
      </c>
      <c r="AK475" s="582"/>
      <c r="AL475" s="355" t="e">
        <f>#REF!-AH475</f>
        <v>#REF!</v>
      </c>
      <c r="AM475" s="355"/>
      <c r="AN475" s="355"/>
      <c r="AO475" s="355"/>
      <c r="AP475" s="582"/>
      <c r="AQ475" s="582"/>
      <c r="AR475" s="582"/>
      <c r="AS475" s="582"/>
      <c r="AT475" s="351">
        <f>BB475-AF475</f>
        <v>0</v>
      </c>
      <c r="AU475" s="351"/>
      <c r="AV475" s="351"/>
      <c r="AW475" s="351" t="e">
        <f>AX475</f>
        <v>#REF!</v>
      </c>
      <c r="AX475" s="351" t="e">
        <f>BE475-AJ475</f>
        <v>#REF!</v>
      </c>
      <c r="AY475" s="351"/>
      <c r="AZ475" s="351"/>
      <c r="BA475" s="351">
        <f>BB475</f>
        <v>0</v>
      </c>
      <c r="BB475" s="351">
        <v>0</v>
      </c>
      <c r="BC475" s="351"/>
      <c r="BD475" s="351"/>
      <c r="BE475" s="351" t="e">
        <f>BG475</f>
        <v>#REF!</v>
      </c>
      <c r="BF475" s="398" t="e">
        <f t="shared" si="568"/>
        <v>#REF!</v>
      </c>
      <c r="BG475" s="351" t="e">
        <f>#REF!-BC475</f>
        <v>#REF!</v>
      </c>
      <c r="BH475" s="398" t="e">
        <f t="shared" si="571"/>
        <v>#REF!</v>
      </c>
      <c r="BI475" s="331"/>
      <c r="BJ475" s="331"/>
      <c r="BK475" s="331"/>
      <c r="BL475" s="331"/>
      <c r="BM475" s="41"/>
      <c r="BN475" s="41"/>
      <c r="BS475" s="646"/>
    </row>
    <row r="476" spans="2:71" s="36" customFormat="1" ht="46.5" hidden="1" customHeight="1" x14ac:dyDescent="0.25">
      <c r="B476" s="307"/>
      <c r="C476" s="187"/>
      <c r="D476" s="583"/>
      <c r="E476" s="583"/>
      <c r="F476" s="583"/>
      <c r="G476" s="583"/>
      <c r="H476" s="583"/>
      <c r="I476" s="583"/>
      <c r="J476" s="583"/>
      <c r="K476" s="583"/>
      <c r="L476" s="583"/>
      <c r="M476" s="583"/>
      <c r="N476" s="583"/>
      <c r="O476" s="583"/>
      <c r="P476" s="583"/>
      <c r="Q476" s="583"/>
      <c r="R476" s="583"/>
      <c r="S476" s="583"/>
      <c r="T476" s="583"/>
      <c r="U476" s="583"/>
      <c r="V476" s="583"/>
      <c r="W476" s="583"/>
      <c r="X476" s="583"/>
      <c r="Y476" s="583"/>
      <c r="Z476" s="583"/>
      <c r="AA476" s="583"/>
      <c r="AB476" s="583"/>
      <c r="AC476" s="583"/>
      <c r="AD476" s="583"/>
      <c r="AE476" s="583"/>
      <c r="AF476" s="583"/>
      <c r="AG476" s="583"/>
      <c r="AH476" s="583"/>
      <c r="AI476" s="583"/>
      <c r="AJ476" s="583"/>
      <c r="AK476" s="583"/>
      <c r="AL476" s="583"/>
      <c r="AM476" s="355"/>
      <c r="AN476" s="355"/>
      <c r="AO476" s="355"/>
      <c r="AP476" s="583"/>
      <c r="AQ476" s="583"/>
      <c r="AR476" s="583"/>
      <c r="AS476" s="583"/>
      <c r="AT476" s="310"/>
      <c r="AU476" s="310"/>
      <c r="AV476" s="310"/>
      <c r="AW476" s="310"/>
      <c r="AX476" s="310"/>
      <c r="AY476" s="310"/>
      <c r="AZ476" s="310"/>
      <c r="BA476" s="310"/>
      <c r="BB476" s="310"/>
      <c r="BC476" s="310"/>
      <c r="BD476" s="310"/>
      <c r="BE476" s="310"/>
      <c r="BF476" s="398" t="e">
        <f t="shared" si="568"/>
        <v>#DIV/0!</v>
      </c>
      <c r="BG476" s="310"/>
      <c r="BH476" s="398" t="e">
        <f t="shared" si="571"/>
        <v>#DIV/0!</v>
      </c>
      <c r="BI476" s="310"/>
      <c r="BJ476" s="310"/>
      <c r="BK476" s="310"/>
      <c r="BL476" s="310"/>
      <c r="BS476" s="639"/>
    </row>
    <row r="477" spans="2:71" s="42" customFormat="1" ht="162.75" hidden="1" customHeight="1" x14ac:dyDescent="0.25">
      <c r="B477" s="301" t="s">
        <v>191</v>
      </c>
      <c r="C477" s="190" t="s">
        <v>192</v>
      </c>
      <c r="D477" s="582">
        <f>D453</f>
        <v>0</v>
      </c>
      <c r="E477" s="582">
        <f>F477</f>
        <v>0</v>
      </c>
      <c r="F477" s="582">
        <f>F478</f>
        <v>0</v>
      </c>
      <c r="G477" s="582">
        <f t="shared" ref="G477:J477" si="588">G453</f>
        <v>0</v>
      </c>
      <c r="H477" s="582" t="e">
        <f>I477</f>
        <v>#REF!</v>
      </c>
      <c r="I477" s="582" t="e">
        <f>I478+I480</f>
        <v>#REF!</v>
      </c>
      <c r="J477" s="582">
        <f t="shared" si="588"/>
        <v>0</v>
      </c>
      <c r="K477" s="582">
        <f>L477</f>
        <v>0</v>
      </c>
      <c r="L477" s="355">
        <f>L478+L480</f>
        <v>0</v>
      </c>
      <c r="M477" s="355"/>
      <c r="N477" s="355"/>
      <c r="O477" s="355"/>
      <c r="P477" s="582">
        <f>P453</f>
        <v>0</v>
      </c>
      <c r="Q477" s="582"/>
      <c r="R477" s="582">
        <f>R453</f>
        <v>0</v>
      </c>
      <c r="S477" s="582"/>
      <c r="T477" s="582"/>
      <c r="U477" s="582"/>
      <c r="V477" s="582"/>
      <c r="W477" s="582"/>
      <c r="X477" s="582">
        <f>X453</f>
        <v>0</v>
      </c>
      <c r="Y477" s="582"/>
      <c r="Z477" s="582">
        <f>Z453</f>
        <v>0</v>
      </c>
      <c r="AA477" s="582"/>
      <c r="AB477" s="582">
        <f>AB453</f>
        <v>0</v>
      </c>
      <c r="AC477" s="582"/>
      <c r="AD477" s="582"/>
      <c r="AE477" s="582"/>
      <c r="AF477" s="582"/>
      <c r="AG477" s="582"/>
      <c r="AH477" s="582">
        <f>AH453</f>
        <v>0</v>
      </c>
      <c r="AI477" s="582"/>
      <c r="AJ477" s="582">
        <f>AJ453</f>
        <v>0</v>
      </c>
      <c r="AK477" s="582"/>
      <c r="AL477" s="582">
        <f>AL453</f>
        <v>0</v>
      </c>
      <c r="AM477" s="355"/>
      <c r="AN477" s="355"/>
      <c r="AO477" s="355"/>
      <c r="AP477" s="582"/>
      <c r="AQ477" s="582"/>
      <c r="AR477" s="582">
        <f>AR453</f>
        <v>0</v>
      </c>
      <c r="AS477" s="582"/>
      <c r="AT477" s="331">
        <f>AT478+AT480</f>
        <v>0</v>
      </c>
      <c r="AU477" s="351"/>
      <c r="AV477" s="351"/>
      <c r="AW477" s="331">
        <f>AX477</f>
        <v>0</v>
      </c>
      <c r="AX477" s="331">
        <f>AX478+AX480</f>
        <v>0</v>
      </c>
      <c r="AY477" s="351"/>
      <c r="AZ477" s="351"/>
      <c r="BA477" s="331">
        <f>BB477</f>
        <v>0</v>
      </c>
      <c r="BB477" s="331">
        <f>BB478+BB480</f>
        <v>0</v>
      </c>
      <c r="BC477" s="351"/>
      <c r="BD477" s="351"/>
      <c r="BE477" s="331">
        <f>BE453</f>
        <v>0</v>
      </c>
      <c r="BF477" s="398" t="e">
        <f t="shared" si="568"/>
        <v>#DIV/0!</v>
      </c>
      <c r="BG477" s="331">
        <f>BG453</f>
        <v>0</v>
      </c>
      <c r="BH477" s="398" t="e">
        <f t="shared" si="571"/>
        <v>#DIV/0!</v>
      </c>
      <c r="BI477" s="331"/>
      <c r="BJ477" s="331"/>
      <c r="BK477" s="331">
        <f>BK453</f>
        <v>0</v>
      </c>
      <c r="BL477" s="331"/>
      <c r="BM477" s="41"/>
      <c r="BN477" s="41"/>
      <c r="BS477" s="646"/>
    </row>
    <row r="478" spans="2:71" s="42" customFormat="1" ht="48" hidden="1" customHeight="1" x14ac:dyDescent="0.25">
      <c r="B478" s="301"/>
      <c r="C478" s="191" t="s">
        <v>65</v>
      </c>
      <c r="D478" s="582"/>
      <c r="E478" s="355">
        <f>F478</f>
        <v>0</v>
      </c>
      <c r="F478" s="355">
        <v>0</v>
      </c>
      <c r="G478" s="582"/>
      <c r="H478" s="355" t="e">
        <f>I478+J478</f>
        <v>#REF!</v>
      </c>
      <c r="I478" s="355" t="e">
        <f>L478-#REF!</f>
        <v>#REF!</v>
      </c>
      <c r="J478" s="582"/>
      <c r="K478" s="355">
        <f>L478</f>
        <v>0</v>
      </c>
      <c r="L478" s="355">
        <f>F454</f>
        <v>0</v>
      </c>
      <c r="M478" s="355"/>
      <c r="N478" s="355"/>
      <c r="O478" s="355"/>
      <c r="P478" s="582"/>
      <c r="Q478" s="582"/>
      <c r="R478" s="582"/>
      <c r="S478" s="582"/>
      <c r="T478" s="582"/>
      <c r="U478" s="582"/>
      <c r="V478" s="582"/>
      <c r="W478" s="582"/>
      <c r="X478" s="582"/>
      <c r="Y478" s="582"/>
      <c r="Z478" s="582"/>
      <c r="AA478" s="582"/>
      <c r="AB478" s="582"/>
      <c r="AC478" s="582"/>
      <c r="AD478" s="582"/>
      <c r="AE478" s="582"/>
      <c r="AF478" s="582"/>
      <c r="AG478" s="582"/>
      <c r="AH478" s="582"/>
      <c r="AI478" s="582"/>
      <c r="AJ478" s="582"/>
      <c r="AK478" s="582"/>
      <c r="AL478" s="582"/>
      <c r="AM478" s="355"/>
      <c r="AN478" s="355"/>
      <c r="AO478" s="355"/>
      <c r="AP478" s="582"/>
      <c r="AQ478" s="582"/>
      <c r="AR478" s="582"/>
      <c r="AS478" s="582"/>
      <c r="AT478" s="351">
        <f>AL454</f>
        <v>0</v>
      </c>
      <c r="AU478" s="351"/>
      <c r="AV478" s="351"/>
      <c r="AW478" s="351">
        <f>AX478</f>
        <v>0</v>
      </c>
      <c r="AX478" s="351">
        <f>AR454</f>
        <v>0</v>
      </c>
      <c r="AY478" s="351"/>
      <c r="AZ478" s="351"/>
      <c r="BA478" s="351">
        <f>BB478</f>
        <v>0</v>
      </c>
      <c r="BB478" s="351">
        <f>AR454</f>
        <v>0</v>
      </c>
      <c r="BC478" s="351"/>
      <c r="BD478" s="351"/>
      <c r="BE478" s="331"/>
      <c r="BF478" s="398" t="e">
        <f t="shared" si="568"/>
        <v>#DIV/0!</v>
      </c>
      <c r="BG478" s="331"/>
      <c r="BH478" s="398" t="e">
        <f t="shared" si="571"/>
        <v>#DIV/0!</v>
      </c>
      <c r="BI478" s="331"/>
      <c r="BJ478" s="331"/>
      <c r="BK478" s="331"/>
      <c r="BL478" s="331"/>
      <c r="BM478" s="41"/>
      <c r="BN478" s="41"/>
      <c r="BS478" s="646"/>
    </row>
    <row r="479" spans="2:71" s="42" customFormat="1" ht="48" hidden="1" customHeight="1" x14ac:dyDescent="0.25">
      <c r="B479" s="301"/>
      <c r="C479" s="191" t="s">
        <v>73</v>
      </c>
      <c r="D479" s="582"/>
      <c r="E479" s="355"/>
      <c r="F479" s="355"/>
      <c r="G479" s="582"/>
      <c r="H479" s="355"/>
      <c r="I479" s="355"/>
      <c r="J479" s="582"/>
      <c r="K479" s="355"/>
      <c r="L479" s="355"/>
      <c r="M479" s="355"/>
      <c r="N479" s="355"/>
      <c r="O479" s="355"/>
      <c r="P479" s="582"/>
      <c r="Q479" s="582"/>
      <c r="R479" s="582"/>
      <c r="S479" s="582"/>
      <c r="T479" s="582"/>
      <c r="U479" s="582"/>
      <c r="V479" s="582"/>
      <c r="W479" s="582"/>
      <c r="X479" s="582"/>
      <c r="Y479" s="582"/>
      <c r="Z479" s="582"/>
      <c r="AA479" s="582"/>
      <c r="AB479" s="582"/>
      <c r="AC479" s="582"/>
      <c r="AD479" s="582"/>
      <c r="AE479" s="582"/>
      <c r="AF479" s="582"/>
      <c r="AG479" s="582"/>
      <c r="AH479" s="582"/>
      <c r="AI479" s="582"/>
      <c r="AJ479" s="582"/>
      <c r="AK479" s="582"/>
      <c r="AL479" s="582"/>
      <c r="AM479" s="355"/>
      <c r="AN479" s="355"/>
      <c r="AO479" s="355"/>
      <c r="AP479" s="582"/>
      <c r="AQ479" s="582"/>
      <c r="AR479" s="582"/>
      <c r="AS479" s="582"/>
      <c r="AT479" s="351"/>
      <c r="AU479" s="351"/>
      <c r="AV479" s="351"/>
      <c r="AW479" s="351"/>
      <c r="AX479" s="351"/>
      <c r="AY479" s="351"/>
      <c r="AZ479" s="351"/>
      <c r="BA479" s="351"/>
      <c r="BB479" s="351"/>
      <c r="BC479" s="351"/>
      <c r="BD479" s="351"/>
      <c r="BE479" s="331"/>
      <c r="BF479" s="398" t="e">
        <f t="shared" si="568"/>
        <v>#DIV/0!</v>
      </c>
      <c r="BG479" s="331"/>
      <c r="BH479" s="398" t="e">
        <f t="shared" si="571"/>
        <v>#DIV/0!</v>
      </c>
      <c r="BI479" s="331"/>
      <c r="BJ479" s="331"/>
      <c r="BK479" s="331"/>
      <c r="BL479" s="331"/>
      <c r="BM479" s="41"/>
      <c r="BN479" s="41"/>
      <c r="BS479" s="646"/>
    </row>
    <row r="480" spans="2:71" s="42" customFormat="1" ht="39.75" hidden="1" customHeight="1" x14ac:dyDescent="0.25">
      <c r="B480" s="301"/>
      <c r="C480" s="191" t="s">
        <v>75</v>
      </c>
      <c r="D480" s="582"/>
      <c r="E480" s="355">
        <f>F480</f>
        <v>0</v>
      </c>
      <c r="F480" s="355">
        <v>0</v>
      </c>
      <c r="G480" s="582"/>
      <c r="H480" s="355" t="e">
        <f>I480+J480</f>
        <v>#REF!</v>
      </c>
      <c r="I480" s="355" t="e">
        <f>L480-#REF!</f>
        <v>#REF!</v>
      </c>
      <c r="J480" s="582"/>
      <c r="K480" s="355">
        <f>L480</f>
        <v>0</v>
      </c>
      <c r="L480" s="355">
        <f>F455</f>
        <v>0</v>
      </c>
      <c r="M480" s="355"/>
      <c r="N480" s="355"/>
      <c r="O480" s="355"/>
      <c r="P480" s="582"/>
      <c r="Q480" s="582"/>
      <c r="R480" s="582"/>
      <c r="S480" s="582"/>
      <c r="T480" s="582"/>
      <c r="U480" s="582"/>
      <c r="V480" s="582"/>
      <c r="W480" s="582"/>
      <c r="X480" s="582"/>
      <c r="Y480" s="582"/>
      <c r="Z480" s="582"/>
      <c r="AA480" s="582"/>
      <c r="AB480" s="582"/>
      <c r="AC480" s="582"/>
      <c r="AD480" s="582"/>
      <c r="AE480" s="582"/>
      <c r="AF480" s="582"/>
      <c r="AG480" s="582"/>
      <c r="AH480" s="582"/>
      <c r="AI480" s="582"/>
      <c r="AJ480" s="582"/>
      <c r="AK480" s="582"/>
      <c r="AL480" s="582"/>
      <c r="AM480" s="355"/>
      <c r="AN480" s="355"/>
      <c r="AO480" s="355"/>
      <c r="AP480" s="582"/>
      <c r="AQ480" s="582"/>
      <c r="AR480" s="582"/>
      <c r="AS480" s="582"/>
      <c r="AT480" s="351">
        <f>AL455</f>
        <v>0</v>
      </c>
      <c r="AU480" s="351"/>
      <c r="AV480" s="351"/>
      <c r="AW480" s="351">
        <f>AX480</f>
        <v>0</v>
      </c>
      <c r="AX480" s="351">
        <f>AR455</f>
        <v>0</v>
      </c>
      <c r="AY480" s="351"/>
      <c r="AZ480" s="351"/>
      <c r="BA480" s="351">
        <f>BB480</f>
        <v>0</v>
      </c>
      <c r="BB480" s="351">
        <f>AR455</f>
        <v>0</v>
      </c>
      <c r="BC480" s="351"/>
      <c r="BD480" s="351"/>
      <c r="BE480" s="331"/>
      <c r="BF480" s="398" t="e">
        <f t="shared" si="568"/>
        <v>#DIV/0!</v>
      </c>
      <c r="BG480" s="331"/>
      <c r="BH480" s="398" t="e">
        <f t="shared" si="571"/>
        <v>#DIV/0!</v>
      </c>
      <c r="BI480" s="331"/>
      <c r="BJ480" s="331"/>
      <c r="BK480" s="331"/>
      <c r="BL480" s="331"/>
      <c r="BM480" s="41"/>
      <c r="BN480" s="41"/>
      <c r="BS480" s="646"/>
    </row>
    <row r="481" spans="1:71" s="81" customFormat="1" ht="40.5" hidden="1" customHeight="1" x14ac:dyDescent="0.3">
      <c r="B481" s="1016" t="s">
        <v>193</v>
      </c>
      <c r="C481" s="1016"/>
      <c r="D481" s="594" t="e">
        <f>#REF!+D393+D459+D462+D448</f>
        <v>#REF!</v>
      </c>
      <c r="E481" s="594" t="e">
        <f>#REF!+E393+E459+E462+E448</f>
        <v>#REF!</v>
      </c>
      <c r="F481" s="594" t="e">
        <f>#REF!+F393+F459+F462+F448</f>
        <v>#REF!</v>
      </c>
      <c r="G481" s="594" t="e">
        <f>#REF!+G393+G459+G462+G448</f>
        <v>#REF!</v>
      </c>
      <c r="H481" s="594" t="e">
        <f>#REF!+H393+H459+H462+H448</f>
        <v>#REF!</v>
      </c>
      <c r="I481" s="594" t="e">
        <f>#REF!+I393+I459+I462+I448</f>
        <v>#REF!</v>
      </c>
      <c r="J481" s="594" t="e">
        <f>#REF!+J393+J459+J462+J448</f>
        <v>#REF!</v>
      </c>
      <c r="K481" s="594" t="e">
        <f>#REF!+K393+K459+K462+K448</f>
        <v>#REF!</v>
      </c>
      <c r="L481" s="594" t="e">
        <f>#REF!+L393+L459+L462+L448</f>
        <v>#REF!</v>
      </c>
      <c r="M481" s="594"/>
      <c r="N481" s="594" t="e">
        <f>#REF!+N393+N459+N462+N448</f>
        <v>#REF!</v>
      </c>
      <c r="O481" s="594" t="e">
        <f>#REF!+O393+O459+O462+O448</f>
        <v>#REF!</v>
      </c>
      <c r="P481" s="594" t="e">
        <f>#REF!+P393+P459+P462+P448</f>
        <v>#REF!</v>
      </c>
      <c r="Q481" s="594"/>
      <c r="R481" s="594" t="e">
        <f>#REF!+R393+R459+R462+R448</f>
        <v>#REF!</v>
      </c>
      <c r="S481" s="594"/>
      <c r="T481" s="594"/>
      <c r="U481" s="594"/>
      <c r="V481" s="594" t="e">
        <f>#REF!+V393+V459+V462+V448</f>
        <v>#REF!</v>
      </c>
      <c r="W481" s="594"/>
      <c r="X481" s="594" t="e">
        <f>#REF!+X393+X459+X462+X448</f>
        <v>#REF!</v>
      </c>
      <c r="Y481" s="594"/>
      <c r="Z481" s="594" t="e">
        <f>#REF!+Z393+Z459+Z462+Z448</f>
        <v>#REF!</v>
      </c>
      <c r="AA481" s="594"/>
      <c r="AB481" s="594" t="e">
        <f>#REF!+AB393+AB459+AB462+AB448</f>
        <v>#REF!</v>
      </c>
      <c r="AC481" s="594"/>
      <c r="AD481" s="594"/>
      <c r="AE481" s="594"/>
      <c r="AF481" s="594" t="e">
        <f>#REF!+AF393+AF459+AF462+AF448</f>
        <v>#REF!</v>
      </c>
      <c r="AG481" s="594"/>
      <c r="AH481" s="594" t="e">
        <f>#REF!+AH393+AH459+AH462+AH448</f>
        <v>#REF!</v>
      </c>
      <c r="AI481" s="594"/>
      <c r="AJ481" s="594" t="e">
        <f>#REF!+AJ393+AJ459+AJ462+AJ448</f>
        <v>#REF!</v>
      </c>
      <c r="AK481" s="594"/>
      <c r="AL481" s="594" t="e">
        <f>#REF!+AL393+AL459+AL462+AL448</f>
        <v>#REF!</v>
      </c>
      <c r="AM481" s="355"/>
      <c r="AN481" s="355"/>
      <c r="AO481" s="355"/>
      <c r="AP481" s="594" t="e">
        <f>#REF!+AP393+AP459+AP462+AP448</f>
        <v>#REF!</v>
      </c>
      <c r="AQ481" s="594"/>
      <c r="AR481" s="594" t="e">
        <f>#REF!+AR393+AR459+AR462+AR448</f>
        <v>#REF!</v>
      </c>
      <c r="AS481" s="594"/>
      <c r="AT481" s="595" t="e">
        <f>#REF!+AT393+AT459+AT462+AT448</f>
        <v>#REF!</v>
      </c>
      <c r="AU481" s="595" t="e">
        <f>#REF!+AU393+AU459+AU462+AU448</f>
        <v>#REF!</v>
      </c>
      <c r="AV481" s="595" t="e">
        <f>#REF!+AV393+AV459+AV462+AV448</f>
        <v>#REF!</v>
      </c>
      <c r="AW481" s="595" t="e">
        <f>#REF!+AW393+AW459+AW462+AW448</f>
        <v>#REF!</v>
      </c>
      <c r="AX481" s="595" t="e">
        <f>#REF!+AX393+AX459+AX462+AX448</f>
        <v>#REF!</v>
      </c>
      <c r="AY481" s="595" t="e">
        <f>#REF!+AY393+AY459+AY462+AY448</f>
        <v>#REF!</v>
      </c>
      <c r="AZ481" s="595" t="e">
        <f>#REF!+AZ393+AZ459+AZ462+AZ448</f>
        <v>#REF!</v>
      </c>
      <c r="BA481" s="595" t="e">
        <f>#REF!+BA393+BA459+BA462+BA448</f>
        <v>#REF!</v>
      </c>
      <c r="BB481" s="595" t="e">
        <f>#REF!+BB393+BB459+BB462+BB448</f>
        <v>#REF!</v>
      </c>
      <c r="BC481" s="595" t="e">
        <f>#REF!+BC393+BC459+BC462+BC448</f>
        <v>#REF!</v>
      </c>
      <c r="BD481" s="595" t="e">
        <f>#REF!+BD393+BD459+BD462+BD448</f>
        <v>#REF!</v>
      </c>
      <c r="BE481" s="595" t="e">
        <f>#REF!+BE393+BE459+BE462+BE448</f>
        <v>#REF!</v>
      </c>
      <c r="BF481" s="398" t="e">
        <f t="shared" si="568"/>
        <v>#REF!</v>
      </c>
      <c r="BG481" s="595" t="e">
        <f>#REF!+BG393+BG459+BG462+BG448</f>
        <v>#REF!</v>
      </c>
      <c r="BH481" s="398" t="e">
        <f t="shared" si="571"/>
        <v>#REF!</v>
      </c>
      <c r="BI481" s="595" t="e">
        <f>#REF!+BI393+BI459+BI462+BI448</f>
        <v>#REF!</v>
      </c>
      <c r="BJ481" s="595"/>
      <c r="BK481" s="595" t="e">
        <f>#REF!+BK393+BK459+BK462+BK448</f>
        <v>#REF!</v>
      </c>
      <c r="BL481" s="595"/>
      <c r="BS481" s="687"/>
    </row>
    <row r="482" spans="1:71" s="42" customFormat="1" ht="69" hidden="1" customHeight="1" x14ac:dyDescent="0.25">
      <c r="B482" s="301"/>
      <c r="C482" s="186" t="s">
        <v>56</v>
      </c>
      <c r="D482" s="582" t="e">
        <f>#REF!+D393+D448+D459+D462</f>
        <v>#REF!</v>
      </c>
      <c r="E482" s="582"/>
      <c r="F482" s="582"/>
      <c r="G482" s="582"/>
      <c r="H482" s="582"/>
      <c r="I482" s="582"/>
      <c r="J482" s="582"/>
      <c r="K482" s="582" t="e">
        <f>L482+N482+O482</f>
        <v>#REF!</v>
      </c>
      <c r="L482" s="582" t="e">
        <f>#REF!+L393+L448+L459+L462</f>
        <v>#REF!</v>
      </c>
      <c r="M482" s="582"/>
      <c r="N482" s="582" t="e">
        <f>#REF!+N393+N448+N459+N462</f>
        <v>#REF!</v>
      </c>
      <c r="O482" s="582" t="e">
        <f>#REF!+O393+O448+O459+O462</f>
        <v>#REF!</v>
      </c>
      <c r="P482" s="582" t="e">
        <f>R482+V482+X482</f>
        <v>#REF!</v>
      </c>
      <c r="Q482" s="582"/>
      <c r="R482" s="582" t="e">
        <f>#REF!+R393+R448+R459+R462</f>
        <v>#REF!</v>
      </c>
      <c r="S482" s="582"/>
      <c r="T482" s="582"/>
      <c r="U482" s="582"/>
      <c r="V482" s="582" t="e">
        <f>#REF!+V393+V448+V459+V462</f>
        <v>#REF!</v>
      </c>
      <c r="W482" s="582"/>
      <c r="X482" s="582" t="e">
        <f>#REF!+X393+X448+X459+X462</f>
        <v>#REF!</v>
      </c>
      <c r="Y482" s="582"/>
      <c r="Z482" s="582" t="e">
        <f>AB482+AF482+AH482</f>
        <v>#REF!</v>
      </c>
      <c r="AA482" s="582"/>
      <c r="AB482" s="582" t="e">
        <f>#REF!+AB393+AB448+AB459+AB462</f>
        <v>#REF!</v>
      </c>
      <c r="AC482" s="582"/>
      <c r="AD482" s="582"/>
      <c r="AE482" s="582"/>
      <c r="AF482" s="582" t="e">
        <f>#REF!+AF393+AF448+AF459+AF462</f>
        <v>#REF!</v>
      </c>
      <c r="AG482" s="582"/>
      <c r="AH482" s="582" t="e">
        <f>#REF!+AH393+AH448+AH459+AH462</f>
        <v>#REF!</v>
      </c>
      <c r="AI482" s="582"/>
      <c r="AJ482" s="582" t="e">
        <f>AL482+AP482+AR482</f>
        <v>#REF!</v>
      </c>
      <c r="AK482" s="582"/>
      <c r="AL482" s="582" t="e">
        <f>#REF!+AL393+AL448+AL459+AL462</f>
        <v>#REF!</v>
      </c>
      <c r="AM482" s="355"/>
      <c r="AN482" s="355"/>
      <c r="AO482" s="355"/>
      <c r="AP482" s="582" t="e">
        <f>#REF!+AP393+AP448+AP459+AP462</f>
        <v>#REF!</v>
      </c>
      <c r="AQ482" s="582"/>
      <c r="AR482" s="582" t="e">
        <f>#REF!+AR393+AR448+AR459+AR462</f>
        <v>#REF!</v>
      </c>
      <c r="AS482" s="582"/>
      <c r="AT482" s="331" t="e">
        <f>#REF!+AT393+AT448+AT459+AT462</f>
        <v>#REF!</v>
      </c>
      <c r="AU482" s="331" t="e">
        <f>#REF!+AU393+AU448+AU459+AU462</f>
        <v>#REF!</v>
      </c>
      <c r="AV482" s="331" t="e">
        <f>#REF!+AV393+AV448+AV459+AV462</f>
        <v>#REF!</v>
      </c>
      <c r="AW482" s="331" t="e">
        <f>AX482+AY482+AZ482</f>
        <v>#REF!</v>
      </c>
      <c r="AX482" s="331" t="e">
        <f>#REF!+AX393+AX448+AX459+AX462</f>
        <v>#REF!</v>
      </c>
      <c r="AY482" s="331" t="e">
        <f>#REF!+AY393+AY448+AY459+AY462</f>
        <v>#REF!</v>
      </c>
      <c r="AZ482" s="331" t="e">
        <f>#REF!+AZ393+AZ448+AZ459+AZ462</f>
        <v>#REF!</v>
      </c>
      <c r="BA482" s="331" t="e">
        <f>BB482+BC482+BD482</f>
        <v>#REF!</v>
      </c>
      <c r="BB482" s="331" t="e">
        <f>#REF!+BB393+BB448+BB459+BB462</f>
        <v>#REF!</v>
      </c>
      <c r="BC482" s="331" t="e">
        <f>#REF!+BC393+BC448+BC459+BC462</f>
        <v>#REF!</v>
      </c>
      <c r="BD482" s="331" t="e">
        <f>#REF!+BD393+BD448+BD459+BD462</f>
        <v>#REF!</v>
      </c>
      <c r="BE482" s="331" t="e">
        <f>BG482+BI482+BK482</f>
        <v>#REF!</v>
      </c>
      <c r="BF482" s="398" t="e">
        <f t="shared" si="568"/>
        <v>#REF!</v>
      </c>
      <c r="BG482" s="331" t="e">
        <f>#REF!+BG393+BG448+BG459+BG462</f>
        <v>#REF!</v>
      </c>
      <c r="BH482" s="398" t="e">
        <f t="shared" si="571"/>
        <v>#REF!</v>
      </c>
      <c r="BI482" s="331" t="e">
        <f>#REF!+BI393+BI448+BI459+BI462</f>
        <v>#REF!</v>
      </c>
      <c r="BJ482" s="331"/>
      <c r="BK482" s="331" t="e">
        <f>#REF!+BK393+BK448+BK459+BK462</f>
        <v>#REF!</v>
      </c>
      <c r="BL482" s="331"/>
      <c r="BM482" s="41"/>
      <c r="BN482" s="41"/>
      <c r="BS482" s="646"/>
    </row>
    <row r="483" spans="1:71" s="36" customFormat="1" ht="48" hidden="1" customHeight="1" x14ac:dyDescent="0.25">
      <c r="B483" s="307"/>
      <c r="C483" s="187" t="s">
        <v>57</v>
      </c>
      <c r="D483" s="583" t="e">
        <f>#REF!</f>
        <v>#REF!</v>
      </c>
      <c r="E483" s="583"/>
      <c r="F483" s="583"/>
      <c r="G483" s="583"/>
      <c r="H483" s="583"/>
      <c r="I483" s="583"/>
      <c r="J483" s="583"/>
      <c r="K483" s="583" t="e">
        <f>L483+N483+O483</f>
        <v>#REF!</v>
      </c>
      <c r="L483" s="583" t="e">
        <f>#REF!</f>
        <v>#REF!</v>
      </c>
      <c r="M483" s="583"/>
      <c r="N483" s="583" t="e">
        <f>#REF!</f>
        <v>#REF!</v>
      </c>
      <c r="O483" s="583" t="e">
        <f>#REF!</f>
        <v>#REF!</v>
      </c>
      <c r="P483" s="583" t="e">
        <f>R483+V483+X483</f>
        <v>#REF!</v>
      </c>
      <c r="Q483" s="583"/>
      <c r="R483" s="583" t="e">
        <f>#REF!</f>
        <v>#REF!</v>
      </c>
      <c r="S483" s="583"/>
      <c r="T483" s="583"/>
      <c r="U483" s="583"/>
      <c r="V483" s="583" t="e">
        <f>#REF!</f>
        <v>#REF!</v>
      </c>
      <c r="W483" s="583"/>
      <c r="X483" s="583" t="e">
        <f>#REF!</f>
        <v>#REF!</v>
      </c>
      <c r="Y483" s="583"/>
      <c r="Z483" s="583" t="e">
        <f>AB483+AF483+AH483</f>
        <v>#REF!</v>
      </c>
      <c r="AA483" s="583"/>
      <c r="AB483" s="583" t="e">
        <f>#REF!</f>
        <v>#REF!</v>
      </c>
      <c r="AC483" s="583"/>
      <c r="AD483" s="583"/>
      <c r="AE483" s="583"/>
      <c r="AF483" s="583" t="e">
        <f>#REF!</f>
        <v>#REF!</v>
      </c>
      <c r="AG483" s="583"/>
      <c r="AH483" s="583" t="e">
        <f>#REF!</f>
        <v>#REF!</v>
      </c>
      <c r="AI483" s="583"/>
      <c r="AJ483" s="583" t="e">
        <f>AL483+AP483+AR483</f>
        <v>#REF!</v>
      </c>
      <c r="AK483" s="583"/>
      <c r="AL483" s="583" t="e">
        <f>#REF!</f>
        <v>#REF!</v>
      </c>
      <c r="AM483" s="355"/>
      <c r="AN483" s="355"/>
      <c r="AO483" s="355"/>
      <c r="AP483" s="583" t="e">
        <f>#REF!</f>
        <v>#REF!</v>
      </c>
      <c r="AQ483" s="583"/>
      <c r="AR483" s="583" t="e">
        <f>#REF!</f>
        <v>#REF!</v>
      </c>
      <c r="AS483" s="583"/>
      <c r="AT483" s="310" t="e">
        <f>#REF!</f>
        <v>#REF!</v>
      </c>
      <c r="AU483" s="310" t="e">
        <f>#REF!</f>
        <v>#REF!</v>
      </c>
      <c r="AV483" s="310" t="e">
        <f>#REF!</f>
        <v>#REF!</v>
      </c>
      <c r="AW483" s="310">
        <v>0</v>
      </c>
      <c r="AX483" s="310">
        <v>0</v>
      </c>
      <c r="AY483" s="310">
        <v>0</v>
      </c>
      <c r="AZ483" s="310">
        <v>0</v>
      </c>
      <c r="BA483" s="310" t="e">
        <f>BB483+BC483+BD483</f>
        <v>#REF!</v>
      </c>
      <c r="BB483" s="310" t="e">
        <f>#REF!</f>
        <v>#REF!</v>
      </c>
      <c r="BC483" s="310" t="e">
        <f>#REF!</f>
        <v>#REF!</v>
      </c>
      <c r="BD483" s="310" t="e">
        <f>#REF!</f>
        <v>#REF!</v>
      </c>
      <c r="BE483" s="310" t="e">
        <f>BG483+BI483+BK483</f>
        <v>#REF!</v>
      </c>
      <c r="BF483" s="398" t="e">
        <f t="shared" si="568"/>
        <v>#REF!</v>
      </c>
      <c r="BG483" s="310" t="e">
        <f>#REF!</f>
        <v>#REF!</v>
      </c>
      <c r="BH483" s="398" t="e">
        <f t="shared" si="571"/>
        <v>#REF!</v>
      </c>
      <c r="BI483" s="310" t="e">
        <f>#REF!</f>
        <v>#REF!</v>
      </c>
      <c r="BJ483" s="310"/>
      <c r="BK483" s="310" t="e">
        <f>#REF!</f>
        <v>#REF!</v>
      </c>
      <c r="BL483" s="310"/>
      <c r="BS483" s="639"/>
    </row>
    <row r="484" spans="1:71" s="82" customFormat="1" ht="48" hidden="1" customHeight="1" x14ac:dyDescent="0.25">
      <c r="A484" s="82" t="s">
        <v>194</v>
      </c>
      <c r="B484" s="970" t="s">
        <v>195</v>
      </c>
      <c r="C484" s="970"/>
      <c r="D484" s="288" t="e">
        <f t="shared" ref="D484:X484" si="589">D393</f>
        <v>#REF!</v>
      </c>
      <c r="E484" s="288">
        <f t="shared" si="589"/>
        <v>110250</v>
      </c>
      <c r="F484" s="288">
        <f t="shared" si="589"/>
        <v>0</v>
      </c>
      <c r="G484" s="288">
        <f t="shared" si="589"/>
        <v>110250</v>
      </c>
      <c r="H484" s="288">
        <f t="shared" si="589"/>
        <v>0</v>
      </c>
      <c r="I484" s="288">
        <f t="shared" si="589"/>
        <v>0</v>
      </c>
      <c r="J484" s="288">
        <f t="shared" si="589"/>
        <v>0</v>
      </c>
      <c r="K484" s="288">
        <f t="shared" si="589"/>
        <v>384136.16238999995</v>
      </c>
      <c r="L484" s="288">
        <f t="shared" si="589"/>
        <v>0</v>
      </c>
      <c r="M484" s="288"/>
      <c r="N484" s="288">
        <f t="shared" si="589"/>
        <v>0</v>
      </c>
      <c r="O484" s="288">
        <f t="shared" si="589"/>
        <v>384136.16238999995</v>
      </c>
      <c r="P484" s="288">
        <f t="shared" si="589"/>
        <v>60234.9882</v>
      </c>
      <c r="Q484" s="288"/>
      <c r="R484" s="288">
        <f t="shared" si="589"/>
        <v>0</v>
      </c>
      <c r="S484" s="288"/>
      <c r="T484" s="288"/>
      <c r="U484" s="288"/>
      <c r="V484" s="288">
        <f t="shared" si="589"/>
        <v>0</v>
      </c>
      <c r="W484" s="288"/>
      <c r="X484" s="288">
        <f t="shared" si="589"/>
        <v>60234.9882</v>
      </c>
      <c r="Y484" s="288"/>
      <c r="Z484" s="288">
        <f t="shared" ref="Z484" si="590">Z393</f>
        <v>237784.18178000001</v>
      </c>
      <c r="AA484" s="288"/>
      <c r="AB484" s="288">
        <f t="shared" ref="AB484" si="591">AB393</f>
        <v>0</v>
      </c>
      <c r="AC484" s="288"/>
      <c r="AD484" s="288"/>
      <c r="AE484" s="288"/>
      <c r="AF484" s="288">
        <f t="shared" ref="AF484" si="592">AF393</f>
        <v>0</v>
      </c>
      <c r="AG484" s="288"/>
      <c r="AH484" s="288">
        <f t="shared" ref="AH484" si="593">AH393</f>
        <v>237784.18178000001</v>
      </c>
      <c r="AI484" s="288"/>
      <c r="AJ484" s="288">
        <f t="shared" ref="AJ484" si="594">AJ393</f>
        <v>384136.16238999995</v>
      </c>
      <c r="AK484" s="288"/>
      <c r="AL484" s="288">
        <f t="shared" ref="AL484" si="595">AL393</f>
        <v>0</v>
      </c>
      <c r="AM484" s="450"/>
      <c r="AN484" s="450"/>
      <c r="AO484" s="450"/>
      <c r="AP484" s="288">
        <f t="shared" ref="AP484" si="596">AP393</f>
        <v>0</v>
      </c>
      <c r="AQ484" s="288"/>
      <c r="AR484" s="288">
        <f t="shared" ref="AR484" si="597">AR393</f>
        <v>384136.16238999995</v>
      </c>
      <c r="AS484" s="288"/>
      <c r="AT484" s="291">
        <f t="shared" ref="AT484:BE484" si="598">AT393</f>
        <v>0</v>
      </c>
      <c r="AU484" s="291">
        <f t="shared" si="598"/>
        <v>0</v>
      </c>
      <c r="AV484" s="291">
        <f t="shared" si="598"/>
        <v>91229.873319999999</v>
      </c>
      <c r="AW484" s="291" t="e">
        <f t="shared" si="598"/>
        <v>#DIV/0!</v>
      </c>
      <c r="AX484" s="291">
        <f t="shared" si="598"/>
        <v>0</v>
      </c>
      <c r="AY484" s="291">
        <f t="shared" si="598"/>
        <v>0</v>
      </c>
      <c r="AZ484" s="291" t="e">
        <f t="shared" si="598"/>
        <v>#DIV/0!</v>
      </c>
      <c r="BA484" s="291">
        <f t="shared" si="598"/>
        <v>168100.70366</v>
      </c>
      <c r="BB484" s="291">
        <f t="shared" si="598"/>
        <v>0</v>
      </c>
      <c r="BC484" s="291">
        <f t="shared" si="598"/>
        <v>0</v>
      </c>
      <c r="BD484" s="291">
        <f t="shared" si="598"/>
        <v>168100.70366</v>
      </c>
      <c r="BE484" s="291">
        <f t="shared" si="598"/>
        <v>102815.50824</v>
      </c>
      <c r="BF484" s="398">
        <f t="shared" si="568"/>
        <v>0.26765381212825001</v>
      </c>
      <c r="BG484" s="291">
        <f t="shared" ref="BG484" si="599">BG393</f>
        <v>0</v>
      </c>
      <c r="BH484" s="398" t="e">
        <f t="shared" si="571"/>
        <v>#DIV/0!</v>
      </c>
      <c r="BI484" s="291">
        <f t="shared" ref="BI484" si="600">BI393</f>
        <v>0</v>
      </c>
      <c r="BJ484" s="291"/>
      <c r="BK484" s="291">
        <f t="shared" ref="BK484" si="601">BK393</f>
        <v>102815.50824</v>
      </c>
      <c r="BL484" s="291"/>
      <c r="BM484" s="83"/>
      <c r="BN484" s="83"/>
      <c r="BS484" s="688"/>
    </row>
    <row r="485" spans="1:71" s="59" customFormat="1" ht="50.25" hidden="1" customHeight="1" x14ac:dyDescent="0.3">
      <c r="B485" s="1003" t="s">
        <v>196</v>
      </c>
      <c r="C485" s="1003"/>
      <c r="D485" s="1003"/>
      <c r="E485" s="1003"/>
      <c r="F485" s="1003"/>
      <c r="G485" s="1003"/>
      <c r="H485" s="1003"/>
      <c r="I485" s="1003"/>
      <c r="J485" s="1003"/>
      <c r="K485" s="1003"/>
      <c r="L485" s="1003"/>
      <c r="M485" s="1003"/>
      <c r="N485" s="1003"/>
      <c r="O485" s="1003"/>
      <c r="P485" s="1003"/>
      <c r="Q485" s="1003"/>
      <c r="R485" s="1003"/>
      <c r="S485" s="1003"/>
      <c r="T485" s="1003"/>
      <c r="U485" s="1003"/>
      <c r="V485" s="1003"/>
      <c r="W485" s="1003"/>
      <c r="X485" s="1003"/>
      <c r="Y485" s="1003"/>
      <c r="Z485" s="1003"/>
      <c r="AA485" s="1003"/>
      <c r="AB485" s="1003"/>
      <c r="AC485" s="1003"/>
      <c r="AD485" s="1003"/>
      <c r="AE485" s="1003"/>
      <c r="AF485" s="1003"/>
      <c r="AG485" s="1003"/>
      <c r="AH485" s="1003"/>
      <c r="AI485" s="1003"/>
      <c r="AJ485" s="1003"/>
      <c r="AK485" s="1003"/>
      <c r="AL485" s="1003"/>
      <c r="AM485" s="1003"/>
      <c r="AN485" s="1003"/>
      <c r="AO485" s="1003"/>
      <c r="AP485" s="1003"/>
      <c r="AQ485" s="1003"/>
      <c r="AR485" s="1003"/>
      <c r="AS485" s="1003"/>
      <c r="AT485" s="1003"/>
      <c r="AU485" s="1003"/>
      <c r="AV485" s="1003"/>
      <c r="AW485" s="1003"/>
      <c r="AX485" s="1003"/>
      <c r="AY485" s="1003"/>
      <c r="AZ485" s="1003"/>
      <c r="BA485" s="1003"/>
      <c r="BB485" s="1003"/>
      <c r="BC485" s="1003"/>
      <c r="BD485" s="1003"/>
      <c r="BE485" s="384"/>
      <c r="BF485" s="398" t="e">
        <f t="shared" si="568"/>
        <v>#DIV/0!</v>
      </c>
      <c r="BG485" s="451"/>
      <c r="BH485" s="398" t="e">
        <f t="shared" si="571"/>
        <v>#DIV/0!</v>
      </c>
      <c r="BI485" s="452"/>
      <c r="BJ485" s="452"/>
      <c r="BK485" s="452"/>
      <c r="BL485" s="452"/>
      <c r="BM485" s="38"/>
      <c r="BN485" s="38"/>
      <c r="BS485" s="666"/>
    </row>
    <row r="486" spans="1:71" s="84" customFormat="1" ht="114" hidden="1" customHeight="1" x14ac:dyDescent="0.25">
      <c r="B486" s="448">
        <v>4</v>
      </c>
      <c r="C486" s="215" t="s">
        <v>197</v>
      </c>
      <c r="D486" s="588" t="e">
        <f>D496+D504+D509+#REF!</f>
        <v>#REF!</v>
      </c>
      <c r="E486" s="588" t="e">
        <f>E496+E504+E509+#REF!</f>
        <v>#REF!</v>
      </c>
      <c r="F486" s="588" t="e">
        <f>F496+F504+F509+#REF!</f>
        <v>#REF!</v>
      </c>
      <c r="G486" s="588" t="e">
        <f>G496+G504+G509+#REF!</f>
        <v>#REF!</v>
      </c>
      <c r="H486" s="588" t="e">
        <f>H496+H504+H509+#REF!</f>
        <v>#REF!</v>
      </c>
      <c r="I486" s="588" t="e">
        <f>I496+I504+I509+#REF!</f>
        <v>#REF!</v>
      </c>
      <c r="J486" s="588" t="e">
        <f>J496+J504+J509+#REF!</f>
        <v>#REF!</v>
      </c>
      <c r="K486" s="588">
        <f>L486</f>
        <v>0</v>
      </c>
      <c r="L486" s="588">
        <f>L496+L504+L512</f>
        <v>0</v>
      </c>
      <c r="M486" s="588"/>
      <c r="N486" s="588"/>
      <c r="O486" s="588" t="e">
        <f>O496+O504+O509+#REF!</f>
        <v>#REF!</v>
      </c>
      <c r="P486" s="588" t="e">
        <f>P496+P504+P509+#REF!</f>
        <v>#REF!</v>
      </c>
      <c r="Q486" s="588"/>
      <c r="R486" s="588" t="e">
        <f>R496+R504+R509+#REF!</f>
        <v>#REF!</v>
      </c>
      <c r="S486" s="588"/>
      <c r="T486" s="588"/>
      <c r="U486" s="588"/>
      <c r="V486" s="588"/>
      <c r="W486" s="588"/>
      <c r="X486" s="588" t="e">
        <f>X496+X504+X509+#REF!</f>
        <v>#REF!</v>
      </c>
      <c r="Y486" s="588"/>
      <c r="Z486" s="588" t="e">
        <f>Z496+Z504+Z509+#REF!</f>
        <v>#REF!</v>
      </c>
      <c r="AA486" s="588"/>
      <c r="AB486" s="588" t="e">
        <f>AB496+AB504+AB509+#REF!</f>
        <v>#REF!</v>
      </c>
      <c r="AC486" s="588"/>
      <c r="AD486" s="588"/>
      <c r="AE486" s="588"/>
      <c r="AF486" s="588"/>
      <c r="AG486" s="588"/>
      <c r="AH486" s="588" t="e">
        <f>AH496+AH504+AH509+#REF!</f>
        <v>#REF!</v>
      </c>
      <c r="AI486" s="588"/>
      <c r="AJ486" s="588" t="e">
        <f>AJ496+AJ504+AJ509+#REF!</f>
        <v>#REF!</v>
      </c>
      <c r="AK486" s="588"/>
      <c r="AL486" s="588" t="e">
        <f>AL496+AL504+AL509+#REF!</f>
        <v>#REF!</v>
      </c>
      <c r="AM486" s="355"/>
      <c r="AN486" s="355"/>
      <c r="AO486" s="355"/>
      <c r="AP486" s="588"/>
      <c r="AQ486" s="588"/>
      <c r="AR486" s="588" t="e">
        <f>AR496+AR504+AR509+#REF!</f>
        <v>#REF!</v>
      </c>
      <c r="AS486" s="588"/>
      <c r="AT486" s="363" t="e">
        <f>AT496+AT504+AT509+#REF!</f>
        <v>#REF!</v>
      </c>
      <c r="AU486" s="363"/>
      <c r="AV486" s="363" t="e">
        <f>AV496+AV504+AV509+#REF!</f>
        <v>#REF!</v>
      </c>
      <c r="AW486" s="363" t="e">
        <f>AW496+AW504+AW509+#REF!</f>
        <v>#REF!</v>
      </c>
      <c r="AX486" s="363" t="e">
        <f>AX496+AX504+AX509+#REF!</f>
        <v>#REF!</v>
      </c>
      <c r="AY486" s="363"/>
      <c r="AZ486" s="363" t="e">
        <f>AZ496+AZ504+AZ509+#REF!</f>
        <v>#REF!</v>
      </c>
      <c r="BA486" s="363" t="e">
        <f>BB486</f>
        <v>#REF!</v>
      </c>
      <c r="BB486" s="363" t="e">
        <f>BB496+BB504+BB512</f>
        <v>#REF!</v>
      </c>
      <c r="BC486" s="363"/>
      <c r="BD486" s="363" t="e">
        <f>BD496+BD504+BD509+#REF!</f>
        <v>#REF!</v>
      </c>
      <c r="BE486" s="363" t="e">
        <f>BE496+BE504+BE509+#REF!</f>
        <v>#REF!</v>
      </c>
      <c r="BF486" s="398" t="e">
        <f t="shared" si="568"/>
        <v>#REF!</v>
      </c>
      <c r="BG486" s="363" t="e">
        <f>BG496+BG504+BG509+#REF!</f>
        <v>#REF!</v>
      </c>
      <c r="BH486" s="398" t="e">
        <f t="shared" si="571"/>
        <v>#REF!</v>
      </c>
      <c r="BI486" s="363"/>
      <c r="BJ486" s="363"/>
      <c r="BK486" s="363" t="e">
        <f>BK496+BK504+BK509+#REF!</f>
        <v>#REF!</v>
      </c>
      <c r="BL486" s="363"/>
      <c r="BM486" s="52"/>
      <c r="BN486" s="52"/>
      <c r="BS486" s="689"/>
    </row>
    <row r="487" spans="1:71" s="48" customFormat="1" ht="33" hidden="1" customHeight="1" x14ac:dyDescent="0.25">
      <c r="B487" s="587" t="s">
        <v>162</v>
      </c>
      <c r="C487" s="212" t="s">
        <v>359</v>
      </c>
      <c r="D487" s="594"/>
      <c r="E487" s="594"/>
      <c r="F487" s="594"/>
      <c r="G487" s="594"/>
      <c r="H487" s="594"/>
      <c r="I487" s="594"/>
      <c r="J487" s="594"/>
      <c r="K487" s="348">
        <f>L487+O487</f>
        <v>0</v>
      </c>
      <c r="L487" s="348"/>
      <c r="M487" s="348"/>
      <c r="N487" s="348"/>
      <c r="O487" s="348">
        <f>O488</f>
        <v>0</v>
      </c>
      <c r="P487" s="348">
        <v>0</v>
      </c>
      <c r="Q487" s="393">
        <v>0</v>
      </c>
      <c r="R487" s="348"/>
      <c r="S487" s="393"/>
      <c r="T487" s="393"/>
      <c r="U487" s="393"/>
      <c r="V487" s="594"/>
      <c r="W487" s="594"/>
      <c r="X487" s="348"/>
      <c r="Y487" s="349"/>
      <c r="Z487" s="594">
        <v>0</v>
      </c>
      <c r="AA487" s="393">
        <v>0</v>
      </c>
      <c r="AB487" s="348"/>
      <c r="AC487" s="594"/>
      <c r="AD487" s="594"/>
      <c r="AE487" s="594"/>
      <c r="AF487" s="594"/>
      <c r="AG487" s="594"/>
      <c r="AH487" s="348"/>
      <c r="AI487" s="389"/>
      <c r="AJ487" s="348">
        <f>AR487+AP487+AL487</f>
        <v>0</v>
      </c>
      <c r="AK487" s="393" t="e">
        <f t="shared" ref="AK487:AK495" si="602">AJ487/K487</f>
        <v>#DIV/0!</v>
      </c>
      <c r="AL487" s="348"/>
      <c r="AM487" s="387"/>
      <c r="AN487" s="387"/>
      <c r="AO487" s="387"/>
      <c r="AP487" s="594"/>
      <c r="AQ487" s="594"/>
      <c r="AR487" s="348">
        <f>AR488</f>
        <v>0</v>
      </c>
      <c r="AS487" s="349" t="e">
        <f>AR487/O487</f>
        <v>#DIV/0!</v>
      </c>
      <c r="AT487" s="595"/>
      <c r="AU487" s="595"/>
      <c r="AV487" s="595"/>
      <c r="AW487" s="595"/>
      <c r="AX487" s="595"/>
      <c r="AY487" s="595"/>
      <c r="AZ487" s="595"/>
      <c r="BA487" s="595"/>
      <c r="BB487" s="595"/>
      <c r="BC487" s="595"/>
      <c r="BD487" s="595"/>
      <c r="BE487" s="352"/>
      <c r="BF487" s="398"/>
      <c r="BG487" s="352"/>
      <c r="BH487" s="398"/>
      <c r="BI487" s="595"/>
      <c r="BJ487" s="595"/>
      <c r="BK487" s="352"/>
      <c r="BL487" s="357"/>
      <c r="BS487" s="684"/>
    </row>
    <row r="488" spans="1:71" s="84" customFormat="1" ht="98.25" hidden="1" customHeight="1" x14ac:dyDescent="0.25">
      <c r="B488" s="358" t="s">
        <v>60</v>
      </c>
      <c r="C488" s="211" t="s">
        <v>358</v>
      </c>
      <c r="D488" s="588"/>
      <c r="E488" s="588"/>
      <c r="F488" s="588"/>
      <c r="G488" s="588"/>
      <c r="H488" s="588"/>
      <c r="I488" s="588"/>
      <c r="J488" s="588"/>
      <c r="K488" s="354">
        <f>O488</f>
        <v>0</v>
      </c>
      <c r="L488" s="354"/>
      <c r="M488" s="354"/>
      <c r="N488" s="354"/>
      <c r="O488" s="354">
        <v>0</v>
      </c>
      <c r="P488" s="354">
        <v>0</v>
      </c>
      <c r="Q488" s="387">
        <v>0</v>
      </c>
      <c r="R488" s="354"/>
      <c r="S488" s="393"/>
      <c r="T488" s="393"/>
      <c r="U488" s="393"/>
      <c r="V488" s="355"/>
      <c r="W488" s="355"/>
      <c r="X488" s="354"/>
      <c r="Y488" s="349"/>
      <c r="Z488" s="354">
        <v>0</v>
      </c>
      <c r="AA488" s="387">
        <v>0</v>
      </c>
      <c r="AB488" s="588"/>
      <c r="AC488" s="588"/>
      <c r="AD488" s="588"/>
      <c r="AE488" s="588"/>
      <c r="AF488" s="588"/>
      <c r="AG488" s="588"/>
      <c r="AH488" s="588"/>
      <c r="AI488" s="588"/>
      <c r="AJ488" s="354">
        <f>AR488</f>
        <v>0</v>
      </c>
      <c r="AK488" s="338" t="e">
        <f t="shared" si="602"/>
        <v>#DIV/0!</v>
      </c>
      <c r="AL488" s="588"/>
      <c r="AM488" s="355"/>
      <c r="AN488" s="355"/>
      <c r="AO488" s="355"/>
      <c r="AP488" s="588"/>
      <c r="AQ488" s="588"/>
      <c r="AR488" s="354">
        <f>O488</f>
        <v>0</v>
      </c>
      <c r="AS488" s="338" t="e">
        <f>AR488/O488</f>
        <v>#DIV/0!</v>
      </c>
      <c r="AT488" s="363"/>
      <c r="AU488" s="363"/>
      <c r="AV488" s="363"/>
      <c r="AW488" s="363"/>
      <c r="AX488" s="363"/>
      <c r="AY488" s="363"/>
      <c r="AZ488" s="363"/>
      <c r="BA488" s="363"/>
      <c r="BB488" s="363"/>
      <c r="BC488" s="363"/>
      <c r="BD488" s="363"/>
      <c r="BE488" s="363"/>
      <c r="BF488" s="398"/>
      <c r="BG488" s="363"/>
      <c r="BH488" s="398"/>
      <c r="BI488" s="363"/>
      <c r="BJ488" s="363"/>
      <c r="BK488" s="363"/>
      <c r="BL488" s="363"/>
      <c r="BM488" s="52"/>
      <c r="BN488" s="52"/>
      <c r="BS488" s="689"/>
    </row>
    <row r="489" spans="1:71" s="48" customFormat="1" ht="34.5" customHeight="1" x14ac:dyDescent="0.25">
      <c r="B489" s="770"/>
      <c r="C489" s="794" t="s">
        <v>173</v>
      </c>
      <c r="D489" s="772"/>
      <c r="E489" s="772"/>
      <c r="F489" s="772"/>
      <c r="G489" s="772"/>
      <c r="H489" s="772"/>
      <c r="I489" s="772"/>
      <c r="J489" s="772"/>
      <c r="K489" s="772">
        <f>L489+O489</f>
        <v>2065.1571199999998</v>
      </c>
      <c r="L489" s="772"/>
      <c r="M489" s="772"/>
      <c r="N489" s="772"/>
      <c r="O489" s="772">
        <f>O490</f>
        <v>2065.1571199999998</v>
      </c>
      <c r="P489" s="772">
        <v>0</v>
      </c>
      <c r="Q489" s="788">
        <v>0</v>
      </c>
      <c r="R489" s="772"/>
      <c r="S489" s="788"/>
      <c r="T489" s="788"/>
      <c r="U489" s="788"/>
      <c r="V489" s="772"/>
      <c r="W489" s="772"/>
      <c r="X489" s="772"/>
      <c r="Y489" s="772"/>
      <c r="Z489" s="772">
        <f>AH489</f>
        <v>584.30592000000001</v>
      </c>
      <c r="AA489" s="789">
        <f t="shared" ref="AA489:AA495" si="603">Z489/O489</f>
        <v>0.28293533423742601</v>
      </c>
      <c r="AB489" s="774"/>
      <c r="AC489" s="772"/>
      <c r="AD489" s="772"/>
      <c r="AE489" s="772"/>
      <c r="AF489" s="772"/>
      <c r="AG489" s="772"/>
      <c r="AH489" s="774">
        <f>AH490</f>
        <v>584.30592000000001</v>
      </c>
      <c r="AI489" s="789">
        <f t="shared" ref="AI489:AI495" si="604">AH489/O489</f>
        <v>0.28293533423742601</v>
      </c>
      <c r="AJ489" s="774">
        <f>AR489+AP489+AL489</f>
        <v>2065.1571199999998</v>
      </c>
      <c r="AK489" s="789">
        <f t="shared" si="602"/>
        <v>1</v>
      </c>
      <c r="AL489" s="774"/>
      <c r="AM489" s="789"/>
      <c r="AN489" s="789"/>
      <c r="AO489" s="789"/>
      <c r="AP489" s="772"/>
      <c r="AQ489" s="772"/>
      <c r="AR489" s="774">
        <f>AR490</f>
        <v>2065.1571199999998</v>
      </c>
      <c r="AS489" s="773">
        <f t="shared" ref="AS489:AS495" si="605">AR489/O489</f>
        <v>1</v>
      </c>
      <c r="AT489" s="791"/>
      <c r="AU489" s="791"/>
      <c r="AV489" s="791"/>
      <c r="AW489" s="791"/>
      <c r="AX489" s="791"/>
      <c r="AY489" s="791"/>
      <c r="AZ489" s="791"/>
      <c r="BA489" s="791"/>
      <c r="BB489" s="791"/>
      <c r="BC489" s="791"/>
      <c r="BD489" s="791"/>
      <c r="BE489" s="776"/>
      <c r="BF489" s="792"/>
      <c r="BG489" s="776"/>
      <c r="BH489" s="792"/>
      <c r="BI489" s="791"/>
      <c r="BJ489" s="791"/>
      <c r="BK489" s="776"/>
      <c r="BL489" s="777"/>
      <c r="BM489" s="798"/>
      <c r="BN489" s="798"/>
      <c r="BO489" s="798"/>
      <c r="BP489" s="798"/>
      <c r="BQ489" s="798"/>
      <c r="BR489" s="798"/>
      <c r="BS489" s="799"/>
    </row>
    <row r="490" spans="1:71" s="84" customFormat="1" ht="91.5" customHeight="1" x14ac:dyDescent="0.25">
      <c r="B490" s="737"/>
      <c r="C490" s="727" t="s">
        <v>397</v>
      </c>
      <c r="D490" s="738"/>
      <c r="E490" s="738"/>
      <c r="F490" s="738"/>
      <c r="G490" s="738"/>
      <c r="H490" s="738"/>
      <c r="I490" s="738"/>
      <c r="J490" s="738"/>
      <c r="K490" s="728">
        <f t="shared" ref="K490:K495" si="606">O490</f>
        <v>2065.1571199999998</v>
      </c>
      <c r="L490" s="728"/>
      <c r="M490" s="728"/>
      <c r="N490" s="728"/>
      <c r="O490" s="728">
        <v>2065.1571199999998</v>
      </c>
      <c r="P490" s="728">
        <v>0</v>
      </c>
      <c r="Q490" s="729">
        <v>0</v>
      </c>
      <c r="R490" s="728"/>
      <c r="S490" s="730"/>
      <c r="T490" s="730"/>
      <c r="U490" s="730"/>
      <c r="V490" s="728"/>
      <c r="W490" s="728"/>
      <c r="X490" s="728"/>
      <c r="Y490" s="731"/>
      <c r="Z490" s="728">
        <f>AH490</f>
        <v>584.30592000000001</v>
      </c>
      <c r="AA490" s="711">
        <f t="shared" si="603"/>
        <v>0.28293533423742601</v>
      </c>
      <c r="AB490" s="738"/>
      <c r="AC490" s="738"/>
      <c r="AD490" s="738"/>
      <c r="AE490" s="738"/>
      <c r="AF490" s="738"/>
      <c r="AG490" s="738"/>
      <c r="AH490" s="732">
        <v>584.30592000000001</v>
      </c>
      <c r="AI490" s="739">
        <f t="shared" si="604"/>
        <v>0.28293533423742601</v>
      </c>
      <c r="AJ490" s="732">
        <f t="shared" ref="AJ490:AJ495" si="607">AR490</f>
        <v>2065.1571199999998</v>
      </c>
      <c r="AK490" s="733">
        <f t="shared" si="602"/>
        <v>1</v>
      </c>
      <c r="AL490" s="738"/>
      <c r="AM490" s="728"/>
      <c r="AN490" s="728"/>
      <c r="AO490" s="728"/>
      <c r="AP490" s="738"/>
      <c r="AQ490" s="738"/>
      <c r="AR490" s="732">
        <f>O490</f>
        <v>2065.1571199999998</v>
      </c>
      <c r="AS490" s="733">
        <f t="shared" si="605"/>
        <v>1</v>
      </c>
      <c r="AT490" s="740"/>
      <c r="AU490" s="740"/>
      <c r="AV490" s="740"/>
      <c r="AW490" s="740"/>
      <c r="AX490" s="740"/>
      <c r="AY490" s="740"/>
      <c r="AZ490" s="740"/>
      <c r="BA490" s="740"/>
      <c r="BB490" s="740"/>
      <c r="BC490" s="740"/>
      <c r="BD490" s="740"/>
      <c r="BE490" s="740"/>
      <c r="BF490" s="734"/>
      <c r="BG490" s="740"/>
      <c r="BH490" s="734"/>
      <c r="BI490" s="740"/>
      <c r="BJ490" s="740"/>
      <c r="BK490" s="740"/>
      <c r="BL490" s="740"/>
      <c r="BM490" s="741"/>
      <c r="BN490" s="741"/>
      <c r="BO490" s="741"/>
      <c r="BP490" s="741"/>
      <c r="BQ490" s="741"/>
      <c r="BR490" s="741"/>
      <c r="BS490" s="716" t="s">
        <v>442</v>
      </c>
    </row>
    <row r="491" spans="1:71" s="48" customFormat="1" ht="69.75" customHeight="1" x14ac:dyDescent="0.25">
      <c r="B491" s="602"/>
      <c r="C491" s="212" t="s">
        <v>396</v>
      </c>
      <c r="D491" s="597"/>
      <c r="E491" s="597"/>
      <c r="F491" s="597"/>
      <c r="G491" s="597"/>
      <c r="H491" s="597"/>
      <c r="I491" s="597"/>
      <c r="J491" s="597"/>
      <c r="K491" s="597">
        <f t="shared" si="606"/>
        <v>26550.339970000001</v>
      </c>
      <c r="L491" s="597"/>
      <c r="M491" s="597"/>
      <c r="N491" s="597"/>
      <c r="O491" s="597">
        <f>SUM(O492+O494)</f>
        <v>26550.339970000001</v>
      </c>
      <c r="P491" s="597">
        <f>X491</f>
        <v>7227.3265199999996</v>
      </c>
      <c r="Q491" s="606">
        <f>P491/O491</f>
        <v>0.2722122024865356</v>
      </c>
      <c r="R491" s="597"/>
      <c r="S491" s="606"/>
      <c r="T491" s="606"/>
      <c r="U491" s="606"/>
      <c r="V491" s="597"/>
      <c r="W491" s="597"/>
      <c r="X491" s="597">
        <f>SUM(X492+X494)</f>
        <v>7227.3265199999996</v>
      </c>
      <c r="Y491" s="597">
        <f>X491/O491</f>
        <v>0.2722122024865356</v>
      </c>
      <c r="Z491" s="597">
        <f>AH491</f>
        <v>26550.339970000001</v>
      </c>
      <c r="AA491" s="393">
        <f t="shared" si="603"/>
        <v>1</v>
      </c>
      <c r="AB491" s="348"/>
      <c r="AC491" s="597"/>
      <c r="AD491" s="597"/>
      <c r="AE491" s="597"/>
      <c r="AF491" s="597"/>
      <c r="AG491" s="597"/>
      <c r="AH491" s="348">
        <f>SUM(AH492+AH494)</f>
        <v>26550.339970000001</v>
      </c>
      <c r="AI491" s="349">
        <f t="shared" si="604"/>
        <v>1</v>
      </c>
      <c r="AJ491" s="348">
        <f t="shared" si="607"/>
        <v>26550.339970000001</v>
      </c>
      <c r="AK491" s="393">
        <f t="shared" si="602"/>
        <v>1</v>
      </c>
      <c r="AL491" s="348"/>
      <c r="AM491" s="387"/>
      <c r="AN491" s="387"/>
      <c r="AO491" s="387"/>
      <c r="AP491" s="597"/>
      <c r="AQ491" s="597"/>
      <c r="AR491" s="348">
        <f>SUM(AR492+AR494)</f>
        <v>26550.339970000001</v>
      </c>
      <c r="AS491" s="349">
        <f t="shared" si="605"/>
        <v>1</v>
      </c>
      <c r="AT491" s="600"/>
      <c r="AU491" s="600"/>
      <c r="AV491" s="600"/>
      <c r="AW491" s="600"/>
      <c r="AX491" s="600"/>
      <c r="AY491" s="600"/>
      <c r="AZ491" s="600"/>
      <c r="BA491" s="600"/>
      <c r="BB491" s="600"/>
      <c r="BC491" s="600"/>
      <c r="BD491" s="600"/>
      <c r="BE491" s="352"/>
      <c r="BF491" s="398"/>
      <c r="BG491" s="352"/>
      <c r="BH491" s="398"/>
      <c r="BI491" s="600"/>
      <c r="BJ491" s="600"/>
      <c r="BK491" s="352"/>
      <c r="BL491" s="357"/>
      <c r="BS491" s="684"/>
    </row>
    <row r="492" spans="1:71" s="48" customFormat="1" ht="45" customHeight="1" x14ac:dyDescent="0.25">
      <c r="B492" s="587"/>
      <c r="C492" s="212" t="s">
        <v>149</v>
      </c>
      <c r="D492" s="594"/>
      <c r="E492" s="594"/>
      <c r="F492" s="594"/>
      <c r="G492" s="594"/>
      <c r="H492" s="594"/>
      <c r="I492" s="594"/>
      <c r="J492" s="594"/>
      <c r="K492" s="594">
        <f t="shared" si="606"/>
        <v>13370.76397</v>
      </c>
      <c r="L492" s="594"/>
      <c r="M492" s="594"/>
      <c r="N492" s="594"/>
      <c r="O492" s="594">
        <f>O493</f>
        <v>13370.76397</v>
      </c>
      <c r="P492" s="594">
        <f>P493</f>
        <v>5523.7440399999996</v>
      </c>
      <c r="Q492" s="606">
        <f>P492/O492</f>
        <v>0.41312104920808046</v>
      </c>
      <c r="R492" s="594"/>
      <c r="S492" s="606"/>
      <c r="T492" s="606"/>
      <c r="U492" s="606"/>
      <c r="V492" s="594"/>
      <c r="W492" s="594"/>
      <c r="X492" s="594">
        <f>X493</f>
        <v>5523.7440399999996</v>
      </c>
      <c r="Y492" s="594">
        <f>X492/O492</f>
        <v>0.41312104920808046</v>
      </c>
      <c r="Z492" s="594">
        <f>Z493</f>
        <v>13370.76397</v>
      </c>
      <c r="AA492" s="393">
        <f t="shared" si="603"/>
        <v>1</v>
      </c>
      <c r="AB492" s="348"/>
      <c r="AC492" s="594"/>
      <c r="AD492" s="594"/>
      <c r="AE492" s="594"/>
      <c r="AF492" s="594"/>
      <c r="AG492" s="594"/>
      <c r="AH492" s="348">
        <f>AH493</f>
        <v>13370.76397</v>
      </c>
      <c r="AI492" s="349">
        <f t="shared" si="604"/>
        <v>1</v>
      </c>
      <c r="AJ492" s="348">
        <f t="shared" si="607"/>
        <v>13370.76397</v>
      </c>
      <c r="AK492" s="393">
        <f t="shared" si="602"/>
        <v>1</v>
      </c>
      <c r="AL492" s="348"/>
      <c r="AM492" s="387"/>
      <c r="AN492" s="387"/>
      <c r="AO492" s="387"/>
      <c r="AP492" s="594"/>
      <c r="AQ492" s="594"/>
      <c r="AR492" s="348">
        <f>AR493</f>
        <v>13370.76397</v>
      </c>
      <c r="AS492" s="349">
        <f t="shared" si="605"/>
        <v>1</v>
      </c>
      <c r="AT492" s="595"/>
      <c r="AU492" s="595"/>
      <c r="AV492" s="595"/>
      <c r="AW492" s="595"/>
      <c r="AX492" s="595"/>
      <c r="AY492" s="595"/>
      <c r="AZ492" s="595"/>
      <c r="BA492" s="595"/>
      <c r="BB492" s="595"/>
      <c r="BC492" s="595"/>
      <c r="BD492" s="595"/>
      <c r="BE492" s="352"/>
      <c r="BF492" s="398"/>
      <c r="BG492" s="352"/>
      <c r="BH492" s="398"/>
      <c r="BI492" s="595"/>
      <c r="BJ492" s="595"/>
      <c r="BK492" s="352"/>
      <c r="BL492" s="357"/>
      <c r="BS492" s="684"/>
    </row>
    <row r="493" spans="1:71" s="84" customFormat="1" ht="54.75" customHeight="1" x14ac:dyDescent="0.25">
      <c r="B493" s="358"/>
      <c r="C493" s="192" t="s">
        <v>151</v>
      </c>
      <c r="D493" s="588"/>
      <c r="E493" s="588"/>
      <c r="F493" s="588"/>
      <c r="G493" s="588"/>
      <c r="H493" s="588"/>
      <c r="I493" s="588"/>
      <c r="J493" s="588"/>
      <c r="K493" s="355">
        <f t="shared" si="606"/>
        <v>13370.76397</v>
      </c>
      <c r="L493" s="355"/>
      <c r="M493" s="355"/>
      <c r="N493" s="355"/>
      <c r="O493" s="355">
        <v>13370.76397</v>
      </c>
      <c r="P493" s="355">
        <f>X493</f>
        <v>5523.7440399999996</v>
      </c>
      <c r="Q493" s="608">
        <f>P493/O493</f>
        <v>0.41312104920808046</v>
      </c>
      <c r="R493" s="355"/>
      <c r="S493" s="606"/>
      <c r="T493" s="606"/>
      <c r="U493" s="606"/>
      <c r="V493" s="355"/>
      <c r="W493" s="355"/>
      <c r="X493" s="355">
        <v>5523.7440399999996</v>
      </c>
      <c r="Y493" s="594">
        <f>X493/O493</f>
        <v>0.41312104920808046</v>
      </c>
      <c r="Z493" s="355">
        <f>AH493</f>
        <v>13370.76397</v>
      </c>
      <c r="AA493" s="387">
        <f t="shared" si="603"/>
        <v>1</v>
      </c>
      <c r="AB493" s="588"/>
      <c r="AC493" s="588"/>
      <c r="AD493" s="588"/>
      <c r="AE493" s="588"/>
      <c r="AF493" s="588"/>
      <c r="AG493" s="588"/>
      <c r="AH493" s="354">
        <f>[6]Освоение!$I$14</f>
        <v>13370.76397</v>
      </c>
      <c r="AI493" s="349">
        <f t="shared" si="604"/>
        <v>1</v>
      </c>
      <c r="AJ493" s="354">
        <f t="shared" si="607"/>
        <v>13370.76397</v>
      </c>
      <c r="AK493" s="338">
        <f t="shared" si="602"/>
        <v>1</v>
      </c>
      <c r="AL493" s="588"/>
      <c r="AM493" s="355"/>
      <c r="AN493" s="355"/>
      <c r="AO493" s="355"/>
      <c r="AP493" s="588"/>
      <c r="AQ493" s="588"/>
      <c r="AR493" s="354">
        <v>13370.76397</v>
      </c>
      <c r="AS493" s="338">
        <f t="shared" si="605"/>
        <v>1</v>
      </c>
      <c r="AT493" s="363"/>
      <c r="AU493" s="363"/>
      <c r="AV493" s="363"/>
      <c r="AW493" s="363"/>
      <c r="AX493" s="363"/>
      <c r="AY493" s="363"/>
      <c r="AZ493" s="363"/>
      <c r="BA493" s="363"/>
      <c r="BB493" s="363"/>
      <c r="BC493" s="363"/>
      <c r="BD493" s="363"/>
      <c r="BE493" s="363"/>
      <c r="BF493" s="398"/>
      <c r="BG493" s="363"/>
      <c r="BH493" s="398"/>
      <c r="BI493" s="363"/>
      <c r="BJ493" s="363"/>
      <c r="BK493" s="363"/>
      <c r="BL493" s="363"/>
      <c r="BM493" s="52"/>
      <c r="BN493" s="52"/>
      <c r="BS493" s="759" t="s">
        <v>443</v>
      </c>
    </row>
    <row r="494" spans="1:71" s="48" customFormat="1" ht="33" customHeight="1" x14ac:dyDescent="0.25">
      <c r="B494" s="587"/>
      <c r="C494" s="212" t="s">
        <v>173</v>
      </c>
      <c r="D494" s="594"/>
      <c r="E494" s="594"/>
      <c r="F494" s="594"/>
      <c r="G494" s="594"/>
      <c r="H494" s="594"/>
      <c r="I494" s="594"/>
      <c r="J494" s="594"/>
      <c r="K494" s="594">
        <f t="shared" si="606"/>
        <v>13179.575999999999</v>
      </c>
      <c r="L494" s="594"/>
      <c r="M494" s="594"/>
      <c r="N494" s="594"/>
      <c r="O494" s="594">
        <f>O495</f>
        <v>13179.575999999999</v>
      </c>
      <c r="P494" s="594">
        <f>P495</f>
        <v>1703.58248</v>
      </c>
      <c r="Q494" s="606">
        <f>P494/O494</f>
        <v>0.1292592781436975</v>
      </c>
      <c r="R494" s="594"/>
      <c r="S494" s="606"/>
      <c r="T494" s="606"/>
      <c r="U494" s="606"/>
      <c r="V494" s="594"/>
      <c r="W494" s="594"/>
      <c r="X494" s="594">
        <f>X495</f>
        <v>1703.58248</v>
      </c>
      <c r="Y494" s="594">
        <f>X494/O494</f>
        <v>0.1292592781436975</v>
      </c>
      <c r="Z494" s="594">
        <f>Z495</f>
        <v>13179.575999999999</v>
      </c>
      <c r="AA494" s="393">
        <f t="shared" si="603"/>
        <v>1</v>
      </c>
      <c r="AB494" s="348"/>
      <c r="AC494" s="594"/>
      <c r="AD494" s="594"/>
      <c r="AE494" s="594"/>
      <c r="AF494" s="594"/>
      <c r="AG494" s="594"/>
      <c r="AH494" s="348">
        <f>AH495</f>
        <v>13179.575999999999</v>
      </c>
      <c r="AI494" s="349">
        <f t="shared" si="604"/>
        <v>1</v>
      </c>
      <c r="AJ494" s="348">
        <f t="shared" si="607"/>
        <v>13179.575999999999</v>
      </c>
      <c r="AK494" s="393">
        <f t="shared" si="602"/>
        <v>1</v>
      </c>
      <c r="AL494" s="348"/>
      <c r="AM494" s="387"/>
      <c r="AN494" s="387"/>
      <c r="AO494" s="387"/>
      <c r="AP494" s="594"/>
      <c r="AQ494" s="594"/>
      <c r="AR494" s="348">
        <f>AR495</f>
        <v>13179.575999999999</v>
      </c>
      <c r="AS494" s="349">
        <f t="shared" si="605"/>
        <v>1</v>
      </c>
      <c r="AT494" s="595"/>
      <c r="AU494" s="595"/>
      <c r="AV494" s="595"/>
      <c r="AW494" s="595"/>
      <c r="AX494" s="595"/>
      <c r="AY494" s="595"/>
      <c r="AZ494" s="595"/>
      <c r="BA494" s="595"/>
      <c r="BB494" s="595"/>
      <c r="BC494" s="595"/>
      <c r="BD494" s="595"/>
      <c r="BE494" s="352"/>
      <c r="BF494" s="398"/>
      <c r="BG494" s="352"/>
      <c r="BH494" s="398"/>
      <c r="BI494" s="595"/>
      <c r="BJ494" s="595"/>
      <c r="BK494" s="352"/>
      <c r="BL494" s="357"/>
      <c r="BS494" s="684"/>
    </row>
    <row r="495" spans="1:71" s="84" customFormat="1" ht="84" customHeight="1" x14ac:dyDescent="0.25">
      <c r="B495" s="358"/>
      <c r="C495" s="192" t="s">
        <v>397</v>
      </c>
      <c r="D495" s="588"/>
      <c r="E495" s="588"/>
      <c r="F495" s="588"/>
      <c r="G495" s="588"/>
      <c r="H495" s="588"/>
      <c r="I495" s="588"/>
      <c r="J495" s="588"/>
      <c r="K495" s="355">
        <f t="shared" si="606"/>
        <v>13179.575999999999</v>
      </c>
      <c r="L495" s="355"/>
      <c r="M495" s="355"/>
      <c r="N495" s="355"/>
      <c r="O495" s="355">
        <v>13179.575999999999</v>
      </c>
      <c r="P495" s="355">
        <f>X495</f>
        <v>1703.58248</v>
      </c>
      <c r="Q495" s="608">
        <f>P495/O495</f>
        <v>0.1292592781436975</v>
      </c>
      <c r="R495" s="355"/>
      <c r="S495" s="606"/>
      <c r="T495" s="606"/>
      <c r="U495" s="606"/>
      <c r="V495" s="355"/>
      <c r="W495" s="355"/>
      <c r="X495" s="355">
        <v>1703.58248</v>
      </c>
      <c r="Y495" s="594">
        <f>X495/O495</f>
        <v>0.1292592781436975</v>
      </c>
      <c r="Z495" s="355">
        <f>AH495</f>
        <v>13179.575999999999</v>
      </c>
      <c r="AA495" s="387">
        <f t="shared" si="603"/>
        <v>1</v>
      </c>
      <c r="AB495" s="588"/>
      <c r="AC495" s="588"/>
      <c r="AD495" s="588"/>
      <c r="AE495" s="588"/>
      <c r="AF495" s="588"/>
      <c r="AG495" s="588"/>
      <c r="AH495" s="354">
        <f>O495</f>
        <v>13179.575999999999</v>
      </c>
      <c r="AI495" s="349">
        <f t="shared" si="604"/>
        <v>1</v>
      </c>
      <c r="AJ495" s="354">
        <f t="shared" si="607"/>
        <v>13179.575999999999</v>
      </c>
      <c r="AK495" s="338">
        <f t="shared" si="602"/>
        <v>1</v>
      </c>
      <c r="AL495" s="588"/>
      <c r="AM495" s="355"/>
      <c r="AN495" s="355"/>
      <c r="AO495" s="355"/>
      <c r="AP495" s="588"/>
      <c r="AQ495" s="588"/>
      <c r="AR495" s="354">
        <v>13179.575999999999</v>
      </c>
      <c r="AS495" s="338">
        <f t="shared" si="605"/>
        <v>1</v>
      </c>
      <c r="AT495" s="363"/>
      <c r="AU495" s="363"/>
      <c r="AV495" s="363"/>
      <c r="AW495" s="363"/>
      <c r="AX495" s="363"/>
      <c r="AY495" s="363"/>
      <c r="AZ495" s="363"/>
      <c r="BA495" s="363"/>
      <c r="BB495" s="363"/>
      <c r="BC495" s="363"/>
      <c r="BD495" s="363"/>
      <c r="BE495" s="363"/>
      <c r="BF495" s="398"/>
      <c r="BG495" s="363"/>
      <c r="BH495" s="398"/>
      <c r="BI495" s="363"/>
      <c r="BJ495" s="363"/>
      <c r="BK495" s="363"/>
      <c r="BL495" s="363"/>
      <c r="BM495" s="52"/>
      <c r="BN495" s="52"/>
      <c r="BS495" s="689"/>
    </row>
    <row r="496" spans="1:71" s="85" customFormat="1" ht="76.5" hidden="1" customHeight="1" x14ac:dyDescent="0.25">
      <c r="B496" s="587" t="s">
        <v>31</v>
      </c>
      <c r="C496" s="198" t="s">
        <v>198</v>
      </c>
      <c r="D496" s="594"/>
      <c r="E496" s="594">
        <f>F496+G496</f>
        <v>3068471.4634199999</v>
      </c>
      <c r="F496" s="594">
        <f>F497+F502+F503</f>
        <v>3068471.4634199999</v>
      </c>
      <c r="G496" s="594">
        <f>G497+G503</f>
        <v>0</v>
      </c>
      <c r="H496" s="594">
        <f t="shared" ref="H496:H503" si="608">I496+J496</f>
        <v>-3068471.4634199999</v>
      </c>
      <c r="I496" s="594">
        <f>I497+I502+I503</f>
        <v>-3068471.4634199999</v>
      </c>
      <c r="J496" s="594"/>
      <c r="K496" s="594">
        <f>L496+N496+O496</f>
        <v>0</v>
      </c>
      <c r="L496" s="594">
        <f>L497+L502+L503</f>
        <v>0</v>
      </c>
      <c r="M496" s="594"/>
      <c r="N496" s="594"/>
      <c r="O496" s="594"/>
      <c r="P496" s="594">
        <f>R496+V496+X496</f>
        <v>2632403.8252900001</v>
      </c>
      <c r="Q496" s="606" t="e">
        <f>P496/K496</f>
        <v>#DIV/0!</v>
      </c>
      <c r="R496" s="594">
        <f>R497+R500+R502+R503</f>
        <v>2632403.8252900001</v>
      </c>
      <c r="S496" s="606" t="e">
        <f>R496/L496</f>
        <v>#DIV/0!</v>
      </c>
      <c r="T496" s="606"/>
      <c r="U496" s="606"/>
      <c r="V496" s="594"/>
      <c r="W496" s="594"/>
      <c r="X496" s="594">
        <f>X497+X503</f>
        <v>0</v>
      </c>
      <c r="Y496" s="594"/>
      <c r="Z496" s="594">
        <f>AB496+AF496+AH496</f>
        <v>0</v>
      </c>
      <c r="AA496" s="393" t="e">
        <f>Z496/K496</f>
        <v>#DIV/0!</v>
      </c>
      <c r="AB496" s="348">
        <f>AB497+AB502+AB503</f>
        <v>0</v>
      </c>
      <c r="AC496" s="393" t="e">
        <f>AB496/L496</f>
        <v>#DIV/0!</v>
      </c>
      <c r="AD496" s="393"/>
      <c r="AE496" s="393"/>
      <c r="AF496" s="594"/>
      <c r="AG496" s="594"/>
      <c r="AH496" s="594"/>
      <c r="AI496" s="594"/>
      <c r="AJ496" s="348" t="e">
        <f>AL496+AP496+AR496</f>
        <v>#REF!</v>
      </c>
      <c r="AK496" s="349" t="e">
        <f>AJ496/K496</f>
        <v>#REF!</v>
      </c>
      <c r="AL496" s="348" t="e">
        <f>AL497+AL500+AL501+#REF!+#REF!+#REF!+#REF!+AL502+AL503</f>
        <v>#REF!</v>
      </c>
      <c r="AM496" s="338" t="e">
        <f>AL496/L496</f>
        <v>#REF!</v>
      </c>
      <c r="AN496" s="338"/>
      <c r="AO496" s="338"/>
      <c r="AP496" s="594"/>
      <c r="AQ496" s="594"/>
      <c r="AR496" s="594">
        <f>AR497+AR503</f>
        <v>0</v>
      </c>
      <c r="AS496" s="594"/>
      <c r="AT496" s="595">
        <f>AT497+AT502+AT503</f>
        <v>0</v>
      </c>
      <c r="AU496" s="595"/>
      <c r="AV496" s="595"/>
      <c r="AW496" s="595" t="e">
        <f t="shared" ref="AW496:AW510" si="609">AX496</f>
        <v>#REF!</v>
      </c>
      <c r="AX496" s="595" t="e">
        <f>AX497+AX502+AX503</f>
        <v>#REF!</v>
      </c>
      <c r="AY496" s="595"/>
      <c r="AZ496" s="595"/>
      <c r="BA496" s="595">
        <f t="shared" ref="BA496:BA510" si="610">BB496</f>
        <v>0</v>
      </c>
      <c r="BB496" s="595">
        <f>BB497+BB502+BB503</f>
        <v>0</v>
      </c>
      <c r="BC496" s="595"/>
      <c r="BD496" s="595"/>
      <c r="BE496" s="352" t="e">
        <f>BG496+BI496+BK496</f>
        <v>#REF!</v>
      </c>
      <c r="BF496" s="398" t="e">
        <f t="shared" si="568"/>
        <v>#REF!</v>
      </c>
      <c r="BG496" s="352" t="e">
        <f>BG497+BG502+#REF!+BG503</f>
        <v>#REF!</v>
      </c>
      <c r="BH496" s="398" t="e">
        <f t="shared" si="571"/>
        <v>#REF!</v>
      </c>
      <c r="BI496" s="595"/>
      <c r="BJ496" s="595"/>
      <c r="BK496" s="595">
        <f>BK497+BK503</f>
        <v>0</v>
      </c>
      <c r="BL496" s="595"/>
      <c r="BS496" s="690"/>
    </row>
    <row r="497" spans="1:71" s="43" customFormat="1" ht="30" hidden="1" customHeight="1" x14ac:dyDescent="0.25">
      <c r="B497" s="355"/>
      <c r="C497" s="196" t="s">
        <v>199</v>
      </c>
      <c r="D497" s="355"/>
      <c r="E497" s="355">
        <f>E498+E500</f>
        <v>3006824.38595</v>
      </c>
      <c r="F497" s="355">
        <f>F498+F500</f>
        <v>3006824.38595</v>
      </c>
      <c r="G497" s="355">
        <f>G498+G500</f>
        <v>0</v>
      </c>
      <c r="H497" s="355">
        <f t="shared" si="608"/>
        <v>-3006824.38595</v>
      </c>
      <c r="I497" s="355">
        <f>I498+I500</f>
        <v>-3006824.38595</v>
      </c>
      <c r="J497" s="355"/>
      <c r="K497" s="355">
        <f t="shared" ref="K497:K510" si="611">L497</f>
        <v>0</v>
      </c>
      <c r="L497" s="355"/>
      <c r="M497" s="355"/>
      <c r="N497" s="355"/>
      <c r="O497" s="355"/>
      <c r="P497" s="355">
        <f t="shared" ref="P497:P503" si="612">R497+X497</f>
        <v>2540744.05828</v>
      </c>
      <c r="Q497" s="608" t="e">
        <f t="shared" ref="Q497:Q542" si="613">P497/K497</f>
        <v>#DIV/0!</v>
      </c>
      <c r="R497" s="355">
        <f>R498+R499</f>
        <v>2540744.05828</v>
      </c>
      <c r="S497" s="608" t="e">
        <f t="shared" ref="S497:S540" si="614">R497/L497</f>
        <v>#DIV/0!</v>
      </c>
      <c r="T497" s="608"/>
      <c r="U497" s="608"/>
      <c r="V497" s="355"/>
      <c r="W497" s="355"/>
      <c r="X497" s="355">
        <f>X498+X500</f>
        <v>0</v>
      </c>
      <c r="Y497" s="355"/>
      <c r="Z497" s="355">
        <f t="shared" ref="Z497:Z503" si="615">AB497+AH497</f>
        <v>0</v>
      </c>
      <c r="AA497" s="387" t="e">
        <f t="shared" ref="AA497:AA542" si="616">Z497/K497</f>
        <v>#DIV/0!</v>
      </c>
      <c r="AB497" s="354"/>
      <c r="AC497" s="387" t="e">
        <f t="shared" ref="AC497:AC540" si="617">AB497/L497</f>
        <v>#DIV/0!</v>
      </c>
      <c r="AD497" s="387"/>
      <c r="AE497" s="387"/>
      <c r="AF497" s="355"/>
      <c r="AG497" s="355"/>
      <c r="AH497" s="355"/>
      <c r="AI497" s="355"/>
      <c r="AJ497" s="354">
        <f t="shared" ref="AJ497:AJ500" si="618">AL497+AR497</f>
        <v>3372914.6979100001</v>
      </c>
      <c r="AK497" s="342" t="e">
        <f t="shared" ref="AK497:AK542" si="619">AJ497/K497</f>
        <v>#DIV/0!</v>
      </c>
      <c r="AL497" s="354">
        <f>AL498+AL499</f>
        <v>3372914.6979100001</v>
      </c>
      <c r="AM497" s="338" t="e">
        <f t="shared" ref="AM497:AM541" si="620">AL497/L497</f>
        <v>#DIV/0!</v>
      </c>
      <c r="AN497" s="338"/>
      <c r="AO497" s="338"/>
      <c r="AP497" s="355"/>
      <c r="AQ497" s="355"/>
      <c r="AR497" s="355"/>
      <c r="AS497" s="355"/>
      <c r="AT497" s="351">
        <f>AT498+AT500</f>
        <v>0</v>
      </c>
      <c r="AU497" s="351"/>
      <c r="AV497" s="351"/>
      <c r="AW497" s="351" t="e">
        <f t="shared" si="609"/>
        <v>#REF!</v>
      </c>
      <c r="AX497" s="351" t="e">
        <f>AX498+AX500</f>
        <v>#REF!</v>
      </c>
      <c r="AY497" s="351"/>
      <c r="AZ497" s="351"/>
      <c r="BA497" s="351">
        <f t="shared" si="610"/>
        <v>0</v>
      </c>
      <c r="BB497" s="351">
        <f>BB498+BB500</f>
        <v>0</v>
      </c>
      <c r="BC497" s="351"/>
      <c r="BD497" s="351"/>
      <c r="BE497" s="356" t="e">
        <f t="shared" ref="BE497:BE500" si="621">BG497+BK497</f>
        <v>#REF!</v>
      </c>
      <c r="BF497" s="405" t="e">
        <f t="shared" si="568"/>
        <v>#REF!</v>
      </c>
      <c r="BG497" s="356" t="e">
        <f>BG498+BG499+BG500+BG501+#REF!+#REF!+#REF!+#REF!</f>
        <v>#REF!</v>
      </c>
      <c r="BH497" s="405" t="e">
        <f t="shared" si="571"/>
        <v>#REF!</v>
      </c>
      <c r="BI497" s="351"/>
      <c r="BJ497" s="351"/>
      <c r="BK497" s="351"/>
      <c r="BL497" s="351"/>
      <c r="BS497" s="647"/>
    </row>
    <row r="498" spans="1:71" s="43" customFormat="1" ht="24.75" hidden="1" customHeight="1" x14ac:dyDescent="0.25">
      <c r="B498" s="355"/>
      <c r="C498" s="196" t="s">
        <v>200</v>
      </c>
      <c r="D498" s="355"/>
      <c r="E498" s="355">
        <f>F498+G498</f>
        <v>2844810.2634199997</v>
      </c>
      <c r="F498" s="355">
        <f>'[7]18-20 декабря'!$R$170</f>
        <v>2844810.2634199997</v>
      </c>
      <c r="G498" s="355"/>
      <c r="H498" s="355">
        <f t="shared" si="608"/>
        <v>-2844810.2634199997</v>
      </c>
      <c r="I498" s="355">
        <f>L498-F498</f>
        <v>-2844810.2634199997</v>
      </c>
      <c r="J498" s="355"/>
      <c r="K498" s="355">
        <f>L498</f>
        <v>0</v>
      </c>
      <c r="L498" s="355"/>
      <c r="M498" s="355"/>
      <c r="N498" s="355"/>
      <c r="O498" s="355"/>
      <c r="P498" s="355"/>
      <c r="Q498" s="608"/>
      <c r="R498" s="355"/>
      <c r="S498" s="608"/>
      <c r="T498" s="608"/>
      <c r="U498" s="608"/>
      <c r="V498" s="355"/>
      <c r="W498" s="355"/>
      <c r="X498" s="355">
        <f>D498+G498</f>
        <v>0</v>
      </c>
      <c r="Y498" s="355"/>
      <c r="Z498" s="355">
        <f>AB498</f>
        <v>0</v>
      </c>
      <c r="AA498" s="387" t="e">
        <f t="shared" si="616"/>
        <v>#DIV/0!</v>
      </c>
      <c r="AB498" s="354"/>
      <c r="AC498" s="387" t="e">
        <f t="shared" si="617"/>
        <v>#DIV/0!</v>
      </c>
      <c r="AD498" s="387"/>
      <c r="AE498" s="387"/>
      <c r="AF498" s="355"/>
      <c r="AG498" s="355"/>
      <c r="AH498" s="355"/>
      <c r="AI498" s="355"/>
      <c r="AJ498" s="354"/>
      <c r="AK498" s="342"/>
      <c r="AL498" s="354"/>
      <c r="AM498" s="338"/>
      <c r="AN498" s="338"/>
      <c r="AO498" s="338"/>
      <c r="AP498" s="355"/>
      <c r="AQ498" s="355"/>
      <c r="AR498" s="355"/>
      <c r="AS498" s="355"/>
      <c r="AT498" s="351">
        <f>BB498-AF498</f>
        <v>0</v>
      </c>
      <c r="AU498" s="351"/>
      <c r="AV498" s="351"/>
      <c r="AW498" s="351" t="e">
        <f t="shared" si="609"/>
        <v>#REF!</v>
      </c>
      <c r="AX498" s="351" t="e">
        <f>BE498-AJ498</f>
        <v>#REF!</v>
      </c>
      <c r="AY498" s="351"/>
      <c r="AZ498" s="351"/>
      <c r="BA498" s="351">
        <f t="shared" si="610"/>
        <v>0</v>
      </c>
      <c r="BB498" s="351">
        <f>AF498</f>
        <v>0</v>
      </c>
      <c r="BC498" s="351"/>
      <c r="BD498" s="351"/>
      <c r="BE498" s="356" t="e">
        <f t="shared" si="621"/>
        <v>#REF!</v>
      </c>
      <c r="BF498" s="405" t="e">
        <f t="shared" si="568"/>
        <v>#REF!</v>
      </c>
      <c r="BG498" s="356" t="e">
        <f>L498-#REF!</f>
        <v>#REF!</v>
      </c>
      <c r="BH498" s="405" t="e">
        <f t="shared" si="571"/>
        <v>#REF!</v>
      </c>
      <c r="BI498" s="351"/>
      <c r="BJ498" s="351"/>
      <c r="BK498" s="351"/>
      <c r="BL498" s="351"/>
      <c r="BS498" s="647"/>
    </row>
    <row r="499" spans="1:71" s="43" customFormat="1" ht="24.75" hidden="1" customHeight="1" x14ac:dyDescent="0.25">
      <c r="B499" s="355"/>
      <c r="C499" s="196" t="s">
        <v>294</v>
      </c>
      <c r="D499" s="355"/>
      <c r="E499" s="355"/>
      <c r="F499" s="355"/>
      <c r="G499" s="355"/>
      <c r="H499" s="355"/>
      <c r="I499" s="355"/>
      <c r="J499" s="355"/>
      <c r="K499" s="355">
        <f t="shared" si="611"/>
        <v>0</v>
      </c>
      <c r="L499" s="355"/>
      <c r="M499" s="355"/>
      <c r="N499" s="355"/>
      <c r="O499" s="355"/>
      <c r="P499" s="355">
        <f t="shared" si="612"/>
        <v>2540744.05828</v>
      </c>
      <c r="Q499" s="608" t="e">
        <f t="shared" si="613"/>
        <v>#DIV/0!</v>
      </c>
      <c r="R499" s="355">
        <v>2540744.05828</v>
      </c>
      <c r="S499" s="608" t="e">
        <f t="shared" si="614"/>
        <v>#DIV/0!</v>
      </c>
      <c r="T499" s="608"/>
      <c r="U499" s="608"/>
      <c r="V499" s="355"/>
      <c r="W499" s="355"/>
      <c r="X499" s="355"/>
      <c r="Y499" s="355"/>
      <c r="Z499" s="355">
        <v>0</v>
      </c>
      <c r="AA499" s="387" t="e">
        <f t="shared" si="616"/>
        <v>#DIV/0!</v>
      </c>
      <c r="AC499" s="387" t="e">
        <f>AB498/L499</f>
        <v>#DIV/0!</v>
      </c>
      <c r="AD499" s="387"/>
      <c r="AE499" s="387"/>
      <c r="AF499" s="355"/>
      <c r="AG499" s="355"/>
      <c r="AH499" s="355"/>
      <c r="AI499" s="355"/>
      <c r="AJ499" s="354">
        <f t="shared" si="618"/>
        <v>3372914.6979100001</v>
      </c>
      <c r="AK499" s="342" t="e">
        <f t="shared" si="619"/>
        <v>#DIV/0!</v>
      </c>
      <c r="AL499" s="354">
        <v>3372914.6979100001</v>
      </c>
      <c r="AM499" s="338" t="e">
        <f t="shared" si="620"/>
        <v>#DIV/0!</v>
      </c>
      <c r="AN499" s="338"/>
      <c r="AO499" s="338"/>
      <c r="AP499" s="355"/>
      <c r="AQ499" s="355"/>
      <c r="AR499" s="355"/>
      <c r="AS499" s="355"/>
      <c r="AT499" s="351"/>
      <c r="AU499" s="351"/>
      <c r="AV499" s="351"/>
      <c r="AW499" s="351"/>
      <c r="AX499" s="351"/>
      <c r="AY499" s="351"/>
      <c r="AZ499" s="351"/>
      <c r="BA499" s="351"/>
      <c r="BB499" s="351"/>
      <c r="BC499" s="351"/>
      <c r="BD499" s="351"/>
      <c r="BE499" s="356">
        <f t="shared" si="621"/>
        <v>0</v>
      </c>
      <c r="BF499" s="405" t="e">
        <f t="shared" si="568"/>
        <v>#DIV/0!</v>
      </c>
      <c r="BG499" s="356">
        <f>L499-AB498</f>
        <v>0</v>
      </c>
      <c r="BH499" s="405" t="e">
        <f t="shared" si="571"/>
        <v>#DIV/0!</v>
      </c>
      <c r="BI499" s="351"/>
      <c r="BJ499" s="351"/>
      <c r="BK499" s="351"/>
      <c r="BL499" s="351"/>
      <c r="BS499" s="647"/>
    </row>
    <row r="500" spans="1:71" s="43" customFormat="1" ht="54" hidden="1" customHeight="1" x14ac:dyDescent="0.25">
      <c r="B500" s="355"/>
      <c r="C500" s="196" t="s">
        <v>297</v>
      </c>
      <c r="D500" s="355"/>
      <c r="E500" s="355">
        <f>F500+G500</f>
        <v>162014.12253000028</v>
      </c>
      <c r="F500" s="355">
        <f>'[7]18-20 декабря'!$Q$169-'[7]18-20 декабря'!$Q$170</f>
        <v>162014.12253000028</v>
      </c>
      <c r="G500" s="355"/>
      <c r="H500" s="355">
        <f t="shared" si="608"/>
        <v>-162014.12253000028</v>
      </c>
      <c r="I500" s="355">
        <f>L500-F500</f>
        <v>-162014.12253000028</v>
      </c>
      <c r="J500" s="355"/>
      <c r="K500" s="355">
        <f t="shared" si="611"/>
        <v>0</v>
      </c>
      <c r="L500" s="355"/>
      <c r="M500" s="355"/>
      <c r="N500" s="355"/>
      <c r="O500" s="355"/>
      <c r="P500" s="355">
        <f t="shared" si="612"/>
        <v>0</v>
      </c>
      <c r="Q500" s="608" t="e">
        <f t="shared" si="613"/>
        <v>#DIV/0!</v>
      </c>
      <c r="R500" s="355">
        <f>L500</f>
        <v>0</v>
      </c>
      <c r="S500" s="608" t="e">
        <f t="shared" si="614"/>
        <v>#DIV/0!</v>
      </c>
      <c r="T500" s="608"/>
      <c r="U500" s="608"/>
      <c r="V500" s="355"/>
      <c r="W500" s="355"/>
      <c r="X500" s="355">
        <f>D500+G500</f>
        <v>0</v>
      </c>
      <c r="Y500" s="355"/>
      <c r="Z500" s="355">
        <f t="shared" si="615"/>
        <v>0</v>
      </c>
      <c r="AA500" s="387" t="e">
        <f t="shared" si="616"/>
        <v>#DIV/0!</v>
      </c>
      <c r="AB500" s="354"/>
      <c r="AC500" s="387" t="e">
        <f t="shared" si="617"/>
        <v>#DIV/0!</v>
      </c>
      <c r="AD500" s="387"/>
      <c r="AE500" s="387"/>
      <c r="AF500" s="355"/>
      <c r="AG500" s="355"/>
      <c r="AH500" s="355"/>
      <c r="AI500" s="355"/>
      <c r="AJ500" s="354">
        <f t="shared" si="618"/>
        <v>50690.638169999998</v>
      </c>
      <c r="AK500" s="342" t="e">
        <f t="shared" si="619"/>
        <v>#DIV/0!</v>
      </c>
      <c r="AL500" s="354">
        <v>50690.638169999998</v>
      </c>
      <c r="AM500" s="338" t="e">
        <f t="shared" si="620"/>
        <v>#DIV/0!</v>
      </c>
      <c r="AN500" s="338"/>
      <c r="AO500" s="338"/>
      <c r="AP500" s="355"/>
      <c r="AQ500" s="355"/>
      <c r="AR500" s="355"/>
      <c r="AS500" s="355"/>
      <c r="AT500" s="351">
        <f>BB500-AF500</f>
        <v>0</v>
      </c>
      <c r="AU500" s="351"/>
      <c r="AV500" s="351"/>
      <c r="AW500" s="351">
        <f t="shared" si="609"/>
        <v>-50690.638169999998</v>
      </c>
      <c r="AX500" s="351">
        <f>BE500-AJ500</f>
        <v>-50690.638169999998</v>
      </c>
      <c r="AY500" s="351"/>
      <c r="AZ500" s="351"/>
      <c r="BA500" s="351">
        <f t="shared" si="610"/>
        <v>0</v>
      </c>
      <c r="BB500" s="351">
        <f>AF500</f>
        <v>0</v>
      </c>
      <c r="BC500" s="351"/>
      <c r="BD500" s="351"/>
      <c r="BE500" s="356">
        <f t="shared" si="621"/>
        <v>0</v>
      </c>
      <c r="BF500" s="405" t="e">
        <f t="shared" si="568"/>
        <v>#DIV/0!</v>
      </c>
      <c r="BG500" s="356">
        <f t="shared" ref="BG500:BG503" si="622">L500-AB500</f>
        <v>0</v>
      </c>
      <c r="BH500" s="405" t="e">
        <f t="shared" si="571"/>
        <v>#DIV/0!</v>
      </c>
      <c r="BI500" s="351"/>
      <c r="BJ500" s="351"/>
      <c r="BK500" s="351"/>
      <c r="BL500" s="351"/>
      <c r="BS500" s="647"/>
    </row>
    <row r="501" spans="1:71" s="43" customFormat="1" ht="86.25" hidden="1" customHeight="1" x14ac:dyDescent="0.25">
      <c r="B501" s="355"/>
      <c r="C501" s="196" t="s">
        <v>428</v>
      </c>
      <c r="D501" s="355"/>
      <c r="E501" s="355"/>
      <c r="F501" s="355"/>
      <c r="G501" s="355"/>
      <c r="H501" s="355"/>
      <c r="I501" s="355"/>
      <c r="J501" s="355"/>
      <c r="K501" s="355">
        <f>L501</f>
        <v>0</v>
      </c>
      <c r="L501" s="355"/>
      <c r="M501" s="355"/>
      <c r="N501" s="355"/>
      <c r="O501" s="355"/>
      <c r="P501" s="355">
        <f t="shared" si="612"/>
        <v>0</v>
      </c>
      <c r="Q501" s="608" t="e">
        <f t="shared" si="613"/>
        <v>#DIV/0!</v>
      </c>
      <c r="R501" s="355"/>
      <c r="S501" s="608" t="e">
        <f t="shared" si="614"/>
        <v>#DIV/0!</v>
      </c>
      <c r="T501" s="608"/>
      <c r="U501" s="608"/>
      <c r="V501" s="355"/>
      <c r="W501" s="355"/>
      <c r="X501" s="355"/>
      <c r="Y501" s="355"/>
      <c r="Z501" s="355">
        <f>AB501</f>
        <v>0</v>
      </c>
      <c r="AA501" s="387" t="e">
        <f t="shared" si="616"/>
        <v>#DIV/0!</v>
      </c>
      <c r="AB501" s="354"/>
      <c r="AC501" s="387" t="e">
        <f t="shared" si="617"/>
        <v>#DIV/0!</v>
      </c>
      <c r="AD501" s="387"/>
      <c r="AE501" s="387"/>
      <c r="AF501" s="355"/>
      <c r="AG501" s="355"/>
      <c r="AH501" s="355"/>
      <c r="AI501" s="355"/>
      <c r="AJ501" s="354">
        <f>AL501</f>
        <v>0</v>
      </c>
      <c r="AK501" s="342" t="e">
        <f t="shared" si="619"/>
        <v>#DIV/0!</v>
      </c>
      <c r="AL501" s="354">
        <f t="shared" ref="AL501" si="623">L501</f>
        <v>0</v>
      </c>
      <c r="AM501" s="338" t="e">
        <f t="shared" si="620"/>
        <v>#DIV/0!</v>
      </c>
      <c r="AN501" s="338"/>
      <c r="AO501" s="338"/>
      <c r="AP501" s="355"/>
      <c r="AQ501" s="355"/>
      <c r="AR501" s="355"/>
      <c r="AS501" s="355"/>
      <c r="AT501" s="351"/>
      <c r="AU501" s="351"/>
      <c r="AV501" s="351"/>
      <c r="AW501" s="351"/>
      <c r="AX501" s="351"/>
      <c r="AY501" s="351"/>
      <c r="AZ501" s="351"/>
      <c r="BA501" s="351"/>
      <c r="BB501" s="351"/>
      <c r="BC501" s="351"/>
      <c r="BD501" s="351"/>
      <c r="BE501" s="356">
        <f>BG501</f>
        <v>0</v>
      </c>
      <c r="BF501" s="405" t="e">
        <f t="shared" si="568"/>
        <v>#DIV/0!</v>
      </c>
      <c r="BG501" s="356">
        <f t="shared" si="622"/>
        <v>0</v>
      </c>
      <c r="BH501" s="405" t="e">
        <f t="shared" si="571"/>
        <v>#DIV/0!</v>
      </c>
      <c r="BI501" s="351"/>
      <c r="BJ501" s="351"/>
      <c r="BK501" s="351"/>
      <c r="BL501" s="351"/>
      <c r="BS501" s="647"/>
    </row>
    <row r="502" spans="1:71" s="43" customFormat="1" ht="24" hidden="1" customHeight="1" x14ac:dyDescent="0.25">
      <c r="B502" s="355"/>
      <c r="C502" s="196" t="s">
        <v>363</v>
      </c>
      <c r="D502" s="355"/>
      <c r="E502" s="355">
        <f>F502</f>
        <v>41000</v>
      </c>
      <c r="F502" s="355">
        <v>41000</v>
      </c>
      <c r="G502" s="355"/>
      <c r="H502" s="355">
        <f t="shared" si="608"/>
        <v>-41000</v>
      </c>
      <c r="I502" s="355">
        <f>L502-F502</f>
        <v>-41000</v>
      </c>
      <c r="J502" s="355"/>
      <c r="K502" s="355">
        <f t="shared" si="611"/>
        <v>0</v>
      </c>
      <c r="L502" s="355"/>
      <c r="M502" s="355"/>
      <c r="N502" s="355"/>
      <c r="O502" s="355"/>
      <c r="P502" s="355">
        <f>R502</f>
        <v>51299.140209999998</v>
      </c>
      <c r="Q502" s="608" t="e">
        <f t="shared" si="613"/>
        <v>#DIV/0!</v>
      </c>
      <c r="R502" s="355">
        <v>51299.140209999998</v>
      </c>
      <c r="S502" s="608" t="e">
        <f>AB502/L502</f>
        <v>#DIV/0!</v>
      </c>
      <c r="T502" s="608"/>
      <c r="U502" s="608"/>
      <c r="V502" s="355"/>
      <c r="W502" s="355"/>
      <c r="X502" s="355"/>
      <c r="Y502" s="355"/>
      <c r="Z502" s="355">
        <f>AB502</f>
        <v>0</v>
      </c>
      <c r="AA502" s="387" t="e">
        <f t="shared" si="616"/>
        <v>#DIV/0!</v>
      </c>
      <c r="AB502" s="354"/>
      <c r="AC502" s="387" t="e">
        <f t="shared" si="617"/>
        <v>#DIV/0!</v>
      </c>
      <c r="AD502" s="387"/>
      <c r="AE502" s="387"/>
      <c r="AF502" s="355"/>
      <c r="AG502" s="355"/>
      <c r="AH502" s="355"/>
      <c r="AI502" s="355"/>
      <c r="AJ502" s="354">
        <f t="shared" ref="AJ502" si="624">AL502</f>
        <v>76703.577619999996</v>
      </c>
      <c r="AK502" s="342" t="e">
        <f t="shared" si="619"/>
        <v>#DIV/0!</v>
      </c>
      <c r="AL502" s="354">
        <v>76703.577619999996</v>
      </c>
      <c r="AM502" s="338" t="e">
        <f t="shared" si="620"/>
        <v>#DIV/0!</v>
      </c>
      <c r="AN502" s="338"/>
      <c r="AO502" s="338"/>
      <c r="AP502" s="355"/>
      <c r="AQ502" s="355"/>
      <c r="AR502" s="355"/>
      <c r="AS502" s="355"/>
      <c r="AT502" s="351">
        <f>BB502-AF502</f>
        <v>0</v>
      </c>
      <c r="AU502" s="351"/>
      <c r="AV502" s="351"/>
      <c r="AW502" s="351" t="e">
        <f t="shared" si="609"/>
        <v>#REF!</v>
      </c>
      <c r="AX502" s="351" t="e">
        <f>BE502-AJ502</f>
        <v>#REF!</v>
      </c>
      <c r="AY502" s="351"/>
      <c r="AZ502" s="351"/>
      <c r="BA502" s="351">
        <f t="shared" si="610"/>
        <v>0</v>
      </c>
      <c r="BB502" s="351">
        <f>AF502</f>
        <v>0</v>
      </c>
      <c r="BC502" s="351"/>
      <c r="BD502" s="351"/>
      <c r="BE502" s="356" t="e">
        <f t="shared" ref="BE502" si="625">BG502</f>
        <v>#REF!</v>
      </c>
      <c r="BF502" s="405" t="e">
        <f t="shared" si="568"/>
        <v>#REF!</v>
      </c>
      <c r="BG502" s="356" t="e">
        <f>L502-#REF!</f>
        <v>#REF!</v>
      </c>
      <c r="BH502" s="405" t="e">
        <f t="shared" si="571"/>
        <v>#REF!</v>
      </c>
      <c r="BI502" s="351"/>
      <c r="BJ502" s="351"/>
      <c r="BK502" s="351"/>
      <c r="BL502" s="351"/>
      <c r="BS502" s="647"/>
    </row>
    <row r="503" spans="1:71" s="43" customFormat="1" ht="25.5" hidden="1" customHeight="1" x14ac:dyDescent="0.25">
      <c r="B503" s="355"/>
      <c r="C503" s="196" t="s">
        <v>201</v>
      </c>
      <c r="D503" s="355"/>
      <c r="E503" s="355">
        <f>F503+G503</f>
        <v>20647.07747</v>
      </c>
      <c r="F503" s="355">
        <f>'[7]18-20 декабря'!$Q$208</f>
        <v>20647.07747</v>
      </c>
      <c r="G503" s="355"/>
      <c r="H503" s="355">
        <f t="shared" si="608"/>
        <v>-20647.07747</v>
      </c>
      <c r="I503" s="355">
        <f>L503-F503</f>
        <v>-20647.07747</v>
      </c>
      <c r="J503" s="355"/>
      <c r="K503" s="355">
        <f t="shared" si="611"/>
        <v>0</v>
      </c>
      <c r="L503" s="355"/>
      <c r="M503" s="355"/>
      <c r="N503" s="355"/>
      <c r="O503" s="355"/>
      <c r="P503" s="355">
        <f t="shared" si="612"/>
        <v>40360.626799999998</v>
      </c>
      <c r="Q503" s="608" t="e">
        <f t="shared" si="613"/>
        <v>#DIV/0!</v>
      </c>
      <c r="R503" s="355">
        <v>40360.626799999998</v>
      </c>
      <c r="S503" s="608" t="e">
        <f t="shared" si="614"/>
        <v>#DIV/0!</v>
      </c>
      <c r="T503" s="608"/>
      <c r="U503" s="608"/>
      <c r="V503" s="355"/>
      <c r="W503" s="355"/>
      <c r="X503" s="355">
        <f>D503+G503</f>
        <v>0</v>
      </c>
      <c r="Y503" s="355"/>
      <c r="Z503" s="355">
        <f t="shared" si="615"/>
        <v>0</v>
      </c>
      <c r="AA503" s="387" t="e">
        <f t="shared" si="616"/>
        <v>#DIV/0!</v>
      </c>
      <c r="AB503" s="354"/>
      <c r="AC503" s="387" t="e">
        <f t="shared" si="617"/>
        <v>#DIV/0!</v>
      </c>
      <c r="AD503" s="387"/>
      <c r="AE503" s="387"/>
      <c r="AF503" s="355"/>
      <c r="AG503" s="355"/>
      <c r="AH503" s="355"/>
      <c r="AI503" s="355"/>
      <c r="AJ503" s="354">
        <f t="shared" ref="AJ503" si="626">AL503+AR503</f>
        <v>42157.17095</v>
      </c>
      <c r="AK503" s="342" t="e">
        <f t="shared" si="619"/>
        <v>#DIV/0!</v>
      </c>
      <c r="AL503" s="354">
        <v>42157.17095</v>
      </c>
      <c r="AM503" s="338" t="e">
        <f t="shared" si="620"/>
        <v>#DIV/0!</v>
      </c>
      <c r="AN503" s="338"/>
      <c r="AO503" s="338"/>
      <c r="AP503" s="355"/>
      <c r="AQ503" s="355"/>
      <c r="AR503" s="355"/>
      <c r="AS503" s="355"/>
      <c r="AT503" s="351">
        <f>BB503-AF503</f>
        <v>0</v>
      </c>
      <c r="AU503" s="351"/>
      <c r="AV503" s="351"/>
      <c r="AW503" s="351">
        <f t="shared" si="609"/>
        <v>-42157.17095</v>
      </c>
      <c r="AX503" s="351">
        <f>BE503-AJ503</f>
        <v>-42157.17095</v>
      </c>
      <c r="AY503" s="351"/>
      <c r="AZ503" s="351"/>
      <c r="BA503" s="351">
        <f t="shared" si="610"/>
        <v>0</v>
      </c>
      <c r="BB503" s="351">
        <f>AF503</f>
        <v>0</v>
      </c>
      <c r="BC503" s="351"/>
      <c r="BD503" s="351"/>
      <c r="BE503" s="356">
        <f t="shared" ref="BE503" si="627">BG503+BK503</f>
        <v>0</v>
      </c>
      <c r="BF503" s="405" t="e">
        <f t="shared" si="568"/>
        <v>#DIV/0!</v>
      </c>
      <c r="BG503" s="356">
        <f t="shared" si="622"/>
        <v>0</v>
      </c>
      <c r="BH503" s="405" t="e">
        <f t="shared" si="571"/>
        <v>#DIV/0!</v>
      </c>
      <c r="BI503" s="351"/>
      <c r="BJ503" s="351"/>
      <c r="BK503" s="351"/>
      <c r="BL503" s="351"/>
      <c r="BS503" s="647"/>
    </row>
    <row r="504" spans="1:71" s="87" customFormat="1" ht="113.25" hidden="1" customHeight="1" x14ac:dyDescent="0.25">
      <c r="A504" s="86" t="s">
        <v>22</v>
      </c>
      <c r="B504" s="587" t="s">
        <v>76</v>
      </c>
      <c r="C504" s="198" t="s">
        <v>202</v>
      </c>
      <c r="D504" s="594"/>
      <c r="E504" s="594">
        <f>F504+G504</f>
        <v>445719.85243000003</v>
      </c>
      <c r="F504" s="594">
        <f>F506+F508+F507</f>
        <v>445719.85243000003</v>
      </c>
      <c r="G504" s="594">
        <f>G506+G508+G507</f>
        <v>0</v>
      </c>
      <c r="H504" s="594">
        <f>I504</f>
        <v>-445719.85243000003</v>
      </c>
      <c r="I504" s="594">
        <f>I505+I506+I507+I508</f>
        <v>-445719.85243000003</v>
      </c>
      <c r="J504" s="594"/>
      <c r="K504" s="594">
        <f>L504+M504</f>
        <v>0</v>
      </c>
      <c r="L504" s="594">
        <f>L506+L507+L508</f>
        <v>0</v>
      </c>
      <c r="M504" s="594">
        <f>M508</f>
        <v>0</v>
      </c>
      <c r="N504" s="594"/>
      <c r="O504" s="594"/>
      <c r="P504" s="594">
        <f>R504+X504</f>
        <v>65629.59878</v>
      </c>
      <c r="Q504" s="606" t="e">
        <f t="shared" si="613"/>
        <v>#DIV/0!</v>
      </c>
      <c r="R504" s="594">
        <f>R506+R508+R507</f>
        <v>65629.59878</v>
      </c>
      <c r="S504" s="606" t="e">
        <f t="shared" si="614"/>
        <v>#DIV/0!</v>
      </c>
      <c r="T504" s="606"/>
      <c r="U504" s="606"/>
      <c r="V504" s="594"/>
      <c r="W504" s="594"/>
      <c r="X504" s="594">
        <f>X506+X508+X507</f>
        <v>0</v>
      </c>
      <c r="Y504" s="594"/>
      <c r="Z504" s="594">
        <f>AB504+AH504</f>
        <v>0</v>
      </c>
      <c r="AA504" s="393" t="e">
        <f>Z504/K504</f>
        <v>#DIV/0!</v>
      </c>
      <c r="AB504" s="348">
        <f>AB506+AB507+AB508</f>
        <v>0</v>
      </c>
      <c r="AC504" s="393" t="e">
        <f>AB504/L504</f>
        <v>#DIV/0!</v>
      </c>
      <c r="AD504" s="348">
        <f>AD506+AD507+AD508</f>
        <v>0</v>
      </c>
      <c r="AE504" s="393" t="e">
        <f>AD504/M504</f>
        <v>#DIV/0!</v>
      </c>
      <c r="AF504" s="594"/>
      <c r="AG504" s="594"/>
      <c r="AH504" s="594">
        <f>AH506+AH508+AH507</f>
        <v>0</v>
      </c>
      <c r="AI504" s="594"/>
      <c r="AJ504" s="348">
        <f>AL504+AR504</f>
        <v>554631.09491999994</v>
      </c>
      <c r="AK504" s="349" t="e">
        <f t="shared" si="619"/>
        <v>#DIV/0!</v>
      </c>
      <c r="AL504" s="348">
        <f>AL506+AL508+AL507</f>
        <v>554631.09491999994</v>
      </c>
      <c r="AM504" s="338" t="e">
        <f t="shared" si="620"/>
        <v>#DIV/0!</v>
      </c>
      <c r="AN504" s="338"/>
      <c r="AO504" s="338"/>
      <c r="AP504" s="594"/>
      <c r="AQ504" s="594"/>
      <c r="AR504" s="594">
        <f>AR506+AR508+AR507</f>
        <v>0</v>
      </c>
      <c r="AS504" s="594"/>
      <c r="AT504" s="595">
        <f>AT506+AT508</f>
        <v>0</v>
      </c>
      <c r="AU504" s="595"/>
      <c r="AV504" s="595"/>
      <c r="AW504" s="595">
        <f t="shared" si="609"/>
        <v>-554631.09491999994</v>
      </c>
      <c r="AX504" s="595">
        <f>AX506+AX508</f>
        <v>-554631.09491999994</v>
      </c>
      <c r="AY504" s="595"/>
      <c r="AZ504" s="595"/>
      <c r="BA504" s="595">
        <f t="shared" si="610"/>
        <v>0</v>
      </c>
      <c r="BB504" s="595">
        <f>BB506+BB508</f>
        <v>0</v>
      </c>
      <c r="BC504" s="595"/>
      <c r="BD504" s="595"/>
      <c r="BE504" s="352">
        <f>BG504+BK504</f>
        <v>0</v>
      </c>
      <c r="BF504" s="398" t="e">
        <f t="shared" si="568"/>
        <v>#DIV/0!</v>
      </c>
      <c r="BG504" s="352">
        <f>BG506+BG508+BG507</f>
        <v>0</v>
      </c>
      <c r="BH504" s="398" t="e">
        <f t="shared" si="571"/>
        <v>#DIV/0!</v>
      </c>
      <c r="BI504" s="595"/>
      <c r="BJ504" s="595"/>
      <c r="BK504" s="595">
        <f>BK506+BK508+BK507</f>
        <v>0</v>
      </c>
      <c r="BL504" s="595"/>
      <c r="BS504" s="679"/>
    </row>
    <row r="505" spans="1:71" s="85" customFormat="1" ht="28.5" hidden="1" customHeight="1" x14ac:dyDescent="0.25">
      <c r="A505" s="88"/>
      <c r="B505" s="587" t="s">
        <v>203</v>
      </c>
      <c r="C505" s="198" t="s">
        <v>204</v>
      </c>
      <c r="D505" s="594"/>
      <c r="E505" s="453"/>
      <c r="F505" s="594"/>
      <c r="G505" s="594"/>
      <c r="H505" s="594"/>
      <c r="I505" s="594"/>
      <c r="J505" s="594"/>
      <c r="K505" s="594">
        <f t="shared" si="611"/>
        <v>0</v>
      </c>
      <c r="L505" s="594">
        <f>F505+I505</f>
        <v>0</v>
      </c>
      <c r="M505" s="594"/>
      <c r="N505" s="594"/>
      <c r="O505" s="594"/>
      <c r="P505" s="594"/>
      <c r="Q505" s="606" t="e">
        <f t="shared" si="613"/>
        <v>#DIV/0!</v>
      </c>
      <c r="R505" s="453"/>
      <c r="S505" s="606" t="e">
        <f t="shared" si="614"/>
        <v>#DIV/0!</v>
      </c>
      <c r="T505" s="606"/>
      <c r="U505" s="606"/>
      <c r="V505" s="594"/>
      <c r="W505" s="594"/>
      <c r="X505" s="594"/>
      <c r="Y505" s="594"/>
      <c r="Z505" s="594"/>
      <c r="AA505" s="387" t="e">
        <f t="shared" si="616"/>
        <v>#DIV/0!</v>
      </c>
      <c r="AB505" s="454"/>
      <c r="AC505" s="387" t="e">
        <f t="shared" si="617"/>
        <v>#DIV/0!</v>
      </c>
      <c r="AD505" s="387"/>
      <c r="AE505" s="387"/>
      <c r="AF505" s="594"/>
      <c r="AG505" s="594"/>
      <c r="AH505" s="594"/>
      <c r="AI505" s="594"/>
      <c r="AJ505" s="348"/>
      <c r="AK505" s="349" t="e">
        <f t="shared" si="619"/>
        <v>#DIV/0!</v>
      </c>
      <c r="AL505" s="454"/>
      <c r="AM505" s="338" t="e">
        <f t="shared" si="620"/>
        <v>#DIV/0!</v>
      </c>
      <c r="AN505" s="338"/>
      <c r="AO505" s="338"/>
      <c r="AP505" s="594"/>
      <c r="AQ505" s="594"/>
      <c r="AR505" s="594"/>
      <c r="AS505" s="594"/>
      <c r="AT505" s="595">
        <f>AL505+AQ505</f>
        <v>0</v>
      </c>
      <c r="AU505" s="595"/>
      <c r="AV505" s="595"/>
      <c r="AW505" s="595">
        <f t="shared" si="609"/>
        <v>0</v>
      </c>
      <c r="AX505" s="595">
        <f>AR505+AU505</f>
        <v>0</v>
      </c>
      <c r="AY505" s="595"/>
      <c r="AZ505" s="595"/>
      <c r="BA505" s="595">
        <f t="shared" si="610"/>
        <v>0</v>
      </c>
      <c r="BB505" s="595">
        <f>AR505+AU505</f>
        <v>0</v>
      </c>
      <c r="BC505" s="595"/>
      <c r="BD505" s="595"/>
      <c r="BE505" s="455"/>
      <c r="BF505" s="398" t="e">
        <f t="shared" si="568"/>
        <v>#DIV/0!</v>
      </c>
      <c r="BG505" s="455"/>
      <c r="BH505" s="398" t="e">
        <f t="shared" si="571"/>
        <v>#DIV/0!</v>
      </c>
      <c r="BI505" s="595"/>
      <c r="BJ505" s="595"/>
      <c r="BK505" s="595"/>
      <c r="BL505" s="595"/>
      <c r="BS505" s="690"/>
    </row>
    <row r="506" spans="1:71" s="43" customFormat="1" ht="42" hidden="1" customHeight="1" x14ac:dyDescent="0.25">
      <c r="A506" s="89"/>
      <c r="B506" s="358"/>
      <c r="C506" s="196" t="s">
        <v>86</v>
      </c>
      <c r="D506" s="355"/>
      <c r="E506" s="355">
        <f t="shared" ref="E506:E511" si="628">F506+G506</f>
        <v>412719.85243000003</v>
      </c>
      <c r="F506" s="355">
        <f>462719.85243-50000</f>
        <v>412719.85243000003</v>
      </c>
      <c r="G506" s="355"/>
      <c r="H506" s="355">
        <f>I506</f>
        <v>-412719.85243000003</v>
      </c>
      <c r="I506" s="355">
        <f>L506-F506</f>
        <v>-412719.85243000003</v>
      </c>
      <c r="J506" s="355"/>
      <c r="K506" s="355">
        <f t="shared" si="611"/>
        <v>0</v>
      </c>
      <c r="L506" s="355"/>
      <c r="M506" s="355"/>
      <c r="N506" s="355"/>
      <c r="O506" s="355"/>
      <c r="P506" s="355">
        <f>R506+X506</f>
        <v>30737.153460000001</v>
      </c>
      <c r="Q506" s="608" t="e">
        <f t="shared" si="613"/>
        <v>#DIV/0!</v>
      </c>
      <c r="R506" s="355">
        <v>30737.153460000001</v>
      </c>
      <c r="S506" s="608" t="e">
        <f t="shared" si="614"/>
        <v>#DIV/0!</v>
      </c>
      <c r="T506" s="608"/>
      <c r="U506" s="608"/>
      <c r="V506" s="355"/>
      <c r="W506" s="355"/>
      <c r="X506" s="355"/>
      <c r="Y506" s="355"/>
      <c r="Z506" s="355">
        <f>AB506+AH506</f>
        <v>0</v>
      </c>
      <c r="AA506" s="387" t="e">
        <f t="shared" si="616"/>
        <v>#DIV/0!</v>
      </c>
      <c r="AB506" s="354"/>
      <c r="AC506" s="387" t="e">
        <f t="shared" si="617"/>
        <v>#DIV/0!</v>
      </c>
      <c r="AD506" s="387"/>
      <c r="AE506" s="387"/>
      <c r="AF506" s="355"/>
      <c r="AG506" s="355"/>
      <c r="AH506" s="355"/>
      <c r="AI506" s="355"/>
      <c r="AJ506" s="354">
        <f>AL506+AR506</f>
        <v>487648.49939999997</v>
      </c>
      <c r="AK506" s="342" t="e">
        <f t="shared" si="619"/>
        <v>#DIV/0!</v>
      </c>
      <c r="AL506" s="354">
        <v>487648.49939999997</v>
      </c>
      <c r="AM506" s="338" t="e">
        <f t="shared" si="620"/>
        <v>#DIV/0!</v>
      </c>
      <c r="AN506" s="338"/>
      <c r="AO506" s="338"/>
      <c r="AP506" s="355"/>
      <c r="AQ506" s="355"/>
      <c r="AR506" s="355"/>
      <c r="AS506" s="355"/>
      <c r="AT506" s="351">
        <f>BB506-AF506</f>
        <v>0</v>
      </c>
      <c r="AU506" s="351"/>
      <c r="AV506" s="351"/>
      <c r="AW506" s="351">
        <f t="shared" si="609"/>
        <v>-487648.49939999997</v>
      </c>
      <c r="AX506" s="351">
        <f>BE506-AJ506</f>
        <v>-487648.49939999997</v>
      </c>
      <c r="AY506" s="351"/>
      <c r="AZ506" s="351"/>
      <c r="BA506" s="351">
        <f t="shared" si="610"/>
        <v>0</v>
      </c>
      <c r="BB506" s="351">
        <f>AF506</f>
        <v>0</v>
      </c>
      <c r="BC506" s="351"/>
      <c r="BD506" s="351"/>
      <c r="BE506" s="356">
        <f>BG506+BK506</f>
        <v>0</v>
      </c>
      <c r="BF506" s="405" t="e">
        <f t="shared" si="568"/>
        <v>#DIV/0!</v>
      </c>
      <c r="BG506" s="356">
        <f t="shared" ref="BG506:BG508" si="629">L506-AB506</f>
        <v>0</v>
      </c>
      <c r="BH506" s="405" t="e">
        <f t="shared" si="571"/>
        <v>#DIV/0!</v>
      </c>
      <c r="BI506" s="351"/>
      <c r="BJ506" s="351"/>
      <c r="BK506" s="351"/>
      <c r="BL506" s="351"/>
      <c r="BS506" s="647"/>
    </row>
    <row r="507" spans="1:71" s="43" customFormat="1" ht="31.5" hidden="1" customHeight="1" x14ac:dyDescent="0.25">
      <c r="A507" s="89"/>
      <c r="B507" s="358"/>
      <c r="C507" s="196" t="s">
        <v>205</v>
      </c>
      <c r="D507" s="355"/>
      <c r="E507" s="355">
        <f t="shared" si="628"/>
        <v>0</v>
      </c>
      <c r="F507" s="355">
        <v>0</v>
      </c>
      <c r="G507" s="355"/>
      <c r="H507" s="355">
        <f>I507</f>
        <v>0</v>
      </c>
      <c r="I507" s="355">
        <f>L507-F507</f>
        <v>0</v>
      </c>
      <c r="J507" s="355"/>
      <c r="K507" s="355">
        <f t="shared" si="611"/>
        <v>0</v>
      </c>
      <c r="L507" s="355"/>
      <c r="M507" s="355"/>
      <c r="N507" s="355"/>
      <c r="O507" s="355"/>
      <c r="P507" s="355">
        <f>R507+X507</f>
        <v>0</v>
      </c>
      <c r="Q507" s="608" t="e">
        <f t="shared" si="613"/>
        <v>#DIV/0!</v>
      </c>
      <c r="R507" s="355"/>
      <c r="S507" s="608" t="e">
        <f t="shared" si="614"/>
        <v>#DIV/0!</v>
      </c>
      <c r="T507" s="608"/>
      <c r="U507" s="608"/>
      <c r="V507" s="355"/>
      <c r="W507" s="355"/>
      <c r="X507" s="355"/>
      <c r="Y507" s="355"/>
      <c r="Z507" s="355">
        <f>AB507+AH507</f>
        <v>0</v>
      </c>
      <c r="AA507" s="387" t="e">
        <f t="shared" si="616"/>
        <v>#DIV/0!</v>
      </c>
      <c r="AB507" s="354"/>
      <c r="AC507" s="387" t="e">
        <f t="shared" si="617"/>
        <v>#DIV/0!</v>
      </c>
      <c r="AD507" s="387"/>
      <c r="AE507" s="387"/>
      <c r="AF507" s="355"/>
      <c r="AG507" s="355"/>
      <c r="AH507" s="355"/>
      <c r="AI507" s="355"/>
      <c r="AJ507" s="354">
        <f>AL507+AR507</f>
        <v>0</v>
      </c>
      <c r="AK507" s="342" t="e">
        <f t="shared" si="619"/>
        <v>#DIV/0!</v>
      </c>
      <c r="AL507" s="354"/>
      <c r="AM507" s="338" t="e">
        <f t="shared" si="620"/>
        <v>#DIV/0!</v>
      </c>
      <c r="AN507" s="338"/>
      <c r="AO507" s="338"/>
      <c r="AP507" s="355"/>
      <c r="AQ507" s="355"/>
      <c r="AR507" s="355"/>
      <c r="AS507" s="355"/>
      <c r="AT507" s="351">
        <f>BB507-AF507</f>
        <v>0</v>
      </c>
      <c r="AU507" s="351"/>
      <c r="AV507" s="351"/>
      <c r="AW507" s="351">
        <f t="shared" si="609"/>
        <v>0</v>
      </c>
      <c r="AX507" s="351">
        <f>BE507-AJ507</f>
        <v>0</v>
      </c>
      <c r="AY507" s="351"/>
      <c r="AZ507" s="351"/>
      <c r="BA507" s="351">
        <f t="shared" si="610"/>
        <v>0</v>
      </c>
      <c r="BB507" s="351">
        <f>AF507</f>
        <v>0</v>
      </c>
      <c r="BC507" s="351"/>
      <c r="BD507" s="351"/>
      <c r="BE507" s="356">
        <f>BG507+BK507</f>
        <v>0</v>
      </c>
      <c r="BF507" s="405" t="e">
        <f t="shared" si="568"/>
        <v>#DIV/0!</v>
      </c>
      <c r="BG507" s="356">
        <f t="shared" si="629"/>
        <v>0</v>
      </c>
      <c r="BH507" s="405" t="e">
        <f t="shared" si="571"/>
        <v>#DIV/0!</v>
      </c>
      <c r="BI507" s="351"/>
      <c r="BJ507" s="351"/>
      <c r="BK507" s="351"/>
      <c r="BL507" s="351"/>
      <c r="BS507" s="647"/>
    </row>
    <row r="508" spans="1:71" s="43" customFormat="1" ht="43.5" hidden="1" customHeight="1" x14ac:dyDescent="0.25">
      <c r="A508" s="89"/>
      <c r="B508" s="358"/>
      <c r="C508" s="196" t="s">
        <v>75</v>
      </c>
      <c r="D508" s="355"/>
      <c r="E508" s="355">
        <f t="shared" si="628"/>
        <v>33000</v>
      </c>
      <c r="F508" s="355">
        <f>63000-30000</f>
        <v>33000</v>
      </c>
      <c r="G508" s="355"/>
      <c r="H508" s="355">
        <f>I508</f>
        <v>-33000</v>
      </c>
      <c r="I508" s="355">
        <f>L508-F508</f>
        <v>-33000</v>
      </c>
      <c r="J508" s="355"/>
      <c r="K508" s="355">
        <f>L508+M508</f>
        <v>0</v>
      </c>
      <c r="L508" s="355"/>
      <c r="M508" s="355"/>
      <c r="N508" s="355"/>
      <c r="O508" s="355"/>
      <c r="P508" s="355">
        <f>R508+X508</f>
        <v>34892.445319999999</v>
      </c>
      <c r="Q508" s="608" t="e">
        <f t="shared" si="613"/>
        <v>#DIV/0!</v>
      </c>
      <c r="R508" s="355">
        <v>34892.445319999999</v>
      </c>
      <c r="S508" s="608" t="e">
        <f t="shared" si="614"/>
        <v>#DIV/0!</v>
      </c>
      <c r="T508" s="608"/>
      <c r="U508" s="608"/>
      <c r="V508" s="355"/>
      <c r="W508" s="355"/>
      <c r="X508" s="355"/>
      <c r="Y508" s="355"/>
      <c r="Z508" s="355">
        <f>AB508+AH508</f>
        <v>0</v>
      </c>
      <c r="AA508" s="387" t="e">
        <f t="shared" si="616"/>
        <v>#DIV/0!</v>
      </c>
      <c r="AB508" s="354"/>
      <c r="AC508" s="387" t="e">
        <f t="shared" si="617"/>
        <v>#DIV/0!</v>
      </c>
      <c r="AD508" s="354"/>
      <c r="AE508" s="387" t="e">
        <f>AD508/M508</f>
        <v>#DIV/0!</v>
      </c>
      <c r="AF508" s="355"/>
      <c r="AG508" s="355"/>
      <c r="AH508" s="355"/>
      <c r="AI508" s="355"/>
      <c r="AJ508" s="354">
        <f>AL508+AR508</f>
        <v>66982.595520000003</v>
      </c>
      <c r="AK508" s="342" t="e">
        <f t="shared" si="619"/>
        <v>#DIV/0!</v>
      </c>
      <c r="AL508" s="354">
        <v>66982.595520000003</v>
      </c>
      <c r="AM508" s="338" t="e">
        <f t="shared" si="620"/>
        <v>#DIV/0!</v>
      </c>
      <c r="AN508" s="338"/>
      <c r="AO508" s="338"/>
      <c r="AP508" s="355"/>
      <c r="AQ508" s="355"/>
      <c r="AR508" s="355"/>
      <c r="AS508" s="355"/>
      <c r="AT508" s="351">
        <f>BB508-AF508</f>
        <v>0</v>
      </c>
      <c r="AU508" s="351"/>
      <c r="AV508" s="351"/>
      <c r="AW508" s="351">
        <f t="shared" si="609"/>
        <v>-66982.595520000003</v>
      </c>
      <c r="AX508" s="351">
        <f>BE508-AJ508</f>
        <v>-66982.595520000003</v>
      </c>
      <c r="AY508" s="351"/>
      <c r="AZ508" s="351"/>
      <c r="BA508" s="351">
        <f t="shared" si="610"/>
        <v>0</v>
      </c>
      <c r="BB508" s="351">
        <f>AF508</f>
        <v>0</v>
      </c>
      <c r="BC508" s="351"/>
      <c r="BD508" s="351"/>
      <c r="BE508" s="356">
        <f>BG508+BK508</f>
        <v>0</v>
      </c>
      <c r="BF508" s="405" t="e">
        <f t="shared" ref="BF508:BF586" si="630">BE508/K508</f>
        <v>#DIV/0!</v>
      </c>
      <c r="BG508" s="356">
        <f t="shared" si="629"/>
        <v>0</v>
      </c>
      <c r="BH508" s="405" t="e">
        <f t="shared" si="571"/>
        <v>#DIV/0!</v>
      </c>
      <c r="BI508" s="351"/>
      <c r="BJ508" s="351"/>
      <c r="BK508" s="351"/>
      <c r="BL508" s="351"/>
      <c r="BS508" s="647"/>
    </row>
    <row r="509" spans="1:71" s="85" customFormat="1" ht="54" hidden="1" customHeight="1" x14ac:dyDescent="0.25">
      <c r="B509" s="587" t="s">
        <v>203</v>
      </c>
      <c r="C509" s="198" t="s">
        <v>206</v>
      </c>
      <c r="D509" s="594"/>
      <c r="E509" s="594">
        <f t="shared" si="628"/>
        <v>0</v>
      </c>
      <c r="F509" s="594">
        <f>F510</f>
        <v>0</v>
      </c>
      <c r="G509" s="594">
        <f>G510</f>
        <v>0</v>
      </c>
      <c r="H509" s="594">
        <f>I509</f>
        <v>0</v>
      </c>
      <c r="I509" s="594">
        <f>I510</f>
        <v>0</v>
      </c>
      <c r="J509" s="594"/>
      <c r="K509" s="594">
        <f t="shared" si="611"/>
        <v>0</v>
      </c>
      <c r="L509" s="594">
        <f>F509+I509</f>
        <v>0</v>
      </c>
      <c r="M509" s="594"/>
      <c r="N509" s="594"/>
      <c r="O509" s="594"/>
      <c r="P509" s="594">
        <f>P510</f>
        <v>0</v>
      </c>
      <c r="Q509" s="606" t="e">
        <f t="shared" si="613"/>
        <v>#DIV/0!</v>
      </c>
      <c r="R509" s="594">
        <f>R510</f>
        <v>0</v>
      </c>
      <c r="S509" s="606" t="e">
        <f t="shared" si="614"/>
        <v>#DIV/0!</v>
      </c>
      <c r="T509" s="606"/>
      <c r="U509" s="606"/>
      <c r="V509" s="594"/>
      <c r="W509" s="594"/>
      <c r="X509" s="594">
        <f>X510</f>
        <v>0</v>
      </c>
      <c r="Y509" s="594"/>
      <c r="Z509" s="594">
        <f>Z510</f>
        <v>0</v>
      </c>
      <c r="AA509" s="387" t="e">
        <f t="shared" si="616"/>
        <v>#DIV/0!</v>
      </c>
      <c r="AB509" s="348">
        <f>AB510</f>
        <v>0</v>
      </c>
      <c r="AC509" s="387" t="e">
        <f t="shared" si="617"/>
        <v>#DIV/0!</v>
      </c>
      <c r="AD509" s="387"/>
      <c r="AE509" s="387"/>
      <c r="AF509" s="594"/>
      <c r="AG509" s="594"/>
      <c r="AH509" s="594">
        <f>AH510</f>
        <v>0</v>
      </c>
      <c r="AI509" s="594"/>
      <c r="AJ509" s="348">
        <f>AJ510</f>
        <v>0</v>
      </c>
      <c r="AK509" s="349" t="e">
        <f t="shared" si="619"/>
        <v>#DIV/0!</v>
      </c>
      <c r="AL509" s="348">
        <f>AL510</f>
        <v>0</v>
      </c>
      <c r="AM509" s="338" t="e">
        <f t="shared" si="620"/>
        <v>#DIV/0!</v>
      </c>
      <c r="AN509" s="338"/>
      <c r="AO509" s="338"/>
      <c r="AP509" s="594"/>
      <c r="AQ509" s="594"/>
      <c r="AR509" s="594">
        <f>AR510</f>
        <v>0</v>
      </c>
      <c r="AS509" s="594"/>
      <c r="AT509" s="595">
        <f>AL509+AQ509</f>
        <v>0</v>
      </c>
      <c r="AU509" s="595"/>
      <c r="AV509" s="595"/>
      <c r="AW509" s="595">
        <f t="shared" si="609"/>
        <v>0</v>
      </c>
      <c r="AX509" s="595">
        <f>AR509+AU509</f>
        <v>0</v>
      </c>
      <c r="AY509" s="595"/>
      <c r="AZ509" s="595"/>
      <c r="BA509" s="595">
        <f t="shared" si="610"/>
        <v>0</v>
      </c>
      <c r="BB509" s="595">
        <f>AR509+AU509</f>
        <v>0</v>
      </c>
      <c r="BC509" s="595"/>
      <c r="BD509" s="595"/>
      <c r="BE509" s="352">
        <f>BE510</f>
        <v>0</v>
      </c>
      <c r="BF509" s="398" t="e">
        <f t="shared" si="630"/>
        <v>#DIV/0!</v>
      </c>
      <c r="BG509" s="352">
        <f>BG510</f>
        <v>0</v>
      </c>
      <c r="BH509" s="398" t="e">
        <f t="shared" si="571"/>
        <v>#DIV/0!</v>
      </c>
      <c r="BI509" s="595"/>
      <c r="BJ509" s="595"/>
      <c r="BK509" s="595">
        <f>BK510</f>
        <v>0</v>
      </c>
      <c r="BL509" s="595"/>
      <c r="BS509" s="690"/>
    </row>
    <row r="510" spans="1:71" s="85" customFormat="1" ht="24.75" hidden="1" customHeight="1" x14ac:dyDescent="0.25">
      <c r="B510" s="587" t="s">
        <v>203</v>
      </c>
      <c r="C510" s="217" t="s">
        <v>90</v>
      </c>
      <c r="D510" s="374"/>
      <c r="E510" s="374">
        <f t="shared" si="628"/>
        <v>0</v>
      </c>
      <c r="F510" s="374">
        <v>0</v>
      </c>
      <c r="G510" s="374"/>
      <c r="H510" s="374">
        <f>I510</f>
        <v>0</v>
      </c>
      <c r="I510" s="374">
        <f>L510-F510</f>
        <v>0</v>
      </c>
      <c r="J510" s="374"/>
      <c r="K510" s="374">
        <f t="shared" si="611"/>
        <v>0</v>
      </c>
      <c r="L510" s="374">
        <v>0</v>
      </c>
      <c r="M510" s="374"/>
      <c r="N510" s="374"/>
      <c r="O510" s="374"/>
      <c r="P510" s="374">
        <f>R510+X510</f>
        <v>0</v>
      </c>
      <c r="Q510" s="606" t="e">
        <f t="shared" si="613"/>
        <v>#DIV/0!</v>
      </c>
      <c r="R510" s="374"/>
      <c r="S510" s="606" t="e">
        <f t="shared" si="614"/>
        <v>#DIV/0!</v>
      </c>
      <c r="T510" s="606"/>
      <c r="U510" s="606"/>
      <c r="V510" s="374"/>
      <c r="W510" s="374"/>
      <c r="X510" s="374"/>
      <c r="Y510" s="374"/>
      <c r="Z510" s="374">
        <f>AB510+AH510</f>
        <v>0</v>
      </c>
      <c r="AA510" s="387" t="e">
        <f t="shared" si="616"/>
        <v>#DIV/0!</v>
      </c>
      <c r="AB510" s="375"/>
      <c r="AC510" s="387" t="e">
        <f t="shared" si="617"/>
        <v>#DIV/0!</v>
      </c>
      <c r="AD510" s="387"/>
      <c r="AE510" s="387"/>
      <c r="AF510" s="374"/>
      <c r="AG510" s="374"/>
      <c r="AH510" s="374"/>
      <c r="AI510" s="374"/>
      <c r="AJ510" s="375">
        <f>AL510+AR510</f>
        <v>0</v>
      </c>
      <c r="AK510" s="349" t="e">
        <f t="shared" si="619"/>
        <v>#DIV/0!</v>
      </c>
      <c r="AL510" s="375"/>
      <c r="AM510" s="338" t="e">
        <f t="shared" si="620"/>
        <v>#DIV/0!</v>
      </c>
      <c r="AN510" s="338"/>
      <c r="AO510" s="338"/>
      <c r="AP510" s="374"/>
      <c r="AQ510" s="374"/>
      <c r="AR510" s="374"/>
      <c r="AS510" s="374"/>
      <c r="AT510" s="376">
        <v>0</v>
      </c>
      <c r="AU510" s="376"/>
      <c r="AV510" s="376"/>
      <c r="AW510" s="376">
        <f t="shared" si="609"/>
        <v>0</v>
      </c>
      <c r="AX510" s="376">
        <v>0</v>
      </c>
      <c r="AY510" s="376"/>
      <c r="AZ510" s="376"/>
      <c r="BA510" s="376">
        <f t="shared" si="610"/>
        <v>0</v>
      </c>
      <c r="BB510" s="376">
        <v>0</v>
      </c>
      <c r="BC510" s="376"/>
      <c r="BD510" s="376"/>
      <c r="BE510" s="456">
        <f>BG510+BK510</f>
        <v>0</v>
      </c>
      <c r="BF510" s="398" t="e">
        <f t="shared" si="630"/>
        <v>#DIV/0!</v>
      </c>
      <c r="BG510" s="456"/>
      <c r="BH510" s="398" t="e">
        <f t="shared" si="571"/>
        <v>#DIV/0!</v>
      </c>
      <c r="BI510" s="376"/>
      <c r="BJ510" s="376"/>
      <c r="BK510" s="376"/>
      <c r="BL510" s="376"/>
      <c r="BS510" s="690"/>
    </row>
    <row r="511" spans="1:71" s="85" customFormat="1" ht="25.5" hidden="1" customHeight="1" x14ac:dyDescent="0.25">
      <c r="B511" s="587" t="s">
        <v>203</v>
      </c>
      <c r="C511" s="217" t="s">
        <v>207</v>
      </c>
      <c r="D511" s="374"/>
      <c r="E511" s="594">
        <f t="shared" si="628"/>
        <v>0</v>
      </c>
      <c r="F511" s="594"/>
      <c r="G511" s="594"/>
      <c r="H511" s="594"/>
      <c r="I511" s="594"/>
      <c r="J511" s="594"/>
      <c r="K511" s="594"/>
      <c r="L511" s="594"/>
      <c r="M511" s="594"/>
      <c r="N511" s="594"/>
      <c r="O511" s="594"/>
      <c r="P511" s="594">
        <f>R511+X511</f>
        <v>0</v>
      </c>
      <c r="Q511" s="606" t="e">
        <f t="shared" si="613"/>
        <v>#DIV/0!</v>
      </c>
      <c r="R511" s="594"/>
      <c r="S511" s="606" t="e">
        <f t="shared" si="614"/>
        <v>#DIV/0!</v>
      </c>
      <c r="T511" s="606"/>
      <c r="U511" s="606"/>
      <c r="V511" s="374"/>
      <c r="W511" s="374"/>
      <c r="X511" s="374"/>
      <c r="Y511" s="374"/>
      <c r="Z511" s="594">
        <f>AB511+AH511</f>
        <v>0</v>
      </c>
      <c r="AA511" s="387" t="e">
        <f t="shared" si="616"/>
        <v>#DIV/0!</v>
      </c>
      <c r="AB511" s="348"/>
      <c r="AC511" s="387" t="e">
        <f t="shared" si="617"/>
        <v>#DIV/0!</v>
      </c>
      <c r="AD511" s="387"/>
      <c r="AE511" s="387"/>
      <c r="AF511" s="374"/>
      <c r="AG511" s="374"/>
      <c r="AH511" s="374"/>
      <c r="AI511" s="374"/>
      <c r="AJ511" s="348">
        <f>AL511+AR511</f>
        <v>0</v>
      </c>
      <c r="AK511" s="349" t="e">
        <f t="shared" si="619"/>
        <v>#DIV/0!</v>
      </c>
      <c r="AL511" s="348"/>
      <c r="AM511" s="338" t="e">
        <f t="shared" si="620"/>
        <v>#DIV/0!</v>
      </c>
      <c r="AN511" s="338"/>
      <c r="AO511" s="338"/>
      <c r="AP511" s="374"/>
      <c r="AQ511" s="374"/>
      <c r="AR511" s="374"/>
      <c r="AS511" s="374"/>
      <c r="AT511" s="595"/>
      <c r="AU511" s="595"/>
      <c r="AV511" s="595"/>
      <c r="AW511" s="595"/>
      <c r="AX511" s="595"/>
      <c r="AY511" s="595"/>
      <c r="AZ511" s="595"/>
      <c r="BA511" s="595"/>
      <c r="BB511" s="595"/>
      <c r="BC511" s="595"/>
      <c r="BD511" s="595"/>
      <c r="BE511" s="352">
        <f>BG511+BK511</f>
        <v>0</v>
      </c>
      <c r="BF511" s="398" t="e">
        <f t="shared" si="630"/>
        <v>#DIV/0!</v>
      </c>
      <c r="BG511" s="352"/>
      <c r="BH511" s="398" t="e">
        <f t="shared" ref="BH511:BH540" si="631">BG511/L511</f>
        <v>#DIV/0!</v>
      </c>
      <c r="BI511" s="376"/>
      <c r="BJ511" s="376"/>
      <c r="BK511" s="376"/>
      <c r="BL511" s="376"/>
      <c r="BS511" s="690"/>
    </row>
    <row r="512" spans="1:71" s="90" customFormat="1" ht="91.5" hidden="1" customHeight="1" x14ac:dyDescent="0.2">
      <c r="B512" s="587" t="s">
        <v>22</v>
      </c>
      <c r="C512" s="198" t="s">
        <v>208</v>
      </c>
      <c r="D512" s="594"/>
      <c r="E512" s="594">
        <f>E513+E514+E516</f>
        <v>1153321.89995</v>
      </c>
      <c r="F512" s="594">
        <f>F513+F514+F516</f>
        <v>1153321.89995</v>
      </c>
      <c r="G512" s="594">
        <f>G513+G514+G516</f>
        <v>0</v>
      </c>
      <c r="H512" s="594" t="e">
        <f t="shared" ref="H512:H516" si="632">I512</f>
        <v>#REF!</v>
      </c>
      <c r="I512" s="594" t="e">
        <f>I513+#REF!+I514+I516</f>
        <v>#REF!</v>
      </c>
      <c r="J512" s="594"/>
      <c r="K512" s="594">
        <f t="shared" ref="K512:K516" si="633">L512</f>
        <v>0</v>
      </c>
      <c r="L512" s="594">
        <f>SUM(L513:L516)</f>
        <v>0</v>
      </c>
      <c r="M512" s="594"/>
      <c r="N512" s="594"/>
      <c r="O512" s="594"/>
      <c r="P512" s="594">
        <f>R512</f>
        <v>291116.35515000002</v>
      </c>
      <c r="Q512" s="606" t="e">
        <f t="shared" si="613"/>
        <v>#DIV/0!</v>
      </c>
      <c r="R512" s="594">
        <f>SUM(R513:R516)</f>
        <v>291116.35515000002</v>
      </c>
      <c r="S512" s="606" t="e">
        <f t="shared" si="614"/>
        <v>#DIV/0!</v>
      </c>
      <c r="T512" s="606"/>
      <c r="U512" s="606"/>
      <c r="V512" s="594"/>
      <c r="W512" s="594"/>
      <c r="X512" s="594">
        <f>X513+X514+X516</f>
        <v>0</v>
      </c>
      <c r="Y512" s="594"/>
      <c r="Z512" s="594">
        <f>AB512</f>
        <v>0</v>
      </c>
      <c r="AA512" s="393" t="e">
        <f t="shared" si="616"/>
        <v>#DIV/0!</v>
      </c>
      <c r="AB512" s="348">
        <f>SUM(AB513:AB516)</f>
        <v>0</v>
      </c>
      <c r="AC512" s="393" t="e">
        <f t="shared" si="617"/>
        <v>#DIV/0!</v>
      </c>
      <c r="AD512" s="393"/>
      <c r="AE512" s="393"/>
      <c r="AF512" s="594"/>
      <c r="AG512" s="594"/>
      <c r="AH512" s="594">
        <f>AH513+AH514+AH516</f>
        <v>0</v>
      </c>
      <c r="AI512" s="594"/>
      <c r="AJ512" s="348">
        <f>AL512</f>
        <v>1077636.7423699999</v>
      </c>
      <c r="AK512" s="349" t="e">
        <f t="shared" si="619"/>
        <v>#DIV/0!</v>
      </c>
      <c r="AL512" s="348">
        <f>SUM(AL513:AL516)</f>
        <v>1077636.7423699999</v>
      </c>
      <c r="AM512" s="338" t="e">
        <f t="shared" si="620"/>
        <v>#DIV/0!</v>
      </c>
      <c r="AN512" s="338"/>
      <c r="AO512" s="338"/>
      <c r="AP512" s="594"/>
      <c r="AQ512" s="594"/>
      <c r="AR512" s="594">
        <f>AR513+AR514+AR516</f>
        <v>0</v>
      </c>
      <c r="AS512" s="594"/>
      <c r="AT512" s="595" t="e">
        <f>AT513+#REF!+AT514+AT516</f>
        <v>#REF!</v>
      </c>
      <c r="AU512" s="595"/>
      <c r="AV512" s="595"/>
      <c r="AW512" s="595" t="e">
        <f>AX512</f>
        <v>#REF!</v>
      </c>
      <c r="AX512" s="595" t="e">
        <f>AX513+#REF!+AX514+AX516</f>
        <v>#REF!</v>
      </c>
      <c r="AY512" s="595"/>
      <c r="AZ512" s="595"/>
      <c r="BA512" s="595" t="e">
        <f>BB512</f>
        <v>#REF!</v>
      </c>
      <c r="BB512" s="595" t="e">
        <f>BB513+#REF!+BB514+BB516</f>
        <v>#REF!</v>
      </c>
      <c r="BC512" s="595"/>
      <c r="BD512" s="595"/>
      <c r="BE512" s="352">
        <f>BG512</f>
        <v>0</v>
      </c>
      <c r="BF512" s="398" t="e">
        <f t="shared" si="630"/>
        <v>#DIV/0!</v>
      </c>
      <c r="BG512" s="352">
        <f>SUM(BG513:BG516)</f>
        <v>0</v>
      </c>
      <c r="BH512" s="398" t="e">
        <f t="shared" si="631"/>
        <v>#DIV/0!</v>
      </c>
      <c r="BI512" s="595"/>
      <c r="BJ512" s="595"/>
      <c r="BK512" s="595">
        <f>BK513+BK514+BK516</f>
        <v>0</v>
      </c>
      <c r="BL512" s="595"/>
      <c r="BS512" s="691"/>
    </row>
    <row r="513" spans="2:71" s="43" customFormat="1" ht="36" hidden="1" customHeight="1" x14ac:dyDescent="0.25">
      <c r="B513" s="358"/>
      <c r="C513" s="196" t="s">
        <v>298</v>
      </c>
      <c r="D513" s="355"/>
      <c r="E513" s="355">
        <f>F513+G513</f>
        <v>817560.89994999999</v>
      </c>
      <c r="F513" s="355">
        <f>876110.14495-58549.245</f>
        <v>817560.89994999999</v>
      </c>
      <c r="G513" s="355"/>
      <c r="H513" s="355">
        <f t="shared" si="632"/>
        <v>-817560.89994999999</v>
      </c>
      <c r="I513" s="355">
        <f>L513-F513</f>
        <v>-817560.89994999999</v>
      </c>
      <c r="J513" s="355"/>
      <c r="K513" s="355">
        <f t="shared" si="633"/>
        <v>0</v>
      </c>
      <c r="L513" s="355"/>
      <c r="M513" s="355"/>
      <c r="N513" s="355"/>
      <c r="O513" s="355"/>
      <c r="P513" s="355">
        <f>R513+X513</f>
        <v>286193.66759999999</v>
      </c>
      <c r="Q513" s="608" t="e">
        <f t="shared" si="613"/>
        <v>#DIV/0!</v>
      </c>
      <c r="R513" s="355">
        <v>286193.66759999999</v>
      </c>
      <c r="S513" s="608" t="e">
        <f t="shared" si="614"/>
        <v>#DIV/0!</v>
      </c>
      <c r="T513" s="608"/>
      <c r="U513" s="608"/>
      <c r="V513" s="355"/>
      <c r="W513" s="355"/>
      <c r="X513" s="355"/>
      <c r="Y513" s="355"/>
      <c r="Z513" s="355">
        <f>AB513+AH513</f>
        <v>0</v>
      </c>
      <c r="AA513" s="387" t="e">
        <f t="shared" si="616"/>
        <v>#DIV/0!</v>
      </c>
      <c r="AB513" s="354"/>
      <c r="AC513" s="387" t="e">
        <f t="shared" si="617"/>
        <v>#DIV/0!</v>
      </c>
      <c r="AD513" s="387"/>
      <c r="AE513" s="387"/>
      <c r="AF513" s="355"/>
      <c r="AG513" s="355"/>
      <c r="AH513" s="355"/>
      <c r="AI513" s="355"/>
      <c r="AJ513" s="354">
        <f>AL513+AR513</f>
        <v>377078.89152</v>
      </c>
      <c r="AK513" s="338" t="e">
        <f t="shared" si="619"/>
        <v>#DIV/0!</v>
      </c>
      <c r="AL513" s="354">
        <v>377078.89152</v>
      </c>
      <c r="AM513" s="338" t="e">
        <f t="shared" si="620"/>
        <v>#DIV/0!</v>
      </c>
      <c r="AN513" s="338"/>
      <c r="AO513" s="338"/>
      <c r="AP513" s="355"/>
      <c r="AQ513" s="355"/>
      <c r="AR513" s="355"/>
      <c r="AS513" s="355"/>
      <c r="AT513" s="351">
        <v>0</v>
      </c>
      <c r="AU513" s="351"/>
      <c r="AV513" s="351"/>
      <c r="AW513" s="351">
        <f>AX513</f>
        <v>-377078.89152</v>
      </c>
      <c r="AX513" s="351">
        <f>BE513-AJ513</f>
        <v>-377078.89152</v>
      </c>
      <c r="AY513" s="351"/>
      <c r="AZ513" s="351"/>
      <c r="BA513" s="351">
        <f>BB513</f>
        <v>-185088.16058</v>
      </c>
      <c r="BB513" s="351">
        <f>AF513-185088.16058</f>
        <v>-185088.16058</v>
      </c>
      <c r="BC513" s="351"/>
      <c r="BD513" s="351"/>
      <c r="BE513" s="356">
        <f>BG513+BK513</f>
        <v>0</v>
      </c>
      <c r="BF513" s="405" t="e">
        <f t="shared" si="630"/>
        <v>#DIV/0!</v>
      </c>
      <c r="BG513" s="356">
        <f t="shared" ref="BG513:BG516" si="634">L513-AB513</f>
        <v>0</v>
      </c>
      <c r="BH513" s="405" t="e">
        <f t="shared" si="631"/>
        <v>#DIV/0!</v>
      </c>
      <c r="BI513" s="351"/>
      <c r="BJ513" s="351"/>
      <c r="BK513" s="351"/>
      <c r="BL513" s="351"/>
      <c r="BS513" s="647"/>
    </row>
    <row r="514" spans="2:71" s="43" customFormat="1" ht="52.5" hidden="1" customHeight="1" x14ac:dyDescent="0.25">
      <c r="B514" s="358"/>
      <c r="C514" s="196" t="s">
        <v>209</v>
      </c>
      <c r="D514" s="355"/>
      <c r="E514" s="355">
        <f>F514+G514</f>
        <v>290761</v>
      </c>
      <c r="F514" s="355">
        <v>290761</v>
      </c>
      <c r="G514" s="355"/>
      <c r="H514" s="355">
        <f t="shared" si="632"/>
        <v>-290761</v>
      </c>
      <c r="I514" s="355">
        <f>L514-F514</f>
        <v>-290761</v>
      </c>
      <c r="J514" s="355"/>
      <c r="K514" s="355">
        <f t="shared" si="633"/>
        <v>0</v>
      </c>
      <c r="L514" s="355"/>
      <c r="M514" s="355"/>
      <c r="N514" s="355"/>
      <c r="O514" s="355"/>
      <c r="P514" s="355">
        <f t="shared" ref="P514:P515" si="635">R514+X514</f>
        <v>0</v>
      </c>
      <c r="Q514" s="608" t="e">
        <f t="shared" si="613"/>
        <v>#DIV/0!</v>
      </c>
      <c r="R514" s="355"/>
      <c r="S514" s="608" t="e">
        <f t="shared" si="614"/>
        <v>#DIV/0!</v>
      </c>
      <c r="T514" s="608"/>
      <c r="U514" s="608"/>
      <c r="V514" s="355"/>
      <c r="W514" s="355"/>
      <c r="X514" s="355"/>
      <c r="Y514" s="355"/>
      <c r="Z514" s="355">
        <f t="shared" ref="Z514:Z515" si="636">AB514+AH514</f>
        <v>0</v>
      </c>
      <c r="AA514" s="387" t="e">
        <f t="shared" si="616"/>
        <v>#DIV/0!</v>
      </c>
      <c r="AB514" s="354"/>
      <c r="AC514" s="387" t="e">
        <f t="shared" si="617"/>
        <v>#DIV/0!</v>
      </c>
      <c r="AD514" s="387"/>
      <c r="AE514" s="387"/>
      <c r="AF514" s="355"/>
      <c r="AG514" s="355"/>
      <c r="AH514" s="355"/>
      <c r="AI514" s="355"/>
      <c r="AJ514" s="354">
        <f t="shared" ref="AJ514:AJ515" si="637">AL514+AR514</f>
        <v>470203.01822999999</v>
      </c>
      <c r="AK514" s="338" t="e">
        <f t="shared" si="619"/>
        <v>#DIV/0!</v>
      </c>
      <c r="AL514" s="354">
        <v>470203.01822999999</v>
      </c>
      <c r="AM514" s="338" t="e">
        <f t="shared" si="620"/>
        <v>#DIV/0!</v>
      </c>
      <c r="AN514" s="338"/>
      <c r="AO514" s="338"/>
      <c r="AP514" s="355"/>
      <c r="AQ514" s="355"/>
      <c r="AR514" s="355"/>
      <c r="AS514" s="355"/>
      <c r="AT514" s="351">
        <f>BB514-AF514</f>
        <v>0</v>
      </c>
      <c r="AU514" s="351"/>
      <c r="AV514" s="351"/>
      <c r="AW514" s="351">
        <f t="shared" ref="AW514:AW516" si="638">AX514</f>
        <v>-470203.01822999999</v>
      </c>
      <c r="AX514" s="351">
        <f>BE514-AJ514</f>
        <v>-470203.01822999999</v>
      </c>
      <c r="AY514" s="351"/>
      <c r="AZ514" s="351"/>
      <c r="BA514" s="351">
        <f t="shared" ref="BA514:BA516" si="639">BB514</f>
        <v>0</v>
      </c>
      <c r="BB514" s="351">
        <f>AF514</f>
        <v>0</v>
      </c>
      <c r="BC514" s="351"/>
      <c r="BD514" s="351"/>
      <c r="BE514" s="356">
        <f t="shared" ref="BE514:BE515" si="640">BG514+BK514</f>
        <v>0</v>
      </c>
      <c r="BF514" s="405" t="e">
        <f t="shared" si="630"/>
        <v>#DIV/0!</v>
      </c>
      <c r="BG514" s="356">
        <f t="shared" si="634"/>
        <v>0</v>
      </c>
      <c r="BH514" s="405" t="e">
        <f t="shared" si="631"/>
        <v>#DIV/0!</v>
      </c>
      <c r="BI514" s="351"/>
      <c r="BJ514" s="351"/>
      <c r="BK514" s="351"/>
      <c r="BL514" s="351"/>
      <c r="BS514" s="647"/>
    </row>
    <row r="515" spans="2:71" s="43" customFormat="1" ht="52.5" hidden="1" customHeight="1" x14ac:dyDescent="0.25">
      <c r="B515" s="358"/>
      <c r="C515" s="196" t="s">
        <v>86</v>
      </c>
      <c r="D515" s="355"/>
      <c r="E515" s="355"/>
      <c r="F515" s="355"/>
      <c r="G515" s="355"/>
      <c r="H515" s="355"/>
      <c r="I515" s="355"/>
      <c r="J515" s="355"/>
      <c r="K515" s="355">
        <f t="shared" si="633"/>
        <v>0</v>
      </c>
      <c r="L515" s="355"/>
      <c r="M515" s="355"/>
      <c r="N515" s="355"/>
      <c r="O515" s="355"/>
      <c r="P515" s="355">
        <f t="shared" si="635"/>
        <v>1427.34593</v>
      </c>
      <c r="Q515" s="608" t="e">
        <f t="shared" si="613"/>
        <v>#DIV/0!</v>
      </c>
      <c r="R515" s="355">
        <v>1427.34593</v>
      </c>
      <c r="S515" s="608" t="e">
        <f t="shared" si="614"/>
        <v>#DIV/0!</v>
      </c>
      <c r="T515" s="608"/>
      <c r="U515" s="608"/>
      <c r="V515" s="355"/>
      <c r="W515" s="355"/>
      <c r="X515" s="355"/>
      <c r="Y515" s="355"/>
      <c r="Z515" s="355">
        <f t="shared" si="636"/>
        <v>0</v>
      </c>
      <c r="AA515" s="387" t="e">
        <f t="shared" si="616"/>
        <v>#DIV/0!</v>
      </c>
      <c r="AB515" s="354"/>
      <c r="AC515" s="387" t="e">
        <f t="shared" si="617"/>
        <v>#DIV/0!</v>
      </c>
      <c r="AD515" s="387"/>
      <c r="AE515" s="387"/>
      <c r="AF515" s="355"/>
      <c r="AG515" s="355"/>
      <c r="AH515" s="355"/>
      <c r="AI515" s="355"/>
      <c r="AJ515" s="354">
        <f t="shared" si="637"/>
        <v>217545.87865</v>
      </c>
      <c r="AK515" s="338" t="e">
        <f t="shared" si="619"/>
        <v>#DIV/0!</v>
      </c>
      <c r="AL515" s="354">
        <v>217545.87865</v>
      </c>
      <c r="AM515" s="338" t="e">
        <f t="shared" si="620"/>
        <v>#DIV/0!</v>
      </c>
      <c r="AN515" s="338"/>
      <c r="AO515" s="338"/>
      <c r="AP515" s="355"/>
      <c r="AQ515" s="355"/>
      <c r="AR515" s="355"/>
      <c r="AS515" s="355"/>
      <c r="AT515" s="351"/>
      <c r="AU515" s="351"/>
      <c r="AV515" s="351"/>
      <c r="AW515" s="351"/>
      <c r="AX515" s="351"/>
      <c r="AY515" s="351"/>
      <c r="AZ515" s="351"/>
      <c r="BA515" s="351"/>
      <c r="BB515" s="351"/>
      <c r="BC515" s="351"/>
      <c r="BD515" s="351"/>
      <c r="BE515" s="356">
        <f t="shared" si="640"/>
        <v>0</v>
      </c>
      <c r="BF515" s="405" t="e">
        <f t="shared" si="630"/>
        <v>#DIV/0!</v>
      </c>
      <c r="BG515" s="356">
        <f t="shared" si="634"/>
        <v>0</v>
      </c>
      <c r="BH515" s="405" t="e">
        <f t="shared" si="631"/>
        <v>#DIV/0!</v>
      </c>
      <c r="BI515" s="351"/>
      <c r="BJ515" s="351"/>
      <c r="BK515" s="351"/>
      <c r="BL515" s="351"/>
      <c r="BS515" s="647"/>
    </row>
    <row r="516" spans="2:71" s="43" customFormat="1" ht="45.75" hidden="1" customHeight="1" x14ac:dyDescent="0.25">
      <c r="B516" s="358"/>
      <c r="C516" s="197" t="s">
        <v>87</v>
      </c>
      <c r="D516" s="355"/>
      <c r="E516" s="355">
        <f>F516+G516</f>
        <v>45000</v>
      </c>
      <c r="F516" s="355">
        <v>45000</v>
      </c>
      <c r="G516" s="355"/>
      <c r="H516" s="355">
        <f t="shared" si="632"/>
        <v>-45000</v>
      </c>
      <c r="I516" s="355">
        <f>L516-F516</f>
        <v>-45000</v>
      </c>
      <c r="J516" s="355"/>
      <c r="K516" s="355">
        <f t="shared" si="633"/>
        <v>0</v>
      </c>
      <c r="L516" s="355"/>
      <c r="M516" s="355"/>
      <c r="N516" s="355"/>
      <c r="O516" s="355"/>
      <c r="P516" s="355">
        <f>R516+X516</f>
        <v>3495.3416200000001</v>
      </c>
      <c r="Q516" s="608" t="e">
        <f t="shared" si="613"/>
        <v>#DIV/0!</v>
      </c>
      <c r="R516" s="355">
        <v>3495.3416200000001</v>
      </c>
      <c r="S516" s="608" t="e">
        <f t="shared" si="614"/>
        <v>#DIV/0!</v>
      </c>
      <c r="T516" s="608"/>
      <c r="U516" s="608"/>
      <c r="V516" s="355"/>
      <c r="W516" s="355"/>
      <c r="X516" s="355"/>
      <c r="Y516" s="355"/>
      <c r="Z516" s="355">
        <f>AB516+AH516</f>
        <v>0</v>
      </c>
      <c r="AA516" s="387" t="e">
        <f t="shared" si="616"/>
        <v>#DIV/0!</v>
      </c>
      <c r="AB516" s="354"/>
      <c r="AC516" s="387" t="e">
        <f t="shared" si="617"/>
        <v>#DIV/0!</v>
      </c>
      <c r="AD516" s="387"/>
      <c r="AE516" s="387"/>
      <c r="AF516" s="355"/>
      <c r="AG516" s="355"/>
      <c r="AH516" s="355"/>
      <c r="AI516" s="355"/>
      <c r="AJ516" s="354">
        <f>AL516+AR516</f>
        <v>12808.95397</v>
      </c>
      <c r="AK516" s="338" t="e">
        <f t="shared" si="619"/>
        <v>#DIV/0!</v>
      </c>
      <c r="AL516" s="354">
        <v>12808.95397</v>
      </c>
      <c r="AM516" s="338" t="e">
        <f t="shared" si="620"/>
        <v>#DIV/0!</v>
      </c>
      <c r="AN516" s="338"/>
      <c r="AO516" s="338"/>
      <c r="AP516" s="355"/>
      <c r="AQ516" s="355"/>
      <c r="AR516" s="355"/>
      <c r="AS516" s="355"/>
      <c r="AT516" s="351">
        <f>BB516-AF516</f>
        <v>0</v>
      </c>
      <c r="AU516" s="351"/>
      <c r="AV516" s="351"/>
      <c r="AW516" s="351">
        <f t="shared" si="638"/>
        <v>-12808.95397</v>
      </c>
      <c r="AX516" s="351">
        <f>BE516-AJ516</f>
        <v>-12808.95397</v>
      </c>
      <c r="AY516" s="351"/>
      <c r="AZ516" s="351"/>
      <c r="BA516" s="351">
        <f t="shared" si="639"/>
        <v>0</v>
      </c>
      <c r="BB516" s="351">
        <f>AF516</f>
        <v>0</v>
      </c>
      <c r="BC516" s="351"/>
      <c r="BD516" s="351"/>
      <c r="BE516" s="356">
        <f>BG516+BK516</f>
        <v>0</v>
      </c>
      <c r="BF516" s="405" t="e">
        <f t="shared" si="630"/>
        <v>#DIV/0!</v>
      </c>
      <c r="BG516" s="356">
        <f t="shared" si="634"/>
        <v>0</v>
      </c>
      <c r="BH516" s="405" t="e">
        <f t="shared" si="631"/>
        <v>#DIV/0!</v>
      </c>
      <c r="BI516" s="351"/>
      <c r="BJ516" s="351"/>
      <c r="BK516" s="351"/>
      <c r="BL516" s="351"/>
      <c r="BS516" s="647"/>
    </row>
    <row r="517" spans="2:71" s="57" customFormat="1" ht="136.5" hidden="1" customHeight="1" x14ac:dyDescent="0.3">
      <c r="B517" s="587" t="s">
        <v>26</v>
      </c>
      <c r="C517" s="198" t="s">
        <v>394</v>
      </c>
      <c r="D517" s="594" t="e">
        <f>#REF!-#REF!</f>
        <v>#REF!</v>
      </c>
      <c r="E517" s="594" t="e">
        <f>#REF!+#REF!</f>
        <v>#REF!</v>
      </c>
      <c r="F517" s="594"/>
      <c r="G517" s="594" t="e">
        <f>#REF!+#REF!</f>
        <v>#REF!</v>
      </c>
      <c r="H517" s="594"/>
      <c r="I517" s="594"/>
      <c r="J517" s="594"/>
      <c r="K517" s="594">
        <f>O517</f>
        <v>0</v>
      </c>
      <c r="L517" s="594"/>
      <c r="M517" s="594"/>
      <c r="N517" s="594"/>
      <c r="O517" s="594"/>
      <c r="P517" s="594">
        <f>R517+X517</f>
        <v>400336.54358</v>
      </c>
      <c r="Q517" s="606" t="e">
        <f t="shared" si="613"/>
        <v>#DIV/0!</v>
      </c>
      <c r="R517" s="594"/>
      <c r="S517" s="606">
        <v>0</v>
      </c>
      <c r="T517" s="606"/>
      <c r="U517" s="606"/>
      <c r="V517" s="594"/>
      <c r="W517" s="594"/>
      <c r="X517" s="594">
        <v>400336.54358</v>
      </c>
      <c r="Y517" s="606" t="e">
        <f>X517/O517</f>
        <v>#DIV/0!</v>
      </c>
      <c r="Z517" s="594">
        <f>AH517</f>
        <v>0</v>
      </c>
      <c r="AA517" s="393" t="e">
        <f t="shared" si="616"/>
        <v>#DIV/0!</v>
      </c>
      <c r="AB517" s="348">
        <v>0</v>
      </c>
      <c r="AC517" s="387">
        <v>0</v>
      </c>
      <c r="AD517" s="387"/>
      <c r="AE517" s="387"/>
      <c r="AF517" s="594"/>
      <c r="AG517" s="594"/>
      <c r="AH517" s="348"/>
      <c r="AI517" s="393" t="e">
        <f>AH517/O517</f>
        <v>#DIV/0!</v>
      </c>
      <c r="AJ517" s="348">
        <f>AL517+AR517</f>
        <v>733103.64628999995</v>
      </c>
      <c r="AK517" s="349" t="e">
        <f t="shared" si="619"/>
        <v>#DIV/0!</v>
      </c>
      <c r="AL517" s="348">
        <v>0</v>
      </c>
      <c r="AM517" s="338">
        <v>0</v>
      </c>
      <c r="AN517" s="338"/>
      <c r="AO517" s="338"/>
      <c r="AP517" s="594">
        <v>0</v>
      </c>
      <c r="AQ517" s="349">
        <v>0</v>
      </c>
      <c r="AR517" s="348">
        <v>733103.64628999995</v>
      </c>
      <c r="AS517" s="349" t="e">
        <f>AR517/O517</f>
        <v>#DIV/0!</v>
      </c>
      <c r="AT517" s="595"/>
      <c r="AU517" s="595"/>
      <c r="AV517" s="595">
        <v>0</v>
      </c>
      <c r="AW517" s="595">
        <f>AZ517</f>
        <v>-8730.5</v>
      </c>
      <c r="AX517" s="595"/>
      <c r="AY517" s="595"/>
      <c r="AZ517" s="595">
        <f>BD517-AH517</f>
        <v>-8730.5</v>
      </c>
      <c r="BA517" s="595">
        <f>BD517</f>
        <v>-8730.5</v>
      </c>
      <c r="BB517" s="595"/>
      <c r="BC517" s="595"/>
      <c r="BD517" s="595">
        <f>AH517-8730.5</f>
        <v>-8730.5</v>
      </c>
      <c r="BE517" s="352">
        <f>BG517+BK517</f>
        <v>731969.5229199999</v>
      </c>
      <c r="BF517" s="398" t="e">
        <f t="shared" si="630"/>
        <v>#DIV/0!</v>
      </c>
      <c r="BG517" s="352"/>
      <c r="BH517" s="398"/>
      <c r="BI517" s="595">
        <v>0</v>
      </c>
      <c r="BJ517" s="353">
        <v>0</v>
      </c>
      <c r="BK517" s="352">
        <f>BK518+BK519</f>
        <v>731969.5229199999</v>
      </c>
      <c r="BL517" s="353" t="e">
        <f>BK517/O517</f>
        <v>#DIV/0!</v>
      </c>
      <c r="BS517" s="664"/>
    </row>
    <row r="518" spans="2:71" s="91" customFormat="1" ht="30.75" hidden="1" customHeight="1" x14ac:dyDescent="0.3">
      <c r="B518" s="358"/>
      <c r="C518" s="196" t="s">
        <v>290</v>
      </c>
      <c r="D518" s="355"/>
      <c r="E518" s="355"/>
      <c r="F518" s="355"/>
      <c r="G518" s="355"/>
      <c r="H518" s="355"/>
      <c r="I518" s="355"/>
      <c r="J518" s="355"/>
      <c r="K518" s="594">
        <f t="shared" ref="K518:K523" si="641">O518</f>
        <v>733103.64628999995</v>
      </c>
      <c r="L518" s="355"/>
      <c r="M518" s="355"/>
      <c r="N518" s="355"/>
      <c r="O518" s="355">
        <v>733103.64628999995</v>
      </c>
      <c r="P518" s="594">
        <f t="shared" ref="P518:P523" si="642">R518+X518</f>
        <v>400336.54358</v>
      </c>
      <c r="Q518" s="608">
        <f t="shared" si="613"/>
        <v>0.54608450743080261</v>
      </c>
      <c r="R518" s="355"/>
      <c r="S518" s="608"/>
      <c r="T518" s="608"/>
      <c r="U518" s="608"/>
      <c r="V518" s="355"/>
      <c r="W518" s="355"/>
      <c r="X518" s="594">
        <v>400336.54358</v>
      </c>
      <c r="Y518" s="606">
        <f t="shared" ref="Y518:Y523" si="643">X518/O518</f>
        <v>0.54608450743080261</v>
      </c>
      <c r="Z518" s="594">
        <f t="shared" ref="Z518:Z523" si="644">AH518</f>
        <v>1134.12337</v>
      </c>
      <c r="AA518" s="393">
        <f t="shared" si="616"/>
        <v>1.5470164085793748E-3</v>
      </c>
      <c r="AB518" s="354"/>
      <c r="AC518" s="387"/>
      <c r="AD518" s="387"/>
      <c r="AE518" s="387"/>
      <c r="AF518" s="355"/>
      <c r="AG518" s="355"/>
      <c r="AH518" s="354">
        <v>1134.12337</v>
      </c>
      <c r="AI518" s="393">
        <f t="shared" ref="AI518:AI523" si="645">AH518/O518</f>
        <v>1.5470164085793748E-3</v>
      </c>
      <c r="AJ518" s="348">
        <f t="shared" ref="AJ518:AJ523" si="646">AL518+AR518</f>
        <v>733103.64628999995</v>
      </c>
      <c r="AK518" s="349">
        <f t="shared" si="619"/>
        <v>1</v>
      </c>
      <c r="AL518" s="354"/>
      <c r="AM518" s="338"/>
      <c r="AN518" s="338"/>
      <c r="AO518" s="338"/>
      <c r="AP518" s="355"/>
      <c r="AQ518" s="338"/>
      <c r="AR518" s="348">
        <v>733103.64628999995</v>
      </c>
      <c r="AS518" s="349">
        <f t="shared" ref="AS518:AS523" si="647">AR518/O518</f>
        <v>1</v>
      </c>
      <c r="AT518" s="351"/>
      <c r="AU518" s="351"/>
      <c r="AV518" s="351"/>
      <c r="AW518" s="351"/>
      <c r="AX518" s="351"/>
      <c r="AY518" s="351"/>
      <c r="AZ518" s="351"/>
      <c r="BA518" s="351"/>
      <c r="BB518" s="351"/>
      <c r="BC518" s="351"/>
      <c r="BD518" s="351"/>
      <c r="BE518" s="356">
        <f>BK518</f>
        <v>731969.5229199999</v>
      </c>
      <c r="BF518" s="405">
        <f t="shared" si="630"/>
        <v>0.99845298359142054</v>
      </c>
      <c r="BG518" s="356"/>
      <c r="BH518" s="405"/>
      <c r="BI518" s="351"/>
      <c r="BJ518" s="357"/>
      <c r="BK518" s="356">
        <f>O518-AH518</f>
        <v>731969.5229199999</v>
      </c>
      <c r="BL518" s="357">
        <f t="shared" ref="BL518:BL519" si="648">BK518/O518</f>
        <v>0.99845298359142054</v>
      </c>
      <c r="BS518" s="692"/>
    </row>
    <row r="519" spans="2:71" s="91" customFormat="1" ht="46.5" hidden="1" customHeight="1" x14ac:dyDescent="0.3">
      <c r="B519" s="358"/>
      <c r="C519" s="196" t="s">
        <v>292</v>
      </c>
      <c r="D519" s="355"/>
      <c r="E519" s="355"/>
      <c r="F519" s="355"/>
      <c r="G519" s="355"/>
      <c r="H519" s="355"/>
      <c r="I519" s="355"/>
      <c r="J519" s="355"/>
      <c r="K519" s="594">
        <f t="shared" si="641"/>
        <v>0</v>
      </c>
      <c r="L519" s="355"/>
      <c r="M519" s="355"/>
      <c r="N519" s="355"/>
      <c r="O519" s="355"/>
      <c r="P519" s="594">
        <f t="shared" si="642"/>
        <v>400336.54358</v>
      </c>
      <c r="Q519" s="608" t="e">
        <f t="shared" si="613"/>
        <v>#DIV/0!</v>
      </c>
      <c r="R519" s="355"/>
      <c r="S519" s="608"/>
      <c r="T519" s="608"/>
      <c r="U519" s="608"/>
      <c r="V519" s="355"/>
      <c r="W519" s="355"/>
      <c r="X519" s="594">
        <v>400336.54358</v>
      </c>
      <c r="Y519" s="606" t="e">
        <f t="shared" si="643"/>
        <v>#DIV/0!</v>
      </c>
      <c r="Z519" s="594">
        <f t="shared" si="644"/>
        <v>0</v>
      </c>
      <c r="AA519" s="393" t="e">
        <f t="shared" si="616"/>
        <v>#DIV/0!</v>
      </c>
      <c r="AB519" s="354"/>
      <c r="AC519" s="387"/>
      <c r="AD519" s="387"/>
      <c r="AE519" s="387"/>
      <c r="AF519" s="355"/>
      <c r="AG519" s="355"/>
      <c r="AH519" s="354"/>
      <c r="AI519" s="393" t="e">
        <f t="shared" si="645"/>
        <v>#DIV/0!</v>
      </c>
      <c r="AJ519" s="348">
        <f t="shared" si="646"/>
        <v>733103.64628999995</v>
      </c>
      <c r="AK519" s="349" t="e">
        <f t="shared" si="619"/>
        <v>#DIV/0!</v>
      </c>
      <c r="AL519" s="354"/>
      <c r="AM519" s="338"/>
      <c r="AN519" s="338"/>
      <c r="AO519" s="338"/>
      <c r="AP519" s="355"/>
      <c r="AQ519" s="338"/>
      <c r="AR519" s="348">
        <v>733103.64628999995</v>
      </c>
      <c r="AS519" s="349" t="e">
        <f t="shared" si="647"/>
        <v>#DIV/0!</v>
      </c>
      <c r="AT519" s="351"/>
      <c r="AU519" s="351"/>
      <c r="AV519" s="351"/>
      <c r="AW519" s="351"/>
      <c r="AX519" s="351"/>
      <c r="AY519" s="351"/>
      <c r="AZ519" s="351"/>
      <c r="BA519" s="351"/>
      <c r="BB519" s="351"/>
      <c r="BC519" s="351"/>
      <c r="BD519" s="351"/>
      <c r="BE519" s="356">
        <f>BK519</f>
        <v>0</v>
      </c>
      <c r="BF519" s="405" t="e">
        <f t="shared" si="630"/>
        <v>#DIV/0!</v>
      </c>
      <c r="BG519" s="356"/>
      <c r="BH519" s="405"/>
      <c r="BI519" s="351"/>
      <c r="BJ519" s="357"/>
      <c r="BK519" s="356">
        <f>O519-AH519</f>
        <v>0</v>
      </c>
      <c r="BL519" s="357" t="e">
        <f t="shared" si="648"/>
        <v>#DIV/0!</v>
      </c>
      <c r="BS519" s="692"/>
    </row>
    <row r="520" spans="2:71" s="57" customFormat="1" ht="63.75" hidden="1" customHeight="1" x14ac:dyDescent="0.3">
      <c r="B520" s="587" t="s">
        <v>92</v>
      </c>
      <c r="C520" s="216" t="s">
        <v>210</v>
      </c>
      <c r="D520" s="594"/>
      <c r="E520" s="594">
        <f>F520+G520</f>
        <v>0</v>
      </c>
      <c r="F520" s="594">
        <v>0</v>
      </c>
      <c r="G520" s="594"/>
      <c r="H520" s="594"/>
      <c r="I520" s="594"/>
      <c r="J520" s="594"/>
      <c r="K520" s="594">
        <f t="shared" si="641"/>
        <v>0</v>
      </c>
      <c r="L520" s="594">
        <v>0</v>
      </c>
      <c r="M520" s="594"/>
      <c r="N520" s="594"/>
      <c r="O520" s="594"/>
      <c r="P520" s="594">
        <f t="shared" si="642"/>
        <v>400336.54358</v>
      </c>
      <c r="Q520" s="606" t="e">
        <f t="shared" si="613"/>
        <v>#DIV/0!</v>
      </c>
      <c r="R520" s="594">
        <v>0</v>
      </c>
      <c r="S520" s="606" t="e">
        <f t="shared" si="614"/>
        <v>#DIV/0!</v>
      </c>
      <c r="T520" s="606"/>
      <c r="U520" s="606"/>
      <c r="V520" s="594"/>
      <c r="W520" s="594"/>
      <c r="X520" s="594">
        <v>400336.54358</v>
      </c>
      <c r="Y520" s="606" t="e">
        <f t="shared" si="643"/>
        <v>#DIV/0!</v>
      </c>
      <c r="Z520" s="594">
        <f t="shared" si="644"/>
        <v>0</v>
      </c>
      <c r="AA520" s="393" t="e">
        <f t="shared" si="616"/>
        <v>#DIV/0!</v>
      </c>
      <c r="AB520" s="348">
        <v>0</v>
      </c>
      <c r="AC520" s="387" t="e">
        <f t="shared" si="617"/>
        <v>#DIV/0!</v>
      </c>
      <c r="AD520" s="387"/>
      <c r="AE520" s="387"/>
      <c r="AF520" s="594"/>
      <c r="AG520" s="594"/>
      <c r="AH520" s="348"/>
      <c r="AI520" s="393" t="e">
        <f t="shared" si="645"/>
        <v>#DIV/0!</v>
      </c>
      <c r="AJ520" s="348">
        <f t="shared" si="646"/>
        <v>733103.64628999995</v>
      </c>
      <c r="AK520" s="349" t="e">
        <f t="shared" si="619"/>
        <v>#DIV/0!</v>
      </c>
      <c r="AL520" s="348">
        <v>0</v>
      </c>
      <c r="AM520" s="338" t="e">
        <f t="shared" si="620"/>
        <v>#DIV/0!</v>
      </c>
      <c r="AN520" s="338"/>
      <c r="AO520" s="338"/>
      <c r="AP520" s="594"/>
      <c r="AQ520" s="594"/>
      <c r="AR520" s="348">
        <v>733103.64628999995</v>
      </c>
      <c r="AS520" s="349" t="e">
        <f t="shared" si="647"/>
        <v>#DIV/0!</v>
      </c>
      <c r="AT520" s="595">
        <f>BB520-AF520</f>
        <v>30000</v>
      </c>
      <c r="AU520" s="595"/>
      <c r="AV520" s="595"/>
      <c r="AW520" s="595">
        <f>AX520</f>
        <v>-733103.64628999995</v>
      </c>
      <c r="AX520" s="595">
        <f>BE520-AJ520</f>
        <v>-733103.64628999995</v>
      </c>
      <c r="AY520" s="595"/>
      <c r="AZ520" s="595"/>
      <c r="BA520" s="595">
        <f>BB520</f>
        <v>30000</v>
      </c>
      <c r="BB520" s="595">
        <v>30000</v>
      </c>
      <c r="BC520" s="595"/>
      <c r="BD520" s="595"/>
      <c r="BE520" s="352">
        <f>BG520+BK520</f>
        <v>0</v>
      </c>
      <c r="BF520" s="398" t="e">
        <f t="shared" si="630"/>
        <v>#DIV/0!</v>
      </c>
      <c r="BG520" s="352">
        <f>L520-AB520</f>
        <v>0</v>
      </c>
      <c r="BH520" s="398" t="e">
        <f t="shared" si="631"/>
        <v>#DIV/0!</v>
      </c>
      <c r="BI520" s="595"/>
      <c r="BJ520" s="595"/>
      <c r="BK520" s="595"/>
      <c r="BL520" s="595"/>
      <c r="BS520" s="664"/>
    </row>
    <row r="521" spans="2:71" s="57" customFormat="1" ht="70.5" hidden="1" customHeight="1" x14ac:dyDescent="0.3">
      <c r="B521" s="587" t="s">
        <v>16</v>
      </c>
      <c r="C521" s="216" t="s">
        <v>211</v>
      </c>
      <c r="D521" s="594">
        <v>0</v>
      </c>
      <c r="E521" s="594"/>
      <c r="F521" s="594"/>
      <c r="G521" s="594"/>
      <c r="H521" s="594"/>
      <c r="I521" s="594"/>
      <c r="J521" s="594"/>
      <c r="K521" s="594">
        <f t="shared" si="641"/>
        <v>0</v>
      </c>
      <c r="L521" s="594">
        <v>0</v>
      </c>
      <c r="M521" s="594"/>
      <c r="N521" s="594"/>
      <c r="O521" s="594"/>
      <c r="P521" s="594">
        <f t="shared" si="642"/>
        <v>400336.54358</v>
      </c>
      <c r="Q521" s="606" t="e">
        <f t="shared" si="613"/>
        <v>#DIV/0!</v>
      </c>
      <c r="R521" s="594">
        <f>L521</f>
        <v>0</v>
      </c>
      <c r="S521" s="606" t="e">
        <f t="shared" si="614"/>
        <v>#DIV/0!</v>
      </c>
      <c r="T521" s="606"/>
      <c r="U521" s="606"/>
      <c r="V521" s="594"/>
      <c r="W521" s="594"/>
      <c r="X521" s="594">
        <v>400336.54358</v>
      </c>
      <c r="Y521" s="606" t="e">
        <f t="shared" si="643"/>
        <v>#DIV/0!</v>
      </c>
      <c r="Z521" s="594">
        <f t="shared" si="644"/>
        <v>0</v>
      </c>
      <c r="AA521" s="393" t="e">
        <f t="shared" si="616"/>
        <v>#DIV/0!</v>
      </c>
      <c r="AB521" s="348">
        <f>L521</f>
        <v>0</v>
      </c>
      <c r="AC521" s="387" t="e">
        <f t="shared" si="617"/>
        <v>#DIV/0!</v>
      </c>
      <c r="AD521" s="387"/>
      <c r="AE521" s="387"/>
      <c r="AF521" s="594">
        <v>0</v>
      </c>
      <c r="AG521" s="594"/>
      <c r="AH521" s="348">
        <v>0</v>
      </c>
      <c r="AI521" s="393" t="e">
        <f t="shared" si="645"/>
        <v>#DIV/0!</v>
      </c>
      <c r="AJ521" s="348">
        <f t="shared" si="646"/>
        <v>733103.64628999995</v>
      </c>
      <c r="AK521" s="349" t="e">
        <f t="shared" si="619"/>
        <v>#DIV/0!</v>
      </c>
      <c r="AL521" s="348">
        <f>AB521</f>
        <v>0</v>
      </c>
      <c r="AM521" s="338" t="e">
        <f t="shared" si="620"/>
        <v>#DIV/0!</v>
      </c>
      <c r="AN521" s="338"/>
      <c r="AO521" s="338"/>
      <c r="AP521" s="594">
        <v>0</v>
      </c>
      <c r="AQ521" s="594"/>
      <c r="AR521" s="348">
        <v>733103.64628999995</v>
      </c>
      <c r="AS521" s="349" t="e">
        <f t="shared" si="647"/>
        <v>#DIV/0!</v>
      </c>
      <c r="AT521" s="595">
        <v>0</v>
      </c>
      <c r="AU521" s="595">
        <v>0</v>
      </c>
      <c r="AV521" s="595">
        <v>0</v>
      </c>
      <c r="AW521" s="595">
        <f>AX521</f>
        <v>0</v>
      </c>
      <c r="AX521" s="595">
        <v>0</v>
      </c>
      <c r="AY521" s="595">
        <v>0</v>
      </c>
      <c r="AZ521" s="595">
        <v>0</v>
      </c>
      <c r="BA521" s="595">
        <f t="shared" ref="BA521:BA525" si="649">BB521</f>
        <v>0</v>
      </c>
      <c r="BB521" s="595">
        <v>0</v>
      </c>
      <c r="BC521" s="595">
        <v>0</v>
      </c>
      <c r="BD521" s="595">
        <v>0</v>
      </c>
      <c r="BE521" s="352">
        <f t="shared" ref="BE521:BE525" si="650">BG521</f>
        <v>0</v>
      </c>
      <c r="BF521" s="398" t="e">
        <f t="shared" si="630"/>
        <v>#DIV/0!</v>
      </c>
      <c r="BG521" s="352">
        <f t="shared" ref="BG521:BG524" si="651">L521-AB521</f>
        <v>0</v>
      </c>
      <c r="BH521" s="398" t="e">
        <f t="shared" si="631"/>
        <v>#DIV/0!</v>
      </c>
      <c r="BI521" s="595">
        <v>0</v>
      </c>
      <c r="BJ521" s="595"/>
      <c r="BK521" s="595">
        <v>0</v>
      </c>
      <c r="BL521" s="595"/>
      <c r="BS521" s="664"/>
    </row>
    <row r="522" spans="2:71" s="57" customFormat="1" ht="80.25" hidden="1" customHeight="1" x14ac:dyDescent="0.3">
      <c r="B522" s="587" t="s">
        <v>19</v>
      </c>
      <c r="C522" s="216" t="s">
        <v>212</v>
      </c>
      <c r="D522" s="594">
        <v>0</v>
      </c>
      <c r="E522" s="594"/>
      <c r="F522" s="594"/>
      <c r="G522" s="594"/>
      <c r="H522" s="594"/>
      <c r="I522" s="594"/>
      <c r="J522" s="594"/>
      <c r="K522" s="594">
        <f t="shared" si="641"/>
        <v>0</v>
      </c>
      <c r="L522" s="594">
        <v>0</v>
      </c>
      <c r="M522" s="594"/>
      <c r="N522" s="594"/>
      <c r="O522" s="594"/>
      <c r="P522" s="594">
        <f t="shared" si="642"/>
        <v>400336.54358</v>
      </c>
      <c r="Q522" s="606" t="e">
        <f t="shared" si="613"/>
        <v>#DIV/0!</v>
      </c>
      <c r="R522" s="594">
        <f>L522</f>
        <v>0</v>
      </c>
      <c r="S522" s="606" t="e">
        <f t="shared" si="614"/>
        <v>#DIV/0!</v>
      </c>
      <c r="T522" s="606"/>
      <c r="U522" s="606"/>
      <c r="V522" s="594"/>
      <c r="W522" s="594"/>
      <c r="X522" s="594">
        <v>400336.54358</v>
      </c>
      <c r="Y522" s="606" t="e">
        <f t="shared" si="643"/>
        <v>#DIV/0!</v>
      </c>
      <c r="Z522" s="594">
        <f t="shared" si="644"/>
        <v>0</v>
      </c>
      <c r="AA522" s="393" t="e">
        <f t="shared" si="616"/>
        <v>#DIV/0!</v>
      </c>
      <c r="AB522" s="348">
        <f>L522</f>
        <v>0</v>
      </c>
      <c r="AC522" s="387" t="e">
        <f t="shared" si="617"/>
        <v>#DIV/0!</v>
      </c>
      <c r="AD522" s="387"/>
      <c r="AE522" s="387"/>
      <c r="AF522" s="594">
        <v>0</v>
      </c>
      <c r="AG522" s="594"/>
      <c r="AH522" s="348">
        <v>0</v>
      </c>
      <c r="AI522" s="393" t="e">
        <f t="shared" si="645"/>
        <v>#DIV/0!</v>
      </c>
      <c r="AJ522" s="348">
        <f t="shared" si="646"/>
        <v>733103.64628999995</v>
      </c>
      <c r="AK522" s="349" t="e">
        <f t="shared" si="619"/>
        <v>#DIV/0!</v>
      </c>
      <c r="AL522" s="348">
        <f>AB522</f>
        <v>0</v>
      </c>
      <c r="AM522" s="338" t="e">
        <f t="shared" si="620"/>
        <v>#DIV/0!</v>
      </c>
      <c r="AN522" s="338"/>
      <c r="AO522" s="338"/>
      <c r="AP522" s="594">
        <v>0</v>
      </c>
      <c r="AQ522" s="594"/>
      <c r="AR522" s="348">
        <v>733103.64628999995</v>
      </c>
      <c r="AS522" s="349" t="e">
        <f t="shared" si="647"/>
        <v>#DIV/0!</v>
      </c>
      <c r="AT522" s="595">
        <v>0</v>
      </c>
      <c r="AU522" s="595">
        <v>0</v>
      </c>
      <c r="AV522" s="595">
        <v>0</v>
      </c>
      <c r="AW522" s="595">
        <f>AX522</f>
        <v>0</v>
      </c>
      <c r="AX522" s="595">
        <v>0</v>
      </c>
      <c r="AY522" s="595">
        <v>0</v>
      </c>
      <c r="AZ522" s="595">
        <v>0</v>
      </c>
      <c r="BA522" s="595">
        <f t="shared" si="649"/>
        <v>0</v>
      </c>
      <c r="BB522" s="595">
        <v>0</v>
      </c>
      <c r="BC522" s="595">
        <v>0</v>
      </c>
      <c r="BD522" s="595">
        <v>0</v>
      </c>
      <c r="BE522" s="352">
        <f t="shared" si="650"/>
        <v>0</v>
      </c>
      <c r="BF522" s="398" t="e">
        <f t="shared" si="630"/>
        <v>#DIV/0!</v>
      </c>
      <c r="BG522" s="352">
        <f t="shared" si="651"/>
        <v>0</v>
      </c>
      <c r="BH522" s="398" t="e">
        <f t="shared" si="631"/>
        <v>#DIV/0!</v>
      </c>
      <c r="BI522" s="595">
        <v>0</v>
      </c>
      <c r="BJ522" s="595"/>
      <c r="BK522" s="595">
        <v>0</v>
      </c>
      <c r="BL522" s="595"/>
      <c r="BS522" s="664"/>
    </row>
    <row r="523" spans="2:71" s="57" customFormat="1" ht="169.5" hidden="1" customHeight="1" x14ac:dyDescent="0.3">
      <c r="B523" s="587" t="s">
        <v>92</v>
      </c>
      <c r="C523" s="198" t="s">
        <v>393</v>
      </c>
      <c r="D523" s="594"/>
      <c r="E523" s="594"/>
      <c r="F523" s="594"/>
      <c r="G523" s="594"/>
      <c r="H523" s="594"/>
      <c r="I523" s="594"/>
      <c r="J523" s="594"/>
      <c r="K523" s="594">
        <f t="shared" si="641"/>
        <v>0</v>
      </c>
      <c r="L523" s="594"/>
      <c r="M523" s="594"/>
      <c r="N523" s="594"/>
      <c r="O523" s="594"/>
      <c r="P523" s="594">
        <f t="shared" si="642"/>
        <v>0</v>
      </c>
      <c r="Q523" s="606">
        <v>0</v>
      </c>
      <c r="R523" s="594"/>
      <c r="S523" s="606"/>
      <c r="T523" s="606"/>
      <c r="U523" s="606"/>
      <c r="V523" s="594"/>
      <c r="W523" s="594"/>
      <c r="X523" s="594">
        <v>0</v>
      </c>
      <c r="Y523" s="606" t="e">
        <f t="shared" si="643"/>
        <v>#DIV/0!</v>
      </c>
      <c r="Z523" s="594">
        <f t="shared" si="644"/>
        <v>0</v>
      </c>
      <c r="AA523" s="393" t="e">
        <f t="shared" si="616"/>
        <v>#DIV/0!</v>
      </c>
      <c r="AB523" s="348"/>
      <c r="AC523" s="387"/>
      <c r="AD523" s="387"/>
      <c r="AE523" s="387"/>
      <c r="AF523" s="594"/>
      <c r="AG523" s="594"/>
      <c r="AH523" s="348"/>
      <c r="AI523" s="393" t="e">
        <f t="shared" si="645"/>
        <v>#DIV/0!</v>
      </c>
      <c r="AJ523" s="348">
        <f t="shared" si="646"/>
        <v>13751.05798</v>
      </c>
      <c r="AK523" s="349" t="e">
        <f t="shared" si="619"/>
        <v>#DIV/0!</v>
      </c>
      <c r="AL523" s="348"/>
      <c r="AM523" s="338"/>
      <c r="AN523" s="338"/>
      <c r="AO523" s="338"/>
      <c r="AP523" s="594"/>
      <c r="AQ523" s="594"/>
      <c r="AR523" s="348">
        <v>13751.05798</v>
      </c>
      <c r="AS523" s="349" t="e">
        <f t="shared" si="647"/>
        <v>#DIV/0!</v>
      </c>
      <c r="AT523" s="595"/>
      <c r="AU523" s="595"/>
      <c r="AV523" s="595"/>
      <c r="AW523" s="595"/>
      <c r="AX523" s="595"/>
      <c r="AY523" s="595"/>
      <c r="AZ523" s="595"/>
      <c r="BA523" s="595"/>
      <c r="BB523" s="595"/>
      <c r="BC523" s="595"/>
      <c r="BD523" s="595"/>
      <c r="BE523" s="352"/>
      <c r="BF523" s="398"/>
      <c r="BG523" s="352"/>
      <c r="BH523" s="398"/>
      <c r="BI523" s="595"/>
      <c r="BJ523" s="595"/>
      <c r="BK523" s="595"/>
      <c r="BL523" s="595"/>
      <c r="BS523" s="664"/>
    </row>
    <row r="524" spans="2:71" s="57" customFormat="1" ht="117" hidden="1" customHeight="1" x14ac:dyDescent="0.3">
      <c r="B524" s="587" t="s">
        <v>16</v>
      </c>
      <c r="C524" s="218" t="s">
        <v>213</v>
      </c>
      <c r="D524" s="594">
        <v>0</v>
      </c>
      <c r="E524" s="594"/>
      <c r="F524" s="594"/>
      <c r="G524" s="594"/>
      <c r="H524" s="594"/>
      <c r="I524" s="594"/>
      <c r="J524" s="594"/>
      <c r="K524" s="594">
        <f>L524+N524+O524</f>
        <v>0</v>
      </c>
      <c r="L524" s="594"/>
      <c r="M524" s="594"/>
      <c r="N524" s="594"/>
      <c r="O524" s="594"/>
      <c r="P524" s="594">
        <f t="shared" ref="P524:P525" si="652">R524</f>
        <v>0</v>
      </c>
      <c r="Q524" s="606" t="e">
        <f t="shared" si="613"/>
        <v>#DIV/0!</v>
      </c>
      <c r="R524" s="594">
        <v>0</v>
      </c>
      <c r="S524" s="606" t="e">
        <f t="shared" si="614"/>
        <v>#DIV/0!</v>
      </c>
      <c r="T524" s="606"/>
      <c r="U524" s="606"/>
      <c r="V524" s="594"/>
      <c r="W524" s="594"/>
      <c r="X524" s="594"/>
      <c r="Y524" s="594"/>
      <c r="Z524" s="594">
        <f t="shared" ref="Z524:Z526" si="653">AB524</f>
        <v>0</v>
      </c>
      <c r="AA524" s="393" t="e">
        <f t="shared" si="616"/>
        <v>#DIV/0!</v>
      </c>
      <c r="AB524" s="348"/>
      <c r="AC524" s="387" t="e">
        <f t="shared" si="617"/>
        <v>#DIV/0!</v>
      </c>
      <c r="AD524" s="387"/>
      <c r="AE524" s="387"/>
      <c r="AF524" s="594"/>
      <c r="AG524" s="594"/>
      <c r="AH524" s="348"/>
      <c r="AI524" s="393">
        <v>0</v>
      </c>
      <c r="AJ524" s="348">
        <f t="shared" ref="AJ524:AJ528" si="654">AL524</f>
        <v>200801.60879999999</v>
      </c>
      <c r="AK524" s="349" t="e">
        <f t="shared" si="619"/>
        <v>#DIV/0!</v>
      </c>
      <c r="AL524" s="348">
        <f>AL525+AL526</f>
        <v>200801.60879999999</v>
      </c>
      <c r="AM524" s="338" t="e">
        <f t="shared" si="620"/>
        <v>#DIV/0!</v>
      </c>
      <c r="AN524" s="338"/>
      <c r="AO524" s="338"/>
      <c r="AP524" s="594"/>
      <c r="AQ524" s="594"/>
      <c r="AR524" s="594"/>
      <c r="AS524" s="594"/>
      <c r="AT524" s="595" t="e">
        <f>BB524-AF524</f>
        <v>#REF!</v>
      </c>
      <c r="AU524" s="595"/>
      <c r="AV524" s="595"/>
      <c r="AW524" s="595">
        <f>AX524</f>
        <v>0</v>
      </c>
      <c r="AX524" s="595">
        <v>0</v>
      </c>
      <c r="AY524" s="595"/>
      <c r="AZ524" s="595"/>
      <c r="BA524" s="595" t="e">
        <f t="shared" si="649"/>
        <v>#REF!</v>
      </c>
      <c r="BB524" s="595" t="e">
        <f>BB525+#REF!</f>
        <v>#REF!</v>
      </c>
      <c r="BC524" s="595">
        <v>0</v>
      </c>
      <c r="BD524" s="595">
        <v>0</v>
      </c>
      <c r="BE524" s="352">
        <f t="shared" si="650"/>
        <v>0</v>
      </c>
      <c r="BF524" s="398" t="e">
        <f t="shared" si="630"/>
        <v>#DIV/0!</v>
      </c>
      <c r="BG524" s="352">
        <f t="shared" si="651"/>
        <v>0</v>
      </c>
      <c r="BH524" s="398" t="e">
        <f t="shared" si="631"/>
        <v>#DIV/0!</v>
      </c>
      <c r="BI524" s="595"/>
      <c r="BJ524" s="595"/>
      <c r="BK524" s="595"/>
      <c r="BL524" s="595"/>
      <c r="BS524" s="664"/>
    </row>
    <row r="525" spans="2:71" s="91" customFormat="1" ht="38.25" hidden="1" customHeight="1" x14ac:dyDescent="0.3">
      <c r="B525" s="355"/>
      <c r="C525" s="219" t="s">
        <v>364</v>
      </c>
      <c r="D525" s="355"/>
      <c r="E525" s="355"/>
      <c r="F525" s="355"/>
      <c r="G525" s="355"/>
      <c r="H525" s="355"/>
      <c r="I525" s="355"/>
      <c r="J525" s="355"/>
      <c r="K525" s="355">
        <f t="shared" ref="K525:K529" si="655">L525+N525+O525</f>
        <v>0</v>
      </c>
      <c r="L525" s="355"/>
      <c r="M525" s="355"/>
      <c r="N525" s="355"/>
      <c r="O525" s="355"/>
      <c r="P525" s="355">
        <f t="shared" si="652"/>
        <v>0</v>
      </c>
      <c r="Q525" s="608" t="e">
        <f t="shared" si="613"/>
        <v>#DIV/0!</v>
      </c>
      <c r="R525" s="355">
        <f>AF525</f>
        <v>0</v>
      </c>
      <c r="S525" s="608" t="e">
        <f t="shared" si="614"/>
        <v>#DIV/0!</v>
      </c>
      <c r="T525" s="608"/>
      <c r="U525" s="608"/>
      <c r="V525" s="355"/>
      <c r="W525" s="355"/>
      <c r="X525" s="355"/>
      <c r="Y525" s="355"/>
      <c r="Z525" s="355">
        <f t="shared" si="653"/>
        <v>0</v>
      </c>
      <c r="AA525" s="387" t="e">
        <f t="shared" si="616"/>
        <v>#DIV/0!</v>
      </c>
      <c r="AB525" s="354"/>
      <c r="AC525" s="387" t="e">
        <f t="shared" si="617"/>
        <v>#DIV/0!</v>
      </c>
      <c r="AD525" s="387"/>
      <c r="AE525" s="387"/>
      <c r="AF525" s="355"/>
      <c r="AG525" s="355"/>
      <c r="AH525" s="354"/>
      <c r="AI525" s="387">
        <v>0</v>
      </c>
      <c r="AJ525" s="354">
        <f t="shared" si="654"/>
        <v>200801.60879999999</v>
      </c>
      <c r="AK525" s="342" t="e">
        <f t="shared" si="619"/>
        <v>#DIV/0!</v>
      </c>
      <c r="AL525" s="354">
        <v>200801.60879999999</v>
      </c>
      <c r="AM525" s="338" t="e">
        <f t="shared" si="620"/>
        <v>#DIV/0!</v>
      </c>
      <c r="AN525" s="338"/>
      <c r="AO525" s="338"/>
      <c r="AP525" s="355"/>
      <c r="AQ525" s="355"/>
      <c r="AR525" s="355"/>
      <c r="AS525" s="355"/>
      <c r="AT525" s="351"/>
      <c r="AU525" s="351"/>
      <c r="AV525" s="351"/>
      <c r="AW525" s="351"/>
      <c r="AX525" s="351"/>
      <c r="AY525" s="351"/>
      <c r="AZ525" s="351"/>
      <c r="BA525" s="351">
        <f t="shared" si="649"/>
        <v>0</v>
      </c>
      <c r="BB525" s="351">
        <f>L525</f>
        <v>0</v>
      </c>
      <c r="BC525" s="351"/>
      <c r="BD525" s="351"/>
      <c r="BE525" s="356">
        <f t="shared" si="650"/>
        <v>0</v>
      </c>
      <c r="BF525" s="405" t="e">
        <f t="shared" si="630"/>
        <v>#DIV/0!</v>
      </c>
      <c r="BG525" s="356">
        <f>BR525</f>
        <v>0</v>
      </c>
      <c r="BH525" s="405" t="e">
        <f t="shared" si="631"/>
        <v>#DIV/0!</v>
      </c>
      <c r="BI525" s="351"/>
      <c r="BJ525" s="351"/>
      <c r="BK525" s="351"/>
      <c r="BL525" s="351"/>
      <c r="BS525" s="692"/>
    </row>
    <row r="526" spans="2:71" s="91" customFormat="1" ht="38.25" hidden="1" customHeight="1" x14ac:dyDescent="0.3">
      <c r="B526" s="355"/>
      <c r="C526" s="219" t="s">
        <v>214</v>
      </c>
      <c r="D526" s="355"/>
      <c r="E526" s="355"/>
      <c r="F526" s="355"/>
      <c r="G526" s="355"/>
      <c r="H526" s="355"/>
      <c r="I526" s="355"/>
      <c r="J526" s="355"/>
      <c r="K526" s="355">
        <f t="shared" si="655"/>
        <v>0</v>
      </c>
      <c r="L526" s="355"/>
      <c r="M526" s="355"/>
      <c r="N526" s="355"/>
      <c r="O526" s="355"/>
      <c r="P526" s="355"/>
      <c r="Q526" s="608"/>
      <c r="R526" s="355"/>
      <c r="S526" s="608" t="e">
        <f t="shared" si="614"/>
        <v>#DIV/0!</v>
      </c>
      <c r="T526" s="608"/>
      <c r="U526" s="608"/>
      <c r="V526" s="355"/>
      <c r="W526" s="355"/>
      <c r="X526" s="355"/>
      <c r="Y526" s="355"/>
      <c r="Z526" s="355">
        <f t="shared" si="653"/>
        <v>0</v>
      </c>
      <c r="AA526" s="387" t="e">
        <f t="shared" si="616"/>
        <v>#DIV/0!</v>
      </c>
      <c r="AB526" s="354"/>
      <c r="AC526" s="387" t="e">
        <f t="shared" si="617"/>
        <v>#DIV/0!</v>
      </c>
      <c r="AD526" s="387"/>
      <c r="AE526" s="387"/>
      <c r="AF526" s="355"/>
      <c r="AG526" s="355"/>
      <c r="AH526" s="354"/>
      <c r="AI526" s="387">
        <v>0</v>
      </c>
      <c r="AJ526" s="354">
        <f t="shared" si="654"/>
        <v>0</v>
      </c>
      <c r="AK526" s="342" t="e">
        <f t="shared" si="619"/>
        <v>#DIV/0!</v>
      </c>
      <c r="AL526" s="354"/>
      <c r="AM526" s="338" t="e">
        <f t="shared" si="620"/>
        <v>#DIV/0!</v>
      </c>
      <c r="AN526" s="338"/>
      <c r="AO526" s="338"/>
      <c r="AP526" s="355"/>
      <c r="AQ526" s="355"/>
      <c r="AR526" s="355"/>
      <c r="AS526" s="355"/>
      <c r="AT526" s="351"/>
      <c r="AU526" s="351"/>
      <c r="AV526" s="351"/>
      <c r="AW526" s="351"/>
      <c r="AX526" s="351"/>
      <c r="AY526" s="351"/>
      <c r="AZ526" s="351"/>
      <c r="BA526" s="351"/>
      <c r="BB526" s="351"/>
      <c r="BC526" s="351"/>
      <c r="BD526" s="351"/>
      <c r="BE526" s="356"/>
      <c r="BF526" s="405"/>
      <c r="BG526" s="356"/>
      <c r="BH526" s="405"/>
      <c r="BI526" s="351"/>
      <c r="BJ526" s="351"/>
      <c r="BK526" s="351"/>
      <c r="BL526" s="351"/>
      <c r="BS526" s="692"/>
    </row>
    <row r="527" spans="2:71" s="57" customFormat="1" ht="60" hidden="1" customHeight="1" x14ac:dyDescent="0.3">
      <c r="B527" s="587" t="s">
        <v>19</v>
      </c>
      <c r="C527" s="218" t="s">
        <v>211</v>
      </c>
      <c r="D527" s="594"/>
      <c r="E527" s="594"/>
      <c r="F527" s="594"/>
      <c r="G527" s="594"/>
      <c r="H527" s="594"/>
      <c r="I527" s="594"/>
      <c r="J527" s="594"/>
      <c r="K527" s="594">
        <f>L527</f>
        <v>0</v>
      </c>
      <c r="L527" s="594"/>
      <c r="M527" s="594"/>
      <c r="N527" s="594"/>
      <c r="O527" s="594"/>
      <c r="P527" s="594">
        <f t="shared" ref="P527:P532" si="656">R527</f>
        <v>59.9</v>
      </c>
      <c r="Q527" s="606" t="e">
        <f>P527/K527</f>
        <v>#DIV/0!</v>
      </c>
      <c r="R527" s="594">
        <v>59.9</v>
      </c>
      <c r="S527" s="608" t="e">
        <f t="shared" si="614"/>
        <v>#DIV/0!</v>
      </c>
      <c r="T527" s="606"/>
      <c r="U527" s="606"/>
      <c r="V527" s="594"/>
      <c r="W527" s="594"/>
      <c r="X527" s="594"/>
      <c r="Y527" s="594"/>
      <c r="Z527" s="594">
        <f>AB527</f>
        <v>0</v>
      </c>
      <c r="AA527" s="393" t="e">
        <f t="shared" si="616"/>
        <v>#DIV/0!</v>
      </c>
      <c r="AB527" s="348"/>
      <c r="AC527" s="387" t="e">
        <f t="shared" si="617"/>
        <v>#DIV/0!</v>
      </c>
      <c r="AD527" s="387"/>
      <c r="AE527" s="387"/>
      <c r="AF527" s="594"/>
      <c r="AG527" s="594"/>
      <c r="AH527" s="348"/>
      <c r="AI527" s="393">
        <v>0</v>
      </c>
      <c r="AJ527" s="348">
        <f t="shared" si="654"/>
        <v>563.43334000000004</v>
      </c>
      <c r="AK527" s="349" t="e">
        <f t="shared" si="619"/>
        <v>#DIV/0!</v>
      </c>
      <c r="AL527" s="348">
        <v>563.43334000000004</v>
      </c>
      <c r="AM527" s="338" t="e">
        <f t="shared" si="620"/>
        <v>#DIV/0!</v>
      </c>
      <c r="AN527" s="338"/>
      <c r="AO527" s="338"/>
      <c r="AP527" s="594"/>
      <c r="AQ527" s="594"/>
      <c r="AR527" s="594"/>
      <c r="AS527" s="594"/>
      <c r="AT527" s="595"/>
      <c r="AU527" s="595"/>
      <c r="AV527" s="595"/>
      <c r="AW527" s="595"/>
      <c r="AX527" s="595"/>
      <c r="AY527" s="595"/>
      <c r="AZ527" s="595"/>
      <c r="BA527" s="595"/>
      <c r="BB527" s="595"/>
      <c r="BC527" s="595"/>
      <c r="BD527" s="595"/>
      <c r="BE527" s="352"/>
      <c r="BF527" s="398"/>
      <c r="BG527" s="352"/>
      <c r="BH527" s="398"/>
      <c r="BI527" s="595"/>
      <c r="BJ527" s="595"/>
      <c r="BK527" s="595"/>
      <c r="BL527" s="595"/>
      <c r="BS527" s="664"/>
    </row>
    <row r="528" spans="2:71" s="57" customFormat="1" ht="83.25" hidden="1" customHeight="1" x14ac:dyDescent="0.3">
      <c r="B528" s="587" t="s">
        <v>222</v>
      </c>
      <c r="C528" s="218" t="s">
        <v>212</v>
      </c>
      <c r="D528" s="594"/>
      <c r="E528" s="594"/>
      <c r="F528" s="594"/>
      <c r="G528" s="594"/>
      <c r="H528" s="594"/>
      <c r="I528" s="594"/>
      <c r="J528" s="594"/>
      <c r="K528" s="594">
        <f>L528</f>
        <v>0</v>
      </c>
      <c r="L528" s="594"/>
      <c r="M528" s="594"/>
      <c r="N528" s="594"/>
      <c r="O528" s="594"/>
      <c r="P528" s="594">
        <f t="shared" si="656"/>
        <v>300</v>
      </c>
      <c r="Q528" s="606">
        <v>0</v>
      </c>
      <c r="R528" s="594">
        <v>300</v>
      </c>
      <c r="S528" s="608" t="e">
        <f t="shared" si="614"/>
        <v>#DIV/0!</v>
      </c>
      <c r="T528" s="606"/>
      <c r="U528" s="606"/>
      <c r="V528" s="594"/>
      <c r="W528" s="594"/>
      <c r="X528" s="594"/>
      <c r="Y528" s="594"/>
      <c r="Z528" s="594">
        <f>AB528</f>
        <v>0</v>
      </c>
      <c r="AA528" s="393" t="e">
        <f t="shared" si="616"/>
        <v>#DIV/0!</v>
      </c>
      <c r="AB528" s="348"/>
      <c r="AC528" s="387" t="e">
        <f t="shared" si="617"/>
        <v>#DIV/0!</v>
      </c>
      <c r="AD528" s="387"/>
      <c r="AE528" s="387"/>
      <c r="AF528" s="594"/>
      <c r="AG528" s="594"/>
      <c r="AH528" s="348"/>
      <c r="AI528" s="393">
        <v>0</v>
      </c>
      <c r="AJ528" s="348">
        <f t="shared" si="654"/>
        <v>300</v>
      </c>
      <c r="AK528" s="349" t="e">
        <f t="shared" si="619"/>
        <v>#DIV/0!</v>
      </c>
      <c r="AL528" s="348">
        <v>300</v>
      </c>
      <c r="AM528" s="338" t="e">
        <f t="shared" si="620"/>
        <v>#DIV/0!</v>
      </c>
      <c r="AN528" s="338"/>
      <c r="AO528" s="338"/>
      <c r="AP528" s="594"/>
      <c r="AQ528" s="594"/>
      <c r="AR528" s="594"/>
      <c r="AS528" s="594"/>
      <c r="AT528" s="595"/>
      <c r="AU528" s="595"/>
      <c r="AV528" s="595"/>
      <c r="AW528" s="595"/>
      <c r="AX528" s="595"/>
      <c r="AY528" s="595"/>
      <c r="AZ528" s="595"/>
      <c r="BA528" s="595"/>
      <c r="BB528" s="595"/>
      <c r="BC528" s="595"/>
      <c r="BD528" s="595"/>
      <c r="BE528" s="352"/>
      <c r="BF528" s="398"/>
      <c r="BG528" s="352"/>
      <c r="BH528" s="398"/>
      <c r="BI528" s="595"/>
      <c r="BJ528" s="595"/>
      <c r="BK528" s="595"/>
      <c r="BL528" s="595"/>
      <c r="BS528" s="664"/>
    </row>
    <row r="529" spans="2:71" s="57" customFormat="1" ht="132.75" hidden="1" customHeight="1" x14ac:dyDescent="0.3">
      <c r="B529" s="587" t="s">
        <v>360</v>
      </c>
      <c r="C529" s="218" t="s">
        <v>398</v>
      </c>
      <c r="D529" s="594"/>
      <c r="E529" s="594"/>
      <c r="F529" s="594"/>
      <c r="G529" s="594"/>
      <c r="H529" s="594"/>
      <c r="I529" s="594"/>
      <c r="J529" s="594"/>
      <c r="K529" s="594">
        <f t="shared" si="655"/>
        <v>0</v>
      </c>
      <c r="L529" s="594">
        <f>L530+L533</f>
        <v>0</v>
      </c>
      <c r="M529" s="594"/>
      <c r="N529" s="594">
        <f t="shared" ref="N529" si="657">N530+N533</f>
        <v>0</v>
      </c>
      <c r="O529" s="594"/>
      <c r="P529" s="594">
        <f t="shared" si="656"/>
        <v>180301.08768999999</v>
      </c>
      <c r="Q529" s="606" t="e">
        <f>P529/L529</f>
        <v>#DIV/0!</v>
      </c>
      <c r="R529" s="594">
        <f>R530+R533</f>
        <v>180301.08768999999</v>
      </c>
      <c r="S529" s="606" t="e">
        <f>R529/L529</f>
        <v>#DIV/0!</v>
      </c>
      <c r="T529" s="606"/>
      <c r="U529" s="606"/>
      <c r="V529" s="594"/>
      <c r="W529" s="594"/>
      <c r="X529" s="594"/>
      <c r="Y529" s="594"/>
      <c r="Z529" s="594">
        <f>AB529+AH529</f>
        <v>0</v>
      </c>
      <c r="AA529" s="393" t="e">
        <f t="shared" si="616"/>
        <v>#DIV/0!</v>
      </c>
      <c r="AB529" s="348">
        <f>AB530+AB533</f>
        <v>0</v>
      </c>
      <c r="AC529" s="387" t="e">
        <f t="shared" si="617"/>
        <v>#DIV/0!</v>
      </c>
      <c r="AD529" s="387"/>
      <c r="AE529" s="387"/>
      <c r="AF529" s="594"/>
      <c r="AG529" s="594"/>
      <c r="AH529" s="348"/>
      <c r="AI529" s="393">
        <v>0</v>
      </c>
      <c r="AJ529" s="348">
        <f>AL529+AP529+AR529</f>
        <v>500000</v>
      </c>
      <c r="AK529" s="349" t="e">
        <f>AJ529/K529</f>
        <v>#DIV/0!</v>
      </c>
      <c r="AL529" s="348">
        <f>AL530</f>
        <v>365238.40240999998</v>
      </c>
      <c r="AM529" s="338"/>
      <c r="AN529" s="338"/>
      <c r="AO529" s="338"/>
      <c r="AP529" s="594"/>
      <c r="AQ529" s="594"/>
      <c r="AR529" s="594">
        <f t="shared" ref="AR529" si="658">AR530+AR533</f>
        <v>134761.59758999999</v>
      </c>
      <c r="AS529" s="349" t="e">
        <f>AR529/O529</f>
        <v>#DIV/0!</v>
      </c>
      <c r="AT529" s="595"/>
      <c r="AU529" s="595"/>
      <c r="AV529" s="595"/>
      <c r="AW529" s="595"/>
      <c r="AX529" s="595"/>
      <c r="AY529" s="595"/>
      <c r="AZ529" s="595"/>
      <c r="BA529" s="595"/>
      <c r="BB529" s="595"/>
      <c r="BC529" s="595"/>
      <c r="BD529" s="595"/>
      <c r="BE529" s="352"/>
      <c r="BF529" s="398"/>
      <c r="BG529" s="352"/>
      <c r="BH529" s="398"/>
      <c r="BI529" s="595"/>
      <c r="BJ529" s="595"/>
      <c r="BK529" s="595"/>
      <c r="BL529" s="595"/>
      <c r="BS529" s="664"/>
    </row>
    <row r="530" spans="2:71" s="545" customFormat="1" ht="61.5" hidden="1" customHeight="1" x14ac:dyDescent="0.25">
      <c r="B530" s="544" t="s">
        <v>60</v>
      </c>
      <c r="C530" s="162" t="s">
        <v>391</v>
      </c>
      <c r="D530" s="376"/>
      <c r="E530" s="595"/>
      <c r="F530" s="595"/>
      <c r="G530" s="595"/>
      <c r="H530" s="595"/>
      <c r="I530" s="595"/>
      <c r="J530" s="595"/>
      <c r="K530" s="595">
        <f>L530</f>
        <v>0</v>
      </c>
      <c r="L530" s="595">
        <f>L531+L532</f>
        <v>0</v>
      </c>
      <c r="M530" s="595"/>
      <c r="N530" s="595"/>
      <c r="O530" s="595"/>
      <c r="P530" s="595">
        <f t="shared" si="656"/>
        <v>180301.08768999999</v>
      </c>
      <c r="Q530" s="611" t="e">
        <f t="shared" ref="Q530:Q532" si="659">P530/L530</f>
        <v>#DIV/0!</v>
      </c>
      <c r="R530" s="595">
        <f>R531+R532</f>
        <v>180301.08768999999</v>
      </c>
      <c r="S530" s="611" t="e">
        <f t="shared" ref="S530:S532" si="660">R530/L530</f>
        <v>#DIV/0!</v>
      </c>
      <c r="T530" s="611"/>
      <c r="U530" s="611"/>
      <c r="V530" s="376"/>
      <c r="W530" s="376"/>
      <c r="X530" s="376"/>
      <c r="Y530" s="376"/>
      <c r="Z530" s="595">
        <f>AB530</f>
        <v>0</v>
      </c>
      <c r="AA530" s="398" t="e">
        <f>Z530/K530</f>
        <v>#DIV/0!</v>
      </c>
      <c r="AB530" s="352">
        <f>AB531+AB532</f>
        <v>0</v>
      </c>
      <c r="AC530" s="398" t="e">
        <f>AB530/L530</f>
        <v>#DIV/0!</v>
      </c>
      <c r="AD530" s="398"/>
      <c r="AE530" s="398"/>
      <c r="AF530" s="376"/>
      <c r="AG530" s="376"/>
      <c r="AH530" s="456"/>
      <c r="AI530" s="398"/>
      <c r="AJ530" s="352">
        <f>AL530</f>
        <v>365238.40240999998</v>
      </c>
      <c r="AK530" s="353" t="e">
        <f>AJ530/K530</f>
        <v>#DIV/0!</v>
      </c>
      <c r="AL530" s="352">
        <f>AL531+AL532</f>
        <v>365238.40240999998</v>
      </c>
      <c r="AM530" s="353"/>
      <c r="AN530" s="353"/>
      <c r="AO530" s="353"/>
      <c r="AP530" s="376"/>
      <c r="AQ530" s="376"/>
      <c r="AR530" s="376"/>
      <c r="AS530" s="376"/>
      <c r="AT530" s="595"/>
      <c r="AU530" s="595"/>
      <c r="AV530" s="595"/>
      <c r="AW530" s="595"/>
      <c r="AX530" s="595"/>
      <c r="AY530" s="595"/>
      <c r="AZ530" s="595"/>
      <c r="BA530" s="595"/>
      <c r="BB530" s="595"/>
      <c r="BC530" s="595"/>
      <c r="BD530" s="595"/>
      <c r="BE530" s="352"/>
      <c r="BF530" s="398"/>
      <c r="BG530" s="352"/>
      <c r="BH530" s="398"/>
      <c r="BI530" s="376"/>
      <c r="BJ530" s="376"/>
      <c r="BK530" s="376"/>
      <c r="BL530" s="376"/>
      <c r="BS530" s="693"/>
    </row>
    <row r="531" spans="2:71" s="45" customFormat="1" ht="46.5" hidden="1" customHeight="1" x14ac:dyDescent="0.25">
      <c r="B531" s="301"/>
      <c r="C531" s="186" t="s">
        <v>56</v>
      </c>
      <c r="D531" s="582"/>
      <c r="E531" s="582"/>
      <c r="F531" s="582"/>
      <c r="G531" s="582"/>
      <c r="H531" s="582"/>
      <c r="I531" s="582"/>
      <c r="J531" s="582"/>
      <c r="K531" s="582">
        <f>L531</f>
        <v>0</v>
      </c>
      <c r="L531" s="582"/>
      <c r="M531" s="582"/>
      <c r="N531" s="582"/>
      <c r="O531" s="582"/>
      <c r="P531" s="582">
        <f t="shared" si="656"/>
        <v>36060.217530000002</v>
      </c>
      <c r="Q531" s="605" t="e">
        <f t="shared" si="659"/>
        <v>#DIV/0!</v>
      </c>
      <c r="R531" s="582">
        <v>36060.217530000002</v>
      </c>
      <c r="S531" s="605" t="e">
        <f t="shared" si="660"/>
        <v>#DIV/0!</v>
      </c>
      <c r="T531" s="605"/>
      <c r="U531" s="605"/>
      <c r="V531" s="582"/>
      <c r="W531" s="582"/>
      <c r="X531" s="582"/>
      <c r="Y531" s="582"/>
      <c r="Z531" s="582">
        <f>AB531</f>
        <v>0</v>
      </c>
      <c r="AA531" s="389" t="e">
        <f>Z531/K531</f>
        <v>#DIV/0!</v>
      </c>
      <c r="AB531" s="590"/>
      <c r="AC531" s="389" t="e">
        <f>AB531/L531</f>
        <v>#DIV/0!</v>
      </c>
      <c r="AD531" s="389"/>
      <c r="AE531" s="389"/>
      <c r="AF531" s="582"/>
      <c r="AG531" s="582"/>
      <c r="AH531" s="590"/>
      <c r="AI531" s="389"/>
      <c r="AJ531" s="590">
        <f>AL531</f>
        <v>73047.680479999995</v>
      </c>
      <c r="AK531" s="342" t="e">
        <f>AJ531/K531</f>
        <v>#DIV/0!</v>
      </c>
      <c r="AL531" s="590">
        <v>73047.680479999995</v>
      </c>
      <c r="AM531" s="342"/>
      <c r="AN531" s="342"/>
      <c r="AO531" s="342"/>
      <c r="AP531" s="582"/>
      <c r="AQ531" s="582"/>
      <c r="AR531" s="582"/>
      <c r="AS531" s="582"/>
      <c r="AT531" s="331"/>
      <c r="AU531" s="331"/>
      <c r="AV531" s="331"/>
      <c r="AW531" s="331"/>
      <c r="AX531" s="331"/>
      <c r="AY531" s="331"/>
      <c r="AZ531" s="331"/>
      <c r="BA531" s="331"/>
      <c r="BB531" s="331"/>
      <c r="BC531" s="331"/>
      <c r="BD531" s="331"/>
      <c r="BE531" s="593"/>
      <c r="BF531" s="390"/>
      <c r="BG531" s="593"/>
      <c r="BH531" s="390"/>
      <c r="BI531" s="331"/>
      <c r="BJ531" s="331"/>
      <c r="BK531" s="331"/>
      <c r="BL531" s="331"/>
      <c r="BS531" s="643"/>
    </row>
    <row r="532" spans="2:71" s="148" customFormat="1" ht="58.5" hidden="1" customHeight="1" x14ac:dyDescent="0.25">
      <c r="B532" s="457"/>
      <c r="C532" s="220" t="s">
        <v>330</v>
      </c>
      <c r="D532" s="458"/>
      <c r="E532" s="459"/>
      <c r="F532" s="459"/>
      <c r="G532" s="459"/>
      <c r="H532" s="459"/>
      <c r="I532" s="459"/>
      <c r="J532" s="459"/>
      <c r="K532" s="459">
        <f>L532</f>
        <v>0</v>
      </c>
      <c r="L532" s="459"/>
      <c r="M532" s="459"/>
      <c r="N532" s="459"/>
      <c r="O532" s="459"/>
      <c r="P532" s="459">
        <f t="shared" si="656"/>
        <v>144240.87015999999</v>
      </c>
      <c r="Q532" s="612" t="e">
        <f t="shared" si="659"/>
        <v>#DIV/0!</v>
      </c>
      <c r="R532" s="459">
        <v>144240.87015999999</v>
      </c>
      <c r="S532" s="612" t="e">
        <f t="shared" si="660"/>
        <v>#DIV/0!</v>
      </c>
      <c r="T532" s="612"/>
      <c r="U532" s="612"/>
      <c r="V532" s="458"/>
      <c r="W532" s="458"/>
      <c r="X532" s="458"/>
      <c r="Y532" s="458"/>
      <c r="Z532" s="459">
        <f>AB532</f>
        <v>0</v>
      </c>
      <c r="AA532" s="461" t="e">
        <f>Z532/K532</f>
        <v>#DIV/0!</v>
      </c>
      <c r="AB532" s="460"/>
      <c r="AC532" s="463" t="e">
        <f>AB532/L532</f>
        <v>#DIV/0!</v>
      </c>
      <c r="AD532" s="463"/>
      <c r="AE532" s="463"/>
      <c r="AF532" s="458"/>
      <c r="AG532" s="458"/>
      <c r="AH532" s="462"/>
      <c r="AI532" s="461"/>
      <c r="AJ532" s="460">
        <f>AL532</f>
        <v>292190.72193</v>
      </c>
      <c r="AK532" s="464" t="e">
        <f>AJ532/K532</f>
        <v>#DIV/0!</v>
      </c>
      <c r="AL532" s="465">
        <v>292190.72193</v>
      </c>
      <c r="AM532" s="464"/>
      <c r="AN532" s="464"/>
      <c r="AO532" s="464"/>
      <c r="AP532" s="458"/>
      <c r="AQ532" s="458"/>
      <c r="AR532" s="458"/>
      <c r="AS532" s="458"/>
      <c r="AT532" s="466"/>
      <c r="AU532" s="466"/>
      <c r="AV532" s="466"/>
      <c r="AW532" s="466"/>
      <c r="AX532" s="466"/>
      <c r="AY532" s="466"/>
      <c r="AZ532" s="466"/>
      <c r="BA532" s="466"/>
      <c r="BB532" s="466"/>
      <c r="BC532" s="466"/>
      <c r="BD532" s="466"/>
      <c r="BE532" s="467"/>
      <c r="BF532" s="468"/>
      <c r="BG532" s="467"/>
      <c r="BH532" s="468"/>
      <c r="BI532" s="469"/>
      <c r="BJ532" s="469"/>
      <c r="BK532" s="469"/>
      <c r="BL532" s="469"/>
      <c r="BS532" s="694"/>
    </row>
    <row r="533" spans="2:71" s="545" customFormat="1" ht="50.25" hidden="1" customHeight="1" x14ac:dyDescent="0.25">
      <c r="B533" s="544" t="s">
        <v>67</v>
      </c>
      <c r="C533" s="162" t="s">
        <v>392</v>
      </c>
      <c r="D533" s="376"/>
      <c r="E533" s="595"/>
      <c r="F533" s="595"/>
      <c r="G533" s="595"/>
      <c r="H533" s="595"/>
      <c r="I533" s="595"/>
      <c r="J533" s="595"/>
      <c r="K533" s="595">
        <f>O533</f>
        <v>0</v>
      </c>
      <c r="L533" s="595"/>
      <c r="M533" s="595"/>
      <c r="N533" s="595"/>
      <c r="O533" s="595">
        <f>O534+O535</f>
        <v>0</v>
      </c>
      <c r="P533" s="595">
        <v>0</v>
      </c>
      <c r="Q533" s="611">
        <v>0</v>
      </c>
      <c r="R533" s="595"/>
      <c r="S533" s="611"/>
      <c r="T533" s="611"/>
      <c r="U533" s="611"/>
      <c r="V533" s="376"/>
      <c r="W533" s="376"/>
      <c r="X533" s="376"/>
      <c r="Y533" s="376"/>
      <c r="Z533" s="595">
        <f>AH533</f>
        <v>0</v>
      </c>
      <c r="AA533" s="398" t="e">
        <f>Z533/O533</f>
        <v>#DIV/0!</v>
      </c>
      <c r="AB533" s="352"/>
      <c r="AC533" s="485"/>
      <c r="AD533" s="485"/>
      <c r="AE533" s="485"/>
      <c r="AF533" s="376"/>
      <c r="AG533" s="376"/>
      <c r="AH533" s="352">
        <f>AH534+AH535</f>
        <v>0</v>
      </c>
      <c r="AI533" s="398" t="e">
        <f>AH533/O533</f>
        <v>#DIV/0!</v>
      </c>
      <c r="AJ533" s="352">
        <f>AR533</f>
        <v>134761.59758999999</v>
      </c>
      <c r="AK533" s="353" t="e">
        <f>AJ533/O533</f>
        <v>#DIV/0!</v>
      </c>
      <c r="AL533" s="352"/>
      <c r="AM533" s="435"/>
      <c r="AN533" s="435"/>
      <c r="AO533" s="435"/>
      <c r="AP533" s="376"/>
      <c r="AQ533" s="376"/>
      <c r="AR533" s="352">
        <f>AR534+AR535</f>
        <v>134761.59758999999</v>
      </c>
      <c r="AS533" s="353" t="e">
        <f>AR533/O533</f>
        <v>#DIV/0!</v>
      </c>
      <c r="AT533" s="595"/>
      <c r="AU533" s="595"/>
      <c r="AV533" s="595"/>
      <c r="AW533" s="595"/>
      <c r="AX533" s="595"/>
      <c r="AY533" s="595"/>
      <c r="AZ533" s="595"/>
      <c r="BA533" s="595"/>
      <c r="BB533" s="595"/>
      <c r="BC533" s="595"/>
      <c r="BD533" s="595"/>
      <c r="BE533" s="352"/>
      <c r="BF533" s="398"/>
      <c r="BG533" s="352"/>
      <c r="BH533" s="398"/>
      <c r="BI533" s="376"/>
      <c r="BJ533" s="376"/>
      <c r="BK533" s="376"/>
      <c r="BL533" s="376"/>
      <c r="BS533" s="693"/>
    </row>
    <row r="534" spans="2:71" s="45" customFormat="1" ht="46.5" hidden="1" customHeight="1" x14ac:dyDescent="0.25">
      <c r="B534" s="301"/>
      <c r="C534" s="186" t="s">
        <v>56</v>
      </c>
      <c r="D534" s="582"/>
      <c r="E534" s="582"/>
      <c r="F534" s="582"/>
      <c r="G534" s="582"/>
      <c r="H534" s="582"/>
      <c r="I534" s="582"/>
      <c r="J534" s="582"/>
      <c r="K534" s="582">
        <f t="shared" ref="K534:K535" si="661">O534</f>
        <v>0</v>
      </c>
      <c r="L534" s="582"/>
      <c r="M534" s="582"/>
      <c r="N534" s="582"/>
      <c r="O534" s="582"/>
      <c r="P534" s="582">
        <v>0</v>
      </c>
      <c r="Q534" s="605">
        <v>0</v>
      </c>
      <c r="R534" s="582"/>
      <c r="S534" s="605"/>
      <c r="T534" s="605"/>
      <c r="U534" s="605"/>
      <c r="V534" s="582"/>
      <c r="W534" s="582"/>
      <c r="X534" s="582"/>
      <c r="Y534" s="582"/>
      <c r="Z534" s="582">
        <f>AH534</f>
        <v>0</v>
      </c>
      <c r="AA534" s="389" t="e">
        <f>Z534/O534</f>
        <v>#DIV/0!</v>
      </c>
      <c r="AB534" s="590"/>
      <c r="AC534" s="389"/>
      <c r="AD534" s="389"/>
      <c r="AE534" s="389"/>
      <c r="AF534" s="582"/>
      <c r="AG534" s="582"/>
      <c r="AH534" s="590">
        <f>O534</f>
        <v>0</v>
      </c>
      <c r="AI534" s="387" t="e">
        <f t="shared" ref="AI534" si="662">AH534/O534</f>
        <v>#DIV/0!</v>
      </c>
      <c r="AJ534" s="590">
        <f>AR534</f>
        <v>26952.319520000001</v>
      </c>
      <c r="AK534" s="342" t="e">
        <f t="shared" ref="AK534:AK535" si="663">AJ534/O534</f>
        <v>#DIV/0!</v>
      </c>
      <c r="AL534" s="590"/>
      <c r="AM534" s="342"/>
      <c r="AN534" s="342"/>
      <c r="AO534" s="342"/>
      <c r="AP534" s="582"/>
      <c r="AQ534" s="582"/>
      <c r="AR534" s="582">
        <v>26952.319520000001</v>
      </c>
      <c r="AS534" s="342" t="e">
        <f t="shared" ref="AS534:AS542" si="664">AR534/O534</f>
        <v>#DIV/0!</v>
      </c>
      <c r="AT534" s="331"/>
      <c r="AU534" s="331"/>
      <c r="AV534" s="331"/>
      <c r="AW534" s="331"/>
      <c r="AX534" s="331"/>
      <c r="AY534" s="331"/>
      <c r="AZ534" s="331"/>
      <c r="BA534" s="331"/>
      <c r="BB534" s="331"/>
      <c r="BC534" s="331"/>
      <c r="BD534" s="331"/>
      <c r="BE534" s="593"/>
      <c r="BF534" s="390"/>
      <c r="BG534" s="593"/>
      <c r="BH534" s="390"/>
      <c r="BI534" s="331"/>
      <c r="BJ534" s="331"/>
      <c r="BK534" s="331"/>
      <c r="BL534" s="331"/>
      <c r="BS534" s="643"/>
    </row>
    <row r="535" spans="2:71" s="148" customFormat="1" ht="58.5" hidden="1" customHeight="1" x14ac:dyDescent="0.25">
      <c r="B535" s="457"/>
      <c r="C535" s="220" t="s">
        <v>330</v>
      </c>
      <c r="D535" s="458"/>
      <c r="E535" s="459"/>
      <c r="F535" s="459"/>
      <c r="G535" s="459"/>
      <c r="H535" s="459"/>
      <c r="I535" s="459"/>
      <c r="J535" s="459"/>
      <c r="K535" s="459">
        <f t="shared" si="661"/>
        <v>0</v>
      </c>
      <c r="L535" s="459"/>
      <c r="M535" s="459"/>
      <c r="N535" s="459"/>
      <c r="O535" s="459"/>
      <c r="P535" s="459">
        <v>0</v>
      </c>
      <c r="Q535" s="612">
        <v>0</v>
      </c>
      <c r="R535" s="459"/>
      <c r="S535" s="612"/>
      <c r="T535" s="612"/>
      <c r="U535" s="612"/>
      <c r="V535" s="458"/>
      <c r="W535" s="458"/>
      <c r="X535" s="458"/>
      <c r="Y535" s="458"/>
      <c r="Z535" s="459">
        <f>AH535</f>
        <v>0</v>
      </c>
      <c r="AA535" s="461" t="e">
        <f>Z535/O535</f>
        <v>#DIV/0!</v>
      </c>
      <c r="AB535" s="460"/>
      <c r="AC535" s="463"/>
      <c r="AD535" s="463"/>
      <c r="AE535" s="463"/>
      <c r="AF535" s="458"/>
      <c r="AG535" s="458"/>
      <c r="AH535" s="460">
        <f>O535</f>
        <v>0</v>
      </c>
      <c r="AI535" s="461" t="e">
        <f>AH535/O535</f>
        <v>#DIV/0!</v>
      </c>
      <c r="AJ535" s="460">
        <f>AR535</f>
        <v>107809.27807</v>
      </c>
      <c r="AK535" s="464" t="e">
        <f t="shared" si="663"/>
        <v>#DIV/0!</v>
      </c>
      <c r="AL535" s="465"/>
      <c r="AM535" s="464"/>
      <c r="AN535" s="464"/>
      <c r="AO535" s="464"/>
      <c r="AP535" s="458"/>
      <c r="AQ535" s="458"/>
      <c r="AR535" s="458">
        <v>107809.27807</v>
      </c>
      <c r="AS535" s="464" t="e">
        <f t="shared" si="664"/>
        <v>#DIV/0!</v>
      </c>
      <c r="AT535" s="466"/>
      <c r="AU535" s="466"/>
      <c r="AV535" s="466"/>
      <c r="AW535" s="466"/>
      <c r="AX535" s="466"/>
      <c r="AY535" s="466"/>
      <c r="AZ535" s="466"/>
      <c r="BA535" s="466"/>
      <c r="BB535" s="466"/>
      <c r="BC535" s="466"/>
      <c r="BD535" s="466"/>
      <c r="BE535" s="467"/>
      <c r="BF535" s="468"/>
      <c r="BG535" s="467"/>
      <c r="BH535" s="468"/>
      <c r="BI535" s="469"/>
      <c r="BJ535" s="469"/>
      <c r="BK535" s="469"/>
      <c r="BL535" s="469"/>
      <c r="BS535" s="694"/>
    </row>
    <row r="536" spans="2:71" s="85" customFormat="1" ht="57.75" hidden="1" customHeight="1" x14ac:dyDescent="0.25">
      <c r="B536" s="587" t="s">
        <v>361</v>
      </c>
      <c r="C536" s="218" t="s">
        <v>210</v>
      </c>
      <c r="D536" s="374"/>
      <c r="E536" s="594"/>
      <c r="F536" s="594"/>
      <c r="G536" s="594"/>
      <c r="H536" s="594"/>
      <c r="I536" s="594"/>
      <c r="J536" s="594"/>
      <c r="K536" s="594">
        <f>L536</f>
        <v>0</v>
      </c>
      <c r="L536" s="594"/>
      <c r="M536" s="594"/>
      <c r="N536" s="594">
        <v>0</v>
      </c>
      <c r="O536" s="594">
        <v>0</v>
      </c>
      <c r="P536" s="594">
        <f>R536</f>
        <v>1195</v>
      </c>
      <c r="Q536" s="606" t="e">
        <f>P536/L536</f>
        <v>#DIV/0!</v>
      </c>
      <c r="R536" s="594">
        <v>1195</v>
      </c>
      <c r="S536" s="606" t="e">
        <f t="shared" ref="S536" si="665">R536/L536</f>
        <v>#DIV/0!</v>
      </c>
      <c r="T536" s="606"/>
      <c r="U536" s="606"/>
      <c r="V536" s="374"/>
      <c r="W536" s="374"/>
      <c r="X536" s="374"/>
      <c r="Y536" s="374"/>
      <c r="Z536" s="594">
        <f>AB536</f>
        <v>0</v>
      </c>
      <c r="AA536" s="393" t="e">
        <f>Z536/K536</f>
        <v>#DIV/0!</v>
      </c>
      <c r="AB536" s="348"/>
      <c r="AC536" s="433" t="e">
        <f>AB536/L536</f>
        <v>#DIV/0!</v>
      </c>
      <c r="AD536" s="433"/>
      <c r="AE536" s="433"/>
      <c r="AF536" s="374"/>
      <c r="AG536" s="374"/>
      <c r="AH536" s="375"/>
      <c r="AI536" s="393"/>
      <c r="AJ536" s="348">
        <f>AL536</f>
        <v>1923.8174300000001</v>
      </c>
      <c r="AK536" s="349" t="e">
        <f>AJ536/K536</f>
        <v>#DIV/0!</v>
      </c>
      <c r="AL536" s="348">
        <v>1923.8174300000001</v>
      </c>
      <c r="AM536" s="338" t="e">
        <f>AL536/L536</f>
        <v>#DIV/0!</v>
      </c>
      <c r="AN536" s="338"/>
      <c r="AO536" s="338"/>
      <c r="AP536" s="374"/>
      <c r="AQ536" s="374"/>
      <c r="AR536" s="374"/>
      <c r="AS536" s="470"/>
      <c r="AT536" s="595"/>
      <c r="AU536" s="595"/>
      <c r="AV536" s="595"/>
      <c r="AW536" s="595"/>
      <c r="AX536" s="595"/>
      <c r="AY536" s="595"/>
      <c r="AZ536" s="595"/>
      <c r="BA536" s="595"/>
      <c r="BB536" s="595"/>
      <c r="BC536" s="595"/>
      <c r="BD536" s="595"/>
      <c r="BE536" s="352"/>
      <c r="BF536" s="398"/>
      <c r="BG536" s="352"/>
      <c r="BH536" s="398"/>
      <c r="BI536" s="376"/>
      <c r="BJ536" s="376"/>
      <c r="BK536" s="376"/>
      <c r="BL536" s="376"/>
      <c r="BS536" s="690"/>
    </row>
    <row r="537" spans="2:71" s="97" customFormat="1" ht="51.75" hidden="1" customHeight="1" x14ac:dyDescent="0.3">
      <c r="B537" s="1004" t="s">
        <v>313</v>
      </c>
      <c r="C537" s="1004"/>
      <c r="D537" s="588" t="e">
        <f>#REF!+D485+D502+D476+D524</f>
        <v>#REF!</v>
      </c>
      <c r="E537" s="588" t="e">
        <f>#REF!+E485+E502+E476</f>
        <v>#REF!</v>
      </c>
      <c r="F537" s="588" t="e">
        <f>#REF!+F485+F502+F476</f>
        <v>#REF!</v>
      </c>
      <c r="G537" s="588" t="e">
        <f>#REF!+G485+G502+G476</f>
        <v>#REF!</v>
      </c>
      <c r="H537" s="588" t="e">
        <f>#REF!+H485+H502+H476</f>
        <v>#REF!</v>
      </c>
      <c r="I537" s="588" t="e">
        <f>#REF!+I485+I502+I476</f>
        <v>#REF!</v>
      </c>
      <c r="J537" s="588" t="e">
        <f>#REF!+J485+J502</f>
        <v>#REF!</v>
      </c>
      <c r="K537" s="588">
        <f>K235+K322+K393+K496+K504+K512+K517+K520+K524+K359+K521+K522+K529+K536+K527+K528+K523+K491</f>
        <v>2882894.2355399998</v>
      </c>
      <c r="L537" s="588">
        <f>L235+L322+L393+L496+L504+L512+L517+L520+L524+L359+L521+L522+L529+L527+L528+L536</f>
        <v>2207361.3455699999</v>
      </c>
      <c r="M537" s="588">
        <f>M235+M322+M393+M496+M504+M512+M517+M520+M524+M359+M521+M522+M529+M527+M528+M536</f>
        <v>264846.38761000003</v>
      </c>
      <c r="N537" s="588">
        <f>N235+N322+N393+N496+N504+N512+N517+N520+N524</f>
        <v>0</v>
      </c>
      <c r="O537" s="588">
        <f>O235+O322+O393+O496+O504+O512+O517+O520+O524+O533+O523+O491</f>
        <v>410686.50235999993</v>
      </c>
      <c r="P537" s="588">
        <f>R537+V537+X537</f>
        <v>4402028.0563099999</v>
      </c>
      <c r="Q537" s="613">
        <f t="shared" si="613"/>
        <v>1.5269474689852605</v>
      </c>
      <c r="R537" s="588">
        <f>R235+R322+R393+R496+R504+R512+R517+R520+R524+R359+R521+R522+R529+R527+R528+R536</f>
        <v>3934229.1980100004</v>
      </c>
      <c r="S537" s="613">
        <f t="shared" si="614"/>
        <v>1.7823222309775824</v>
      </c>
      <c r="T537" s="613"/>
      <c r="U537" s="613"/>
      <c r="V537" s="588">
        <f>V235+V322+V393+V496+V504+V512+V517+V520+V524</f>
        <v>0</v>
      </c>
      <c r="W537" s="588"/>
      <c r="X537" s="588">
        <f>X538</f>
        <v>467798.85829999996</v>
      </c>
      <c r="Y537" s="614">
        <f t="shared" ref="Y537:Y542" si="666">X537/O537</f>
        <v>1.1390655782739518</v>
      </c>
      <c r="Z537" s="588">
        <f>AB537+AD537+AF537+AH537</f>
        <v>2562211.2358200001</v>
      </c>
      <c r="AA537" s="471">
        <f t="shared" si="616"/>
        <v>0.88876352251613833</v>
      </c>
      <c r="AB537" s="361">
        <f>AB235+AB322+AB393+AB496+AB504+AB512+AB517+AB520+AB524+AB359+AB521+AB522+AB529+AB527+AB528+AB536</f>
        <v>2083368.6977300001</v>
      </c>
      <c r="AC537" s="472">
        <f t="shared" si="617"/>
        <v>0.94382766188741907</v>
      </c>
      <c r="AD537" s="361">
        <f>AD235+AD322+AD393+AD496+AD504+AD512+AD517+AD520+AD524+AD359+AD521+AD522+AD529+AD527+AD528+AD536</f>
        <v>214508.01634</v>
      </c>
      <c r="AE537" s="472">
        <f>AD537/M537</f>
        <v>0.80993370638633788</v>
      </c>
      <c r="AF537" s="361">
        <f>AF235+AF322+AF393+AF496+AF504+AF512+AF517+AF520+AF524</f>
        <v>0</v>
      </c>
      <c r="AG537" s="588"/>
      <c r="AH537" s="361">
        <f>AH235+AH322+AH393+AH496+AH504+AH512+AH517+AH520+AH524+AH533+AH523+AH491</f>
        <v>264334.52175000001</v>
      </c>
      <c r="AI537" s="471">
        <f t="shared" ref="AI537:AI542" si="667">AH537/O537</f>
        <v>0.64364063642464064</v>
      </c>
      <c r="AJ537" s="361" t="e">
        <f>AJ529+AJ528+AJ527+AJ524+AJ523+AJ517+AJ512+AJ504+AJ496+AJ491+AJ393+AJ359+AJ322+AJ235+AJ536</f>
        <v>#REF!</v>
      </c>
      <c r="AK537" s="473" t="e">
        <f t="shared" si="619"/>
        <v>#REF!</v>
      </c>
      <c r="AL537" s="361" t="e">
        <f>AL235+AL322+AL393+AL496+AL504+AL512+AL517+AL520+AL524+AL359+AL521+AL522+AL529+AL527+AL528+AL536</f>
        <v>#REF!</v>
      </c>
      <c r="AM537" s="473" t="e">
        <f t="shared" si="620"/>
        <v>#REF!</v>
      </c>
      <c r="AN537" s="474"/>
      <c r="AO537" s="474"/>
      <c r="AP537" s="588">
        <f>AP235+AP322+AP393+AP496+AP504+AP512+AP517+AP520+AP524</f>
        <v>0</v>
      </c>
      <c r="AQ537" s="588"/>
      <c r="AR537" s="361">
        <f>AR529+AR523+AR517+AR491+AR404</f>
        <v>1292302.8042199998</v>
      </c>
      <c r="AS537" s="473">
        <f t="shared" si="664"/>
        <v>3.1466892551710695</v>
      </c>
      <c r="AT537" s="363" t="e">
        <f t="shared" ref="AT537:BD537" si="668">AT235+AT322+AT393+AT496+AT504+AT512+AT517+AT520+AT524</f>
        <v>#REF!</v>
      </c>
      <c r="AU537" s="363">
        <f t="shared" si="668"/>
        <v>0</v>
      </c>
      <c r="AV537" s="363" t="e">
        <f t="shared" si="668"/>
        <v>#REF!</v>
      </c>
      <c r="AW537" s="363" t="e">
        <f t="shared" si="668"/>
        <v>#REF!</v>
      </c>
      <c r="AX537" s="363" t="e">
        <f t="shared" si="668"/>
        <v>#REF!</v>
      </c>
      <c r="AY537" s="363">
        <f t="shared" si="668"/>
        <v>0</v>
      </c>
      <c r="AZ537" s="363" t="e">
        <f t="shared" si="668"/>
        <v>#REF!</v>
      </c>
      <c r="BA537" s="363" t="e">
        <f t="shared" si="668"/>
        <v>#REF!</v>
      </c>
      <c r="BB537" s="363" t="e">
        <f t="shared" si="668"/>
        <v>#REF!</v>
      </c>
      <c r="BC537" s="363">
        <f t="shared" si="668"/>
        <v>0</v>
      </c>
      <c r="BD537" s="363" t="e">
        <f t="shared" si="668"/>
        <v>#REF!</v>
      </c>
      <c r="BE537" s="364" t="e">
        <f>BE235+BE322+BE393+BE496+BE504+BE512+BE517+BE520+BE524+BE359+BE521+BE522</f>
        <v>#REF!</v>
      </c>
      <c r="BF537" s="475" t="e">
        <f t="shared" si="630"/>
        <v>#REF!</v>
      </c>
      <c r="BG537" s="364" t="e">
        <f>BG235+BG322+BG393+BG496+BG504+BG512+BG517+BG520+BG524+BG359+BG521+BG522</f>
        <v>#REF!</v>
      </c>
      <c r="BH537" s="475" t="e">
        <f t="shared" si="631"/>
        <v>#REF!</v>
      </c>
      <c r="BI537" s="363">
        <f>BI235+BI322+BI393+BI496+BI504+BI512+BI517+BI520+BI524</f>
        <v>0</v>
      </c>
      <c r="BJ537" s="475">
        <v>0</v>
      </c>
      <c r="BK537" s="364">
        <f>BK235+BK322+BK393+BK496+BK504+BK512+BK517+BK520+BK524</f>
        <v>834785.0311599999</v>
      </c>
      <c r="BL537" s="475">
        <f>BK537/O537</f>
        <v>2.0326575778919644</v>
      </c>
      <c r="BS537" s="695"/>
    </row>
    <row r="538" spans="2:71" s="42" customFormat="1" ht="32.25" hidden="1" customHeight="1" x14ac:dyDescent="0.25">
      <c r="B538" s="958" t="s">
        <v>56</v>
      </c>
      <c r="C538" s="958"/>
      <c r="D538" s="582" t="e">
        <f>D486+#REF!+#REF!+#REF!+#REF!+#REF!</f>
        <v>#REF!</v>
      </c>
      <c r="E538" s="582"/>
      <c r="F538" s="582"/>
      <c r="G538" s="582"/>
      <c r="H538" s="582"/>
      <c r="I538" s="582"/>
      <c r="J538" s="582"/>
      <c r="K538" s="582">
        <f>L538+M538+N538+O538</f>
        <v>1976881.6355399997</v>
      </c>
      <c r="L538" s="582">
        <f>L236+L323+L393+L496+L504+L512+L517+L520+L524+L360+L521+L522+L531+L536+L527+L528+L523</f>
        <v>1311081.1821599999</v>
      </c>
      <c r="M538" s="582">
        <f>M236+M323+M393+M496+M504+M512+M517+M520+M524+M360+M521+M522+M531+M536+M527+M528+M523</f>
        <v>255113.95102000001</v>
      </c>
      <c r="N538" s="582">
        <f>N236+N323+N393+N496+N504+N512+N517+N520+N524+N360+N521+N522+N531+N536+N527+N528+N523</f>
        <v>0</v>
      </c>
      <c r="O538" s="582">
        <f>O236+O323+O393+O496+O504+O512+O517+O520+O524+O360+O521+O522+O531+O536+O527+O528+O523+O534+O491</f>
        <v>410686.50235999993</v>
      </c>
      <c r="P538" s="582">
        <f>R538+X538</f>
        <v>3658907.2774500004</v>
      </c>
      <c r="Q538" s="605">
        <f t="shared" si="613"/>
        <v>1.8508479271954708</v>
      </c>
      <c r="R538" s="582">
        <f>R236+R323+R393+R496+R504+R512+R517+R520+R524+R360+R521+R522+R531+R536+R527+R528</f>
        <v>3191108.4191500004</v>
      </c>
      <c r="S538" s="605">
        <f t="shared" si="614"/>
        <v>2.433951812116367</v>
      </c>
      <c r="T538" s="605"/>
      <c r="U538" s="605"/>
      <c r="V538" s="582">
        <f>V236+V323+V393+V496+V504+V512+V517+V520+V524</f>
        <v>0</v>
      </c>
      <c r="W538" s="582"/>
      <c r="X538" s="582">
        <f>X393+X491+X517</f>
        <v>467798.85829999996</v>
      </c>
      <c r="Y538" s="608">
        <f t="shared" si="666"/>
        <v>1.1390655782739518</v>
      </c>
      <c r="Z538" s="582">
        <f>AB538+AD538+AF538+AH538</f>
        <v>1656198.6358200002</v>
      </c>
      <c r="AA538" s="389">
        <f t="shared" si="616"/>
        <v>0.83778340900394743</v>
      </c>
      <c r="AB538" s="590">
        <f>AB236+AB323+AB393+AB496+AB504+AB512+AB517+AB520+AB524+AB360+AB521+AB522+AB531+AB536+AB527+AB528+AB523</f>
        <v>1187088.5343200001</v>
      </c>
      <c r="AC538" s="387">
        <f t="shared" si="617"/>
        <v>0.90542717756369406</v>
      </c>
      <c r="AD538" s="590">
        <f>AD236+AD323+AD393+AD496+AD504+AD512+AD517+AD520+AD524+AD360+AD521+AD522+AD531+AD536+AD527+AD528</f>
        <v>204775.57975</v>
      </c>
      <c r="AE538" s="387">
        <f t="shared" ref="AE538:AE539" si="669">AD538/M538</f>
        <v>0.80268279696685951</v>
      </c>
      <c r="AF538" s="590">
        <f>AF236+AF323+AF393+AF496+AF504+AF512+AF517+AF520+AF524</f>
        <v>0</v>
      </c>
      <c r="AG538" s="582"/>
      <c r="AH538" s="590">
        <f>AH236+AH323+AH393+AH496+AH504+AH512+AH517+AH520+AH524+AH360+AH521+AH522+AH531+AH536+AH527+AH528+AH523+AH534+AH491</f>
        <v>264334.52175000001</v>
      </c>
      <c r="AI538" s="389">
        <f t="shared" si="667"/>
        <v>0.64364063642464064</v>
      </c>
      <c r="AJ538" s="590" t="e">
        <f>AL538+AP538+AR538</f>
        <v>#REF!</v>
      </c>
      <c r="AK538" s="342" t="e">
        <f t="shared" si="619"/>
        <v>#REF!</v>
      </c>
      <c r="AL538" s="590" t="e">
        <f>AL236+AL323+AL393+AL496+AL504+AL512+AL517+AL520+AL524+AL360+AL521+AL522+AL531+AL536+AL527+AL528</f>
        <v>#REF!</v>
      </c>
      <c r="AM538" s="338" t="e">
        <f t="shared" si="620"/>
        <v>#REF!</v>
      </c>
      <c r="AN538" s="338"/>
      <c r="AO538" s="338"/>
      <c r="AP538" s="582">
        <f>AP236+AP323+AP393+AP496+AP504+AP512+AP517+AP520+AP524</f>
        <v>0</v>
      </c>
      <c r="AQ538" s="582"/>
      <c r="AR538" s="590">
        <f>AR393+AR491+AR517+AR523+AR534</f>
        <v>1184493.5261499998</v>
      </c>
      <c r="AS538" s="402">
        <f t="shared" si="664"/>
        <v>2.8841793420123056</v>
      </c>
      <c r="AT538" s="331" t="e">
        <f t="shared" ref="AT538:BD538" si="670">AT236+AT323+AT393+AT496+AT504+AT512+AT517+AT520+AT524</f>
        <v>#REF!</v>
      </c>
      <c r="AU538" s="331">
        <f t="shared" si="670"/>
        <v>0</v>
      </c>
      <c r="AV538" s="331">
        <f t="shared" si="670"/>
        <v>91229.873319999999</v>
      </c>
      <c r="AW538" s="331" t="e">
        <f t="shared" si="670"/>
        <v>#REF!</v>
      </c>
      <c r="AX538" s="331" t="e">
        <f t="shared" si="670"/>
        <v>#REF!</v>
      </c>
      <c r="AY538" s="331">
        <f t="shared" si="670"/>
        <v>0</v>
      </c>
      <c r="AZ538" s="331" t="e">
        <f t="shared" si="670"/>
        <v>#DIV/0!</v>
      </c>
      <c r="BA538" s="331" t="e">
        <f t="shared" si="670"/>
        <v>#REF!</v>
      </c>
      <c r="BB538" s="331" t="e">
        <f t="shared" si="670"/>
        <v>#REF!</v>
      </c>
      <c r="BC538" s="331">
        <f t="shared" si="670"/>
        <v>0</v>
      </c>
      <c r="BD538" s="331">
        <f t="shared" si="670"/>
        <v>159370.20366</v>
      </c>
      <c r="BE538" s="593" t="e">
        <f>BG538+BK538</f>
        <v>#REF!</v>
      </c>
      <c r="BF538" s="390" t="e">
        <f t="shared" si="630"/>
        <v>#REF!</v>
      </c>
      <c r="BG538" s="593" t="e">
        <f>BG236+BG323+BG393+BG496+BG504+BG512+BG517+BG520+BG524+BG360+BG521+BG522</f>
        <v>#REF!</v>
      </c>
      <c r="BH538" s="390" t="e">
        <f t="shared" si="631"/>
        <v>#REF!</v>
      </c>
      <c r="BI538" s="331">
        <f>BI236+BI323+BI393+BI496+BI504+BI512+BI517+BI520+BI524</f>
        <v>0</v>
      </c>
      <c r="BJ538" s="390">
        <v>0</v>
      </c>
      <c r="BK538" s="593">
        <f>BK236+BK323+BK393+BK496+BK504+BK512+BK517+BK520+BK524+BK360</f>
        <v>834785.0311599999</v>
      </c>
      <c r="BL538" s="390">
        <f t="shared" ref="BL538:BL542" si="671">BK538/O538</f>
        <v>2.0326575778919644</v>
      </c>
      <c r="BM538" s="41"/>
      <c r="BN538" s="41"/>
      <c r="BS538" s="646"/>
    </row>
    <row r="539" spans="2:71" s="36" customFormat="1" ht="52.5" hidden="1" customHeight="1" x14ac:dyDescent="0.25">
      <c r="B539" s="959" t="s">
        <v>57</v>
      </c>
      <c r="C539" s="959"/>
      <c r="D539" s="583" t="e">
        <f>#REF!</f>
        <v>#REF!</v>
      </c>
      <c r="E539" s="583"/>
      <c r="F539" s="583"/>
      <c r="G539" s="583"/>
      <c r="H539" s="583"/>
      <c r="I539" s="583"/>
      <c r="J539" s="583"/>
      <c r="K539" s="583">
        <f>K324+K237</f>
        <v>0</v>
      </c>
      <c r="L539" s="583">
        <f>L324+L237</f>
        <v>0</v>
      </c>
      <c r="M539" s="583"/>
      <c r="N539" s="583">
        <f>N324+N237</f>
        <v>0</v>
      </c>
      <c r="O539" s="583">
        <f>O324+O237</f>
        <v>0</v>
      </c>
      <c r="P539" s="583">
        <f>P324+P237</f>
        <v>0</v>
      </c>
      <c r="Q539" s="604">
        <v>0</v>
      </c>
      <c r="R539" s="583">
        <f>R324+R237</f>
        <v>0</v>
      </c>
      <c r="S539" s="604">
        <v>0</v>
      </c>
      <c r="T539" s="604"/>
      <c r="U539" s="604"/>
      <c r="V539" s="583">
        <f>V324+V237</f>
        <v>0</v>
      </c>
      <c r="W539" s="583"/>
      <c r="X539" s="583">
        <f>X324+X237</f>
        <v>0</v>
      </c>
      <c r="Y539" s="604">
        <v>0</v>
      </c>
      <c r="Z539" s="583">
        <f>Z324+Z237</f>
        <v>0</v>
      </c>
      <c r="AA539" s="386">
        <v>0</v>
      </c>
      <c r="AB539" s="309">
        <f>AB324+AB237</f>
        <v>0</v>
      </c>
      <c r="AC539" s="386">
        <v>0</v>
      </c>
      <c r="AD539" s="309">
        <f>AD324+AD237</f>
        <v>0</v>
      </c>
      <c r="AE539" s="386" t="e">
        <f t="shared" si="669"/>
        <v>#DIV/0!</v>
      </c>
      <c r="AF539" s="309">
        <f>AF324+AF237</f>
        <v>0</v>
      </c>
      <c r="AG539" s="583"/>
      <c r="AH539" s="309">
        <f>AH324+AH237</f>
        <v>0</v>
      </c>
      <c r="AI539" s="386">
        <v>0</v>
      </c>
      <c r="AJ539" s="309">
        <f>AJ324+AJ237</f>
        <v>0</v>
      </c>
      <c r="AK539" s="344">
        <v>0</v>
      </c>
      <c r="AL539" s="309">
        <f>AL324+AL237</f>
        <v>0</v>
      </c>
      <c r="AM539" s="338">
        <v>0</v>
      </c>
      <c r="AN539" s="338"/>
      <c r="AO539" s="338"/>
      <c r="AP539" s="583">
        <f>AP324+AP237</f>
        <v>0</v>
      </c>
      <c r="AQ539" s="583"/>
      <c r="AR539" s="309">
        <f>AR324+AR237</f>
        <v>0</v>
      </c>
      <c r="AS539" s="470" t="e">
        <f t="shared" si="664"/>
        <v>#DIV/0!</v>
      </c>
      <c r="AT539" s="310">
        <f t="shared" ref="AT539:BE539" si="672">AT324+AT237</f>
        <v>654000</v>
      </c>
      <c r="AU539" s="310">
        <f t="shared" si="672"/>
        <v>0</v>
      </c>
      <c r="AV539" s="310">
        <f t="shared" si="672"/>
        <v>0</v>
      </c>
      <c r="AW539" s="310">
        <f t="shared" si="672"/>
        <v>0</v>
      </c>
      <c r="AX539" s="310">
        <f t="shared" si="672"/>
        <v>0</v>
      </c>
      <c r="AY539" s="310">
        <f t="shared" si="672"/>
        <v>0</v>
      </c>
      <c r="AZ539" s="310">
        <f t="shared" si="672"/>
        <v>0</v>
      </c>
      <c r="BA539" s="310">
        <f t="shared" si="672"/>
        <v>2510500</v>
      </c>
      <c r="BB539" s="310">
        <f t="shared" si="672"/>
        <v>2510500</v>
      </c>
      <c r="BC539" s="310">
        <f t="shared" si="672"/>
        <v>0</v>
      </c>
      <c r="BD539" s="310">
        <f t="shared" si="672"/>
        <v>0</v>
      </c>
      <c r="BE539" s="311">
        <f t="shared" si="672"/>
        <v>0</v>
      </c>
      <c r="BF539" s="398" t="e">
        <f t="shared" si="630"/>
        <v>#DIV/0!</v>
      </c>
      <c r="BG539" s="311">
        <f>BG324+BG237</f>
        <v>0</v>
      </c>
      <c r="BH539" s="398" t="e">
        <f t="shared" si="631"/>
        <v>#DIV/0!</v>
      </c>
      <c r="BI539" s="310">
        <f>BI324+BI237</f>
        <v>0</v>
      </c>
      <c r="BJ539" s="398"/>
      <c r="BK539" s="311">
        <f>BK324+BK237</f>
        <v>0</v>
      </c>
      <c r="BL539" s="398" t="e">
        <f t="shared" si="671"/>
        <v>#DIV/0!</v>
      </c>
      <c r="BS539" s="639"/>
    </row>
    <row r="540" spans="2:71" s="37" customFormat="1" ht="30" hidden="1" customHeight="1" x14ac:dyDescent="0.25">
      <c r="B540" s="960" t="s">
        <v>136</v>
      </c>
      <c r="C540" s="960"/>
      <c r="D540" s="960"/>
      <c r="E540" s="584"/>
      <c r="F540" s="584"/>
      <c r="G540" s="584"/>
      <c r="H540" s="584"/>
      <c r="I540" s="584"/>
      <c r="J540" s="584"/>
      <c r="K540" s="584">
        <f>L540+M540+N540+O540</f>
        <v>906012.60000000009</v>
      </c>
      <c r="L540" s="584">
        <f>L361</f>
        <v>896280.16341000004</v>
      </c>
      <c r="M540" s="584">
        <f>M361</f>
        <v>9732.4365899999993</v>
      </c>
      <c r="N540" s="584">
        <f>N361</f>
        <v>0</v>
      </c>
      <c r="O540" s="584">
        <f>O361</f>
        <v>0</v>
      </c>
      <c r="P540" s="584">
        <f>R540</f>
        <v>598879.90870000003</v>
      </c>
      <c r="Q540" s="607">
        <f t="shared" si="613"/>
        <v>0.66100615896511816</v>
      </c>
      <c r="R540" s="584">
        <f>R361</f>
        <v>598879.90870000003</v>
      </c>
      <c r="S540" s="607">
        <f t="shared" si="614"/>
        <v>0.66818382593841319</v>
      </c>
      <c r="T540" s="607"/>
      <c r="U540" s="607"/>
      <c r="V540" s="584">
        <f>V361</f>
        <v>0</v>
      </c>
      <c r="W540" s="584"/>
      <c r="X540" s="584">
        <f>X361</f>
        <v>0</v>
      </c>
      <c r="Y540" s="615">
        <v>0</v>
      </c>
      <c r="Z540" s="584">
        <f>AB540+AD540</f>
        <v>906012.60000000009</v>
      </c>
      <c r="AA540" s="409">
        <v>0</v>
      </c>
      <c r="AB540" s="320">
        <f>AB361</f>
        <v>896280.16341000004</v>
      </c>
      <c r="AC540" s="476">
        <f t="shared" si="617"/>
        <v>1</v>
      </c>
      <c r="AD540" s="320">
        <f>AD361</f>
        <v>9732.4365899999993</v>
      </c>
      <c r="AE540" s="476">
        <v>0</v>
      </c>
      <c r="AF540" s="320">
        <f>AF361</f>
        <v>0</v>
      </c>
      <c r="AG540" s="584"/>
      <c r="AH540" s="320">
        <f>AH361</f>
        <v>0</v>
      </c>
      <c r="AI540" s="409">
        <v>0</v>
      </c>
      <c r="AJ540" s="320">
        <f>AL540</f>
        <v>3464689.1041499996</v>
      </c>
      <c r="AK540" s="477">
        <f t="shared" si="619"/>
        <v>3.8241069761612576</v>
      </c>
      <c r="AL540" s="320">
        <f>AL361</f>
        <v>3464689.1041499996</v>
      </c>
      <c r="AM540" s="338">
        <f t="shared" si="620"/>
        <v>3.8656318030828607</v>
      </c>
      <c r="AN540" s="338"/>
      <c r="AO540" s="338"/>
      <c r="AP540" s="584">
        <f>AP361</f>
        <v>0</v>
      </c>
      <c r="AQ540" s="584"/>
      <c r="AR540" s="320">
        <f>AR361</f>
        <v>0</v>
      </c>
      <c r="AS540" s="470">
        <v>0</v>
      </c>
      <c r="AT540" s="321"/>
      <c r="AU540" s="321"/>
      <c r="AV540" s="321"/>
      <c r="AW540" s="321"/>
      <c r="AX540" s="321"/>
      <c r="AY540" s="321"/>
      <c r="AZ540" s="321"/>
      <c r="BA540" s="321"/>
      <c r="BB540" s="321"/>
      <c r="BC540" s="321"/>
      <c r="BD540" s="321"/>
      <c r="BE540" s="322" t="e">
        <f>BG540</f>
        <v>#REF!</v>
      </c>
      <c r="BF540" s="410" t="e">
        <f t="shared" si="630"/>
        <v>#REF!</v>
      </c>
      <c r="BG540" s="322" t="e">
        <f>BG361</f>
        <v>#REF!</v>
      </c>
      <c r="BH540" s="410" t="e">
        <f t="shared" si="631"/>
        <v>#REF!</v>
      </c>
      <c r="BI540" s="321">
        <f>BI361</f>
        <v>0</v>
      </c>
      <c r="BJ540" s="410">
        <v>0</v>
      </c>
      <c r="BK540" s="322">
        <f>BK361</f>
        <v>0</v>
      </c>
      <c r="BL540" s="410">
        <v>0</v>
      </c>
      <c r="BS540" s="641"/>
    </row>
    <row r="541" spans="2:71" s="37" customFormat="1" ht="70.5" hidden="1" customHeight="1" x14ac:dyDescent="0.25">
      <c r="B541" s="966" t="s">
        <v>330</v>
      </c>
      <c r="C541" s="967"/>
      <c r="D541" s="584"/>
      <c r="E541" s="584"/>
      <c r="F541" s="584"/>
      <c r="G541" s="584"/>
      <c r="H541" s="584"/>
      <c r="I541" s="584"/>
      <c r="J541" s="584"/>
      <c r="K541" s="325">
        <f>L541+M541+N541+O541</f>
        <v>0</v>
      </c>
      <c r="L541" s="325">
        <f>L532</f>
        <v>0</v>
      </c>
      <c r="M541" s="325">
        <f>M532</f>
        <v>0</v>
      </c>
      <c r="N541" s="325">
        <v>0</v>
      </c>
      <c r="O541" s="325">
        <f>O535</f>
        <v>0</v>
      </c>
      <c r="P541" s="325">
        <f>R541</f>
        <v>144240.87015999999</v>
      </c>
      <c r="Q541" s="325">
        <v>0</v>
      </c>
      <c r="R541" s="325">
        <f>R532</f>
        <v>144240.87015999999</v>
      </c>
      <c r="S541" s="607"/>
      <c r="T541" s="607"/>
      <c r="U541" s="607"/>
      <c r="V541" s="584"/>
      <c r="W541" s="584"/>
      <c r="X541" s="325">
        <f>X535</f>
        <v>0</v>
      </c>
      <c r="Y541" s="615"/>
      <c r="Z541" s="325">
        <f>AB541+AH541</f>
        <v>0</v>
      </c>
      <c r="AA541" s="478">
        <v>0</v>
      </c>
      <c r="AB541" s="326">
        <f>AB532</f>
        <v>0</v>
      </c>
      <c r="AC541" s="476"/>
      <c r="AD541" s="479">
        <f>AD532</f>
        <v>0</v>
      </c>
      <c r="AE541" s="476">
        <v>0</v>
      </c>
      <c r="AF541" s="479">
        <v>0</v>
      </c>
      <c r="AG541" s="584"/>
      <c r="AH541" s="479">
        <f>AH535</f>
        <v>0</v>
      </c>
      <c r="AI541" s="409"/>
      <c r="AJ541" s="326">
        <f>AL541+AR541</f>
        <v>400000</v>
      </c>
      <c r="AK541" s="478" t="e">
        <f t="shared" si="619"/>
        <v>#DIV/0!</v>
      </c>
      <c r="AL541" s="479">
        <f>AL532</f>
        <v>292190.72193</v>
      </c>
      <c r="AM541" s="338" t="e">
        <f t="shared" si="620"/>
        <v>#DIV/0!</v>
      </c>
      <c r="AN541" s="338"/>
      <c r="AO541" s="338"/>
      <c r="AP541" s="584"/>
      <c r="AQ541" s="584"/>
      <c r="AR541" s="479">
        <f>AR535</f>
        <v>107809.27807</v>
      </c>
      <c r="AS541" s="470" t="e">
        <f t="shared" si="664"/>
        <v>#DIV/0!</v>
      </c>
      <c r="AT541" s="321"/>
      <c r="AU541" s="321"/>
      <c r="AV541" s="321"/>
      <c r="AW541" s="321"/>
      <c r="AX541" s="321"/>
      <c r="AY541" s="321"/>
      <c r="AZ541" s="321"/>
      <c r="BA541" s="321"/>
      <c r="BB541" s="321"/>
      <c r="BC541" s="321"/>
      <c r="BD541" s="321"/>
      <c r="BE541" s="322"/>
      <c r="BF541" s="410"/>
      <c r="BG541" s="322"/>
      <c r="BH541" s="410"/>
      <c r="BI541" s="321"/>
      <c r="BJ541" s="410"/>
      <c r="BK541" s="322"/>
      <c r="BL541" s="410"/>
      <c r="BS541" s="641"/>
    </row>
    <row r="542" spans="2:71" s="82" customFormat="1" ht="31.5" hidden="1" customHeight="1" x14ac:dyDescent="0.25">
      <c r="B542" s="957" t="s">
        <v>215</v>
      </c>
      <c r="C542" s="957"/>
      <c r="D542" s="416" t="e">
        <f>#REF!</f>
        <v>#REF!</v>
      </c>
      <c r="E542" s="416" t="e">
        <f>#REF!</f>
        <v>#REF!</v>
      </c>
      <c r="F542" s="416" t="e">
        <f>#REF!</f>
        <v>#REF!</v>
      </c>
      <c r="G542" s="416" t="e">
        <f>#REF!</f>
        <v>#REF!</v>
      </c>
      <c r="H542" s="416" t="e">
        <f>#REF!</f>
        <v>#REF!</v>
      </c>
      <c r="I542" s="416" t="e">
        <f>#REF!</f>
        <v>#REF!</v>
      </c>
      <c r="J542" s="416" t="e">
        <f>#REF!</f>
        <v>#REF!</v>
      </c>
      <c r="K542" s="416">
        <f>O542</f>
        <v>410686.50235999993</v>
      </c>
      <c r="L542" s="416">
        <f>L517+L393</f>
        <v>0</v>
      </c>
      <c r="M542" s="416">
        <f>M517+M393</f>
        <v>0</v>
      </c>
      <c r="N542" s="416">
        <f>N517+N393</f>
        <v>0</v>
      </c>
      <c r="O542" s="416">
        <f>O393+O491+O517+O523+O529</f>
        <v>410686.50235999993</v>
      </c>
      <c r="P542" s="416">
        <f>P517+P393</f>
        <v>460571.53178000002</v>
      </c>
      <c r="Q542" s="610">
        <f t="shared" si="613"/>
        <v>1.1214674189030733</v>
      </c>
      <c r="R542" s="416">
        <f>R517+R393</f>
        <v>0</v>
      </c>
      <c r="S542" s="610">
        <v>0</v>
      </c>
      <c r="T542" s="610"/>
      <c r="U542" s="610"/>
      <c r="V542" s="416">
        <f>V517+V393</f>
        <v>0</v>
      </c>
      <c r="W542" s="416"/>
      <c r="X542" s="416">
        <f>X393+X491+X517+X523+X529</f>
        <v>467798.85829999996</v>
      </c>
      <c r="Y542" s="616">
        <f t="shared" si="666"/>
        <v>1.1390655782739518</v>
      </c>
      <c r="Z542" s="416">
        <f>Z393+Z491+Z517+Z523+Z529</f>
        <v>264334.52175000001</v>
      </c>
      <c r="AA542" s="437">
        <f t="shared" si="616"/>
        <v>0.64364063642464064</v>
      </c>
      <c r="AB542" s="417">
        <f>AB517+AB393</f>
        <v>0</v>
      </c>
      <c r="AC542" s="480">
        <v>0</v>
      </c>
      <c r="AD542" s="417">
        <f>AD517+AD393</f>
        <v>0</v>
      </c>
      <c r="AE542" s="480">
        <v>0</v>
      </c>
      <c r="AF542" s="416">
        <f>AF517+AF393</f>
        <v>0</v>
      </c>
      <c r="AG542" s="416"/>
      <c r="AH542" s="417">
        <f>AH393+AH491+AH517+AH523+AH529</f>
        <v>264334.52175000001</v>
      </c>
      <c r="AI542" s="437">
        <f t="shared" si="667"/>
        <v>0.64364063642464064</v>
      </c>
      <c r="AJ542" s="417">
        <f>AR542</f>
        <v>1292302.8042199998</v>
      </c>
      <c r="AK542" s="438">
        <f t="shared" si="619"/>
        <v>3.1466892551710695</v>
      </c>
      <c r="AL542" s="417">
        <f>AL517+AL393</f>
        <v>0</v>
      </c>
      <c r="AM542" s="338">
        <v>0</v>
      </c>
      <c r="AN542" s="338"/>
      <c r="AO542" s="338"/>
      <c r="AP542" s="416">
        <f>AP517+AP393</f>
        <v>0</v>
      </c>
      <c r="AQ542" s="416"/>
      <c r="AR542" s="417">
        <f>AR393+AR491+AR517+AR523+AR529</f>
        <v>1292302.8042199998</v>
      </c>
      <c r="AS542" s="470">
        <f t="shared" si="664"/>
        <v>3.1466892551710695</v>
      </c>
      <c r="AT542" s="418">
        <f t="shared" ref="AT542:BE542" si="673">AT517+AT393</f>
        <v>0</v>
      </c>
      <c r="AU542" s="418">
        <f t="shared" si="673"/>
        <v>0</v>
      </c>
      <c r="AV542" s="418">
        <f t="shared" si="673"/>
        <v>91229.873319999999</v>
      </c>
      <c r="AW542" s="418" t="e">
        <f t="shared" si="673"/>
        <v>#DIV/0!</v>
      </c>
      <c r="AX542" s="418">
        <f t="shared" si="673"/>
        <v>0</v>
      </c>
      <c r="AY542" s="418">
        <f t="shared" si="673"/>
        <v>0</v>
      </c>
      <c r="AZ542" s="418" t="e">
        <f t="shared" si="673"/>
        <v>#DIV/0!</v>
      </c>
      <c r="BA542" s="418">
        <f t="shared" si="673"/>
        <v>159370.20366</v>
      </c>
      <c r="BB542" s="418">
        <f t="shared" si="673"/>
        <v>0</v>
      </c>
      <c r="BC542" s="418">
        <f t="shared" si="673"/>
        <v>0</v>
      </c>
      <c r="BD542" s="418">
        <f t="shared" si="673"/>
        <v>159370.20366</v>
      </c>
      <c r="BE542" s="419">
        <f t="shared" si="673"/>
        <v>834785.0311599999</v>
      </c>
      <c r="BF542" s="439">
        <f t="shared" si="630"/>
        <v>2.0326575778919644</v>
      </c>
      <c r="BG542" s="419">
        <f>BG517+BG393</f>
        <v>0</v>
      </c>
      <c r="BH542" s="439">
        <v>0</v>
      </c>
      <c r="BI542" s="418">
        <f>BI517+BI393</f>
        <v>0</v>
      </c>
      <c r="BJ542" s="398">
        <v>0</v>
      </c>
      <c r="BK542" s="419">
        <f>BK517+BK393</f>
        <v>834785.0311599999</v>
      </c>
      <c r="BL542" s="398">
        <f t="shared" si="671"/>
        <v>2.0326575778919644</v>
      </c>
      <c r="BM542" s="83"/>
      <c r="BN542" s="83"/>
      <c r="BS542" s="688"/>
    </row>
    <row r="543" spans="2:71" s="59" customFormat="1" ht="57.75" hidden="1" customHeight="1" x14ac:dyDescent="0.25">
      <c r="B543" s="1009" t="s">
        <v>50</v>
      </c>
      <c r="C543" s="1010"/>
      <c r="D543" s="1010"/>
      <c r="E543" s="1010"/>
      <c r="F543" s="1010"/>
      <c r="G543" s="1010"/>
      <c r="H543" s="1010"/>
      <c r="I543" s="1010"/>
      <c r="J543" s="1010"/>
      <c r="K543" s="1010"/>
      <c r="L543" s="1010"/>
      <c r="M543" s="1010"/>
      <c r="N543" s="1010"/>
      <c r="O543" s="1010"/>
      <c r="P543" s="1010"/>
      <c r="Q543" s="1010"/>
      <c r="R543" s="1010"/>
      <c r="S543" s="1010"/>
      <c r="T543" s="1010"/>
      <c r="U543" s="1010"/>
      <c r="V543" s="1010"/>
      <c r="W543" s="1010"/>
      <c r="X543" s="1010"/>
      <c r="Y543" s="1010"/>
      <c r="Z543" s="1010"/>
      <c r="AA543" s="1010"/>
      <c r="AB543" s="1010"/>
      <c r="AC543" s="1010"/>
      <c r="AD543" s="1010"/>
      <c r="AE543" s="1010"/>
      <c r="AF543" s="1010"/>
      <c r="AG543" s="1010"/>
      <c r="AH543" s="1010"/>
      <c r="AI543" s="1010"/>
      <c r="AJ543" s="1010"/>
      <c r="AK543" s="1010"/>
      <c r="AL543" s="1010"/>
      <c r="AM543" s="1010"/>
      <c r="AN543" s="1010"/>
      <c r="AO543" s="1010"/>
      <c r="AP543" s="1010"/>
      <c r="AQ543" s="1010"/>
      <c r="AR543" s="1010"/>
      <c r="AS543" s="1010"/>
      <c r="AT543" s="1010"/>
      <c r="AU543" s="1010"/>
      <c r="AV543" s="1010"/>
      <c r="AW543" s="1010"/>
      <c r="AX543" s="1010"/>
      <c r="AY543" s="1010"/>
      <c r="AZ543" s="1010"/>
      <c r="BA543" s="1010"/>
      <c r="BB543" s="1010"/>
      <c r="BC543" s="1010"/>
      <c r="BD543" s="1010"/>
      <c r="BE543" s="1010"/>
      <c r="BF543" s="1010"/>
      <c r="BG543" s="1010"/>
      <c r="BH543" s="1010"/>
      <c r="BI543" s="1010"/>
      <c r="BJ543" s="1010"/>
      <c r="BK543" s="1010"/>
      <c r="BL543" s="1010"/>
      <c r="BM543" s="38"/>
      <c r="BN543" s="38"/>
      <c r="BS543" s="666"/>
    </row>
    <row r="544" spans="2:71" s="39" customFormat="1" ht="93" hidden="1" customHeight="1" x14ac:dyDescent="0.25">
      <c r="B544" s="334" t="s">
        <v>389</v>
      </c>
      <c r="C544" s="964" t="s">
        <v>50</v>
      </c>
      <c r="D544" s="964" t="e">
        <f>D545+D584</f>
        <v>#REF!</v>
      </c>
      <c r="E544" s="585" t="e">
        <f>F544+G544</f>
        <v>#REF!</v>
      </c>
      <c r="F544" s="585" t="e">
        <f>F545+F584</f>
        <v>#REF!</v>
      </c>
      <c r="G544" s="585" t="e">
        <f>G546+G569</f>
        <v>#REF!</v>
      </c>
      <c r="H544" s="585" t="e">
        <f>I544+J544</f>
        <v>#REF!</v>
      </c>
      <c r="I544" s="585" t="e">
        <f>I545+I584</f>
        <v>#REF!</v>
      </c>
      <c r="J544" s="585">
        <f>J546+J569</f>
        <v>0</v>
      </c>
      <c r="K544" s="336">
        <f>L544+M544+N544+O544</f>
        <v>0</v>
      </c>
      <c r="L544" s="336">
        <f>L545+L584</f>
        <v>0</v>
      </c>
      <c r="M544" s="336">
        <f>M545+M584</f>
        <v>0</v>
      </c>
      <c r="N544" s="336">
        <f>N545+N584</f>
        <v>0</v>
      </c>
      <c r="O544" s="336">
        <f>O545</f>
        <v>0</v>
      </c>
      <c r="P544" s="336">
        <f>R544+V544+X544</f>
        <v>1150508.09858</v>
      </c>
      <c r="Q544" s="337" t="e">
        <f>P544/K544</f>
        <v>#DIV/0!</v>
      </c>
      <c r="R544" s="336">
        <f>R545</f>
        <v>918047.70870999992</v>
      </c>
      <c r="S544" s="337" t="e">
        <f>R544/L544</f>
        <v>#DIV/0!</v>
      </c>
      <c r="T544" s="337"/>
      <c r="U544" s="337"/>
      <c r="V544" s="336">
        <f>V545+V584</f>
        <v>232460.38987000004</v>
      </c>
      <c r="W544" s="337" t="e">
        <f>V544/N544</f>
        <v>#DIV/0!</v>
      </c>
      <c r="X544" s="585">
        <f>X545</f>
        <v>0</v>
      </c>
      <c r="Y544" s="585"/>
      <c r="Z544" s="336">
        <f>AB544+AD544+AF544</f>
        <v>0</v>
      </c>
      <c r="AA544" s="337" t="e">
        <f>Z544/K544</f>
        <v>#DIV/0!</v>
      </c>
      <c r="AB544" s="336">
        <f>AB545</f>
        <v>0</v>
      </c>
      <c r="AC544" s="337" t="e">
        <f>AB544/L544</f>
        <v>#DIV/0!</v>
      </c>
      <c r="AD544" s="336">
        <f>AD545+AD584</f>
        <v>0</v>
      </c>
      <c r="AE544" s="337" t="e">
        <f>AD544/M544</f>
        <v>#DIV/0!</v>
      </c>
      <c r="AF544" s="336">
        <f>AF545+AF584</f>
        <v>0</v>
      </c>
      <c r="AG544" s="585"/>
      <c r="AH544" s="585">
        <f>AH545</f>
        <v>0</v>
      </c>
      <c r="AI544" s="585"/>
      <c r="AJ544" s="336">
        <f>AL544+AP544+AR544</f>
        <v>1898722.3455800002</v>
      </c>
      <c r="AK544" s="337" t="e">
        <f>AJ544/K544</f>
        <v>#DIV/0!</v>
      </c>
      <c r="AL544" s="336">
        <f>AL545</f>
        <v>1397318.5833800002</v>
      </c>
      <c r="AM544" s="338" t="e">
        <f>AL544/L544</f>
        <v>#DIV/0!</v>
      </c>
      <c r="AN544" s="338"/>
      <c r="AO544" s="338"/>
      <c r="AP544" s="336">
        <f>AP545+AP584</f>
        <v>501403.76219999994</v>
      </c>
      <c r="AQ544" s="585"/>
      <c r="AR544" s="585">
        <f>AR545</f>
        <v>0</v>
      </c>
      <c r="AS544" s="585"/>
      <c r="AT544" s="339" t="e">
        <f>AT545</f>
        <v>#REF!</v>
      </c>
      <c r="AU544" s="339">
        <f>AU545+AU584</f>
        <v>0</v>
      </c>
      <c r="AV544" s="339" t="e">
        <f>AV545</f>
        <v>#REF!</v>
      </c>
      <c r="AW544" s="339" t="e">
        <f>AX544+AY544+AZ544</f>
        <v>#REF!</v>
      </c>
      <c r="AX544" s="339" t="e">
        <f>AX545</f>
        <v>#REF!</v>
      </c>
      <c r="AY544" s="339" t="e">
        <f>AY545+AY584</f>
        <v>#DIV/0!</v>
      </c>
      <c r="AZ544" s="339" t="e">
        <f>AZ545</f>
        <v>#REF!</v>
      </c>
      <c r="BA544" s="339" t="e">
        <f>BB544+BC544+BD544</f>
        <v>#REF!</v>
      </c>
      <c r="BB544" s="339" t="e">
        <f>BB545</f>
        <v>#REF!</v>
      </c>
      <c r="BC544" s="339">
        <f>BC545+BC584</f>
        <v>0</v>
      </c>
      <c r="BD544" s="339">
        <f>BD545</f>
        <v>0</v>
      </c>
      <c r="BE544" s="340" t="e">
        <f>BG544+BI544+BK544</f>
        <v>#REF!</v>
      </c>
      <c r="BF544" s="481" t="e">
        <f t="shared" si="630"/>
        <v>#REF!</v>
      </c>
      <c r="BG544" s="340" t="e">
        <f>BG545</f>
        <v>#REF!</v>
      </c>
      <c r="BH544" s="341" t="e">
        <f>BG544/AJ544</f>
        <v>#REF!</v>
      </c>
      <c r="BI544" s="340">
        <f>BI545+BI584</f>
        <v>117192.81176999997</v>
      </c>
      <c r="BJ544" s="341" t="e">
        <f>BI544/N544</f>
        <v>#DIV/0!</v>
      </c>
      <c r="BK544" s="339">
        <f>BK545</f>
        <v>0</v>
      </c>
      <c r="BL544" s="339"/>
      <c r="BS544" s="645"/>
    </row>
    <row r="545" spans="2:71" s="92" customFormat="1" ht="102.75" hidden="1" customHeight="1" x14ac:dyDescent="0.25">
      <c r="B545" s="587">
        <v>1</v>
      </c>
      <c r="C545" s="216" t="s">
        <v>216</v>
      </c>
      <c r="D545" s="594" t="e">
        <f>D546+D569</f>
        <v>#REF!</v>
      </c>
      <c r="E545" s="594" t="e">
        <f>F545</f>
        <v>#REF!</v>
      </c>
      <c r="F545" s="594" t="e">
        <f>F546+F569</f>
        <v>#REF!</v>
      </c>
      <c r="G545" s="594">
        <v>0</v>
      </c>
      <c r="H545" s="594" t="e">
        <f t="shared" ref="H545:H584" si="674">I545</f>
        <v>#REF!</v>
      </c>
      <c r="I545" s="594" t="e">
        <f>I546+I569</f>
        <v>#REF!</v>
      </c>
      <c r="J545" s="594">
        <v>0</v>
      </c>
      <c r="K545" s="348">
        <f>L545+M545</f>
        <v>0</v>
      </c>
      <c r="L545" s="348"/>
      <c r="M545" s="348"/>
      <c r="N545" s="348"/>
      <c r="O545" s="348"/>
      <c r="P545" s="348">
        <f t="shared" ref="P545:P551" si="675">R545</f>
        <v>918047.70870999992</v>
      </c>
      <c r="Q545" s="349" t="e">
        <f>P545/K545</f>
        <v>#DIV/0!</v>
      </c>
      <c r="R545" s="348">
        <f>R546+R569</f>
        <v>918047.70870999992</v>
      </c>
      <c r="S545" s="349" t="e">
        <f>R545/L545</f>
        <v>#DIV/0!</v>
      </c>
      <c r="T545" s="349"/>
      <c r="U545" s="349"/>
      <c r="V545" s="594">
        <f>V546+V569</f>
        <v>0</v>
      </c>
      <c r="W545" s="337"/>
      <c r="X545" s="594">
        <v>0</v>
      </c>
      <c r="Y545" s="594"/>
      <c r="Z545" s="348">
        <f>AB545+AD545+AF545</f>
        <v>0</v>
      </c>
      <c r="AA545" s="349" t="e">
        <f t="shared" ref="AA545:AA601" si="676">Z545/K545</f>
        <v>#DIV/0!</v>
      </c>
      <c r="AB545" s="348"/>
      <c r="AC545" s="349" t="e">
        <f t="shared" ref="AC545:AC603" si="677">AB545/L545</f>
        <v>#DIV/0!</v>
      </c>
      <c r="AD545" s="348"/>
      <c r="AE545" s="349" t="e">
        <f>AD545/M545</f>
        <v>#DIV/0!</v>
      </c>
      <c r="AF545" s="348">
        <f>AF546+AF569</f>
        <v>0</v>
      </c>
      <c r="AG545" s="594"/>
      <c r="AH545" s="594">
        <v>0</v>
      </c>
      <c r="AI545" s="594"/>
      <c r="AJ545" s="348">
        <f t="shared" ref="AJ545:AJ551" si="678">AL545</f>
        <v>1397318.5833800002</v>
      </c>
      <c r="AK545" s="349" t="e">
        <f t="shared" ref="AK545:AK583" si="679">AJ545/K545</f>
        <v>#DIV/0!</v>
      </c>
      <c r="AL545" s="348">
        <f>AL546+AL569</f>
        <v>1397318.5833800002</v>
      </c>
      <c r="AM545" s="338" t="e">
        <f t="shared" ref="AM545:AM583" si="680">AL545/L545</f>
        <v>#DIV/0!</v>
      </c>
      <c r="AN545" s="338"/>
      <c r="AO545" s="338"/>
      <c r="AP545" s="348">
        <f>AP546+AP569</f>
        <v>0</v>
      </c>
      <c r="AQ545" s="594"/>
      <c r="AR545" s="594">
        <v>0</v>
      </c>
      <c r="AS545" s="594"/>
      <c r="AT545" s="595" t="e">
        <f>AT546+AT569</f>
        <v>#REF!</v>
      </c>
      <c r="AU545" s="595">
        <f>AU546+AU569</f>
        <v>0</v>
      </c>
      <c r="AV545" s="595" t="e">
        <f>AV546+AV569</f>
        <v>#REF!</v>
      </c>
      <c r="AW545" s="595" t="e">
        <f>AX545+AY545</f>
        <v>#REF!</v>
      </c>
      <c r="AX545" s="595" t="e">
        <f>AX546+AX569</f>
        <v>#REF!</v>
      </c>
      <c r="AY545" s="595">
        <f>AY546+AY569</f>
        <v>0</v>
      </c>
      <c r="AZ545" s="595" t="e">
        <f>AZ546+AZ569</f>
        <v>#REF!</v>
      </c>
      <c r="BA545" s="595" t="e">
        <f>BB545+BC545</f>
        <v>#REF!</v>
      </c>
      <c r="BB545" s="595" t="e">
        <f>BB546+BB569</f>
        <v>#REF!</v>
      </c>
      <c r="BC545" s="595">
        <f>BC546+BC569</f>
        <v>0</v>
      </c>
      <c r="BD545" s="595">
        <f>BD546+BD569</f>
        <v>0</v>
      </c>
      <c r="BE545" s="352" t="e">
        <f>BG545</f>
        <v>#REF!</v>
      </c>
      <c r="BF545" s="398" t="e">
        <f t="shared" si="630"/>
        <v>#REF!</v>
      </c>
      <c r="BG545" s="352" t="e">
        <f>BG546+BG569</f>
        <v>#REF!</v>
      </c>
      <c r="BH545" s="353" t="e">
        <f t="shared" ref="BH545:BH568" si="681">BG545/AJ545</f>
        <v>#REF!</v>
      </c>
      <c r="BI545" s="352">
        <f>BI546+BI569</f>
        <v>0</v>
      </c>
      <c r="BJ545" s="353">
        <v>0</v>
      </c>
      <c r="BK545" s="595">
        <v>0</v>
      </c>
      <c r="BL545" s="595"/>
      <c r="BM545" s="87"/>
      <c r="BN545" s="87"/>
      <c r="BS545" s="696"/>
    </row>
    <row r="546" spans="2:71" s="48" customFormat="1" ht="66.75" hidden="1" customHeight="1" x14ac:dyDescent="0.25">
      <c r="B546" s="482" t="s">
        <v>60</v>
      </c>
      <c r="C546" s="216" t="s">
        <v>217</v>
      </c>
      <c r="D546" s="594">
        <f>D547+D548</f>
        <v>0</v>
      </c>
      <c r="E546" s="594" t="e">
        <f>E547+E548</f>
        <v>#REF!</v>
      </c>
      <c r="F546" s="594" t="e">
        <f>F547+F548</f>
        <v>#REF!</v>
      </c>
      <c r="G546" s="594" t="e">
        <f>G547+G548</f>
        <v>#REF!</v>
      </c>
      <c r="H546" s="594" t="e">
        <f t="shared" si="674"/>
        <v>#REF!</v>
      </c>
      <c r="I546" s="594" t="e">
        <f>I547+I548</f>
        <v>#REF!</v>
      </c>
      <c r="J546" s="594"/>
      <c r="K546" s="348">
        <f>L546+M546</f>
        <v>0</v>
      </c>
      <c r="L546" s="348"/>
      <c r="M546" s="348"/>
      <c r="N546" s="348"/>
      <c r="O546" s="348"/>
      <c r="P546" s="348">
        <f t="shared" si="675"/>
        <v>356529.91237999999</v>
      </c>
      <c r="Q546" s="349" t="e">
        <f t="shared" ref="Q546:Q583" si="682">P546/K546</f>
        <v>#DIV/0!</v>
      </c>
      <c r="R546" s="348">
        <f>R547+R548</f>
        <v>356529.91237999999</v>
      </c>
      <c r="S546" s="349" t="e">
        <f t="shared" ref="S546:S583" si="683">R546/L546</f>
        <v>#DIV/0!</v>
      </c>
      <c r="T546" s="349"/>
      <c r="U546" s="349"/>
      <c r="V546" s="594"/>
      <c r="W546" s="349"/>
      <c r="X546" s="594">
        <f>X547+X548</f>
        <v>0</v>
      </c>
      <c r="Y546" s="594"/>
      <c r="Z546" s="348">
        <f>AB546+AD546</f>
        <v>529339.25440999994</v>
      </c>
      <c r="AA546" s="349" t="e">
        <f t="shared" si="676"/>
        <v>#DIV/0!</v>
      </c>
      <c r="AB546" s="348">
        <f>AB547+AB548</f>
        <v>522318.35200999997</v>
      </c>
      <c r="AC546" s="349" t="e">
        <f t="shared" si="677"/>
        <v>#DIV/0!</v>
      </c>
      <c r="AD546" s="348">
        <f t="shared" ref="AD546" si="684">AD547+AD548</f>
        <v>7020.9024000000009</v>
      </c>
      <c r="AE546" s="349" t="e">
        <f>AD546/M546</f>
        <v>#DIV/0!</v>
      </c>
      <c r="AF546" s="594"/>
      <c r="AG546" s="594"/>
      <c r="AH546" s="594"/>
      <c r="AI546" s="594"/>
      <c r="AJ546" s="348">
        <f t="shared" si="678"/>
        <v>705630.52066000004</v>
      </c>
      <c r="AK546" s="349" t="e">
        <f t="shared" si="679"/>
        <v>#DIV/0!</v>
      </c>
      <c r="AL546" s="348">
        <f>AL547+AL548</f>
        <v>705630.52066000004</v>
      </c>
      <c r="AM546" s="338" t="e">
        <f t="shared" si="680"/>
        <v>#DIV/0!</v>
      </c>
      <c r="AN546" s="338"/>
      <c r="AO546" s="338"/>
      <c r="AP546" s="348"/>
      <c r="AQ546" s="594"/>
      <c r="AR546" s="348"/>
      <c r="AS546" s="594"/>
      <c r="AT546" s="595" t="e">
        <f>AT547+AT548</f>
        <v>#REF!</v>
      </c>
      <c r="AU546" s="595"/>
      <c r="AV546" s="595" t="e">
        <f>AV547+AV548</f>
        <v>#REF!</v>
      </c>
      <c r="AW546" s="595">
        <f t="shared" ref="AW546:AW576" si="685">AX546</f>
        <v>0</v>
      </c>
      <c r="AX546" s="595"/>
      <c r="AY546" s="595"/>
      <c r="AZ546" s="595" t="e">
        <f>AZ547+AZ548</f>
        <v>#REF!</v>
      </c>
      <c r="BA546" s="595" t="e">
        <f>AC546+AS546</f>
        <v>#DIV/0!</v>
      </c>
      <c r="BB546" s="595" t="e">
        <f>BB547+BB548</f>
        <v>#REF!</v>
      </c>
      <c r="BC546" s="595"/>
      <c r="BD546" s="595">
        <f>BD547+BD548</f>
        <v>0</v>
      </c>
      <c r="BE546" s="352" t="e">
        <f>SUM(BG546,BI546,BK546)</f>
        <v>#REF!</v>
      </c>
      <c r="BF546" s="398" t="e">
        <f t="shared" si="630"/>
        <v>#REF!</v>
      </c>
      <c r="BG546" s="352" t="e">
        <f>BG547+BG548</f>
        <v>#REF!</v>
      </c>
      <c r="BH546" s="353" t="e">
        <f t="shared" si="681"/>
        <v>#REF!</v>
      </c>
      <c r="BI546" s="352"/>
      <c r="BJ546" s="595"/>
      <c r="BK546" s="352"/>
      <c r="BL546" s="595"/>
      <c r="BS546" s="684"/>
    </row>
    <row r="547" spans="2:71" s="43" customFormat="1" ht="66.75" hidden="1" customHeight="1" x14ac:dyDescent="0.25">
      <c r="B547" s="232"/>
      <c r="C547" s="158" t="s">
        <v>218</v>
      </c>
      <c r="D547" s="355"/>
      <c r="E547" s="355" t="e">
        <f>#REF!+E554+E560+E563</f>
        <v>#REF!</v>
      </c>
      <c r="F547" s="355" t="e">
        <f>#REF!+F554+F560+F563</f>
        <v>#REF!</v>
      </c>
      <c r="G547" s="355" t="e">
        <f>#REF!+G554+G560+G563</f>
        <v>#REF!</v>
      </c>
      <c r="H547" s="582" t="e">
        <f t="shared" si="674"/>
        <v>#REF!</v>
      </c>
      <c r="I547" s="355" t="e">
        <f>#REF!+I554+I560</f>
        <v>#REF!</v>
      </c>
      <c r="J547" s="355"/>
      <c r="K547" s="354">
        <f>L547+M547</f>
        <v>0</v>
      </c>
      <c r="L547" s="354"/>
      <c r="M547" s="354"/>
      <c r="N547" s="354"/>
      <c r="O547" s="354"/>
      <c r="P547" s="354">
        <f t="shared" si="675"/>
        <v>330733.47054000001</v>
      </c>
      <c r="Q547" s="338" t="e">
        <f t="shared" si="682"/>
        <v>#DIV/0!</v>
      </c>
      <c r="R547" s="354">
        <f>R551+R563</f>
        <v>330733.47054000001</v>
      </c>
      <c r="S547" s="338" t="e">
        <f t="shared" si="683"/>
        <v>#DIV/0!</v>
      </c>
      <c r="T547" s="338"/>
      <c r="U547" s="338"/>
      <c r="V547" s="355"/>
      <c r="W547" s="337"/>
      <c r="X547" s="355"/>
      <c r="Y547" s="355"/>
      <c r="Z547" s="354">
        <f>AB547+AD547</f>
        <v>484428.04838999995</v>
      </c>
      <c r="AA547" s="338" t="e">
        <f t="shared" si="676"/>
        <v>#DIV/0!</v>
      </c>
      <c r="AB547" s="354">
        <f>AB551+AB563</f>
        <v>482816.96610999998</v>
      </c>
      <c r="AC547" s="338" t="e">
        <f t="shared" si="677"/>
        <v>#DIV/0!</v>
      </c>
      <c r="AD547" s="354">
        <f t="shared" ref="AD547" si="686">AD551+AD563</f>
        <v>1611.0822800000001</v>
      </c>
      <c r="AE547" s="338" t="e">
        <f>AD547/M547</f>
        <v>#DIV/0!</v>
      </c>
      <c r="AF547" s="355"/>
      <c r="AG547" s="355"/>
      <c r="AH547" s="355"/>
      <c r="AI547" s="355"/>
      <c r="AJ547" s="354">
        <f t="shared" si="678"/>
        <v>625064.66399000003</v>
      </c>
      <c r="AK547" s="338" t="e">
        <f t="shared" si="679"/>
        <v>#DIV/0!</v>
      </c>
      <c r="AL547" s="354">
        <f>AL551+AL563</f>
        <v>625064.66399000003</v>
      </c>
      <c r="AM547" s="338" t="e">
        <f t="shared" si="680"/>
        <v>#DIV/0!</v>
      </c>
      <c r="AN547" s="338"/>
      <c r="AO547" s="338"/>
      <c r="AP547" s="354"/>
      <c r="AQ547" s="355"/>
      <c r="AR547" s="354"/>
      <c r="AS547" s="355"/>
      <c r="AT547" s="351" t="e">
        <f>#REF!+AT554+AT560</f>
        <v>#REF!</v>
      </c>
      <c r="AU547" s="351"/>
      <c r="AV547" s="351" t="e">
        <f>#REF!+AV554+AV560+AV563</f>
        <v>#REF!</v>
      </c>
      <c r="AW547" s="331" t="e">
        <f t="shared" si="685"/>
        <v>#REF!</v>
      </c>
      <c r="AX547" s="351" t="e">
        <f>#REF!+AX554+AX563</f>
        <v>#REF!</v>
      </c>
      <c r="AY547" s="351"/>
      <c r="AZ547" s="351" t="e">
        <f>#REF!+AZ554+AZ560+AZ563</f>
        <v>#REF!</v>
      </c>
      <c r="BA547" s="331" t="e">
        <f t="shared" ref="BA547:BA576" si="687">BB547</f>
        <v>#REF!</v>
      </c>
      <c r="BB547" s="351" t="e">
        <f>#REF!+BB554+BB560+BB563</f>
        <v>#REF!</v>
      </c>
      <c r="BC547" s="351"/>
      <c r="BD547" s="351"/>
      <c r="BE547" s="356" t="e">
        <f>#REF!+BE554+BE560+BE563</f>
        <v>#REF!</v>
      </c>
      <c r="BF547" s="398" t="e">
        <f t="shared" si="630"/>
        <v>#REF!</v>
      </c>
      <c r="BG547" s="356" t="e">
        <f>#REF!+BG554+BG560+BG563</f>
        <v>#REF!</v>
      </c>
      <c r="BH547" s="357" t="e">
        <f t="shared" si="681"/>
        <v>#REF!</v>
      </c>
      <c r="BI547" s="356"/>
      <c r="BJ547" s="351"/>
      <c r="BK547" s="356"/>
      <c r="BL547" s="351"/>
      <c r="BS547" s="647"/>
    </row>
    <row r="548" spans="2:71" s="43" customFormat="1" ht="66.75" hidden="1" customHeight="1" x14ac:dyDescent="0.25">
      <c r="B548" s="232"/>
      <c r="C548" s="158" t="s">
        <v>75</v>
      </c>
      <c r="D548" s="355"/>
      <c r="E548" s="355" t="e">
        <f>F548+G548</f>
        <v>#REF!</v>
      </c>
      <c r="F548" s="355" t="e">
        <f>#REF!+F555+F561</f>
        <v>#REF!</v>
      </c>
      <c r="G548" s="355" t="e">
        <f>#REF!+G555+G561+G564</f>
        <v>#REF!</v>
      </c>
      <c r="H548" s="582" t="e">
        <f t="shared" si="674"/>
        <v>#REF!</v>
      </c>
      <c r="I548" s="355" t="e">
        <f>#REF!+I555+I561</f>
        <v>#REF!</v>
      </c>
      <c r="J548" s="355"/>
      <c r="K548" s="354">
        <f>L548+M548</f>
        <v>0</v>
      </c>
      <c r="L548" s="354"/>
      <c r="M548" s="354"/>
      <c r="N548" s="354"/>
      <c r="O548" s="354"/>
      <c r="P548" s="354">
        <f t="shared" si="675"/>
        <v>25796.44184</v>
      </c>
      <c r="Q548" s="338" t="e">
        <f t="shared" si="682"/>
        <v>#DIV/0!</v>
      </c>
      <c r="R548" s="354">
        <f>R552+R559+R564+R549</f>
        <v>25796.44184</v>
      </c>
      <c r="S548" s="338" t="e">
        <f t="shared" si="683"/>
        <v>#DIV/0!</v>
      </c>
      <c r="T548" s="338"/>
      <c r="U548" s="338"/>
      <c r="V548" s="355"/>
      <c r="W548" s="337"/>
      <c r="X548" s="355"/>
      <c r="Y548" s="355"/>
      <c r="Z548" s="354">
        <f>AB548+AD548</f>
        <v>44911.206019999998</v>
      </c>
      <c r="AA548" s="338" t="e">
        <f t="shared" si="676"/>
        <v>#DIV/0!</v>
      </c>
      <c r="AB548" s="354">
        <f>AB552+AB559+AB564+AB549</f>
        <v>39501.385899999994</v>
      </c>
      <c r="AC548" s="338" t="e">
        <f t="shared" si="677"/>
        <v>#DIV/0!</v>
      </c>
      <c r="AD548" s="354">
        <f t="shared" ref="AD548" si="688">AD552+AD559+AD564+AD549</f>
        <v>5409.8201200000003</v>
      </c>
      <c r="AE548" s="338" t="e">
        <f>AD548/M548</f>
        <v>#DIV/0!</v>
      </c>
      <c r="AF548" s="355"/>
      <c r="AG548" s="355"/>
      <c r="AH548" s="355"/>
      <c r="AI548" s="355"/>
      <c r="AJ548" s="354">
        <f t="shared" si="678"/>
        <v>80565.856670000008</v>
      </c>
      <c r="AK548" s="338" t="e">
        <f t="shared" si="679"/>
        <v>#DIV/0!</v>
      </c>
      <c r="AL548" s="354">
        <f>AL552+AL559+AL564+AL549</f>
        <v>80565.856670000008</v>
      </c>
      <c r="AM548" s="338" t="e">
        <f t="shared" si="680"/>
        <v>#DIV/0!</v>
      </c>
      <c r="AN548" s="338"/>
      <c r="AO548" s="338"/>
      <c r="AP548" s="354"/>
      <c r="AQ548" s="355"/>
      <c r="AR548" s="354"/>
      <c r="AS548" s="355"/>
      <c r="AT548" s="351" t="e">
        <f>#REF!+AT555+AT561</f>
        <v>#REF!</v>
      </c>
      <c r="AU548" s="351"/>
      <c r="AV548" s="351" t="e">
        <f>#REF!+AV555+AV561+AV564</f>
        <v>#REF!</v>
      </c>
      <c r="AW548" s="331">
        <f t="shared" si="685"/>
        <v>-119.19280000000001</v>
      </c>
      <c r="AX548" s="351">
        <f>AX564</f>
        <v>-119.19280000000001</v>
      </c>
      <c r="AY548" s="351"/>
      <c r="AZ548" s="351" t="e">
        <f>#REF!+AZ555+AZ561+AZ564</f>
        <v>#REF!</v>
      </c>
      <c r="BA548" s="331" t="e">
        <f t="shared" si="687"/>
        <v>#REF!</v>
      </c>
      <c r="BB548" s="351" t="e">
        <f>#REF!+BB555+BB561+BB564+BB568</f>
        <v>#REF!</v>
      </c>
      <c r="BC548" s="351"/>
      <c r="BD548" s="351"/>
      <c r="BE548" s="356" t="e">
        <f>#REF!+BE555+BE561+BE564</f>
        <v>#REF!</v>
      </c>
      <c r="BF548" s="398" t="e">
        <f t="shared" si="630"/>
        <v>#REF!</v>
      </c>
      <c r="BG548" s="356" t="e">
        <f>#REF!+BG555+BG561+BG564+BG568+BG566</f>
        <v>#REF!</v>
      </c>
      <c r="BH548" s="357" t="e">
        <f t="shared" si="681"/>
        <v>#REF!</v>
      </c>
      <c r="BI548" s="356"/>
      <c r="BJ548" s="351"/>
      <c r="BK548" s="356"/>
      <c r="BL548" s="351"/>
      <c r="BS548" s="647"/>
    </row>
    <row r="549" spans="2:71" s="43" customFormat="1" ht="66.75" hidden="1" customHeight="1" x14ac:dyDescent="0.25">
      <c r="B549" s="232" t="s">
        <v>60</v>
      </c>
      <c r="C549" s="197" t="s">
        <v>374</v>
      </c>
      <c r="D549" s="355"/>
      <c r="E549" s="355" t="e">
        <f>F549+G549</f>
        <v>#REF!</v>
      </c>
      <c r="F549" s="355" t="e">
        <f>#REF!+#REF!</f>
        <v>#REF!</v>
      </c>
      <c r="G549" s="355" t="e">
        <f>#REF!+#REF!</f>
        <v>#REF!</v>
      </c>
      <c r="H549" s="582" t="e">
        <f t="shared" si="674"/>
        <v>#REF!</v>
      </c>
      <c r="I549" s="355" t="e">
        <f>#REF!+#REF!</f>
        <v>#REF!</v>
      </c>
      <c r="J549" s="355"/>
      <c r="K549" s="354">
        <f t="shared" ref="K549:K583" si="689">L549</f>
        <v>0</v>
      </c>
      <c r="L549" s="354"/>
      <c r="M549" s="354"/>
      <c r="N549" s="354"/>
      <c r="O549" s="354"/>
      <c r="P549" s="354">
        <f t="shared" si="675"/>
        <v>5865.1815500000002</v>
      </c>
      <c r="Q549" s="338" t="e">
        <f t="shared" si="682"/>
        <v>#DIV/0!</v>
      </c>
      <c r="R549" s="354">
        <v>5865.1815500000002</v>
      </c>
      <c r="S549" s="338" t="e">
        <f t="shared" si="683"/>
        <v>#DIV/0!</v>
      </c>
      <c r="T549" s="338"/>
      <c r="U549" s="338"/>
      <c r="V549" s="355"/>
      <c r="W549" s="337"/>
      <c r="X549" s="355"/>
      <c r="Y549" s="355"/>
      <c r="Z549" s="354">
        <f t="shared" ref="Z549:Z551" si="690">AB549</f>
        <v>5895.6782899999998</v>
      </c>
      <c r="AA549" s="338" t="e">
        <f t="shared" si="676"/>
        <v>#DIV/0!</v>
      </c>
      <c r="AB549" s="354">
        <v>5895.6782899999998</v>
      </c>
      <c r="AC549" s="338" t="e">
        <f t="shared" si="677"/>
        <v>#DIV/0!</v>
      </c>
      <c r="AD549" s="354">
        <v>0</v>
      </c>
      <c r="AE549" s="338">
        <v>0</v>
      </c>
      <c r="AF549" s="355"/>
      <c r="AG549" s="355"/>
      <c r="AH549" s="355"/>
      <c r="AI549" s="355"/>
      <c r="AJ549" s="354">
        <f t="shared" si="678"/>
        <v>5903.3024699999996</v>
      </c>
      <c r="AK549" s="338" t="e">
        <f t="shared" si="679"/>
        <v>#DIV/0!</v>
      </c>
      <c r="AL549" s="354">
        <v>5903.3024699999996</v>
      </c>
      <c r="AM549" s="338" t="e">
        <f t="shared" si="680"/>
        <v>#DIV/0!</v>
      </c>
      <c r="AN549" s="338"/>
      <c r="AO549" s="338"/>
      <c r="AP549" s="354"/>
      <c r="AQ549" s="355"/>
      <c r="AR549" s="354"/>
      <c r="AS549" s="355"/>
      <c r="AT549" s="351" t="e">
        <f>#REF!+#REF!</f>
        <v>#REF!</v>
      </c>
      <c r="AU549" s="351"/>
      <c r="AV549" s="351" t="e">
        <f>#REF!+#REF!</f>
        <v>#REF!</v>
      </c>
      <c r="AW549" s="331" t="e">
        <f t="shared" si="685"/>
        <v>#REF!</v>
      </c>
      <c r="AX549" s="351" t="e">
        <f>#REF!+#REF!</f>
        <v>#REF!</v>
      </c>
      <c r="AY549" s="351"/>
      <c r="AZ549" s="351" t="e">
        <f>#REF!+#REF!</f>
        <v>#REF!</v>
      </c>
      <c r="BA549" s="331" t="e">
        <f t="shared" si="687"/>
        <v>#REF!</v>
      </c>
      <c r="BB549" s="351" t="e">
        <f>#REF!+#REF!</f>
        <v>#REF!</v>
      </c>
      <c r="BC549" s="351"/>
      <c r="BD549" s="351"/>
      <c r="BE549" s="356" t="e">
        <f>BG549+BK549</f>
        <v>#REF!</v>
      </c>
      <c r="BF549" s="398" t="e">
        <f t="shared" si="630"/>
        <v>#REF!</v>
      </c>
      <c r="BG549" s="356" t="e">
        <f>#REF!+#REF!</f>
        <v>#REF!</v>
      </c>
      <c r="BH549" s="357" t="e">
        <f t="shared" si="681"/>
        <v>#REF!</v>
      </c>
      <c r="BI549" s="356"/>
      <c r="BJ549" s="351"/>
      <c r="BK549" s="356"/>
      <c r="BL549" s="351"/>
      <c r="BS549" s="647"/>
    </row>
    <row r="550" spans="2:71" s="43" customFormat="1" ht="66.75" hidden="1" customHeight="1" x14ac:dyDescent="0.25">
      <c r="B550" s="232" t="s">
        <v>67</v>
      </c>
      <c r="C550" s="197" t="s">
        <v>376</v>
      </c>
      <c r="D550" s="355"/>
      <c r="E550" s="355"/>
      <c r="F550" s="355"/>
      <c r="G550" s="355"/>
      <c r="H550" s="582"/>
      <c r="I550" s="355"/>
      <c r="J550" s="355"/>
      <c r="K550" s="354">
        <f t="shared" ref="K550:K555" si="691">L550+M550</f>
        <v>0</v>
      </c>
      <c r="L550" s="354"/>
      <c r="M550" s="354"/>
      <c r="N550" s="354"/>
      <c r="O550" s="354"/>
      <c r="P550" s="354">
        <f t="shared" si="675"/>
        <v>278035.26843</v>
      </c>
      <c r="Q550" s="338" t="e">
        <f t="shared" si="682"/>
        <v>#DIV/0!</v>
      </c>
      <c r="R550" s="354">
        <f>R551+R552</f>
        <v>278035.26843</v>
      </c>
      <c r="S550" s="338" t="e">
        <f t="shared" si="683"/>
        <v>#DIV/0!</v>
      </c>
      <c r="T550" s="338"/>
      <c r="U550" s="338"/>
      <c r="V550" s="355"/>
      <c r="W550" s="337"/>
      <c r="X550" s="355"/>
      <c r="Y550" s="355"/>
      <c r="Z550" s="354">
        <f t="shared" si="690"/>
        <v>444729.49737</v>
      </c>
      <c r="AA550" s="338" t="e">
        <f t="shared" si="676"/>
        <v>#DIV/0!</v>
      </c>
      <c r="AB550" s="354">
        <f>AB551+AB552</f>
        <v>444729.49737</v>
      </c>
      <c r="AC550" s="338" t="e">
        <f t="shared" si="677"/>
        <v>#DIV/0!</v>
      </c>
      <c r="AD550" s="354">
        <f t="shared" ref="AD550" si="692">AD551+AD552</f>
        <v>7020.9024000000009</v>
      </c>
      <c r="AE550" s="338" t="e">
        <f>AD550/M550</f>
        <v>#DIV/0!</v>
      </c>
      <c r="AF550" s="355"/>
      <c r="AG550" s="355"/>
      <c r="AH550" s="355"/>
      <c r="AI550" s="355"/>
      <c r="AJ550" s="354">
        <f t="shared" si="678"/>
        <v>586080.54515999998</v>
      </c>
      <c r="AK550" s="338" t="e">
        <f t="shared" si="679"/>
        <v>#DIV/0!</v>
      </c>
      <c r="AL550" s="354">
        <f>AL551+AL552</f>
        <v>586080.54515999998</v>
      </c>
      <c r="AM550" s="338" t="e">
        <f t="shared" si="680"/>
        <v>#DIV/0!</v>
      </c>
      <c r="AN550" s="338"/>
      <c r="AO550" s="338"/>
      <c r="AP550" s="354"/>
      <c r="AQ550" s="355"/>
      <c r="AR550" s="354"/>
      <c r="AS550" s="355"/>
      <c r="AT550" s="351"/>
      <c r="AU550" s="351"/>
      <c r="AV550" s="351"/>
      <c r="AW550" s="331"/>
      <c r="AX550" s="351"/>
      <c r="AY550" s="351"/>
      <c r="AZ550" s="351"/>
      <c r="BA550" s="331"/>
      <c r="BB550" s="351"/>
      <c r="BC550" s="351"/>
      <c r="BD550" s="351"/>
      <c r="BE550" s="356"/>
      <c r="BF550" s="398"/>
      <c r="BG550" s="356"/>
      <c r="BH550" s="357"/>
      <c r="BI550" s="356"/>
      <c r="BJ550" s="351"/>
      <c r="BK550" s="356"/>
      <c r="BL550" s="351"/>
      <c r="BS550" s="647"/>
    </row>
    <row r="551" spans="2:71" s="43" customFormat="1" ht="66.75" hidden="1" customHeight="1" x14ac:dyDescent="0.25">
      <c r="B551" s="483"/>
      <c r="C551" s="158" t="s">
        <v>90</v>
      </c>
      <c r="D551" s="355"/>
      <c r="E551" s="355">
        <f>F551</f>
        <v>169786.77174</v>
      </c>
      <c r="F551" s="355">
        <v>169786.77174</v>
      </c>
      <c r="G551" s="355">
        <v>0</v>
      </c>
      <c r="H551" s="355">
        <f t="shared" ref="H551:H552" si="693">I551</f>
        <v>-169786.77174</v>
      </c>
      <c r="I551" s="355">
        <f>L551-F551</f>
        <v>-169786.77174</v>
      </c>
      <c r="J551" s="355"/>
      <c r="K551" s="354">
        <f t="shared" si="691"/>
        <v>0</v>
      </c>
      <c r="L551" s="354"/>
      <c r="M551" s="354"/>
      <c r="N551" s="354"/>
      <c r="O551" s="354"/>
      <c r="P551" s="354">
        <f t="shared" si="675"/>
        <v>269865.03208999999</v>
      </c>
      <c r="Q551" s="338" t="e">
        <f t="shared" si="682"/>
        <v>#DIV/0!</v>
      </c>
      <c r="R551" s="354">
        <f>R554</f>
        <v>269865.03208999999</v>
      </c>
      <c r="S551" s="338" t="e">
        <f t="shared" si="683"/>
        <v>#DIV/0!</v>
      </c>
      <c r="T551" s="338"/>
      <c r="U551" s="338"/>
      <c r="V551" s="355"/>
      <c r="W551" s="484"/>
      <c r="X551" s="355"/>
      <c r="Y551" s="355"/>
      <c r="Z551" s="354">
        <f t="shared" si="690"/>
        <v>424356.53739999997</v>
      </c>
      <c r="AA551" s="338" t="e">
        <f t="shared" si="676"/>
        <v>#DIV/0!</v>
      </c>
      <c r="AB551" s="354">
        <f>AB554</f>
        <v>424356.53739999997</v>
      </c>
      <c r="AC551" s="338" t="e">
        <f t="shared" si="677"/>
        <v>#DIV/0!</v>
      </c>
      <c r="AD551" s="354">
        <f t="shared" ref="AD551:AD552" si="694">AD554</f>
        <v>1611.0822800000001</v>
      </c>
      <c r="AE551" s="338" t="e">
        <f t="shared" ref="AE551:AE552" si="695">AD551/M551</f>
        <v>#DIV/0!</v>
      </c>
      <c r="AF551" s="355"/>
      <c r="AG551" s="355"/>
      <c r="AH551" s="355"/>
      <c r="AI551" s="355"/>
      <c r="AJ551" s="354">
        <f t="shared" si="678"/>
        <v>564042.61736999999</v>
      </c>
      <c r="AK551" s="338" t="e">
        <f t="shared" si="679"/>
        <v>#DIV/0!</v>
      </c>
      <c r="AL551" s="354">
        <f>AL554</f>
        <v>564042.61736999999</v>
      </c>
      <c r="AM551" s="338" t="e">
        <f t="shared" si="680"/>
        <v>#DIV/0!</v>
      </c>
      <c r="AN551" s="338"/>
      <c r="AO551" s="338"/>
      <c r="AP551" s="354"/>
      <c r="AQ551" s="355"/>
      <c r="AR551" s="354"/>
      <c r="AS551" s="355"/>
      <c r="AT551" s="351">
        <f>BB551-AF551</f>
        <v>0</v>
      </c>
      <c r="AU551" s="351"/>
      <c r="AV551" s="351"/>
      <c r="AW551" s="351">
        <f t="shared" ref="AW551:AW552" si="696">AX551</f>
        <v>-988399.15476999991</v>
      </c>
      <c r="AX551" s="351">
        <f>BE551-AJ551</f>
        <v>-988399.15476999991</v>
      </c>
      <c r="AY551" s="351"/>
      <c r="AZ551" s="351"/>
      <c r="BA551" s="351">
        <f t="shared" ref="BA551:BA552" si="697">BB551</f>
        <v>0</v>
      </c>
      <c r="BB551" s="351">
        <f>L551</f>
        <v>0</v>
      </c>
      <c r="BC551" s="351"/>
      <c r="BD551" s="351"/>
      <c r="BE551" s="356">
        <f>BG551</f>
        <v>-424356.53739999997</v>
      </c>
      <c r="BF551" s="485" t="e">
        <f t="shared" ref="BF551:BF552" si="698">BE551/K551</f>
        <v>#DIV/0!</v>
      </c>
      <c r="BG551" s="356">
        <f>L551-AB551</f>
        <v>-424356.53739999997</v>
      </c>
      <c r="BH551" s="357">
        <f t="shared" ref="BH551:BH552" si="699">BG551/AJ551</f>
        <v>-0.75234835867310201</v>
      </c>
      <c r="BI551" s="356"/>
      <c r="BJ551" s="351"/>
      <c r="BK551" s="356"/>
      <c r="BL551" s="351"/>
      <c r="BS551" s="647"/>
    </row>
    <row r="552" spans="2:71" s="43" customFormat="1" ht="66.75" hidden="1" customHeight="1" x14ac:dyDescent="0.25">
      <c r="B552" s="483"/>
      <c r="C552" s="158" t="s">
        <v>75</v>
      </c>
      <c r="D552" s="355"/>
      <c r="E552" s="355">
        <f>F552+G552</f>
        <v>5162.3214399999997</v>
      </c>
      <c r="F552" s="355">
        <v>5162.3214399999997</v>
      </c>
      <c r="G552" s="355">
        <v>0</v>
      </c>
      <c r="H552" s="355">
        <f t="shared" si="693"/>
        <v>-5162.3214399999997</v>
      </c>
      <c r="I552" s="355">
        <f>L552-F552</f>
        <v>-5162.3214399999997</v>
      </c>
      <c r="J552" s="355"/>
      <c r="K552" s="354">
        <f t="shared" si="691"/>
        <v>0</v>
      </c>
      <c r="L552" s="354"/>
      <c r="M552" s="354"/>
      <c r="N552" s="354"/>
      <c r="O552" s="354"/>
      <c r="P552" s="354">
        <f>R552+X552</f>
        <v>8170.2363400000004</v>
      </c>
      <c r="Q552" s="338" t="e">
        <f t="shared" si="682"/>
        <v>#DIV/0!</v>
      </c>
      <c r="R552" s="354">
        <f>R555</f>
        <v>8170.2363400000004</v>
      </c>
      <c r="S552" s="338" t="e">
        <f t="shared" si="683"/>
        <v>#DIV/0!</v>
      </c>
      <c r="T552" s="338"/>
      <c r="U552" s="338"/>
      <c r="V552" s="355"/>
      <c r="W552" s="484"/>
      <c r="X552" s="355"/>
      <c r="Y552" s="355"/>
      <c r="Z552" s="354">
        <f>AB552+AH552</f>
        <v>20372.95997</v>
      </c>
      <c r="AA552" s="338" t="e">
        <f t="shared" si="676"/>
        <v>#DIV/0!</v>
      </c>
      <c r="AB552" s="354">
        <f>AB555</f>
        <v>20372.95997</v>
      </c>
      <c r="AC552" s="338" t="e">
        <f t="shared" si="677"/>
        <v>#DIV/0!</v>
      </c>
      <c r="AD552" s="354">
        <f t="shared" si="694"/>
        <v>5409.8201200000003</v>
      </c>
      <c r="AE552" s="338" t="e">
        <f t="shared" si="695"/>
        <v>#DIV/0!</v>
      </c>
      <c r="AF552" s="355"/>
      <c r="AG552" s="355"/>
      <c r="AH552" s="355"/>
      <c r="AI552" s="355"/>
      <c r="AJ552" s="354">
        <f>AL552+AR552</f>
        <v>22037.927790000002</v>
      </c>
      <c r="AK552" s="338" t="e">
        <f t="shared" si="679"/>
        <v>#DIV/0!</v>
      </c>
      <c r="AL552" s="354">
        <f>AL555</f>
        <v>22037.927790000002</v>
      </c>
      <c r="AM552" s="338" t="e">
        <f t="shared" si="680"/>
        <v>#DIV/0!</v>
      </c>
      <c r="AN552" s="338"/>
      <c r="AO552" s="338"/>
      <c r="AP552" s="354"/>
      <c r="AQ552" s="355"/>
      <c r="AR552" s="354"/>
      <c r="AS552" s="355"/>
      <c r="AT552" s="351">
        <f>AL552</f>
        <v>22037.927790000002</v>
      </c>
      <c r="AU552" s="351"/>
      <c r="AV552" s="351"/>
      <c r="AW552" s="351">
        <f t="shared" si="696"/>
        <v>0</v>
      </c>
      <c r="AX552" s="351">
        <f>AR552</f>
        <v>0</v>
      </c>
      <c r="AY552" s="351"/>
      <c r="AZ552" s="351"/>
      <c r="BA552" s="351">
        <f t="shared" si="697"/>
        <v>0</v>
      </c>
      <c r="BB552" s="351">
        <f>L552</f>
        <v>0</v>
      </c>
      <c r="BC552" s="351"/>
      <c r="BD552" s="351"/>
      <c r="BE552" s="356">
        <f>BG552+BK552</f>
        <v>-20372.95997</v>
      </c>
      <c r="BF552" s="485" t="e">
        <f t="shared" si="698"/>
        <v>#DIV/0!</v>
      </c>
      <c r="BG552" s="356">
        <f>L552-AB552</f>
        <v>-20372.95997</v>
      </c>
      <c r="BH552" s="357">
        <f t="shared" si="699"/>
        <v>-0.92444989221012408</v>
      </c>
      <c r="BI552" s="356"/>
      <c r="BJ552" s="351"/>
      <c r="BK552" s="356"/>
      <c r="BL552" s="351"/>
      <c r="BS552" s="647"/>
    </row>
    <row r="553" spans="2:71" s="43" customFormat="1" ht="66.75" hidden="1" customHeight="1" x14ac:dyDescent="0.25">
      <c r="B553" s="232" t="s">
        <v>80</v>
      </c>
      <c r="C553" s="197" t="s">
        <v>333</v>
      </c>
      <c r="D553" s="355"/>
      <c r="E553" s="355">
        <f>F553+G553</f>
        <v>174949.09318</v>
      </c>
      <c r="F553" s="355">
        <f>F554+F555</f>
        <v>174949.09318</v>
      </c>
      <c r="G553" s="355">
        <f>G554+G555</f>
        <v>0</v>
      </c>
      <c r="H553" s="582">
        <f t="shared" si="674"/>
        <v>-174949.09318</v>
      </c>
      <c r="I553" s="355">
        <f>I554+I555</f>
        <v>-174949.09318</v>
      </c>
      <c r="J553" s="355"/>
      <c r="K553" s="354">
        <f t="shared" si="691"/>
        <v>0</v>
      </c>
      <c r="L553" s="354"/>
      <c r="M553" s="354"/>
      <c r="N553" s="354"/>
      <c r="O553" s="354"/>
      <c r="P553" s="354">
        <f>R553+X553</f>
        <v>278035.26843</v>
      </c>
      <c r="Q553" s="338" t="e">
        <f t="shared" si="682"/>
        <v>#DIV/0!</v>
      </c>
      <c r="R553" s="354">
        <f>R554+R555</f>
        <v>278035.26843</v>
      </c>
      <c r="S553" s="338" t="e">
        <f t="shared" si="683"/>
        <v>#DIV/0!</v>
      </c>
      <c r="T553" s="338"/>
      <c r="U553" s="338"/>
      <c r="V553" s="355"/>
      <c r="W553" s="337"/>
      <c r="X553" s="355">
        <f>X554+X555</f>
        <v>0</v>
      </c>
      <c r="Y553" s="355"/>
      <c r="Z553" s="354">
        <f>AB553+AH553</f>
        <v>444729.49737</v>
      </c>
      <c r="AA553" s="338" t="e">
        <f t="shared" si="676"/>
        <v>#DIV/0!</v>
      </c>
      <c r="AB553" s="354">
        <f>AB554+AB555</f>
        <v>444729.49737</v>
      </c>
      <c r="AC553" s="338" t="e">
        <f t="shared" si="677"/>
        <v>#DIV/0!</v>
      </c>
      <c r="AD553" s="354">
        <f>AD554+AD555</f>
        <v>7020.9024000000009</v>
      </c>
      <c r="AE553" s="338" t="e">
        <f>AD553/M553</f>
        <v>#DIV/0!</v>
      </c>
      <c r="AF553" s="355"/>
      <c r="AG553" s="355"/>
      <c r="AH553" s="355">
        <f>AH554+AH555</f>
        <v>0</v>
      </c>
      <c r="AI553" s="355"/>
      <c r="AJ553" s="354">
        <f>AL553+AR553</f>
        <v>586080.54515999998</v>
      </c>
      <c r="AK553" s="338" t="e">
        <f t="shared" si="679"/>
        <v>#DIV/0!</v>
      </c>
      <c r="AL553" s="354">
        <f>AL554+AL555</f>
        <v>586080.54515999998</v>
      </c>
      <c r="AM553" s="338" t="e">
        <f t="shared" si="680"/>
        <v>#DIV/0!</v>
      </c>
      <c r="AN553" s="338"/>
      <c r="AO553" s="338"/>
      <c r="AP553" s="354"/>
      <c r="AQ553" s="355"/>
      <c r="AR553" s="354">
        <f>AR554+AR555</f>
        <v>0</v>
      </c>
      <c r="AS553" s="355"/>
      <c r="AT553" s="351">
        <f>AT554+AT555</f>
        <v>22037.927790000002</v>
      </c>
      <c r="AU553" s="351"/>
      <c r="AV553" s="351">
        <f>AV554+AV555</f>
        <v>0</v>
      </c>
      <c r="AW553" s="331">
        <f t="shared" si="685"/>
        <v>-988399.15476999991</v>
      </c>
      <c r="AX553" s="351">
        <f>AX554+AX555</f>
        <v>-988399.15476999991</v>
      </c>
      <c r="AY553" s="351"/>
      <c r="AZ553" s="351">
        <f>AZ554+AZ555</f>
        <v>0</v>
      </c>
      <c r="BA553" s="331">
        <f t="shared" si="687"/>
        <v>0</v>
      </c>
      <c r="BB553" s="351">
        <f>BB554+BB555</f>
        <v>0</v>
      </c>
      <c r="BC553" s="351"/>
      <c r="BD553" s="351"/>
      <c r="BE553" s="356">
        <f>BG553+BK553</f>
        <v>-444729.49737</v>
      </c>
      <c r="BF553" s="398" t="e">
        <f t="shared" si="630"/>
        <v>#DIV/0!</v>
      </c>
      <c r="BG553" s="356">
        <f>BG554+BG555</f>
        <v>-444729.49737</v>
      </c>
      <c r="BH553" s="357">
        <f t="shared" si="681"/>
        <v>-0.75881975786892708</v>
      </c>
      <c r="BI553" s="356"/>
      <c r="BJ553" s="351"/>
      <c r="BK553" s="356"/>
      <c r="BL553" s="351"/>
      <c r="BS553" s="647"/>
    </row>
    <row r="554" spans="2:71" s="43" customFormat="1" ht="66.75" hidden="1" customHeight="1" x14ac:dyDescent="0.25">
      <c r="B554" s="483"/>
      <c r="C554" s="158" t="s">
        <v>90</v>
      </c>
      <c r="D554" s="355"/>
      <c r="E554" s="355">
        <f>F554</f>
        <v>169786.77174</v>
      </c>
      <c r="F554" s="355">
        <v>169786.77174</v>
      </c>
      <c r="G554" s="355">
        <v>0</v>
      </c>
      <c r="H554" s="355">
        <f t="shared" si="674"/>
        <v>-169786.77174</v>
      </c>
      <c r="I554" s="355">
        <f>L554-F554</f>
        <v>-169786.77174</v>
      </c>
      <c r="J554" s="355"/>
      <c r="K554" s="354">
        <f t="shared" si="691"/>
        <v>0</v>
      </c>
      <c r="L554" s="354"/>
      <c r="M554" s="354"/>
      <c r="N554" s="354"/>
      <c r="O554" s="354"/>
      <c r="P554" s="354">
        <f>R554</f>
        <v>269865.03208999999</v>
      </c>
      <c r="Q554" s="338" t="e">
        <f t="shared" si="682"/>
        <v>#DIV/0!</v>
      </c>
      <c r="R554" s="354">
        <v>269865.03208999999</v>
      </c>
      <c r="S554" s="338" t="e">
        <f t="shared" si="683"/>
        <v>#DIV/0!</v>
      </c>
      <c r="T554" s="338"/>
      <c r="U554" s="338"/>
      <c r="V554" s="355"/>
      <c r="W554" s="484"/>
      <c r="X554" s="355"/>
      <c r="Y554" s="355"/>
      <c r="Z554" s="354">
        <f>AB554</f>
        <v>424356.53739999997</v>
      </c>
      <c r="AA554" s="338" t="e">
        <f t="shared" si="676"/>
        <v>#DIV/0!</v>
      </c>
      <c r="AB554" s="354">
        <f>482816.96611-58460.42871</f>
        <v>424356.53739999997</v>
      </c>
      <c r="AC554" s="338" t="e">
        <f t="shared" si="677"/>
        <v>#DIV/0!</v>
      </c>
      <c r="AD554" s="354">
        <v>1611.0822800000001</v>
      </c>
      <c r="AE554" s="338" t="e">
        <f>AD554/M554</f>
        <v>#DIV/0!</v>
      </c>
      <c r="AF554" s="355"/>
      <c r="AG554" s="355"/>
      <c r="AH554" s="355"/>
      <c r="AI554" s="355"/>
      <c r="AJ554" s="354">
        <f>AL554</f>
        <v>564042.61736999999</v>
      </c>
      <c r="AK554" s="338" t="e">
        <f t="shared" si="679"/>
        <v>#DIV/0!</v>
      </c>
      <c r="AL554" s="354">
        <v>564042.61736999999</v>
      </c>
      <c r="AM554" s="338" t="e">
        <f t="shared" si="680"/>
        <v>#DIV/0!</v>
      </c>
      <c r="AN554" s="338"/>
      <c r="AO554" s="338"/>
      <c r="AP554" s="354"/>
      <c r="AQ554" s="355"/>
      <c r="AR554" s="354"/>
      <c r="AS554" s="355"/>
      <c r="AT554" s="351">
        <f>BB554-AF554</f>
        <v>0</v>
      </c>
      <c r="AU554" s="351"/>
      <c r="AV554" s="351"/>
      <c r="AW554" s="351">
        <f t="shared" si="685"/>
        <v>-988399.15476999991</v>
      </c>
      <c r="AX554" s="351">
        <f>BE554-AJ554</f>
        <v>-988399.15476999991</v>
      </c>
      <c r="AY554" s="351"/>
      <c r="AZ554" s="351"/>
      <c r="BA554" s="351">
        <f t="shared" si="687"/>
        <v>0</v>
      </c>
      <c r="BB554" s="351">
        <f>L554</f>
        <v>0</v>
      </c>
      <c r="BC554" s="351"/>
      <c r="BD554" s="351"/>
      <c r="BE554" s="356">
        <f>BG554</f>
        <v>-424356.53739999997</v>
      </c>
      <c r="BF554" s="485" t="e">
        <f t="shared" si="630"/>
        <v>#DIV/0!</v>
      </c>
      <c r="BG554" s="356">
        <f>L554-AB554</f>
        <v>-424356.53739999997</v>
      </c>
      <c r="BH554" s="357">
        <f t="shared" si="681"/>
        <v>-0.75234835867310201</v>
      </c>
      <c r="BI554" s="356"/>
      <c r="BJ554" s="351"/>
      <c r="BK554" s="356"/>
      <c r="BL554" s="351"/>
      <c r="BS554" s="647"/>
    </row>
    <row r="555" spans="2:71" s="43" customFormat="1" ht="66.75" hidden="1" customHeight="1" x14ac:dyDescent="0.25">
      <c r="B555" s="483"/>
      <c r="C555" s="158" t="s">
        <v>75</v>
      </c>
      <c r="D555" s="355"/>
      <c r="E555" s="355">
        <f>F555+G555</f>
        <v>5162.3214399999997</v>
      </c>
      <c r="F555" s="355">
        <v>5162.3214399999997</v>
      </c>
      <c r="G555" s="355">
        <v>0</v>
      </c>
      <c r="H555" s="355">
        <f t="shared" si="674"/>
        <v>-5162.3214399999997</v>
      </c>
      <c r="I555" s="355">
        <f>L555-F555</f>
        <v>-5162.3214399999997</v>
      </c>
      <c r="J555" s="355"/>
      <c r="K555" s="354">
        <f t="shared" si="691"/>
        <v>0</v>
      </c>
      <c r="L555" s="354"/>
      <c r="M555" s="354"/>
      <c r="N555" s="354"/>
      <c r="O555" s="354"/>
      <c r="P555" s="354">
        <f>R555+X555</f>
        <v>8170.2363400000004</v>
      </c>
      <c r="Q555" s="338" t="e">
        <f t="shared" si="682"/>
        <v>#DIV/0!</v>
      </c>
      <c r="R555" s="354">
        <v>8170.2363400000004</v>
      </c>
      <c r="S555" s="338" t="e">
        <f t="shared" si="683"/>
        <v>#DIV/0!</v>
      </c>
      <c r="T555" s="338"/>
      <c r="U555" s="338"/>
      <c r="V555" s="355"/>
      <c r="W555" s="484"/>
      <c r="X555" s="355"/>
      <c r="Y555" s="355"/>
      <c r="Z555" s="354">
        <f>AB555+AH555</f>
        <v>20372.95997</v>
      </c>
      <c r="AA555" s="338" t="e">
        <f t="shared" si="676"/>
        <v>#DIV/0!</v>
      </c>
      <c r="AB555" s="354">
        <f>39501.3859-19128.42593</f>
        <v>20372.95997</v>
      </c>
      <c r="AC555" s="338" t="e">
        <f t="shared" si="677"/>
        <v>#DIV/0!</v>
      </c>
      <c r="AD555" s="354">
        <v>5409.8201200000003</v>
      </c>
      <c r="AE555" s="338" t="e">
        <f>AD555/M555</f>
        <v>#DIV/0!</v>
      </c>
      <c r="AF555" s="355"/>
      <c r="AG555" s="355"/>
      <c r="AH555" s="355"/>
      <c r="AI555" s="355"/>
      <c r="AJ555" s="354">
        <f>AL555+AR555</f>
        <v>22037.927790000002</v>
      </c>
      <c r="AK555" s="338" t="e">
        <f t="shared" si="679"/>
        <v>#DIV/0!</v>
      </c>
      <c r="AL555" s="354">
        <v>22037.927790000002</v>
      </c>
      <c r="AM555" s="338" t="e">
        <f t="shared" si="680"/>
        <v>#DIV/0!</v>
      </c>
      <c r="AN555" s="338"/>
      <c r="AO555" s="338"/>
      <c r="AP555" s="354"/>
      <c r="AQ555" s="355"/>
      <c r="AR555" s="354"/>
      <c r="AS555" s="355"/>
      <c r="AT555" s="351">
        <f>AL555</f>
        <v>22037.927790000002</v>
      </c>
      <c r="AU555" s="351"/>
      <c r="AV555" s="351"/>
      <c r="AW555" s="351">
        <f t="shared" si="685"/>
        <v>0</v>
      </c>
      <c r="AX555" s="351">
        <f>AR555</f>
        <v>0</v>
      </c>
      <c r="AY555" s="351"/>
      <c r="AZ555" s="351"/>
      <c r="BA555" s="351">
        <f t="shared" si="687"/>
        <v>0</v>
      </c>
      <c r="BB555" s="351">
        <f>L555</f>
        <v>0</v>
      </c>
      <c r="BC555" s="351"/>
      <c r="BD555" s="351"/>
      <c r="BE555" s="356">
        <f>BG555+BK555</f>
        <v>-20372.95997</v>
      </c>
      <c r="BF555" s="485" t="e">
        <f t="shared" si="630"/>
        <v>#DIV/0!</v>
      </c>
      <c r="BG555" s="356">
        <f>L555-AB555</f>
        <v>-20372.95997</v>
      </c>
      <c r="BH555" s="357">
        <f t="shared" si="681"/>
        <v>-0.92444989221012408</v>
      </c>
      <c r="BI555" s="356"/>
      <c r="BJ555" s="351"/>
      <c r="BK555" s="356"/>
      <c r="BL555" s="351"/>
      <c r="BS555" s="647"/>
    </row>
    <row r="556" spans="2:71" s="43" customFormat="1" ht="105" hidden="1" customHeight="1" x14ac:dyDescent="0.25">
      <c r="B556" s="232" t="s">
        <v>71</v>
      </c>
      <c r="C556" s="197" t="s">
        <v>375</v>
      </c>
      <c r="D556" s="355"/>
      <c r="E556" s="355"/>
      <c r="F556" s="355"/>
      <c r="G556" s="355"/>
      <c r="H556" s="582"/>
      <c r="I556" s="355"/>
      <c r="J556" s="355"/>
      <c r="K556" s="354">
        <f>L556</f>
        <v>0</v>
      </c>
      <c r="L556" s="354"/>
      <c r="M556" s="354"/>
      <c r="N556" s="354"/>
      <c r="O556" s="354"/>
      <c r="P556" s="354">
        <v>0</v>
      </c>
      <c r="Q556" s="338">
        <v>0</v>
      </c>
      <c r="R556" s="354"/>
      <c r="S556" s="338"/>
      <c r="T556" s="338"/>
      <c r="U556" s="338"/>
      <c r="V556" s="355"/>
      <c r="W556" s="337"/>
      <c r="X556" s="355"/>
      <c r="Y556" s="355"/>
      <c r="Z556" s="354">
        <f>AB556</f>
        <v>0</v>
      </c>
      <c r="AA556" s="338" t="e">
        <f t="shared" si="676"/>
        <v>#DIV/0!</v>
      </c>
      <c r="AB556" s="354">
        <v>0</v>
      </c>
      <c r="AC556" s="338" t="e">
        <f t="shared" si="677"/>
        <v>#DIV/0!</v>
      </c>
      <c r="AD556" s="338"/>
      <c r="AE556" s="338"/>
      <c r="AF556" s="355"/>
      <c r="AG556" s="355"/>
      <c r="AH556" s="355"/>
      <c r="AI556" s="355"/>
      <c r="AJ556" s="354">
        <f>AJ557</f>
        <v>0</v>
      </c>
      <c r="AK556" s="338">
        <v>0</v>
      </c>
      <c r="AL556" s="354">
        <f>AL557</f>
        <v>0</v>
      </c>
      <c r="AM556" s="338"/>
      <c r="AN556" s="338"/>
      <c r="AO556" s="338"/>
      <c r="AP556" s="354"/>
      <c r="AQ556" s="355"/>
      <c r="AR556" s="354"/>
      <c r="AS556" s="355"/>
      <c r="AT556" s="351"/>
      <c r="AU556" s="351"/>
      <c r="AV556" s="351"/>
      <c r="AW556" s="331"/>
      <c r="AX556" s="351"/>
      <c r="AY556" s="351"/>
      <c r="AZ556" s="351"/>
      <c r="BA556" s="331"/>
      <c r="BB556" s="351"/>
      <c r="BC556" s="351"/>
      <c r="BD556" s="351"/>
      <c r="BE556" s="356"/>
      <c r="BF556" s="398"/>
      <c r="BG556" s="356"/>
      <c r="BH556" s="357"/>
      <c r="BI556" s="356"/>
      <c r="BJ556" s="351"/>
      <c r="BK556" s="356"/>
      <c r="BL556" s="351"/>
      <c r="BS556" s="647"/>
    </row>
    <row r="557" spans="2:71" s="43" customFormat="1" ht="66.75" hidden="1" customHeight="1" x14ac:dyDescent="0.25">
      <c r="B557" s="483"/>
      <c r="C557" s="158" t="s">
        <v>90</v>
      </c>
      <c r="D557" s="355"/>
      <c r="E557" s="355">
        <f>F557</f>
        <v>169786.77174</v>
      </c>
      <c r="F557" s="355">
        <v>169786.77174</v>
      </c>
      <c r="G557" s="355">
        <v>0</v>
      </c>
      <c r="H557" s="355">
        <f t="shared" ref="H557" si="700">I557</f>
        <v>-169786.77174</v>
      </c>
      <c r="I557" s="355">
        <f>L557-F557</f>
        <v>-169786.77174</v>
      </c>
      <c r="J557" s="355"/>
      <c r="K557" s="354">
        <f t="shared" ref="K557:K558" si="701">L557</f>
        <v>0</v>
      </c>
      <c r="L557" s="354"/>
      <c r="M557" s="354"/>
      <c r="N557" s="354"/>
      <c r="O557" s="354"/>
      <c r="P557" s="354">
        <f>R557</f>
        <v>0</v>
      </c>
      <c r="Q557" s="338" t="e">
        <f t="shared" ref="Q557" si="702">P557/K557</f>
        <v>#DIV/0!</v>
      </c>
      <c r="R557" s="354">
        <v>0</v>
      </c>
      <c r="S557" s="338" t="e">
        <f t="shared" ref="S557" si="703">R557/L557</f>
        <v>#DIV/0!</v>
      </c>
      <c r="T557" s="338"/>
      <c r="U557" s="338"/>
      <c r="V557" s="355"/>
      <c r="W557" s="484"/>
      <c r="X557" s="355"/>
      <c r="Y557" s="355"/>
      <c r="Z557" s="354">
        <f>AB557</f>
        <v>0</v>
      </c>
      <c r="AA557" s="338" t="e">
        <f t="shared" si="676"/>
        <v>#DIV/0!</v>
      </c>
      <c r="AB557" s="354"/>
      <c r="AC557" s="338" t="e">
        <f t="shared" si="677"/>
        <v>#DIV/0!</v>
      </c>
      <c r="AD557" s="338"/>
      <c r="AE557" s="338"/>
      <c r="AF557" s="355"/>
      <c r="AG557" s="355"/>
      <c r="AH557" s="355"/>
      <c r="AI557" s="355"/>
      <c r="AJ557" s="354">
        <f>AL557</f>
        <v>0</v>
      </c>
      <c r="AK557" s="338" t="e">
        <f t="shared" ref="AK557" si="704">AJ557/K557</f>
        <v>#DIV/0!</v>
      </c>
      <c r="AL557" s="354">
        <v>0</v>
      </c>
      <c r="AM557" s="338" t="e">
        <f t="shared" ref="AM557" si="705">AL557/L557</f>
        <v>#DIV/0!</v>
      </c>
      <c r="AN557" s="338"/>
      <c r="AO557" s="338"/>
      <c r="AP557" s="354"/>
      <c r="AQ557" s="355"/>
      <c r="AR557" s="354"/>
      <c r="AS557" s="355"/>
      <c r="AT557" s="351">
        <f>BB557-AF557</f>
        <v>0</v>
      </c>
      <c r="AU557" s="351"/>
      <c r="AV557" s="351"/>
      <c r="AW557" s="351">
        <f t="shared" ref="AW557" si="706">AX557</f>
        <v>0</v>
      </c>
      <c r="AX557" s="351">
        <f>BE557-AJ557</f>
        <v>0</v>
      </c>
      <c r="AY557" s="351"/>
      <c r="AZ557" s="351"/>
      <c r="BA557" s="351">
        <f t="shared" ref="BA557" si="707">BB557</f>
        <v>0</v>
      </c>
      <c r="BB557" s="351">
        <f>L557</f>
        <v>0</v>
      </c>
      <c r="BC557" s="351"/>
      <c r="BD557" s="351"/>
      <c r="BE557" s="356">
        <f>BG557</f>
        <v>0</v>
      </c>
      <c r="BF557" s="485" t="e">
        <f t="shared" ref="BF557" si="708">BE557/K557</f>
        <v>#DIV/0!</v>
      </c>
      <c r="BG557" s="356">
        <f>L557-AB557</f>
        <v>0</v>
      </c>
      <c r="BH557" s="357" t="e">
        <f t="shared" ref="BH557" si="709">BG557/AJ557</f>
        <v>#DIV/0!</v>
      </c>
      <c r="BI557" s="356"/>
      <c r="BJ557" s="351"/>
      <c r="BK557" s="356"/>
      <c r="BL557" s="351"/>
      <c r="BS557" s="647"/>
    </row>
    <row r="558" spans="2:71" s="43" customFormat="1" ht="66.75" hidden="1" customHeight="1" x14ac:dyDescent="0.25">
      <c r="B558" s="483"/>
      <c r="C558" s="158" t="s">
        <v>75</v>
      </c>
      <c r="D558" s="355"/>
      <c r="E558" s="355"/>
      <c r="F558" s="355"/>
      <c r="G558" s="355"/>
      <c r="H558" s="355"/>
      <c r="I558" s="355"/>
      <c r="J558" s="355"/>
      <c r="K558" s="354">
        <f t="shared" si="701"/>
        <v>0</v>
      </c>
      <c r="L558" s="354"/>
      <c r="M558" s="354"/>
      <c r="N558" s="354"/>
      <c r="O558" s="354"/>
      <c r="P558" s="354"/>
      <c r="Q558" s="338"/>
      <c r="R558" s="354"/>
      <c r="S558" s="338"/>
      <c r="T558" s="338"/>
      <c r="U558" s="338"/>
      <c r="V558" s="355"/>
      <c r="W558" s="484"/>
      <c r="X558" s="355"/>
      <c r="Y558" s="355"/>
      <c r="Z558" s="354"/>
      <c r="AA558" s="338"/>
      <c r="AB558" s="354"/>
      <c r="AC558" s="338"/>
      <c r="AD558" s="338"/>
      <c r="AE558" s="338"/>
      <c r="AF558" s="355"/>
      <c r="AG558" s="355"/>
      <c r="AH558" s="355"/>
      <c r="AI558" s="355"/>
      <c r="AJ558" s="354"/>
      <c r="AK558" s="338"/>
      <c r="AL558" s="354"/>
      <c r="AM558" s="338"/>
      <c r="AN558" s="338"/>
      <c r="AO558" s="338"/>
      <c r="AP558" s="354"/>
      <c r="AQ558" s="355"/>
      <c r="AR558" s="354"/>
      <c r="AS558" s="355"/>
      <c r="AT558" s="351"/>
      <c r="AU558" s="351"/>
      <c r="AV558" s="351"/>
      <c r="AW558" s="351"/>
      <c r="AX558" s="351"/>
      <c r="AY558" s="351"/>
      <c r="AZ558" s="351"/>
      <c r="BA558" s="351"/>
      <c r="BB558" s="351"/>
      <c r="BC558" s="351"/>
      <c r="BD558" s="351"/>
      <c r="BE558" s="356"/>
      <c r="BF558" s="485"/>
      <c r="BG558" s="356"/>
      <c r="BH558" s="357"/>
      <c r="BI558" s="356"/>
      <c r="BJ558" s="351"/>
      <c r="BK558" s="356"/>
      <c r="BL558" s="351"/>
      <c r="BS558" s="647"/>
    </row>
    <row r="559" spans="2:71" s="43" customFormat="1" ht="66.75" hidden="1" customHeight="1" x14ac:dyDescent="0.25">
      <c r="B559" s="232" t="s">
        <v>71</v>
      </c>
      <c r="C559" s="197" t="s">
        <v>311</v>
      </c>
      <c r="D559" s="355"/>
      <c r="E559" s="355">
        <f>F559+G559</f>
        <v>8536.1158599999999</v>
      </c>
      <c r="F559" s="355">
        <f>F560+F561</f>
        <v>8536.1158599999999</v>
      </c>
      <c r="G559" s="355">
        <f>G560+G561</f>
        <v>0</v>
      </c>
      <c r="H559" s="582">
        <f t="shared" si="674"/>
        <v>-8536.1158599999999</v>
      </c>
      <c r="I559" s="355">
        <f>I560+I561</f>
        <v>-8536.1158599999999</v>
      </c>
      <c r="J559" s="355"/>
      <c r="K559" s="354">
        <f t="shared" si="689"/>
        <v>0</v>
      </c>
      <c r="L559" s="354"/>
      <c r="M559" s="354"/>
      <c r="N559" s="354"/>
      <c r="O559" s="354"/>
      <c r="P559" s="354">
        <f>R559+X559</f>
        <v>11593.34131</v>
      </c>
      <c r="Q559" s="338" t="e">
        <f t="shared" si="682"/>
        <v>#DIV/0!</v>
      </c>
      <c r="R559" s="354">
        <f>R560+R561</f>
        <v>11593.34131</v>
      </c>
      <c r="S559" s="338" t="e">
        <f t="shared" si="683"/>
        <v>#DIV/0!</v>
      </c>
      <c r="T559" s="338"/>
      <c r="U559" s="338"/>
      <c r="V559" s="355"/>
      <c r="W559" s="337"/>
      <c r="X559" s="355">
        <f>X560+X561</f>
        <v>0</v>
      </c>
      <c r="Y559" s="355"/>
      <c r="Z559" s="354">
        <f>AB559+AH559</f>
        <v>13113.554840000001</v>
      </c>
      <c r="AA559" s="338" t="e">
        <f t="shared" si="676"/>
        <v>#DIV/0!</v>
      </c>
      <c r="AB559" s="354">
        <f>AB561</f>
        <v>13113.554840000001</v>
      </c>
      <c r="AC559" s="338" t="e">
        <f t="shared" si="677"/>
        <v>#DIV/0!</v>
      </c>
      <c r="AD559" s="338"/>
      <c r="AE559" s="338"/>
      <c r="AF559" s="355"/>
      <c r="AG559" s="355"/>
      <c r="AH559" s="355">
        <f>AH560+AH561</f>
        <v>0</v>
      </c>
      <c r="AI559" s="355"/>
      <c r="AJ559" s="354">
        <f>AL559+AR559</f>
        <v>50272.649740000001</v>
      </c>
      <c r="AK559" s="338" t="e">
        <f t="shared" si="679"/>
        <v>#DIV/0!</v>
      </c>
      <c r="AL559" s="354">
        <f>AL561</f>
        <v>50272.649740000001</v>
      </c>
      <c r="AM559" s="338" t="e">
        <f t="shared" si="680"/>
        <v>#DIV/0!</v>
      </c>
      <c r="AN559" s="338"/>
      <c r="AO559" s="338"/>
      <c r="AP559" s="354"/>
      <c r="AQ559" s="355"/>
      <c r="AR559" s="354">
        <f>AR560+AR561</f>
        <v>0</v>
      </c>
      <c r="AS559" s="355"/>
      <c r="AT559" s="351">
        <f>AT560+AT561</f>
        <v>0</v>
      </c>
      <c r="AU559" s="351"/>
      <c r="AV559" s="351">
        <f>AV560+AV561</f>
        <v>0</v>
      </c>
      <c r="AW559" s="331">
        <f t="shared" si="685"/>
        <v>-63386.204580000005</v>
      </c>
      <c r="AX559" s="351">
        <f>AX560+AX561</f>
        <v>-63386.204580000005</v>
      </c>
      <c r="AY559" s="351"/>
      <c r="AZ559" s="351">
        <f>AZ560+AZ561</f>
        <v>0</v>
      </c>
      <c r="BA559" s="331">
        <f t="shared" si="687"/>
        <v>0</v>
      </c>
      <c r="BB559" s="351">
        <f>BB560+BB561</f>
        <v>0</v>
      </c>
      <c r="BC559" s="351"/>
      <c r="BD559" s="351"/>
      <c r="BE559" s="356">
        <f>BG559+BK559</f>
        <v>-13113.554840000001</v>
      </c>
      <c r="BF559" s="398" t="e">
        <f t="shared" si="630"/>
        <v>#DIV/0!</v>
      </c>
      <c r="BG559" s="356">
        <f>BG560+BG561</f>
        <v>-13113.554840000001</v>
      </c>
      <c r="BH559" s="357">
        <f t="shared" si="681"/>
        <v>-0.26084869024848817</v>
      </c>
      <c r="BI559" s="356"/>
      <c r="BJ559" s="351"/>
      <c r="BK559" s="356"/>
      <c r="BL559" s="351"/>
      <c r="BS559" s="647"/>
    </row>
    <row r="560" spans="2:71" s="43" customFormat="1" ht="66.75" hidden="1" customHeight="1" x14ac:dyDescent="0.25">
      <c r="B560" s="232"/>
      <c r="C560" s="158" t="s">
        <v>90</v>
      </c>
      <c r="D560" s="355"/>
      <c r="E560" s="355">
        <f>F560+G560</f>
        <v>0</v>
      </c>
      <c r="F560" s="355">
        <v>0</v>
      </c>
      <c r="G560" s="355">
        <v>0</v>
      </c>
      <c r="H560" s="582">
        <f t="shared" si="674"/>
        <v>0</v>
      </c>
      <c r="I560" s="355">
        <f>L560-F560</f>
        <v>0</v>
      </c>
      <c r="J560" s="355"/>
      <c r="K560" s="354">
        <f t="shared" si="689"/>
        <v>0</v>
      </c>
      <c r="L560" s="354"/>
      <c r="M560" s="354"/>
      <c r="N560" s="354"/>
      <c r="O560" s="354"/>
      <c r="P560" s="354">
        <f>R560+X560</f>
        <v>0</v>
      </c>
      <c r="Q560" s="338">
        <v>0</v>
      </c>
      <c r="R560" s="354">
        <f>AF560-L560</f>
        <v>0</v>
      </c>
      <c r="S560" s="338">
        <v>0</v>
      </c>
      <c r="T560" s="338"/>
      <c r="U560" s="338"/>
      <c r="V560" s="355"/>
      <c r="W560" s="337"/>
      <c r="X560" s="355"/>
      <c r="Y560" s="355"/>
      <c r="Z560" s="354">
        <f>AB560+AH560</f>
        <v>0</v>
      </c>
      <c r="AA560" s="338" t="e">
        <f t="shared" si="676"/>
        <v>#DIV/0!</v>
      </c>
      <c r="AB560" s="354"/>
      <c r="AC560" s="338" t="e">
        <f t="shared" si="677"/>
        <v>#DIV/0!</v>
      </c>
      <c r="AD560" s="338"/>
      <c r="AE560" s="338"/>
      <c r="AF560" s="355"/>
      <c r="AG560" s="355"/>
      <c r="AH560" s="355"/>
      <c r="AI560" s="355"/>
      <c r="AJ560" s="354">
        <f>AL560+AR560</f>
        <v>0</v>
      </c>
      <c r="AK560" s="338" t="e">
        <f t="shared" si="679"/>
        <v>#DIV/0!</v>
      </c>
      <c r="AL560" s="354"/>
      <c r="AM560" s="338" t="e">
        <f t="shared" si="680"/>
        <v>#DIV/0!</v>
      </c>
      <c r="AN560" s="338"/>
      <c r="AO560" s="338"/>
      <c r="AP560" s="354"/>
      <c r="AQ560" s="355"/>
      <c r="AR560" s="354"/>
      <c r="AS560" s="355"/>
      <c r="AT560" s="351">
        <f>BB560-AF560</f>
        <v>0</v>
      </c>
      <c r="AU560" s="351"/>
      <c r="AV560" s="351"/>
      <c r="AW560" s="331">
        <f t="shared" si="685"/>
        <v>0</v>
      </c>
      <c r="AX560" s="351">
        <f>BE560-AJ560</f>
        <v>0</v>
      </c>
      <c r="AY560" s="351"/>
      <c r="AZ560" s="351"/>
      <c r="BA560" s="331">
        <f t="shared" si="687"/>
        <v>0</v>
      </c>
      <c r="BB560" s="351">
        <f>AF560</f>
        <v>0</v>
      </c>
      <c r="BC560" s="351"/>
      <c r="BD560" s="351"/>
      <c r="BE560" s="356">
        <f>BG560+BK560</f>
        <v>0</v>
      </c>
      <c r="BF560" s="398" t="e">
        <f t="shared" si="630"/>
        <v>#DIV/0!</v>
      </c>
      <c r="BG560" s="356">
        <f>L560-AB560</f>
        <v>0</v>
      </c>
      <c r="BH560" s="357" t="e">
        <f t="shared" si="681"/>
        <v>#DIV/0!</v>
      </c>
      <c r="BI560" s="356"/>
      <c r="BJ560" s="351"/>
      <c r="BK560" s="356"/>
      <c r="BL560" s="351"/>
      <c r="BS560" s="647"/>
    </row>
    <row r="561" spans="2:71" s="43" customFormat="1" ht="66.75" hidden="1" customHeight="1" x14ac:dyDescent="0.25">
      <c r="B561" s="232"/>
      <c r="C561" s="158" t="s">
        <v>75</v>
      </c>
      <c r="D561" s="355"/>
      <c r="E561" s="355">
        <f>F561+G561</f>
        <v>8536.1158599999999</v>
      </c>
      <c r="F561" s="355">
        <v>8536.1158599999999</v>
      </c>
      <c r="G561" s="355"/>
      <c r="H561" s="582">
        <f t="shared" si="674"/>
        <v>-8536.1158599999999</v>
      </c>
      <c r="I561" s="355">
        <f>L561-F561</f>
        <v>-8536.1158599999999</v>
      </c>
      <c r="J561" s="355"/>
      <c r="K561" s="354">
        <f t="shared" si="689"/>
        <v>0</v>
      </c>
      <c r="L561" s="354"/>
      <c r="M561" s="354"/>
      <c r="N561" s="354"/>
      <c r="O561" s="354"/>
      <c r="P561" s="354">
        <f>R561+X561</f>
        <v>11593.34131</v>
      </c>
      <c r="Q561" s="338" t="e">
        <f t="shared" si="682"/>
        <v>#DIV/0!</v>
      </c>
      <c r="R561" s="354">
        <v>11593.34131</v>
      </c>
      <c r="S561" s="338" t="e">
        <f t="shared" si="683"/>
        <v>#DIV/0!</v>
      </c>
      <c r="T561" s="338"/>
      <c r="U561" s="338"/>
      <c r="V561" s="355"/>
      <c r="W561" s="337"/>
      <c r="X561" s="355"/>
      <c r="Y561" s="355"/>
      <c r="Z561" s="354">
        <f>AB561+AH561</f>
        <v>13113.554840000001</v>
      </c>
      <c r="AA561" s="338" t="e">
        <f t="shared" si="676"/>
        <v>#DIV/0!</v>
      </c>
      <c r="AB561" s="354">
        <v>13113.554840000001</v>
      </c>
      <c r="AC561" s="338" t="e">
        <f t="shared" si="677"/>
        <v>#DIV/0!</v>
      </c>
      <c r="AD561" s="338"/>
      <c r="AE561" s="338"/>
      <c r="AF561" s="355"/>
      <c r="AG561" s="355"/>
      <c r="AH561" s="355"/>
      <c r="AI561" s="355"/>
      <c r="AJ561" s="354">
        <f>AL561+AR561</f>
        <v>50272.649740000001</v>
      </c>
      <c r="AK561" s="338" t="e">
        <f t="shared" si="679"/>
        <v>#DIV/0!</v>
      </c>
      <c r="AL561" s="354">
        <v>50272.649740000001</v>
      </c>
      <c r="AM561" s="338" t="e">
        <f t="shared" si="680"/>
        <v>#DIV/0!</v>
      </c>
      <c r="AN561" s="338"/>
      <c r="AO561" s="338"/>
      <c r="AP561" s="354"/>
      <c r="AQ561" s="355"/>
      <c r="AR561" s="354"/>
      <c r="AS561" s="355"/>
      <c r="AT561" s="351">
        <f>BB561-AF561</f>
        <v>0</v>
      </c>
      <c r="AU561" s="351"/>
      <c r="AV561" s="351"/>
      <c r="AW561" s="331">
        <f t="shared" si="685"/>
        <v>-63386.204580000005</v>
      </c>
      <c r="AX561" s="351">
        <f>BE561-AJ561</f>
        <v>-63386.204580000005</v>
      </c>
      <c r="AY561" s="351"/>
      <c r="AZ561" s="351"/>
      <c r="BA561" s="331">
        <f t="shared" si="687"/>
        <v>0</v>
      </c>
      <c r="BB561" s="351">
        <f>L561</f>
        <v>0</v>
      </c>
      <c r="BC561" s="351"/>
      <c r="BD561" s="351"/>
      <c r="BE561" s="356">
        <f>BG561+BK561</f>
        <v>-13113.554840000001</v>
      </c>
      <c r="BF561" s="398" t="e">
        <f t="shared" si="630"/>
        <v>#DIV/0!</v>
      </c>
      <c r="BG561" s="356">
        <f>L561-AB561</f>
        <v>-13113.554840000001</v>
      </c>
      <c r="BH561" s="357">
        <f t="shared" si="681"/>
        <v>-0.26084869024848817</v>
      </c>
      <c r="BI561" s="356"/>
      <c r="BJ561" s="351"/>
      <c r="BK561" s="356"/>
      <c r="BL561" s="351"/>
      <c r="BS561" s="647"/>
    </row>
    <row r="562" spans="2:71" s="43" customFormat="1" ht="66.75" hidden="1" customHeight="1" x14ac:dyDescent="0.25">
      <c r="B562" s="232" t="s">
        <v>31</v>
      </c>
      <c r="C562" s="197" t="s">
        <v>312</v>
      </c>
      <c r="D562" s="355"/>
      <c r="E562" s="355">
        <f>F562</f>
        <v>638.27878999999996</v>
      </c>
      <c r="F562" s="355">
        <f>F563+F564</f>
        <v>638.27878999999996</v>
      </c>
      <c r="G562" s="355"/>
      <c r="H562" s="582">
        <f t="shared" si="674"/>
        <v>0</v>
      </c>
      <c r="I562" s="355"/>
      <c r="J562" s="355"/>
      <c r="K562" s="354">
        <f t="shared" si="689"/>
        <v>0</v>
      </c>
      <c r="L562" s="354"/>
      <c r="M562" s="354"/>
      <c r="N562" s="354"/>
      <c r="O562" s="354"/>
      <c r="P562" s="354">
        <f>R562</f>
        <v>61036.121090000001</v>
      </c>
      <c r="Q562" s="338" t="e">
        <f t="shared" si="682"/>
        <v>#DIV/0!</v>
      </c>
      <c r="R562" s="354">
        <f>R563+R564</f>
        <v>61036.121090000001</v>
      </c>
      <c r="S562" s="338" t="e">
        <f t="shared" si="683"/>
        <v>#DIV/0!</v>
      </c>
      <c r="T562" s="338"/>
      <c r="U562" s="338"/>
      <c r="V562" s="355"/>
      <c r="W562" s="337"/>
      <c r="X562" s="355"/>
      <c r="Y562" s="355"/>
      <c r="Z562" s="354">
        <f>AB562</f>
        <v>58579.621509999997</v>
      </c>
      <c r="AA562" s="338" t="e">
        <f t="shared" si="676"/>
        <v>#DIV/0!</v>
      </c>
      <c r="AB562" s="354">
        <f>AB563+AB564</f>
        <v>58579.621509999997</v>
      </c>
      <c r="AC562" s="338" t="e">
        <f t="shared" si="677"/>
        <v>#DIV/0!</v>
      </c>
      <c r="AD562" s="338"/>
      <c r="AE562" s="338"/>
      <c r="AF562" s="355"/>
      <c r="AG562" s="355"/>
      <c r="AH562" s="355"/>
      <c r="AI562" s="355"/>
      <c r="AJ562" s="354">
        <f>AL562</f>
        <v>63374.023289999997</v>
      </c>
      <c r="AK562" s="338" t="e">
        <f t="shared" si="679"/>
        <v>#DIV/0!</v>
      </c>
      <c r="AL562" s="354">
        <f>AL563+AL564</f>
        <v>63374.023289999997</v>
      </c>
      <c r="AM562" s="338" t="e">
        <f t="shared" si="680"/>
        <v>#DIV/0!</v>
      </c>
      <c r="AN562" s="338"/>
      <c r="AO562" s="338"/>
      <c r="AP562" s="354"/>
      <c r="AQ562" s="355"/>
      <c r="AR562" s="354"/>
      <c r="AS562" s="355"/>
      <c r="AT562" s="351">
        <f>AT563+AT564</f>
        <v>0</v>
      </c>
      <c r="AU562" s="351"/>
      <c r="AV562" s="351"/>
      <c r="AW562" s="331">
        <f t="shared" si="685"/>
        <v>-58579.621509999997</v>
      </c>
      <c r="AX562" s="351">
        <f>AX563+AX564</f>
        <v>-58579.621509999997</v>
      </c>
      <c r="AY562" s="351"/>
      <c r="AZ562" s="351"/>
      <c r="BA562" s="331">
        <f t="shared" si="687"/>
        <v>0</v>
      </c>
      <c r="BB562" s="351">
        <f>BB563+BB564</f>
        <v>0</v>
      </c>
      <c r="BC562" s="351"/>
      <c r="BD562" s="351"/>
      <c r="BE562" s="356">
        <f>BG562</f>
        <v>-58579.621509999997</v>
      </c>
      <c r="BF562" s="398" t="e">
        <f t="shared" si="630"/>
        <v>#DIV/0!</v>
      </c>
      <c r="BG562" s="356">
        <f>BG563+BG564</f>
        <v>-58579.621509999997</v>
      </c>
      <c r="BH562" s="357">
        <f t="shared" si="681"/>
        <v>-0.92434752393641184</v>
      </c>
      <c r="BI562" s="356"/>
      <c r="BJ562" s="351"/>
      <c r="BK562" s="356"/>
      <c r="BL562" s="351"/>
      <c r="BS562" s="647"/>
    </row>
    <row r="563" spans="2:71" s="43" customFormat="1" ht="39.75" hidden="1" customHeight="1" x14ac:dyDescent="0.25">
      <c r="B563" s="232"/>
      <c r="C563" s="158" t="s">
        <v>218</v>
      </c>
      <c r="D563" s="355"/>
      <c r="E563" s="355">
        <f>F563+G563</f>
        <v>638.27878999999996</v>
      </c>
      <c r="F563" s="355">
        <v>638.27878999999996</v>
      </c>
      <c r="G563" s="355"/>
      <c r="H563" s="582">
        <f t="shared" si="674"/>
        <v>-638.27878999999996</v>
      </c>
      <c r="I563" s="355">
        <f>L563-F563</f>
        <v>-638.27878999999996</v>
      </c>
      <c r="J563" s="355"/>
      <c r="K563" s="354">
        <f t="shared" si="689"/>
        <v>0</v>
      </c>
      <c r="L563" s="354"/>
      <c r="M563" s="354"/>
      <c r="N563" s="354"/>
      <c r="O563" s="354"/>
      <c r="P563" s="354">
        <f>R563+X563</f>
        <v>60868.438450000001</v>
      </c>
      <c r="Q563" s="338" t="e">
        <f t="shared" si="682"/>
        <v>#DIV/0!</v>
      </c>
      <c r="R563" s="354">
        <v>60868.438450000001</v>
      </c>
      <c r="S563" s="338" t="e">
        <f t="shared" si="683"/>
        <v>#DIV/0!</v>
      </c>
      <c r="T563" s="338"/>
      <c r="U563" s="338"/>
      <c r="V563" s="355"/>
      <c r="W563" s="337"/>
      <c r="X563" s="355"/>
      <c r="Y563" s="355"/>
      <c r="Z563" s="354">
        <f>AB563+AH563</f>
        <v>58460.42871</v>
      </c>
      <c r="AA563" s="338" t="e">
        <f t="shared" si="676"/>
        <v>#DIV/0!</v>
      </c>
      <c r="AB563" s="354">
        <v>58460.42871</v>
      </c>
      <c r="AC563" s="338" t="e">
        <f t="shared" si="677"/>
        <v>#DIV/0!</v>
      </c>
      <c r="AD563" s="338"/>
      <c r="AE563" s="338"/>
      <c r="AF563" s="355"/>
      <c r="AG563" s="355"/>
      <c r="AH563" s="355"/>
      <c r="AI563" s="355"/>
      <c r="AJ563" s="354">
        <f>AL563+AR563</f>
        <v>61022.046620000001</v>
      </c>
      <c r="AK563" s="338" t="e">
        <f t="shared" si="679"/>
        <v>#DIV/0!</v>
      </c>
      <c r="AL563" s="354">
        <v>61022.046620000001</v>
      </c>
      <c r="AM563" s="338" t="e">
        <f t="shared" si="680"/>
        <v>#DIV/0!</v>
      </c>
      <c r="AN563" s="338"/>
      <c r="AO563" s="338"/>
      <c r="AP563" s="354"/>
      <c r="AQ563" s="355"/>
      <c r="AR563" s="354"/>
      <c r="AS563" s="355"/>
      <c r="AT563" s="351">
        <f>BB563-AF563</f>
        <v>0</v>
      </c>
      <c r="AU563" s="351"/>
      <c r="AV563" s="351"/>
      <c r="AW563" s="331">
        <f t="shared" si="685"/>
        <v>-58460.42871</v>
      </c>
      <c r="AX563" s="351">
        <f>BE563</f>
        <v>-58460.42871</v>
      </c>
      <c r="AY563" s="351"/>
      <c r="AZ563" s="351"/>
      <c r="BA563" s="331">
        <f t="shared" si="687"/>
        <v>0</v>
      </c>
      <c r="BB563" s="351">
        <f>L563</f>
        <v>0</v>
      </c>
      <c r="BC563" s="351"/>
      <c r="BD563" s="351"/>
      <c r="BE563" s="356">
        <f>BG563+BK563</f>
        <v>-58460.42871</v>
      </c>
      <c r="BF563" s="398" t="e">
        <f t="shared" si="630"/>
        <v>#DIV/0!</v>
      </c>
      <c r="BG563" s="356">
        <f>L563-AB563</f>
        <v>-58460.42871</v>
      </c>
      <c r="BH563" s="357">
        <f t="shared" si="681"/>
        <v>-0.9580214356632144</v>
      </c>
      <c r="BI563" s="356"/>
      <c r="BJ563" s="351"/>
      <c r="BK563" s="356"/>
      <c r="BL563" s="351"/>
      <c r="BS563" s="647"/>
    </row>
    <row r="564" spans="2:71" s="43" customFormat="1" ht="39" hidden="1" customHeight="1" x14ac:dyDescent="0.25">
      <c r="B564" s="232"/>
      <c r="C564" s="158" t="s">
        <v>75</v>
      </c>
      <c r="D564" s="355"/>
      <c r="E564" s="355">
        <f>F564+G564</f>
        <v>0</v>
      </c>
      <c r="F564" s="355"/>
      <c r="G564" s="355"/>
      <c r="H564" s="582">
        <f t="shared" si="674"/>
        <v>0</v>
      </c>
      <c r="I564" s="355"/>
      <c r="J564" s="355"/>
      <c r="K564" s="354">
        <f t="shared" si="689"/>
        <v>0</v>
      </c>
      <c r="L564" s="354"/>
      <c r="M564" s="354"/>
      <c r="N564" s="354"/>
      <c r="O564" s="354"/>
      <c r="P564" s="354">
        <f>R564+X564</f>
        <v>167.68263999999999</v>
      </c>
      <c r="Q564" s="338" t="e">
        <f t="shared" si="682"/>
        <v>#DIV/0!</v>
      </c>
      <c r="R564" s="354">
        <v>167.68263999999999</v>
      </c>
      <c r="S564" s="338" t="e">
        <f t="shared" si="683"/>
        <v>#DIV/0!</v>
      </c>
      <c r="T564" s="338"/>
      <c r="U564" s="338"/>
      <c r="V564" s="355"/>
      <c r="W564" s="337"/>
      <c r="X564" s="355"/>
      <c r="Y564" s="355"/>
      <c r="Z564" s="354">
        <f>AB564+AH564</f>
        <v>119.19280000000001</v>
      </c>
      <c r="AA564" s="338" t="e">
        <f t="shared" si="676"/>
        <v>#DIV/0!</v>
      </c>
      <c r="AB564" s="354">
        <v>119.19280000000001</v>
      </c>
      <c r="AC564" s="338" t="e">
        <f t="shared" si="677"/>
        <v>#DIV/0!</v>
      </c>
      <c r="AD564" s="338"/>
      <c r="AE564" s="338"/>
      <c r="AF564" s="355"/>
      <c r="AG564" s="355"/>
      <c r="AH564" s="355"/>
      <c r="AI564" s="355"/>
      <c r="AJ564" s="354">
        <f>AL564+AR564</f>
        <v>2351.97667</v>
      </c>
      <c r="AK564" s="338" t="e">
        <f t="shared" si="679"/>
        <v>#DIV/0!</v>
      </c>
      <c r="AL564" s="354">
        <v>2351.97667</v>
      </c>
      <c r="AM564" s="338" t="e">
        <f t="shared" si="680"/>
        <v>#DIV/0!</v>
      </c>
      <c r="AN564" s="338"/>
      <c r="AO564" s="338"/>
      <c r="AP564" s="354"/>
      <c r="AQ564" s="355"/>
      <c r="AR564" s="354"/>
      <c r="AS564" s="355"/>
      <c r="AT564" s="351">
        <f>BB564-AF564</f>
        <v>0</v>
      </c>
      <c r="AU564" s="351"/>
      <c r="AV564" s="351"/>
      <c r="AW564" s="331">
        <f t="shared" si="685"/>
        <v>-119.19280000000001</v>
      </c>
      <c r="AX564" s="351">
        <f>BE564</f>
        <v>-119.19280000000001</v>
      </c>
      <c r="AY564" s="351"/>
      <c r="AZ564" s="351"/>
      <c r="BA564" s="331">
        <f t="shared" si="687"/>
        <v>0</v>
      </c>
      <c r="BB564" s="351">
        <f>L564</f>
        <v>0</v>
      </c>
      <c r="BC564" s="351"/>
      <c r="BD564" s="351"/>
      <c r="BE564" s="356">
        <f>BG564+BK564</f>
        <v>-119.19280000000001</v>
      </c>
      <c r="BF564" s="398" t="e">
        <f t="shared" si="630"/>
        <v>#DIV/0!</v>
      </c>
      <c r="BG564" s="356">
        <f>L564-AB564</f>
        <v>-119.19280000000001</v>
      </c>
      <c r="BH564" s="357">
        <f t="shared" si="681"/>
        <v>-5.0677713567626501E-2</v>
      </c>
      <c r="BI564" s="356"/>
      <c r="BJ564" s="351"/>
      <c r="BK564" s="356"/>
      <c r="BL564" s="351"/>
      <c r="BS564" s="647"/>
    </row>
    <row r="565" spans="2:71" s="43" customFormat="1" ht="66.75" hidden="1" customHeight="1" x14ac:dyDescent="0.25">
      <c r="B565" s="232"/>
      <c r="C565" s="196" t="s">
        <v>309</v>
      </c>
      <c r="D565" s="355"/>
      <c r="E565" s="355"/>
      <c r="F565" s="355"/>
      <c r="G565" s="355"/>
      <c r="H565" s="582"/>
      <c r="I565" s="355"/>
      <c r="J565" s="355"/>
      <c r="K565" s="590">
        <f>L565</f>
        <v>0</v>
      </c>
      <c r="L565" s="354"/>
      <c r="M565" s="354"/>
      <c r="N565" s="354"/>
      <c r="O565" s="354"/>
      <c r="P565" s="590">
        <f>R565+X565</f>
        <v>0</v>
      </c>
      <c r="Q565" s="338" t="e">
        <f t="shared" si="682"/>
        <v>#DIV/0!</v>
      </c>
      <c r="R565" s="354">
        <f>R566</f>
        <v>0</v>
      </c>
      <c r="S565" s="338" t="e">
        <f t="shared" si="683"/>
        <v>#DIV/0!</v>
      </c>
      <c r="T565" s="338"/>
      <c r="U565" s="338"/>
      <c r="V565" s="355"/>
      <c r="W565" s="337"/>
      <c r="X565" s="355"/>
      <c r="Y565" s="355"/>
      <c r="Z565" s="590">
        <f>AB565+AH565</f>
        <v>0</v>
      </c>
      <c r="AA565" s="338" t="e">
        <f t="shared" si="676"/>
        <v>#DIV/0!</v>
      </c>
      <c r="AB565" s="354">
        <f>AB566</f>
        <v>0</v>
      </c>
      <c r="AC565" s="338" t="e">
        <f t="shared" si="677"/>
        <v>#DIV/0!</v>
      </c>
      <c r="AD565" s="338"/>
      <c r="AE565" s="338"/>
      <c r="AF565" s="355"/>
      <c r="AG565" s="355"/>
      <c r="AH565" s="355"/>
      <c r="AI565" s="355"/>
      <c r="AJ565" s="590">
        <f>AL565+AR565</f>
        <v>0</v>
      </c>
      <c r="AK565" s="342" t="e">
        <f t="shared" si="679"/>
        <v>#DIV/0!</v>
      </c>
      <c r="AL565" s="354">
        <f>AL566</f>
        <v>0</v>
      </c>
      <c r="AM565" s="338" t="e">
        <f t="shared" si="680"/>
        <v>#DIV/0!</v>
      </c>
      <c r="AN565" s="338"/>
      <c r="AO565" s="338"/>
      <c r="AP565" s="354"/>
      <c r="AQ565" s="355"/>
      <c r="AR565" s="354"/>
      <c r="AS565" s="355"/>
      <c r="AT565" s="351"/>
      <c r="AU565" s="351"/>
      <c r="AV565" s="351"/>
      <c r="AW565" s="331">
        <f t="shared" si="685"/>
        <v>0</v>
      </c>
      <c r="AX565" s="351"/>
      <c r="AY565" s="351"/>
      <c r="AZ565" s="351"/>
      <c r="BA565" s="331">
        <f t="shared" si="687"/>
        <v>0</v>
      </c>
      <c r="BB565" s="351">
        <v>0</v>
      </c>
      <c r="BC565" s="351"/>
      <c r="BD565" s="351"/>
      <c r="BE565" s="356">
        <f>BG565+BK565</f>
        <v>0</v>
      </c>
      <c r="BF565" s="398" t="e">
        <f t="shared" si="630"/>
        <v>#DIV/0!</v>
      </c>
      <c r="BG565" s="356">
        <f>BG566</f>
        <v>0</v>
      </c>
      <c r="BH565" s="357" t="e">
        <f>BG565/L565</f>
        <v>#DIV/0!</v>
      </c>
      <c r="BI565" s="356"/>
      <c r="BJ565" s="351"/>
      <c r="BK565" s="356"/>
      <c r="BL565" s="351"/>
      <c r="BS565" s="647"/>
    </row>
    <row r="566" spans="2:71" s="43" customFormat="1" ht="66.75" hidden="1" customHeight="1" x14ac:dyDescent="0.25">
      <c r="B566" s="232"/>
      <c r="C566" s="158" t="s">
        <v>75</v>
      </c>
      <c r="D566" s="355"/>
      <c r="E566" s="355"/>
      <c r="F566" s="355"/>
      <c r="G566" s="355"/>
      <c r="H566" s="582"/>
      <c r="I566" s="355"/>
      <c r="J566" s="355"/>
      <c r="K566" s="590">
        <f>L566</f>
        <v>0</v>
      </c>
      <c r="L566" s="354"/>
      <c r="M566" s="354"/>
      <c r="N566" s="354"/>
      <c r="O566" s="354"/>
      <c r="P566" s="590">
        <f t="shared" ref="P566:P572" si="710">R566</f>
        <v>0</v>
      </c>
      <c r="Q566" s="338" t="e">
        <f t="shared" si="682"/>
        <v>#DIV/0!</v>
      </c>
      <c r="R566" s="354"/>
      <c r="S566" s="338" t="e">
        <f t="shared" si="683"/>
        <v>#DIV/0!</v>
      </c>
      <c r="T566" s="338"/>
      <c r="U566" s="338"/>
      <c r="V566" s="355"/>
      <c r="W566" s="337"/>
      <c r="X566" s="355"/>
      <c r="Y566" s="355"/>
      <c r="Z566" s="590">
        <f t="shared" ref="Z566:Z572" si="711">AB566</f>
        <v>0</v>
      </c>
      <c r="AA566" s="338" t="e">
        <f t="shared" si="676"/>
        <v>#DIV/0!</v>
      </c>
      <c r="AB566" s="354"/>
      <c r="AC566" s="338" t="e">
        <f t="shared" si="677"/>
        <v>#DIV/0!</v>
      </c>
      <c r="AD566" s="338"/>
      <c r="AE566" s="338"/>
      <c r="AF566" s="355"/>
      <c r="AG566" s="355"/>
      <c r="AH566" s="355"/>
      <c r="AI566" s="355"/>
      <c r="AJ566" s="590">
        <f>AL566</f>
        <v>0</v>
      </c>
      <c r="AK566" s="342" t="e">
        <f t="shared" si="679"/>
        <v>#DIV/0!</v>
      </c>
      <c r="AL566" s="354"/>
      <c r="AM566" s="338" t="e">
        <f t="shared" si="680"/>
        <v>#DIV/0!</v>
      </c>
      <c r="AN566" s="338"/>
      <c r="AO566" s="338"/>
      <c r="AP566" s="354"/>
      <c r="AQ566" s="355"/>
      <c r="AR566" s="354"/>
      <c r="AS566" s="355"/>
      <c r="AT566" s="351"/>
      <c r="AU566" s="351"/>
      <c r="AV566" s="351"/>
      <c r="AW566" s="331"/>
      <c r="AX566" s="351"/>
      <c r="AY566" s="351"/>
      <c r="AZ566" s="351"/>
      <c r="BA566" s="331"/>
      <c r="BB566" s="351"/>
      <c r="BC566" s="351"/>
      <c r="BD566" s="351"/>
      <c r="BE566" s="356">
        <f t="shared" ref="BE566:BE572" si="712">BG566</f>
        <v>0</v>
      </c>
      <c r="BF566" s="398" t="e">
        <f t="shared" si="630"/>
        <v>#DIV/0!</v>
      </c>
      <c r="BG566" s="356">
        <f>L566-AB566</f>
        <v>0</v>
      </c>
      <c r="BH566" s="357" t="e">
        <f>BG566/L566</f>
        <v>#DIV/0!</v>
      </c>
      <c r="BI566" s="356"/>
      <c r="BJ566" s="351"/>
      <c r="BK566" s="356"/>
      <c r="BL566" s="351"/>
      <c r="BS566" s="647"/>
    </row>
    <row r="567" spans="2:71" s="43" customFormat="1" ht="66.75" hidden="1" customHeight="1" x14ac:dyDescent="0.25">
      <c r="B567" s="232"/>
      <c r="C567" s="197" t="s">
        <v>299</v>
      </c>
      <c r="D567" s="355"/>
      <c r="E567" s="355"/>
      <c r="F567" s="355"/>
      <c r="G567" s="355"/>
      <c r="H567" s="582"/>
      <c r="I567" s="355"/>
      <c r="J567" s="355"/>
      <c r="K567" s="590">
        <f>L567</f>
        <v>0</v>
      </c>
      <c r="L567" s="354"/>
      <c r="M567" s="354"/>
      <c r="N567" s="354"/>
      <c r="O567" s="354"/>
      <c r="P567" s="590">
        <f t="shared" si="710"/>
        <v>0</v>
      </c>
      <c r="Q567" s="338" t="e">
        <f t="shared" si="682"/>
        <v>#DIV/0!</v>
      </c>
      <c r="R567" s="354">
        <f>R568</f>
        <v>0</v>
      </c>
      <c r="S567" s="338" t="e">
        <f t="shared" si="683"/>
        <v>#DIV/0!</v>
      </c>
      <c r="T567" s="338"/>
      <c r="U567" s="338"/>
      <c r="V567" s="582"/>
      <c r="W567" s="337"/>
      <c r="X567" s="582"/>
      <c r="Y567" s="355"/>
      <c r="Z567" s="590">
        <f t="shared" si="711"/>
        <v>0</v>
      </c>
      <c r="AA567" s="338" t="e">
        <f t="shared" si="676"/>
        <v>#DIV/0!</v>
      </c>
      <c r="AB567" s="354"/>
      <c r="AC567" s="338" t="e">
        <f t="shared" si="677"/>
        <v>#DIV/0!</v>
      </c>
      <c r="AD567" s="338"/>
      <c r="AE567" s="338"/>
      <c r="AF567" s="355"/>
      <c r="AG567" s="355"/>
      <c r="AH567" s="355"/>
      <c r="AI567" s="355"/>
      <c r="AJ567" s="590">
        <f>AL567</f>
        <v>0</v>
      </c>
      <c r="AK567" s="342" t="e">
        <f t="shared" si="679"/>
        <v>#DIV/0!</v>
      </c>
      <c r="AL567" s="354">
        <f>AL568</f>
        <v>0</v>
      </c>
      <c r="AM567" s="338" t="e">
        <f t="shared" si="680"/>
        <v>#DIV/0!</v>
      </c>
      <c r="AN567" s="338"/>
      <c r="AO567" s="338"/>
      <c r="AP567" s="590"/>
      <c r="AQ567" s="355"/>
      <c r="AR567" s="590"/>
      <c r="AS567" s="355"/>
      <c r="AT567" s="351"/>
      <c r="AU567" s="351"/>
      <c r="AV567" s="351"/>
      <c r="AW567" s="331"/>
      <c r="AX567" s="351"/>
      <c r="AY567" s="351"/>
      <c r="AZ567" s="351"/>
      <c r="BA567" s="331">
        <f>BB567</f>
        <v>0</v>
      </c>
      <c r="BB567" s="351">
        <f>BB568</f>
        <v>0</v>
      </c>
      <c r="BC567" s="351"/>
      <c r="BD567" s="351"/>
      <c r="BE567" s="356">
        <f t="shared" si="712"/>
        <v>0</v>
      </c>
      <c r="BF567" s="398" t="e">
        <f t="shared" si="630"/>
        <v>#DIV/0!</v>
      </c>
      <c r="BG567" s="356">
        <f>BG568</f>
        <v>0</v>
      </c>
      <c r="BH567" s="357" t="e">
        <f t="shared" si="681"/>
        <v>#DIV/0!</v>
      </c>
      <c r="BI567" s="593"/>
      <c r="BJ567" s="351"/>
      <c r="BK567" s="593"/>
      <c r="BL567" s="351"/>
      <c r="BS567" s="647"/>
    </row>
    <row r="568" spans="2:71" s="43" customFormat="1" ht="66.75" hidden="1" customHeight="1" x14ac:dyDescent="0.25">
      <c r="B568" s="232"/>
      <c r="C568" s="158" t="s">
        <v>75</v>
      </c>
      <c r="D568" s="355"/>
      <c r="E568" s="355"/>
      <c r="F568" s="355"/>
      <c r="G568" s="355"/>
      <c r="H568" s="582"/>
      <c r="I568" s="355"/>
      <c r="J568" s="355"/>
      <c r="K568" s="590">
        <f>L568</f>
        <v>0</v>
      </c>
      <c r="L568" s="354"/>
      <c r="M568" s="354"/>
      <c r="N568" s="354"/>
      <c r="O568" s="354"/>
      <c r="P568" s="590">
        <f t="shared" si="710"/>
        <v>0</v>
      </c>
      <c r="Q568" s="338" t="e">
        <f t="shared" si="682"/>
        <v>#DIV/0!</v>
      </c>
      <c r="R568" s="354"/>
      <c r="S568" s="338" t="e">
        <f t="shared" si="683"/>
        <v>#DIV/0!</v>
      </c>
      <c r="T568" s="338"/>
      <c r="U568" s="338"/>
      <c r="V568" s="355"/>
      <c r="W568" s="337"/>
      <c r="X568" s="355"/>
      <c r="Y568" s="355"/>
      <c r="Z568" s="590">
        <f t="shared" si="711"/>
        <v>0</v>
      </c>
      <c r="AA568" s="338" t="e">
        <f t="shared" si="676"/>
        <v>#DIV/0!</v>
      </c>
      <c r="AB568" s="354"/>
      <c r="AC568" s="338" t="e">
        <f t="shared" si="677"/>
        <v>#DIV/0!</v>
      </c>
      <c r="AD568" s="338"/>
      <c r="AE568" s="338"/>
      <c r="AF568" s="355"/>
      <c r="AG568" s="355"/>
      <c r="AH568" s="355"/>
      <c r="AI568" s="355"/>
      <c r="AJ568" s="590">
        <f>AL568</f>
        <v>0</v>
      </c>
      <c r="AK568" s="342" t="e">
        <f t="shared" si="679"/>
        <v>#DIV/0!</v>
      </c>
      <c r="AL568" s="354"/>
      <c r="AM568" s="338" t="e">
        <f t="shared" si="680"/>
        <v>#DIV/0!</v>
      </c>
      <c r="AN568" s="338"/>
      <c r="AO568" s="338"/>
      <c r="AP568" s="354"/>
      <c r="AQ568" s="355"/>
      <c r="AR568" s="354"/>
      <c r="AS568" s="355"/>
      <c r="AT568" s="351"/>
      <c r="AU568" s="351"/>
      <c r="AV568" s="351"/>
      <c r="AW568" s="331"/>
      <c r="AX568" s="351"/>
      <c r="AY568" s="351"/>
      <c r="AZ568" s="351"/>
      <c r="BA568" s="331">
        <f>BB568</f>
        <v>0</v>
      </c>
      <c r="BB568" s="351">
        <f>L568</f>
        <v>0</v>
      </c>
      <c r="BC568" s="351"/>
      <c r="BD568" s="351"/>
      <c r="BE568" s="356">
        <f t="shared" si="712"/>
        <v>0</v>
      </c>
      <c r="BF568" s="398" t="e">
        <f t="shared" si="630"/>
        <v>#DIV/0!</v>
      </c>
      <c r="BG568" s="356"/>
      <c r="BH568" s="357" t="e">
        <f t="shared" si="681"/>
        <v>#DIV/0!</v>
      </c>
      <c r="BI568" s="356"/>
      <c r="BJ568" s="351"/>
      <c r="BK568" s="356"/>
      <c r="BL568" s="351"/>
      <c r="BS568" s="647"/>
    </row>
    <row r="569" spans="2:71" s="48" customFormat="1" ht="66.75" hidden="1" customHeight="1" x14ac:dyDescent="0.25">
      <c r="B569" s="482" t="s">
        <v>67</v>
      </c>
      <c r="C569" s="216" t="s">
        <v>219</v>
      </c>
      <c r="D569" s="594" t="e">
        <f>#REF!+#REF!</f>
        <v>#REF!</v>
      </c>
      <c r="E569" s="594" t="e">
        <f>F569+G569</f>
        <v>#REF!</v>
      </c>
      <c r="F569" s="594" t="e">
        <f>#REF!+#REF!</f>
        <v>#REF!</v>
      </c>
      <c r="G569" s="594" t="e">
        <f>#REF!+#REF!</f>
        <v>#REF!</v>
      </c>
      <c r="H569" s="594" t="e">
        <f t="shared" si="674"/>
        <v>#REF!</v>
      </c>
      <c r="I569" s="594" t="e">
        <f>#REF!+#REF!</f>
        <v>#REF!</v>
      </c>
      <c r="J569" s="594"/>
      <c r="K569" s="348">
        <f t="shared" si="689"/>
        <v>0</v>
      </c>
      <c r="L569" s="348"/>
      <c r="M569" s="348"/>
      <c r="N569" s="348"/>
      <c r="O569" s="348"/>
      <c r="P569" s="348">
        <f t="shared" si="710"/>
        <v>561517.79632999992</v>
      </c>
      <c r="Q569" s="349" t="e">
        <f t="shared" si="682"/>
        <v>#DIV/0!</v>
      </c>
      <c r="R569" s="348">
        <f>R570+R571</f>
        <v>561517.79632999992</v>
      </c>
      <c r="S569" s="349" t="e">
        <f t="shared" si="683"/>
        <v>#DIV/0!</v>
      </c>
      <c r="T569" s="349"/>
      <c r="U569" s="349"/>
      <c r="V569" s="594"/>
      <c r="W569" s="349"/>
      <c r="X569" s="594"/>
      <c r="Y569" s="594"/>
      <c r="Z569" s="348">
        <f t="shared" si="711"/>
        <v>829147.38950999989</v>
      </c>
      <c r="AA569" s="349" t="e">
        <f t="shared" si="676"/>
        <v>#DIV/0!</v>
      </c>
      <c r="AB569" s="348">
        <f>AB570+AB571</f>
        <v>829147.38950999989</v>
      </c>
      <c r="AC569" s="349" t="e">
        <f t="shared" si="677"/>
        <v>#DIV/0!</v>
      </c>
      <c r="AD569" s="349"/>
      <c r="AE569" s="349"/>
      <c r="AF569" s="594"/>
      <c r="AG569" s="594"/>
      <c r="AH569" s="594"/>
      <c r="AI569" s="594"/>
      <c r="AJ569" s="348">
        <f t="shared" ref="AJ569" si="713">AL569</f>
        <v>691688.06272000005</v>
      </c>
      <c r="AK569" s="349" t="e">
        <f t="shared" si="679"/>
        <v>#DIV/0!</v>
      </c>
      <c r="AL569" s="348">
        <f>AL570+AL571</f>
        <v>691688.06272000005</v>
      </c>
      <c r="AM569" s="338" t="e">
        <f t="shared" si="680"/>
        <v>#DIV/0!</v>
      </c>
      <c r="AN569" s="338"/>
      <c r="AO569" s="338"/>
      <c r="AP569" s="348"/>
      <c r="AQ569" s="594"/>
      <c r="AR569" s="348"/>
      <c r="AS569" s="594"/>
      <c r="AT569" s="595" t="e">
        <f>#REF!+#REF!</f>
        <v>#REF!</v>
      </c>
      <c r="AU569" s="595"/>
      <c r="AV569" s="595" t="e">
        <f>#REF!+#REF!</f>
        <v>#REF!</v>
      </c>
      <c r="AW569" s="595" t="e">
        <f t="shared" si="685"/>
        <v>#REF!</v>
      </c>
      <c r="AX569" s="595" t="e">
        <f>#REF!+#REF!</f>
        <v>#REF!</v>
      </c>
      <c r="AY569" s="595"/>
      <c r="AZ569" s="595" t="e">
        <f>#REF!+#REF!</f>
        <v>#REF!</v>
      </c>
      <c r="BA569" s="595" t="e">
        <f t="shared" si="687"/>
        <v>#REF!</v>
      </c>
      <c r="BB569" s="595" t="e">
        <f>#REF!+#REF!</f>
        <v>#REF!</v>
      </c>
      <c r="BC569" s="595"/>
      <c r="BD569" s="595"/>
      <c r="BE569" s="352" t="e">
        <f t="shared" si="712"/>
        <v>#REF!</v>
      </c>
      <c r="BF569" s="398" t="e">
        <f t="shared" si="630"/>
        <v>#REF!</v>
      </c>
      <c r="BG569" s="352" t="e">
        <f>#REF!+#REF!</f>
        <v>#REF!</v>
      </c>
      <c r="BH569" s="353" t="e">
        <f>BG569/L569</f>
        <v>#REF!</v>
      </c>
      <c r="BI569" s="352"/>
      <c r="BJ569" s="595"/>
      <c r="BK569" s="352"/>
      <c r="BL569" s="595"/>
      <c r="BS569" s="684"/>
    </row>
    <row r="570" spans="2:71" s="43" customFormat="1" ht="27" hidden="1" customHeight="1" x14ac:dyDescent="0.25">
      <c r="B570" s="232"/>
      <c r="C570" s="158" t="s">
        <v>218</v>
      </c>
      <c r="D570" s="355"/>
      <c r="E570" s="355" t="e">
        <f>#REF!+E574+#REF!+#REF!</f>
        <v>#REF!</v>
      </c>
      <c r="F570" s="355" t="e">
        <f>#REF!+F574+#REF!+#REF!</f>
        <v>#REF!</v>
      </c>
      <c r="G570" s="355" t="e">
        <f>#REF!+G574+#REF!+#REF!</f>
        <v>#REF!</v>
      </c>
      <c r="H570" s="582" t="e">
        <f t="shared" si="674"/>
        <v>#REF!</v>
      </c>
      <c r="I570" s="355" t="e">
        <f>#REF!+I574+#REF!</f>
        <v>#REF!</v>
      </c>
      <c r="J570" s="355"/>
      <c r="K570" s="354">
        <f t="shared" si="689"/>
        <v>0</v>
      </c>
      <c r="L570" s="354"/>
      <c r="M570" s="354"/>
      <c r="N570" s="354"/>
      <c r="O570" s="354"/>
      <c r="P570" s="354">
        <f>R570</f>
        <v>549225.66705999989</v>
      </c>
      <c r="Q570" s="338" t="e">
        <f t="shared" si="682"/>
        <v>#DIV/0!</v>
      </c>
      <c r="R570" s="354">
        <f>R572+R573+R574+R575+R577+R578+R579+R580+R581+R582</f>
        <v>549225.66705999989</v>
      </c>
      <c r="S570" s="338" t="e">
        <f t="shared" si="683"/>
        <v>#DIV/0!</v>
      </c>
      <c r="T570" s="338"/>
      <c r="U570" s="338"/>
      <c r="V570" s="355"/>
      <c r="W570" s="337"/>
      <c r="X570" s="355"/>
      <c r="Y570" s="355"/>
      <c r="Z570" s="354">
        <f>AB570</f>
        <v>806363.17818999989</v>
      </c>
      <c r="AA570" s="338" t="e">
        <f t="shared" si="676"/>
        <v>#DIV/0!</v>
      </c>
      <c r="AB570" s="354">
        <f>AB572+AB573+AB574+AB575+AB577+AB578+AB579+AB580+AB581+AB582</f>
        <v>806363.17818999989</v>
      </c>
      <c r="AC570" s="338" t="e">
        <f t="shared" si="677"/>
        <v>#DIV/0!</v>
      </c>
      <c r="AD570" s="338"/>
      <c r="AE570" s="338"/>
      <c r="AF570" s="355"/>
      <c r="AG570" s="355"/>
      <c r="AH570" s="355"/>
      <c r="AI570" s="355"/>
      <c r="AJ570" s="354">
        <f>AL570</f>
        <v>654779.50343000004</v>
      </c>
      <c r="AK570" s="338" t="e">
        <f t="shared" si="679"/>
        <v>#DIV/0!</v>
      </c>
      <c r="AL570" s="354">
        <f>AL572+AL573+AL574+AL575+AL577+AL578+AL579+AL580+AL581+AL582</f>
        <v>654779.50343000004</v>
      </c>
      <c r="AM570" s="338" t="e">
        <f t="shared" si="680"/>
        <v>#DIV/0!</v>
      </c>
      <c r="AN570" s="338"/>
      <c r="AO570" s="338"/>
      <c r="AP570" s="354"/>
      <c r="AQ570" s="355"/>
      <c r="AR570" s="354"/>
      <c r="AS570" s="355"/>
      <c r="AT570" s="351" t="e">
        <f>#REF!+AT574+#REF!</f>
        <v>#REF!</v>
      </c>
      <c r="AU570" s="351"/>
      <c r="AV570" s="351" t="e">
        <f>#REF!+AV574+#REF!+#REF!</f>
        <v>#REF!</v>
      </c>
      <c r="AW570" s="331" t="e">
        <f t="shared" si="685"/>
        <v>#REF!</v>
      </c>
      <c r="AX570" s="351" t="e">
        <f>#REF!+AX574+#REF!</f>
        <v>#REF!</v>
      </c>
      <c r="AY570" s="351"/>
      <c r="AZ570" s="351" t="e">
        <f>#REF!+AZ574+#REF!+#REF!</f>
        <v>#REF!</v>
      </c>
      <c r="BA570" s="331" t="e">
        <f t="shared" si="687"/>
        <v>#REF!</v>
      </c>
      <c r="BB570" s="351" t="e">
        <f>#REF!+BB574+#REF!+#REF!</f>
        <v>#REF!</v>
      </c>
      <c r="BC570" s="351"/>
      <c r="BD570" s="351"/>
      <c r="BE570" s="356" t="e">
        <f>#REF!+BE574+#REF!+#REF!</f>
        <v>#REF!</v>
      </c>
      <c r="BF570" s="398" t="e">
        <f t="shared" si="630"/>
        <v>#REF!</v>
      </c>
      <c r="BG570" s="356" t="e">
        <f>#REF!+BG574+#REF!+#REF!</f>
        <v>#REF!</v>
      </c>
      <c r="BH570" s="357" t="e">
        <f t="shared" ref="BH570:BH571" si="714">BG570/AJ570</f>
        <v>#REF!</v>
      </c>
      <c r="BI570" s="356"/>
      <c r="BJ570" s="351"/>
      <c r="BK570" s="356"/>
      <c r="BL570" s="351"/>
      <c r="BS570" s="647"/>
    </row>
    <row r="571" spans="2:71" s="43" customFormat="1" ht="31.5" hidden="1" customHeight="1" x14ac:dyDescent="0.25">
      <c r="B571" s="232"/>
      <c r="C571" s="158" t="s">
        <v>75</v>
      </c>
      <c r="D571" s="355"/>
      <c r="E571" s="355" t="e">
        <f>F571+G571</f>
        <v>#REF!</v>
      </c>
      <c r="F571" s="355" t="e">
        <f>#REF!+F575+F577</f>
        <v>#REF!</v>
      </c>
      <c r="G571" s="355" t="e">
        <f>#REF!+G575+G577+#REF!</f>
        <v>#REF!</v>
      </c>
      <c r="H571" s="582" t="e">
        <f t="shared" si="674"/>
        <v>#REF!</v>
      </c>
      <c r="I571" s="355" t="e">
        <f>#REF!+I575+I577</f>
        <v>#REF!</v>
      </c>
      <c r="J571" s="355"/>
      <c r="K571" s="354">
        <f t="shared" si="689"/>
        <v>0</v>
      </c>
      <c r="L571" s="354"/>
      <c r="M571" s="354"/>
      <c r="N571" s="354"/>
      <c r="O571" s="354"/>
      <c r="P571" s="354">
        <f>R571</f>
        <v>12292.129269999999</v>
      </c>
      <c r="Q571" s="338" t="e">
        <f t="shared" si="682"/>
        <v>#DIV/0!</v>
      </c>
      <c r="R571" s="354">
        <f>R576+R583</f>
        <v>12292.129269999999</v>
      </c>
      <c r="S571" s="338" t="e">
        <f t="shared" si="683"/>
        <v>#DIV/0!</v>
      </c>
      <c r="T571" s="338"/>
      <c r="U571" s="338"/>
      <c r="V571" s="355"/>
      <c r="W571" s="337"/>
      <c r="X571" s="355"/>
      <c r="Y571" s="355"/>
      <c r="Z571" s="354">
        <f>AB571</f>
        <v>22784.211319999999</v>
      </c>
      <c r="AA571" s="338" t="e">
        <f t="shared" si="676"/>
        <v>#DIV/0!</v>
      </c>
      <c r="AB571" s="354">
        <f>AB576+AB583</f>
        <v>22784.211319999999</v>
      </c>
      <c r="AC571" s="338" t="e">
        <f t="shared" si="677"/>
        <v>#DIV/0!</v>
      </c>
      <c r="AD571" s="338"/>
      <c r="AE571" s="338"/>
      <c r="AF571" s="355"/>
      <c r="AG571" s="355"/>
      <c r="AH571" s="355"/>
      <c r="AI571" s="355"/>
      <c r="AJ571" s="354">
        <f>AL571</f>
        <v>36908.559289999997</v>
      </c>
      <c r="AK571" s="338" t="e">
        <f t="shared" si="679"/>
        <v>#DIV/0!</v>
      </c>
      <c r="AL571" s="354">
        <f>AL576+AL583</f>
        <v>36908.559289999997</v>
      </c>
      <c r="AM571" s="338" t="e">
        <f t="shared" si="680"/>
        <v>#DIV/0!</v>
      </c>
      <c r="AN571" s="338"/>
      <c r="AO571" s="338"/>
      <c r="AP571" s="354"/>
      <c r="AQ571" s="355"/>
      <c r="AR571" s="354"/>
      <c r="AS571" s="355"/>
      <c r="AT571" s="351" t="e">
        <f>#REF!+AT575+AT577</f>
        <v>#REF!</v>
      </c>
      <c r="AU571" s="351"/>
      <c r="AV571" s="351" t="e">
        <f>#REF!+AV575+AV577+#REF!</f>
        <v>#REF!</v>
      </c>
      <c r="AW571" s="331" t="e">
        <f t="shared" si="685"/>
        <v>#REF!</v>
      </c>
      <c r="AX571" s="351" t="e">
        <f>#REF!</f>
        <v>#REF!</v>
      </c>
      <c r="AY571" s="351"/>
      <c r="AZ571" s="351" t="e">
        <f>#REF!+AZ575+AZ577+#REF!</f>
        <v>#REF!</v>
      </c>
      <c r="BA571" s="331" t="e">
        <f t="shared" si="687"/>
        <v>#REF!</v>
      </c>
      <c r="BB571" s="351" t="e">
        <f>#REF!+BB575+BB577+#REF!+BB585</f>
        <v>#REF!</v>
      </c>
      <c r="BC571" s="351"/>
      <c r="BD571" s="351"/>
      <c r="BE571" s="356" t="e">
        <f>#REF!+BE575+BE577+#REF!</f>
        <v>#REF!</v>
      </c>
      <c r="BF571" s="398" t="e">
        <f t="shared" si="630"/>
        <v>#REF!</v>
      </c>
      <c r="BG571" s="356" t="e">
        <f>#REF!+BG575+BG577+#REF!+BG585+#REF!</f>
        <v>#REF!</v>
      </c>
      <c r="BH571" s="357" t="e">
        <f t="shared" si="714"/>
        <v>#REF!</v>
      </c>
      <c r="BI571" s="356"/>
      <c r="BJ571" s="351"/>
      <c r="BK571" s="356"/>
      <c r="BL571" s="351"/>
      <c r="BS571" s="647"/>
    </row>
    <row r="572" spans="2:71" s="85" customFormat="1" ht="66.75" hidden="1" customHeight="1" x14ac:dyDescent="0.25">
      <c r="B572" s="482" t="s">
        <v>60</v>
      </c>
      <c r="C572" s="197" t="s">
        <v>220</v>
      </c>
      <c r="D572" s="374"/>
      <c r="E572" s="374">
        <f>F572</f>
        <v>13538.87753</v>
      </c>
      <c r="F572" s="374">
        <v>13538.87753</v>
      </c>
      <c r="G572" s="374"/>
      <c r="H572" s="594">
        <f t="shared" si="674"/>
        <v>-13538.87753</v>
      </c>
      <c r="I572" s="374">
        <f>L572-F572</f>
        <v>-13538.87753</v>
      </c>
      <c r="J572" s="374"/>
      <c r="K572" s="354">
        <f t="shared" si="689"/>
        <v>0</v>
      </c>
      <c r="L572" s="354"/>
      <c r="M572" s="354"/>
      <c r="N572" s="354"/>
      <c r="O572" s="354"/>
      <c r="P572" s="354">
        <f t="shared" si="710"/>
        <v>74713.802509999994</v>
      </c>
      <c r="Q572" s="338" t="e">
        <f t="shared" si="682"/>
        <v>#DIV/0!</v>
      </c>
      <c r="R572" s="354">
        <v>74713.802509999994</v>
      </c>
      <c r="S572" s="338" t="e">
        <f t="shared" si="683"/>
        <v>#DIV/0!</v>
      </c>
      <c r="T572" s="338"/>
      <c r="U572" s="338"/>
      <c r="V572" s="355"/>
      <c r="W572" s="337"/>
      <c r="X572" s="355"/>
      <c r="Y572" s="355"/>
      <c r="Z572" s="354">
        <f t="shared" si="711"/>
        <v>68503.128909999999</v>
      </c>
      <c r="AA572" s="338" t="e">
        <f t="shared" si="676"/>
        <v>#DIV/0!</v>
      </c>
      <c r="AB572" s="354">
        <v>68503.128909999999</v>
      </c>
      <c r="AC572" s="338" t="e">
        <f t="shared" si="677"/>
        <v>#DIV/0!</v>
      </c>
      <c r="AD572" s="338"/>
      <c r="AE572" s="338"/>
      <c r="AF572" s="355"/>
      <c r="AG572" s="355"/>
      <c r="AH572" s="355"/>
      <c r="AI572" s="355"/>
      <c r="AJ572" s="354">
        <f>AL572</f>
        <v>106714.85904</v>
      </c>
      <c r="AK572" s="338" t="e">
        <f t="shared" si="679"/>
        <v>#DIV/0!</v>
      </c>
      <c r="AL572" s="354">
        <v>106714.85904</v>
      </c>
      <c r="AM572" s="338" t="e">
        <f t="shared" si="680"/>
        <v>#DIV/0!</v>
      </c>
      <c r="AN572" s="338"/>
      <c r="AO572" s="338"/>
      <c r="AP572" s="354"/>
      <c r="AQ572" s="355"/>
      <c r="AR572" s="354"/>
      <c r="AS572" s="355"/>
      <c r="AT572" s="376">
        <v>0</v>
      </c>
      <c r="AU572" s="376"/>
      <c r="AV572" s="376"/>
      <c r="AW572" s="595">
        <f t="shared" si="685"/>
        <v>0</v>
      </c>
      <c r="AX572" s="376">
        <v>0</v>
      </c>
      <c r="AY572" s="376"/>
      <c r="AZ572" s="376"/>
      <c r="BA572" s="595">
        <f t="shared" si="687"/>
        <v>0</v>
      </c>
      <c r="BB572" s="376">
        <v>0</v>
      </c>
      <c r="BC572" s="376"/>
      <c r="BD572" s="376"/>
      <c r="BE572" s="356">
        <f t="shared" si="712"/>
        <v>-68503.128909999999</v>
      </c>
      <c r="BF572" s="398" t="e">
        <f t="shared" si="630"/>
        <v>#DIV/0!</v>
      </c>
      <c r="BG572" s="356">
        <f t="shared" ref="BG572:BG583" si="715">L572-AB572</f>
        <v>-68503.128909999999</v>
      </c>
      <c r="BH572" s="357" t="e">
        <f t="shared" ref="BH572:BH583" si="716">BG572/L572</f>
        <v>#DIV/0!</v>
      </c>
      <c r="BI572" s="356"/>
      <c r="BJ572" s="351"/>
      <c r="BK572" s="356"/>
      <c r="BL572" s="351"/>
      <c r="BS572" s="690"/>
    </row>
    <row r="573" spans="2:71" s="93" customFormat="1" ht="66.75" hidden="1" customHeight="1" x14ac:dyDescent="0.25">
      <c r="B573" s="232" t="s">
        <v>67</v>
      </c>
      <c r="C573" s="197" t="s">
        <v>221</v>
      </c>
      <c r="D573" s="355"/>
      <c r="E573" s="355">
        <f t="shared" ref="E573:E576" si="717">F573</f>
        <v>428800</v>
      </c>
      <c r="F573" s="355">
        <v>428800</v>
      </c>
      <c r="G573" s="355"/>
      <c r="H573" s="582">
        <f t="shared" si="674"/>
        <v>-428800</v>
      </c>
      <c r="I573" s="355">
        <f>L573-F573</f>
        <v>-428800</v>
      </c>
      <c r="J573" s="355"/>
      <c r="K573" s="354">
        <f t="shared" si="689"/>
        <v>0</v>
      </c>
      <c r="L573" s="354"/>
      <c r="M573" s="354"/>
      <c r="N573" s="354"/>
      <c r="O573" s="354"/>
      <c r="P573" s="354">
        <f t="shared" ref="P573:P583" si="718">R573+X573</f>
        <v>473516.71204999997</v>
      </c>
      <c r="Q573" s="338" t="e">
        <f t="shared" si="682"/>
        <v>#DIV/0!</v>
      </c>
      <c r="R573" s="354">
        <v>473516.71204999997</v>
      </c>
      <c r="S573" s="338" t="e">
        <f t="shared" si="683"/>
        <v>#DIV/0!</v>
      </c>
      <c r="T573" s="338"/>
      <c r="U573" s="338"/>
      <c r="V573" s="355"/>
      <c r="W573" s="337"/>
      <c r="X573" s="355"/>
      <c r="Y573" s="355"/>
      <c r="Z573" s="354">
        <f t="shared" ref="Z573:Z583" si="719">AB573+AH573</f>
        <v>735922.80961</v>
      </c>
      <c r="AA573" s="338" t="e">
        <f t="shared" si="676"/>
        <v>#DIV/0!</v>
      </c>
      <c r="AB573" s="354">
        <f>806363.17819-70440.36858</f>
        <v>735922.80961</v>
      </c>
      <c r="AC573" s="338" t="e">
        <f t="shared" si="677"/>
        <v>#DIV/0!</v>
      </c>
      <c r="AD573" s="338"/>
      <c r="AE573" s="338"/>
      <c r="AF573" s="355"/>
      <c r="AG573" s="355"/>
      <c r="AH573" s="355"/>
      <c r="AI573" s="355"/>
      <c r="AJ573" s="354">
        <f t="shared" ref="AJ573:AJ583" si="720">AL573+AR573</f>
        <v>504967.02818999998</v>
      </c>
      <c r="AK573" s="338" t="e">
        <f t="shared" si="679"/>
        <v>#DIV/0!</v>
      </c>
      <c r="AL573" s="354">
        <v>504967.02818999998</v>
      </c>
      <c r="AM573" s="338" t="e">
        <f t="shared" si="680"/>
        <v>#DIV/0!</v>
      </c>
      <c r="AN573" s="338"/>
      <c r="AO573" s="338"/>
      <c r="AP573" s="354"/>
      <c r="AQ573" s="355"/>
      <c r="AR573" s="354"/>
      <c r="AS573" s="355"/>
      <c r="AT573" s="351">
        <f>BB573-AF573</f>
        <v>510000</v>
      </c>
      <c r="AU573" s="351"/>
      <c r="AV573" s="351"/>
      <c r="AW573" s="331">
        <f t="shared" si="685"/>
        <v>-1240889.8377999999</v>
      </c>
      <c r="AX573" s="351">
        <f>BE573-AJ573</f>
        <v>-1240889.8377999999</v>
      </c>
      <c r="AY573" s="351"/>
      <c r="AZ573" s="351"/>
      <c r="BA573" s="331">
        <f t="shared" si="687"/>
        <v>510000</v>
      </c>
      <c r="BB573" s="351">
        <v>510000</v>
      </c>
      <c r="BC573" s="351"/>
      <c r="BD573" s="351"/>
      <c r="BE573" s="356">
        <f t="shared" ref="BE573:BE583" si="721">BG573+BK573</f>
        <v>-735922.80961</v>
      </c>
      <c r="BF573" s="398" t="e">
        <f t="shared" si="630"/>
        <v>#DIV/0!</v>
      </c>
      <c r="BG573" s="356">
        <f t="shared" si="715"/>
        <v>-735922.80961</v>
      </c>
      <c r="BH573" s="357" t="e">
        <f t="shared" si="716"/>
        <v>#DIV/0!</v>
      </c>
      <c r="BI573" s="356"/>
      <c r="BJ573" s="351"/>
      <c r="BK573" s="356"/>
      <c r="BL573" s="351"/>
      <c r="BS573" s="697"/>
    </row>
    <row r="574" spans="2:71" s="93" customFormat="1" ht="66.75" hidden="1" customHeight="1" x14ac:dyDescent="0.25">
      <c r="B574" s="232" t="s">
        <v>71</v>
      </c>
      <c r="C574" s="197" t="s">
        <v>300</v>
      </c>
      <c r="D574" s="355"/>
      <c r="E574" s="355"/>
      <c r="F574" s="355"/>
      <c r="G574" s="355"/>
      <c r="H574" s="582"/>
      <c r="I574" s="355"/>
      <c r="J574" s="355"/>
      <c r="K574" s="354">
        <f t="shared" si="689"/>
        <v>0</v>
      </c>
      <c r="L574" s="354"/>
      <c r="M574" s="354"/>
      <c r="N574" s="354"/>
      <c r="O574" s="354"/>
      <c r="P574" s="354">
        <f t="shared" si="718"/>
        <v>0</v>
      </c>
      <c r="Q574" s="338" t="e">
        <f t="shared" si="682"/>
        <v>#DIV/0!</v>
      </c>
      <c r="R574" s="354">
        <v>0</v>
      </c>
      <c r="S574" s="338" t="e">
        <f t="shared" si="683"/>
        <v>#DIV/0!</v>
      </c>
      <c r="T574" s="338"/>
      <c r="U574" s="338"/>
      <c r="V574" s="355"/>
      <c r="W574" s="337"/>
      <c r="X574" s="355"/>
      <c r="Y574" s="355"/>
      <c r="Z574" s="354">
        <f t="shared" si="719"/>
        <v>0</v>
      </c>
      <c r="AA574" s="338" t="e">
        <f t="shared" si="676"/>
        <v>#DIV/0!</v>
      </c>
      <c r="AB574" s="354">
        <v>0</v>
      </c>
      <c r="AC574" s="338" t="e">
        <f t="shared" si="677"/>
        <v>#DIV/0!</v>
      </c>
      <c r="AD574" s="338"/>
      <c r="AE574" s="338"/>
      <c r="AF574" s="355"/>
      <c r="AG574" s="355"/>
      <c r="AH574" s="355"/>
      <c r="AI574" s="355"/>
      <c r="AJ574" s="354">
        <f t="shared" si="720"/>
        <v>26230.581979999999</v>
      </c>
      <c r="AK574" s="338" t="e">
        <f t="shared" si="679"/>
        <v>#DIV/0!</v>
      </c>
      <c r="AL574" s="354">
        <v>26230.581979999999</v>
      </c>
      <c r="AM574" s="338" t="e">
        <f t="shared" si="680"/>
        <v>#DIV/0!</v>
      </c>
      <c r="AN574" s="338"/>
      <c r="AO574" s="338"/>
      <c r="AP574" s="354"/>
      <c r="AQ574" s="355"/>
      <c r="AR574" s="354"/>
      <c r="AS574" s="355"/>
      <c r="AT574" s="351"/>
      <c r="AU574" s="351"/>
      <c r="AV574" s="351"/>
      <c r="AW574" s="331"/>
      <c r="AX574" s="351"/>
      <c r="AY574" s="351"/>
      <c r="AZ574" s="351"/>
      <c r="BA574" s="331"/>
      <c r="BB574" s="351"/>
      <c r="BC574" s="351"/>
      <c r="BD574" s="351"/>
      <c r="BE574" s="356">
        <f t="shared" si="721"/>
        <v>0</v>
      </c>
      <c r="BF574" s="398" t="e">
        <f t="shared" si="630"/>
        <v>#DIV/0!</v>
      </c>
      <c r="BG574" s="356">
        <f t="shared" si="715"/>
        <v>0</v>
      </c>
      <c r="BH574" s="357" t="e">
        <f t="shared" si="716"/>
        <v>#DIV/0!</v>
      </c>
      <c r="BI574" s="356"/>
      <c r="BJ574" s="351"/>
      <c r="BK574" s="356"/>
      <c r="BL574" s="351"/>
      <c r="BS574" s="697"/>
    </row>
    <row r="575" spans="2:71" s="93" customFormat="1" ht="66.75" hidden="1" customHeight="1" x14ac:dyDescent="0.25">
      <c r="B575" s="232" t="s">
        <v>31</v>
      </c>
      <c r="C575" s="197" t="s">
        <v>407</v>
      </c>
      <c r="D575" s="355"/>
      <c r="E575" s="355">
        <f t="shared" si="717"/>
        <v>0</v>
      </c>
      <c r="F575" s="355"/>
      <c r="G575" s="355"/>
      <c r="H575" s="582">
        <f t="shared" si="674"/>
        <v>0</v>
      </c>
      <c r="I575" s="355"/>
      <c r="J575" s="355"/>
      <c r="K575" s="354">
        <f t="shared" si="689"/>
        <v>0</v>
      </c>
      <c r="L575" s="354"/>
      <c r="M575" s="354"/>
      <c r="N575" s="354"/>
      <c r="O575" s="354"/>
      <c r="P575" s="354">
        <f t="shared" si="718"/>
        <v>0</v>
      </c>
      <c r="Q575" s="338" t="e">
        <f t="shared" si="682"/>
        <v>#DIV/0!</v>
      </c>
      <c r="R575" s="354">
        <f>L575</f>
        <v>0</v>
      </c>
      <c r="S575" s="338" t="e">
        <f t="shared" si="683"/>
        <v>#DIV/0!</v>
      </c>
      <c r="T575" s="338"/>
      <c r="U575" s="338"/>
      <c r="V575" s="355"/>
      <c r="W575" s="337"/>
      <c r="X575" s="355"/>
      <c r="Y575" s="355"/>
      <c r="Z575" s="354">
        <f t="shared" si="719"/>
        <v>0</v>
      </c>
      <c r="AA575" s="338" t="e">
        <f t="shared" si="676"/>
        <v>#DIV/0!</v>
      </c>
      <c r="AB575" s="354">
        <v>0</v>
      </c>
      <c r="AC575" s="338" t="e">
        <f t="shared" si="677"/>
        <v>#DIV/0!</v>
      </c>
      <c r="AD575" s="338"/>
      <c r="AE575" s="338"/>
      <c r="AF575" s="355"/>
      <c r="AG575" s="355"/>
      <c r="AH575" s="355"/>
      <c r="AI575" s="355"/>
      <c r="AJ575" s="354">
        <f t="shared" si="720"/>
        <v>498.22039999999998</v>
      </c>
      <c r="AK575" s="338" t="e">
        <f t="shared" si="679"/>
        <v>#DIV/0!</v>
      </c>
      <c r="AL575" s="354">
        <v>498.22039999999998</v>
      </c>
      <c r="AM575" s="338" t="e">
        <f t="shared" si="680"/>
        <v>#DIV/0!</v>
      </c>
      <c r="AN575" s="338"/>
      <c r="AO575" s="338"/>
      <c r="AP575" s="354"/>
      <c r="AQ575" s="355"/>
      <c r="AR575" s="354"/>
      <c r="AS575" s="355"/>
      <c r="AT575" s="351"/>
      <c r="AU575" s="351"/>
      <c r="AV575" s="351"/>
      <c r="AW575" s="331">
        <f t="shared" si="685"/>
        <v>0</v>
      </c>
      <c r="AX575" s="351"/>
      <c r="AY575" s="351"/>
      <c r="AZ575" s="351"/>
      <c r="BA575" s="331">
        <f t="shared" si="687"/>
        <v>0</v>
      </c>
      <c r="BB575" s="351"/>
      <c r="BC575" s="351"/>
      <c r="BD575" s="351"/>
      <c r="BE575" s="356">
        <f t="shared" si="721"/>
        <v>0</v>
      </c>
      <c r="BF575" s="398" t="e">
        <f t="shared" si="630"/>
        <v>#DIV/0!</v>
      </c>
      <c r="BG575" s="356">
        <f t="shared" si="715"/>
        <v>0</v>
      </c>
      <c r="BH575" s="357" t="e">
        <f t="shared" si="716"/>
        <v>#DIV/0!</v>
      </c>
      <c r="BI575" s="356"/>
      <c r="BJ575" s="351"/>
      <c r="BK575" s="356"/>
      <c r="BL575" s="351"/>
      <c r="BS575" s="697"/>
    </row>
    <row r="576" spans="2:71" s="93" customFormat="1" ht="66.75" hidden="1" customHeight="1" x14ac:dyDescent="0.25">
      <c r="B576" s="232" t="s">
        <v>76</v>
      </c>
      <c r="C576" s="197" t="s">
        <v>310</v>
      </c>
      <c r="D576" s="355"/>
      <c r="E576" s="355">
        <f t="shared" si="717"/>
        <v>6000</v>
      </c>
      <c r="F576" s="355">
        <v>6000</v>
      </c>
      <c r="G576" s="355"/>
      <c r="H576" s="582">
        <f t="shared" si="674"/>
        <v>-6000</v>
      </c>
      <c r="I576" s="355">
        <f t="shared" ref="I576" si="722">L576-F576</f>
        <v>-6000</v>
      </c>
      <c r="J576" s="355"/>
      <c r="K576" s="354">
        <f t="shared" si="689"/>
        <v>0</v>
      </c>
      <c r="L576" s="354"/>
      <c r="M576" s="354"/>
      <c r="N576" s="354"/>
      <c r="O576" s="354"/>
      <c r="P576" s="354">
        <f t="shared" si="718"/>
        <v>12292.129269999999</v>
      </c>
      <c r="Q576" s="338" t="e">
        <f t="shared" si="682"/>
        <v>#DIV/0!</v>
      </c>
      <c r="R576" s="354">
        <v>12292.129269999999</v>
      </c>
      <c r="S576" s="338" t="e">
        <f t="shared" si="683"/>
        <v>#DIV/0!</v>
      </c>
      <c r="T576" s="338"/>
      <c r="U576" s="338"/>
      <c r="V576" s="355"/>
      <c r="W576" s="337"/>
      <c r="X576" s="355"/>
      <c r="Y576" s="355"/>
      <c r="Z576" s="354">
        <f t="shared" si="719"/>
        <v>22784.211319999999</v>
      </c>
      <c r="AA576" s="338" t="e">
        <f t="shared" si="676"/>
        <v>#DIV/0!</v>
      </c>
      <c r="AB576" s="354">
        <v>22784.211319999999</v>
      </c>
      <c r="AC576" s="338" t="e">
        <f t="shared" si="677"/>
        <v>#DIV/0!</v>
      </c>
      <c r="AD576" s="338"/>
      <c r="AE576" s="338"/>
      <c r="AF576" s="355"/>
      <c r="AG576" s="355"/>
      <c r="AH576" s="355"/>
      <c r="AI576" s="355"/>
      <c r="AJ576" s="354">
        <f t="shared" si="720"/>
        <v>36908.559289999997</v>
      </c>
      <c r="AK576" s="338" t="e">
        <f t="shared" si="679"/>
        <v>#DIV/0!</v>
      </c>
      <c r="AL576" s="354">
        <v>36908.559289999997</v>
      </c>
      <c r="AM576" s="338" t="e">
        <f t="shared" si="680"/>
        <v>#DIV/0!</v>
      </c>
      <c r="AN576" s="338"/>
      <c r="AO576" s="338"/>
      <c r="AP576" s="354"/>
      <c r="AQ576" s="355"/>
      <c r="AR576" s="354"/>
      <c r="AS576" s="355"/>
      <c r="AT576" s="351">
        <v>0</v>
      </c>
      <c r="AU576" s="351"/>
      <c r="AV576" s="351"/>
      <c r="AW576" s="331">
        <f t="shared" si="685"/>
        <v>0</v>
      </c>
      <c r="AX576" s="351">
        <v>0</v>
      </c>
      <c r="AY576" s="351"/>
      <c r="AZ576" s="351"/>
      <c r="BA576" s="331">
        <f t="shared" si="687"/>
        <v>0</v>
      </c>
      <c r="BB576" s="351">
        <v>0</v>
      </c>
      <c r="BC576" s="351"/>
      <c r="BD576" s="351"/>
      <c r="BE576" s="356">
        <f t="shared" si="721"/>
        <v>-22784.211319999999</v>
      </c>
      <c r="BF576" s="398" t="e">
        <f t="shared" si="630"/>
        <v>#DIV/0!</v>
      </c>
      <c r="BG576" s="356">
        <f t="shared" si="715"/>
        <v>-22784.211319999999</v>
      </c>
      <c r="BH576" s="357" t="e">
        <f t="shared" si="716"/>
        <v>#DIV/0!</v>
      </c>
      <c r="BI576" s="356"/>
      <c r="BJ576" s="351"/>
      <c r="BK576" s="356"/>
      <c r="BL576" s="351"/>
      <c r="BS576" s="697"/>
    </row>
    <row r="577" spans="2:71" s="93" customFormat="1" ht="66.75" hidden="1" customHeight="1" x14ac:dyDescent="0.25">
      <c r="B577" s="232" t="s">
        <v>22</v>
      </c>
      <c r="C577" s="197" t="s">
        <v>304</v>
      </c>
      <c r="D577" s="355"/>
      <c r="E577" s="355"/>
      <c r="F577" s="355"/>
      <c r="G577" s="355"/>
      <c r="H577" s="582"/>
      <c r="I577" s="355"/>
      <c r="J577" s="355"/>
      <c r="K577" s="354">
        <f t="shared" si="689"/>
        <v>0</v>
      </c>
      <c r="L577" s="354"/>
      <c r="M577" s="354"/>
      <c r="N577" s="354"/>
      <c r="O577" s="354"/>
      <c r="P577" s="354">
        <f t="shared" si="718"/>
        <v>0</v>
      </c>
      <c r="Q577" s="338" t="e">
        <f t="shared" si="682"/>
        <v>#DIV/0!</v>
      </c>
      <c r="R577" s="354"/>
      <c r="S577" s="338" t="e">
        <f t="shared" si="683"/>
        <v>#DIV/0!</v>
      </c>
      <c r="T577" s="338"/>
      <c r="U577" s="338"/>
      <c r="V577" s="355"/>
      <c r="W577" s="337"/>
      <c r="X577" s="355"/>
      <c r="Y577" s="355"/>
      <c r="Z577" s="354">
        <f t="shared" si="719"/>
        <v>0</v>
      </c>
      <c r="AA577" s="338" t="e">
        <f t="shared" si="676"/>
        <v>#DIV/0!</v>
      </c>
      <c r="AB577" s="354"/>
      <c r="AC577" s="338" t="e">
        <f t="shared" si="677"/>
        <v>#DIV/0!</v>
      </c>
      <c r="AD577" s="338"/>
      <c r="AE577" s="338"/>
      <c r="AF577" s="355"/>
      <c r="AG577" s="355"/>
      <c r="AH577" s="355"/>
      <c r="AI577" s="355"/>
      <c r="AJ577" s="354">
        <f t="shared" si="720"/>
        <v>0</v>
      </c>
      <c r="AK577" s="338" t="e">
        <f t="shared" si="679"/>
        <v>#DIV/0!</v>
      </c>
      <c r="AL577" s="354"/>
      <c r="AM577" s="338" t="e">
        <f t="shared" si="680"/>
        <v>#DIV/0!</v>
      </c>
      <c r="AN577" s="338"/>
      <c r="AO577" s="338"/>
      <c r="AP577" s="354"/>
      <c r="AQ577" s="355"/>
      <c r="AR577" s="354"/>
      <c r="AS577" s="355"/>
      <c r="AT577" s="351"/>
      <c r="AU577" s="351"/>
      <c r="AV577" s="351"/>
      <c r="AW577" s="331"/>
      <c r="AX577" s="351"/>
      <c r="AY577" s="351"/>
      <c r="AZ577" s="351"/>
      <c r="BA577" s="331"/>
      <c r="BB577" s="351"/>
      <c r="BC577" s="351"/>
      <c r="BD577" s="351"/>
      <c r="BE577" s="356">
        <f t="shared" si="721"/>
        <v>0</v>
      </c>
      <c r="BF577" s="398" t="e">
        <f t="shared" si="630"/>
        <v>#DIV/0!</v>
      </c>
      <c r="BG577" s="356">
        <f t="shared" si="715"/>
        <v>0</v>
      </c>
      <c r="BH577" s="357" t="e">
        <f t="shared" si="716"/>
        <v>#DIV/0!</v>
      </c>
      <c r="BI577" s="356"/>
      <c r="BJ577" s="351"/>
      <c r="BK577" s="356"/>
      <c r="BL577" s="351"/>
      <c r="BS577" s="697"/>
    </row>
    <row r="578" spans="2:71" s="93" customFormat="1" ht="66.75" hidden="1" customHeight="1" x14ac:dyDescent="0.25">
      <c r="B578" s="232" t="s">
        <v>26</v>
      </c>
      <c r="C578" s="197" t="s">
        <v>408</v>
      </c>
      <c r="D578" s="355"/>
      <c r="E578" s="355"/>
      <c r="F578" s="355"/>
      <c r="G578" s="355"/>
      <c r="H578" s="582"/>
      <c r="I578" s="355"/>
      <c r="J578" s="355"/>
      <c r="K578" s="354">
        <f t="shared" si="689"/>
        <v>0</v>
      </c>
      <c r="L578" s="354"/>
      <c r="M578" s="354"/>
      <c r="N578" s="354"/>
      <c r="O578" s="354"/>
      <c r="P578" s="354">
        <f t="shared" si="718"/>
        <v>0</v>
      </c>
      <c r="Q578" s="338" t="e">
        <f t="shared" si="682"/>
        <v>#DIV/0!</v>
      </c>
      <c r="R578" s="354"/>
      <c r="S578" s="338" t="e">
        <f t="shared" si="683"/>
        <v>#DIV/0!</v>
      </c>
      <c r="T578" s="338"/>
      <c r="U578" s="338"/>
      <c r="V578" s="355"/>
      <c r="W578" s="337"/>
      <c r="X578" s="355"/>
      <c r="Y578" s="355"/>
      <c r="Z578" s="354">
        <f t="shared" si="719"/>
        <v>0</v>
      </c>
      <c r="AA578" s="338" t="e">
        <f t="shared" si="676"/>
        <v>#DIV/0!</v>
      </c>
      <c r="AB578" s="354"/>
      <c r="AC578" s="338" t="e">
        <f t="shared" si="677"/>
        <v>#DIV/0!</v>
      </c>
      <c r="AD578" s="338"/>
      <c r="AE578" s="338"/>
      <c r="AF578" s="355"/>
      <c r="AG578" s="355"/>
      <c r="AH578" s="355"/>
      <c r="AI578" s="355"/>
      <c r="AJ578" s="354">
        <f t="shared" si="720"/>
        <v>0</v>
      </c>
      <c r="AK578" s="338" t="e">
        <f t="shared" si="679"/>
        <v>#DIV/0!</v>
      </c>
      <c r="AL578" s="354"/>
      <c r="AM578" s="338" t="e">
        <f t="shared" si="680"/>
        <v>#DIV/0!</v>
      </c>
      <c r="AN578" s="338"/>
      <c r="AO578" s="338"/>
      <c r="AP578" s="354"/>
      <c r="AQ578" s="355"/>
      <c r="AR578" s="354"/>
      <c r="AS578" s="355"/>
      <c r="AT578" s="351"/>
      <c r="AU578" s="351"/>
      <c r="AV578" s="351"/>
      <c r="AW578" s="331"/>
      <c r="AX578" s="351"/>
      <c r="AY578" s="351"/>
      <c r="AZ578" s="351"/>
      <c r="BA578" s="331"/>
      <c r="BB578" s="351"/>
      <c r="BC578" s="351"/>
      <c r="BD578" s="351"/>
      <c r="BE578" s="356">
        <f t="shared" si="721"/>
        <v>0</v>
      </c>
      <c r="BF578" s="398" t="e">
        <f t="shared" si="630"/>
        <v>#DIV/0!</v>
      </c>
      <c r="BG578" s="356">
        <f t="shared" si="715"/>
        <v>0</v>
      </c>
      <c r="BH578" s="357" t="e">
        <f t="shared" si="716"/>
        <v>#DIV/0!</v>
      </c>
      <c r="BI578" s="356"/>
      <c r="BJ578" s="351"/>
      <c r="BK578" s="356"/>
      <c r="BL578" s="351"/>
      <c r="BS578" s="697"/>
    </row>
    <row r="579" spans="2:71" s="93" customFormat="1" ht="66.75" hidden="1" customHeight="1" x14ac:dyDescent="0.25">
      <c r="B579" s="232" t="s">
        <v>92</v>
      </c>
      <c r="C579" s="197" t="s">
        <v>372</v>
      </c>
      <c r="D579" s="355"/>
      <c r="E579" s="355"/>
      <c r="F579" s="355"/>
      <c r="G579" s="355"/>
      <c r="H579" s="582"/>
      <c r="I579" s="355"/>
      <c r="J579" s="355"/>
      <c r="K579" s="354">
        <f t="shared" si="689"/>
        <v>0</v>
      </c>
      <c r="L579" s="354"/>
      <c r="M579" s="354"/>
      <c r="N579" s="354"/>
      <c r="O579" s="354"/>
      <c r="P579" s="354">
        <f t="shared" si="718"/>
        <v>995.15250000000003</v>
      </c>
      <c r="Q579" s="338" t="e">
        <f t="shared" si="682"/>
        <v>#DIV/0!</v>
      </c>
      <c r="R579" s="354">
        <v>995.15250000000003</v>
      </c>
      <c r="S579" s="338" t="e">
        <f t="shared" si="683"/>
        <v>#DIV/0!</v>
      </c>
      <c r="T579" s="338"/>
      <c r="U579" s="338"/>
      <c r="V579" s="355"/>
      <c r="W579" s="337"/>
      <c r="X579" s="355"/>
      <c r="Y579" s="355"/>
      <c r="Z579" s="354">
        <f t="shared" si="719"/>
        <v>995.15250000000003</v>
      </c>
      <c r="AA579" s="338" t="e">
        <f t="shared" si="676"/>
        <v>#DIV/0!</v>
      </c>
      <c r="AB579" s="354">
        <f>R579</f>
        <v>995.15250000000003</v>
      </c>
      <c r="AC579" s="338" t="e">
        <f t="shared" si="677"/>
        <v>#DIV/0!</v>
      </c>
      <c r="AD579" s="338"/>
      <c r="AE579" s="338"/>
      <c r="AF579" s="355"/>
      <c r="AG579" s="355"/>
      <c r="AH579" s="355"/>
      <c r="AI579" s="355"/>
      <c r="AJ579" s="354">
        <f t="shared" si="720"/>
        <v>15768.81582</v>
      </c>
      <c r="AK579" s="338" t="e">
        <f t="shared" si="679"/>
        <v>#DIV/0!</v>
      </c>
      <c r="AL579" s="354">
        <v>15768.81582</v>
      </c>
      <c r="AM579" s="338" t="e">
        <f t="shared" si="680"/>
        <v>#DIV/0!</v>
      </c>
      <c r="AN579" s="338"/>
      <c r="AO579" s="338"/>
      <c r="AP579" s="354"/>
      <c r="AQ579" s="355"/>
      <c r="AR579" s="354"/>
      <c r="AS579" s="355"/>
      <c r="AT579" s="351"/>
      <c r="AU579" s="351"/>
      <c r="AV579" s="351"/>
      <c r="AW579" s="331"/>
      <c r="AX579" s="351"/>
      <c r="AY579" s="351"/>
      <c r="AZ579" s="351"/>
      <c r="BA579" s="331"/>
      <c r="BB579" s="351"/>
      <c r="BC579" s="351"/>
      <c r="BD579" s="351"/>
      <c r="BE579" s="356">
        <f t="shared" si="721"/>
        <v>-995.15250000000003</v>
      </c>
      <c r="BF579" s="398" t="e">
        <f t="shared" si="630"/>
        <v>#DIV/0!</v>
      </c>
      <c r="BG579" s="356">
        <f t="shared" si="715"/>
        <v>-995.15250000000003</v>
      </c>
      <c r="BH579" s="357" t="e">
        <f t="shared" si="716"/>
        <v>#DIV/0!</v>
      </c>
      <c r="BI579" s="356"/>
      <c r="BJ579" s="351"/>
      <c r="BK579" s="356"/>
      <c r="BL579" s="351"/>
      <c r="BS579" s="697"/>
    </row>
    <row r="580" spans="2:71" s="93" customFormat="1" ht="66.75" hidden="1" customHeight="1" x14ac:dyDescent="0.25">
      <c r="B580" s="232" t="s">
        <v>16</v>
      </c>
      <c r="C580" s="197" t="s">
        <v>373</v>
      </c>
      <c r="D580" s="355"/>
      <c r="E580" s="355"/>
      <c r="F580" s="355"/>
      <c r="G580" s="355"/>
      <c r="H580" s="582"/>
      <c r="I580" s="355"/>
      <c r="J580" s="355"/>
      <c r="K580" s="354">
        <f t="shared" si="689"/>
        <v>0</v>
      </c>
      <c r="L580" s="354"/>
      <c r="M580" s="354"/>
      <c r="N580" s="354"/>
      <c r="O580" s="354"/>
      <c r="P580" s="354">
        <f t="shared" si="718"/>
        <v>0</v>
      </c>
      <c r="Q580" s="338" t="e">
        <f t="shared" si="682"/>
        <v>#DIV/0!</v>
      </c>
      <c r="R580" s="354">
        <f>L580</f>
        <v>0</v>
      </c>
      <c r="S580" s="338" t="e">
        <f t="shared" si="683"/>
        <v>#DIV/0!</v>
      </c>
      <c r="T580" s="338"/>
      <c r="U580" s="338"/>
      <c r="V580" s="355"/>
      <c r="W580" s="337"/>
      <c r="X580" s="355"/>
      <c r="Y580" s="355"/>
      <c r="Z580" s="354">
        <f t="shared" si="719"/>
        <v>942.08717000000001</v>
      </c>
      <c r="AA580" s="338" t="e">
        <f t="shared" si="676"/>
        <v>#DIV/0!</v>
      </c>
      <c r="AB580" s="354">
        <v>942.08717000000001</v>
      </c>
      <c r="AC580" s="338" t="e">
        <f t="shared" si="677"/>
        <v>#DIV/0!</v>
      </c>
      <c r="AD580" s="338"/>
      <c r="AE580" s="338"/>
      <c r="AF580" s="355"/>
      <c r="AG580" s="355"/>
      <c r="AH580" s="355"/>
      <c r="AI580" s="355"/>
      <c r="AJ580" s="354">
        <f t="shared" si="720"/>
        <v>0</v>
      </c>
      <c r="AK580" s="338" t="e">
        <f t="shared" si="679"/>
        <v>#DIV/0!</v>
      </c>
      <c r="AL580" s="354">
        <f>R580</f>
        <v>0</v>
      </c>
      <c r="AM580" s="338" t="e">
        <f t="shared" si="680"/>
        <v>#DIV/0!</v>
      </c>
      <c r="AN580" s="338"/>
      <c r="AO580" s="338"/>
      <c r="AP580" s="354"/>
      <c r="AQ580" s="355"/>
      <c r="AR580" s="354"/>
      <c r="AS580" s="355"/>
      <c r="AT580" s="351"/>
      <c r="AU580" s="351"/>
      <c r="AV580" s="351"/>
      <c r="AW580" s="331"/>
      <c r="AX580" s="351"/>
      <c r="AY580" s="351"/>
      <c r="AZ580" s="351"/>
      <c r="BA580" s="331"/>
      <c r="BB580" s="351"/>
      <c r="BC580" s="351"/>
      <c r="BD580" s="351"/>
      <c r="BE580" s="356">
        <f t="shared" si="721"/>
        <v>-942.08717000000001</v>
      </c>
      <c r="BF580" s="398" t="e">
        <f t="shared" si="630"/>
        <v>#DIV/0!</v>
      </c>
      <c r="BG580" s="356">
        <f t="shared" si="715"/>
        <v>-942.08717000000001</v>
      </c>
      <c r="BH580" s="357" t="e">
        <f t="shared" si="716"/>
        <v>#DIV/0!</v>
      </c>
      <c r="BI580" s="356"/>
      <c r="BJ580" s="351"/>
      <c r="BK580" s="356"/>
      <c r="BL580" s="351"/>
      <c r="BS580" s="697"/>
    </row>
    <row r="581" spans="2:71" s="93" customFormat="1" ht="66.75" hidden="1" customHeight="1" x14ac:dyDescent="0.25">
      <c r="B581" s="232" t="s">
        <v>19</v>
      </c>
      <c r="C581" s="197" t="s">
        <v>410</v>
      </c>
      <c r="D581" s="355"/>
      <c r="E581" s="355"/>
      <c r="F581" s="355"/>
      <c r="G581" s="355"/>
      <c r="H581" s="582"/>
      <c r="I581" s="355"/>
      <c r="J581" s="355"/>
      <c r="K581" s="354">
        <f t="shared" si="689"/>
        <v>0</v>
      </c>
      <c r="L581" s="354"/>
      <c r="M581" s="354"/>
      <c r="N581" s="354"/>
      <c r="O581" s="354"/>
      <c r="P581" s="354">
        <f t="shared" si="718"/>
        <v>0</v>
      </c>
      <c r="Q581" s="338" t="e">
        <f t="shared" si="682"/>
        <v>#DIV/0!</v>
      </c>
      <c r="R581" s="354"/>
      <c r="S581" s="338"/>
      <c r="T581" s="338"/>
      <c r="U581" s="338"/>
      <c r="V581" s="355"/>
      <c r="W581" s="337"/>
      <c r="X581" s="355"/>
      <c r="Y581" s="355"/>
      <c r="Z581" s="354">
        <f t="shared" si="719"/>
        <v>0</v>
      </c>
      <c r="AA581" s="338" t="e">
        <f t="shared" si="676"/>
        <v>#DIV/0!</v>
      </c>
      <c r="AB581" s="354"/>
      <c r="AC581" s="338" t="e">
        <f t="shared" si="677"/>
        <v>#DIV/0!</v>
      </c>
      <c r="AD581" s="338"/>
      <c r="AE581" s="338"/>
      <c r="AF581" s="355"/>
      <c r="AG581" s="355"/>
      <c r="AH581" s="355"/>
      <c r="AI581" s="355"/>
      <c r="AJ581" s="354">
        <f t="shared" si="720"/>
        <v>599.99800000000005</v>
      </c>
      <c r="AK581" s="338" t="e">
        <f t="shared" si="679"/>
        <v>#DIV/0!</v>
      </c>
      <c r="AL581" s="354">
        <v>599.99800000000005</v>
      </c>
      <c r="AM581" s="338"/>
      <c r="AN581" s="338"/>
      <c r="AO581" s="338"/>
      <c r="AP581" s="354"/>
      <c r="AQ581" s="355"/>
      <c r="AR581" s="354"/>
      <c r="AS581" s="355"/>
      <c r="AT581" s="351"/>
      <c r="AU581" s="351"/>
      <c r="AV581" s="351"/>
      <c r="AW581" s="331"/>
      <c r="AX581" s="351"/>
      <c r="AY581" s="351"/>
      <c r="AZ581" s="351"/>
      <c r="BA581" s="331"/>
      <c r="BB581" s="351"/>
      <c r="BC581" s="351"/>
      <c r="BD581" s="351"/>
      <c r="BE581" s="356"/>
      <c r="BF581" s="398"/>
      <c r="BG581" s="356"/>
      <c r="BH581" s="357"/>
      <c r="BI581" s="356"/>
      <c r="BJ581" s="351"/>
      <c r="BK581" s="356"/>
      <c r="BL581" s="351"/>
      <c r="BS581" s="697"/>
    </row>
    <row r="582" spans="2:71" s="93" customFormat="1" ht="66.75" hidden="1" customHeight="1" x14ac:dyDescent="0.25">
      <c r="B582" s="232" t="s">
        <v>222</v>
      </c>
      <c r="C582" s="197" t="s">
        <v>409</v>
      </c>
      <c r="D582" s="355"/>
      <c r="E582" s="355"/>
      <c r="F582" s="355"/>
      <c r="G582" s="355"/>
      <c r="H582" s="582"/>
      <c r="I582" s="355"/>
      <c r="J582" s="355"/>
      <c r="K582" s="354">
        <f t="shared" si="689"/>
        <v>0</v>
      </c>
      <c r="L582" s="354"/>
      <c r="M582" s="354"/>
      <c r="N582" s="354"/>
      <c r="O582" s="354"/>
      <c r="P582" s="354">
        <f t="shared" si="718"/>
        <v>0</v>
      </c>
      <c r="Q582" s="338" t="e">
        <f t="shared" si="682"/>
        <v>#DIV/0!</v>
      </c>
      <c r="R582" s="354">
        <v>0</v>
      </c>
      <c r="S582" s="338" t="e">
        <f t="shared" si="683"/>
        <v>#DIV/0!</v>
      </c>
      <c r="T582" s="338"/>
      <c r="U582" s="338"/>
      <c r="V582" s="355"/>
      <c r="W582" s="337"/>
      <c r="X582" s="355"/>
      <c r="Y582" s="355"/>
      <c r="Z582" s="354">
        <f t="shared" si="719"/>
        <v>0</v>
      </c>
      <c r="AA582" s="338" t="e">
        <f t="shared" si="676"/>
        <v>#DIV/0!</v>
      </c>
      <c r="AB582" s="354">
        <v>0</v>
      </c>
      <c r="AC582" s="338" t="e">
        <f t="shared" si="677"/>
        <v>#DIV/0!</v>
      </c>
      <c r="AD582" s="338"/>
      <c r="AE582" s="338"/>
      <c r="AF582" s="355"/>
      <c r="AG582" s="355"/>
      <c r="AH582" s="355"/>
      <c r="AI582" s="355"/>
      <c r="AJ582" s="354">
        <f t="shared" si="720"/>
        <v>0</v>
      </c>
      <c r="AK582" s="338" t="e">
        <f t="shared" si="679"/>
        <v>#DIV/0!</v>
      </c>
      <c r="AL582" s="354">
        <v>0</v>
      </c>
      <c r="AM582" s="338" t="e">
        <f t="shared" si="680"/>
        <v>#DIV/0!</v>
      </c>
      <c r="AN582" s="338"/>
      <c r="AO582" s="338"/>
      <c r="AP582" s="354"/>
      <c r="AQ582" s="355"/>
      <c r="AR582" s="354"/>
      <c r="AS582" s="355"/>
      <c r="AT582" s="351"/>
      <c r="AU582" s="351"/>
      <c r="AV582" s="351"/>
      <c r="AW582" s="331"/>
      <c r="AX582" s="351"/>
      <c r="AY582" s="351"/>
      <c r="AZ582" s="351"/>
      <c r="BA582" s="331"/>
      <c r="BB582" s="351"/>
      <c r="BC582" s="351"/>
      <c r="BD582" s="351"/>
      <c r="BE582" s="356">
        <f t="shared" si="721"/>
        <v>0</v>
      </c>
      <c r="BF582" s="398" t="e">
        <f t="shared" si="630"/>
        <v>#DIV/0!</v>
      </c>
      <c r="BG582" s="356">
        <f t="shared" si="715"/>
        <v>0</v>
      </c>
      <c r="BH582" s="357" t="e">
        <f t="shared" si="716"/>
        <v>#DIV/0!</v>
      </c>
      <c r="BI582" s="356"/>
      <c r="BJ582" s="351"/>
      <c r="BK582" s="356"/>
      <c r="BL582" s="351"/>
      <c r="BS582" s="697"/>
    </row>
    <row r="583" spans="2:71" s="93" customFormat="1" ht="66.75" hidden="1" customHeight="1" x14ac:dyDescent="0.25">
      <c r="B583" s="232" t="s">
        <v>360</v>
      </c>
      <c r="C583" s="197" t="s">
        <v>406</v>
      </c>
      <c r="D583" s="355"/>
      <c r="E583" s="355"/>
      <c r="F583" s="355"/>
      <c r="G583" s="355"/>
      <c r="H583" s="582"/>
      <c r="I583" s="355"/>
      <c r="J583" s="355"/>
      <c r="K583" s="354">
        <f t="shared" si="689"/>
        <v>0</v>
      </c>
      <c r="L583" s="354"/>
      <c r="M583" s="354"/>
      <c r="N583" s="354"/>
      <c r="O583" s="354"/>
      <c r="P583" s="354">
        <f t="shared" si="718"/>
        <v>0</v>
      </c>
      <c r="Q583" s="338" t="e">
        <f t="shared" si="682"/>
        <v>#DIV/0!</v>
      </c>
      <c r="R583" s="354">
        <v>0</v>
      </c>
      <c r="S583" s="338" t="e">
        <f t="shared" si="683"/>
        <v>#DIV/0!</v>
      </c>
      <c r="T583" s="338"/>
      <c r="U583" s="338"/>
      <c r="V583" s="355"/>
      <c r="W583" s="337"/>
      <c r="X583" s="355"/>
      <c r="Y583" s="355"/>
      <c r="Z583" s="354">
        <f t="shared" si="719"/>
        <v>0</v>
      </c>
      <c r="AA583" s="338" t="e">
        <f t="shared" si="676"/>
        <v>#DIV/0!</v>
      </c>
      <c r="AB583" s="354">
        <v>0</v>
      </c>
      <c r="AC583" s="338" t="e">
        <f t="shared" si="677"/>
        <v>#DIV/0!</v>
      </c>
      <c r="AD583" s="338"/>
      <c r="AE583" s="338"/>
      <c r="AF583" s="355"/>
      <c r="AG583" s="355"/>
      <c r="AH583" s="355"/>
      <c r="AI583" s="355"/>
      <c r="AJ583" s="354">
        <f t="shared" si="720"/>
        <v>0</v>
      </c>
      <c r="AK583" s="338" t="e">
        <f t="shared" si="679"/>
        <v>#DIV/0!</v>
      </c>
      <c r="AL583" s="354">
        <v>0</v>
      </c>
      <c r="AM583" s="338" t="e">
        <f t="shared" si="680"/>
        <v>#DIV/0!</v>
      </c>
      <c r="AN583" s="338"/>
      <c r="AO583" s="338"/>
      <c r="AP583" s="354"/>
      <c r="AQ583" s="355"/>
      <c r="AR583" s="354"/>
      <c r="AS583" s="355"/>
      <c r="AT583" s="351"/>
      <c r="AU583" s="351"/>
      <c r="AV583" s="351"/>
      <c r="AW583" s="331"/>
      <c r="AX583" s="351"/>
      <c r="AY583" s="351"/>
      <c r="AZ583" s="351"/>
      <c r="BA583" s="331"/>
      <c r="BB583" s="351"/>
      <c r="BC583" s="351"/>
      <c r="BD583" s="351"/>
      <c r="BE583" s="356">
        <f t="shared" si="721"/>
        <v>0</v>
      </c>
      <c r="BF583" s="398" t="e">
        <f t="shared" si="630"/>
        <v>#DIV/0!</v>
      </c>
      <c r="BG583" s="356">
        <f t="shared" si="715"/>
        <v>0</v>
      </c>
      <c r="BH583" s="357" t="e">
        <f t="shared" si="716"/>
        <v>#DIV/0!</v>
      </c>
      <c r="BI583" s="356"/>
      <c r="BJ583" s="351"/>
      <c r="BK583" s="356"/>
      <c r="BL583" s="351"/>
      <c r="BS583" s="697"/>
    </row>
    <row r="584" spans="2:71" s="92" customFormat="1" ht="87" hidden="1" customHeight="1" x14ac:dyDescent="0.25">
      <c r="B584" s="587">
        <v>2</v>
      </c>
      <c r="C584" s="216" t="s">
        <v>101</v>
      </c>
      <c r="D584" s="594"/>
      <c r="E584" s="594">
        <v>0</v>
      </c>
      <c r="F584" s="594">
        <v>0</v>
      </c>
      <c r="G584" s="594">
        <v>0</v>
      </c>
      <c r="H584" s="594">
        <f t="shared" si="674"/>
        <v>0</v>
      </c>
      <c r="I584" s="594">
        <f>L584</f>
        <v>0</v>
      </c>
      <c r="J584" s="594">
        <v>0</v>
      </c>
      <c r="K584" s="348">
        <f>L584+N584+O584</f>
        <v>0</v>
      </c>
      <c r="L584" s="348"/>
      <c r="M584" s="348"/>
      <c r="N584" s="348"/>
      <c r="O584" s="348"/>
      <c r="P584" s="348">
        <f>V584</f>
        <v>232460.38987000004</v>
      </c>
      <c r="Q584" s="349" t="e">
        <f>P584/K584</f>
        <v>#DIV/0!</v>
      </c>
      <c r="R584" s="348">
        <v>0</v>
      </c>
      <c r="S584" s="434">
        <f>SUM(S585:S594)</f>
        <v>0</v>
      </c>
      <c r="T584" s="434"/>
      <c r="U584" s="434"/>
      <c r="V584" s="348">
        <f>SUM(V585:V597)</f>
        <v>232460.38987000004</v>
      </c>
      <c r="W584" s="349" t="e">
        <f t="shared" ref="W584:W600" si="723">V584/N584</f>
        <v>#DIV/0!</v>
      </c>
      <c r="X584" s="594"/>
      <c r="Y584" s="594"/>
      <c r="Z584" s="348">
        <f>AF584</f>
        <v>0</v>
      </c>
      <c r="AA584" s="349" t="e">
        <f t="shared" si="676"/>
        <v>#DIV/0!</v>
      </c>
      <c r="AB584" s="348"/>
      <c r="AC584" s="434"/>
      <c r="AD584" s="434"/>
      <c r="AE584" s="434"/>
      <c r="AF584" s="348"/>
      <c r="AG584" s="349" t="e">
        <f>AF584/N584</f>
        <v>#DIV/0!</v>
      </c>
      <c r="AH584" s="594"/>
      <c r="AI584" s="594"/>
      <c r="AJ584" s="348">
        <f>AP584</f>
        <v>501403.76219999994</v>
      </c>
      <c r="AK584" s="349" t="e">
        <f>AJ584/K584</f>
        <v>#DIV/0!</v>
      </c>
      <c r="AL584" s="348">
        <f>SUM(AL585:AL594)</f>
        <v>0</v>
      </c>
      <c r="AM584" s="374"/>
      <c r="AN584" s="374"/>
      <c r="AO584" s="374"/>
      <c r="AP584" s="348">
        <f>SUM(AP585:AP597)</f>
        <v>501403.76219999994</v>
      </c>
      <c r="AQ584" s="349" t="e">
        <f>AP584/N584</f>
        <v>#DIV/0!</v>
      </c>
      <c r="AR584" s="348"/>
      <c r="AS584" s="594"/>
      <c r="AT584" s="595"/>
      <c r="AU584" s="595">
        <f>BC584-N584</f>
        <v>0</v>
      </c>
      <c r="AV584" s="595"/>
      <c r="AW584" s="595" t="e">
        <f>AY584</f>
        <v>#DIV/0!</v>
      </c>
      <c r="AX584" s="595"/>
      <c r="AY584" s="595" t="e">
        <f>BC584-AG584</f>
        <v>#DIV/0!</v>
      </c>
      <c r="AZ584" s="595"/>
      <c r="BA584" s="595">
        <f>BC584</f>
        <v>0</v>
      </c>
      <c r="BB584" s="595"/>
      <c r="BC584" s="595">
        <f>N584</f>
        <v>0</v>
      </c>
      <c r="BD584" s="595"/>
      <c r="BE584" s="352">
        <f>BI584</f>
        <v>117192.81176999997</v>
      </c>
      <c r="BF584" s="398" t="e">
        <f t="shared" si="630"/>
        <v>#DIV/0!</v>
      </c>
      <c r="BG584" s="352"/>
      <c r="BH584" s="435"/>
      <c r="BI584" s="352">
        <f>SUM(BI585:BI594)</f>
        <v>117192.81176999997</v>
      </c>
      <c r="BJ584" s="353" t="e">
        <f>BI584/N584</f>
        <v>#DIV/0!</v>
      </c>
      <c r="BK584" s="352"/>
      <c r="BL584" s="595"/>
      <c r="BM584" s="87"/>
      <c r="BN584" s="87"/>
      <c r="BS584" s="696"/>
    </row>
    <row r="585" spans="2:71" s="94" customFormat="1" ht="147" hidden="1" customHeight="1" x14ac:dyDescent="0.25">
      <c r="B585" s="358" t="s">
        <v>60</v>
      </c>
      <c r="C585" s="197" t="s">
        <v>377</v>
      </c>
      <c r="D585" s="355"/>
      <c r="E585" s="355"/>
      <c r="F585" s="355"/>
      <c r="G585" s="355"/>
      <c r="H585" s="355"/>
      <c r="I585" s="355"/>
      <c r="J585" s="355"/>
      <c r="K585" s="354">
        <f>N585</f>
        <v>2071</v>
      </c>
      <c r="L585" s="354"/>
      <c r="M585" s="354"/>
      <c r="N585" s="354">
        <v>2071</v>
      </c>
      <c r="O585" s="354"/>
      <c r="P585" s="354">
        <f>V585</f>
        <v>1044.08602</v>
      </c>
      <c r="Q585" s="338">
        <f t="shared" ref="Q585:Q603" si="724">P585/K585</f>
        <v>0.50414583293095117</v>
      </c>
      <c r="R585" s="354"/>
      <c r="S585" s="338"/>
      <c r="T585" s="338"/>
      <c r="U585" s="338"/>
      <c r="V585" s="354">
        <v>1044.08602</v>
      </c>
      <c r="W585" s="337">
        <f t="shared" si="723"/>
        <v>0.50414583293095117</v>
      </c>
      <c r="X585" s="355"/>
      <c r="Y585" s="355"/>
      <c r="Z585" s="354">
        <f t="shared" ref="Z585:Z597" si="725">AF585</f>
        <v>1044.08602</v>
      </c>
      <c r="AA585" s="338">
        <f t="shared" si="676"/>
        <v>0.50414583293095117</v>
      </c>
      <c r="AB585" s="354"/>
      <c r="AC585" s="342"/>
      <c r="AD585" s="342"/>
      <c r="AE585" s="342"/>
      <c r="AF585" s="354">
        <v>1044.08602</v>
      </c>
      <c r="AG585" s="387">
        <f t="shared" ref="AG585:AG600" si="726">AF585/N585</f>
        <v>0.50414583293095117</v>
      </c>
      <c r="AH585" s="355"/>
      <c r="AI585" s="355"/>
      <c r="AJ585" s="354">
        <f>AP585</f>
        <v>1677.4193499999999</v>
      </c>
      <c r="AK585" s="342">
        <f t="shared" ref="AK585:AK603" si="727">AJ585/K585</f>
        <v>0.80995622887493957</v>
      </c>
      <c r="AL585" s="354"/>
      <c r="AM585" s="355"/>
      <c r="AN585" s="355"/>
      <c r="AO585" s="355"/>
      <c r="AP585" s="354">
        <v>1677.4193499999999</v>
      </c>
      <c r="AQ585" s="342">
        <f>AP585/N585</f>
        <v>0.80995622887493957</v>
      </c>
      <c r="AR585" s="354"/>
      <c r="AS585" s="355"/>
      <c r="AT585" s="351"/>
      <c r="AU585" s="351"/>
      <c r="AV585" s="351"/>
      <c r="AW585" s="351"/>
      <c r="AX585" s="351"/>
      <c r="AY585" s="351"/>
      <c r="AZ585" s="351"/>
      <c r="BA585" s="351"/>
      <c r="BB585" s="351"/>
      <c r="BC585" s="351"/>
      <c r="BD585" s="351"/>
      <c r="BE585" s="356">
        <f t="shared" ref="BE585:BE594" si="728">BI585</f>
        <v>1026.91398</v>
      </c>
      <c r="BF585" s="390">
        <f t="shared" si="630"/>
        <v>0.49585416706904878</v>
      </c>
      <c r="BG585" s="356"/>
      <c r="BH585" s="357"/>
      <c r="BI585" s="356">
        <f>N585-AF585</f>
        <v>1026.91398</v>
      </c>
      <c r="BJ585" s="343">
        <f t="shared" ref="BJ585:BJ600" si="729">BI585/N585</f>
        <v>0.49585416706904878</v>
      </c>
      <c r="BK585" s="356"/>
      <c r="BL585" s="351"/>
      <c r="BM585" s="43"/>
      <c r="BN585" s="43"/>
      <c r="BS585" s="698"/>
    </row>
    <row r="586" spans="2:71" s="131" customFormat="1" ht="103.5" hidden="1" customHeight="1" x14ac:dyDescent="0.3">
      <c r="B586" s="358" t="s">
        <v>67</v>
      </c>
      <c r="C586" s="197" t="s">
        <v>378</v>
      </c>
      <c r="D586" s="582"/>
      <c r="E586" s="582"/>
      <c r="F586" s="582"/>
      <c r="G586" s="582"/>
      <c r="H586" s="582"/>
      <c r="I586" s="582"/>
      <c r="J586" s="582"/>
      <c r="K586" s="354">
        <f t="shared" ref="K586:K597" si="730">N586</f>
        <v>157309.45324999999</v>
      </c>
      <c r="L586" s="590"/>
      <c r="M586" s="590"/>
      <c r="N586" s="354">
        <f>383406.94185-226097.4886</f>
        <v>157309.45324999999</v>
      </c>
      <c r="O586" s="590"/>
      <c r="P586" s="354">
        <f t="shared" ref="P586:P597" si="731">V586</f>
        <v>0</v>
      </c>
      <c r="Q586" s="338">
        <f t="shared" si="724"/>
        <v>0</v>
      </c>
      <c r="R586" s="354"/>
      <c r="S586" s="338"/>
      <c r="T586" s="338"/>
      <c r="U586" s="338"/>
      <c r="V586" s="354"/>
      <c r="W586" s="337">
        <f t="shared" si="723"/>
        <v>0</v>
      </c>
      <c r="X586" s="355"/>
      <c r="Y586" s="582"/>
      <c r="Z586" s="354">
        <f t="shared" si="725"/>
        <v>175808.34172000003</v>
      </c>
      <c r="AA586" s="338">
        <f t="shared" si="676"/>
        <v>1.1175955296252995</v>
      </c>
      <c r="AB586" s="354"/>
      <c r="AC586" s="342"/>
      <c r="AD586" s="342"/>
      <c r="AE586" s="342"/>
      <c r="AF586" s="354">
        <f>262451.36547-86643.02375</f>
        <v>175808.34172000003</v>
      </c>
      <c r="AG586" s="387">
        <f t="shared" si="726"/>
        <v>1.1175955296252995</v>
      </c>
      <c r="AH586" s="582"/>
      <c r="AI586" s="582"/>
      <c r="AJ586" s="354">
        <f>AP586</f>
        <v>216428.9</v>
      </c>
      <c r="AK586" s="342">
        <f t="shared" si="727"/>
        <v>1.3758162369050126</v>
      </c>
      <c r="AL586" s="486"/>
      <c r="AM586" s="355"/>
      <c r="AN586" s="355"/>
      <c r="AO586" s="355"/>
      <c r="AP586" s="354">
        <v>216428.9</v>
      </c>
      <c r="AQ586" s="342">
        <f t="shared" ref="AQ586:AQ600" si="732">AP586/N586</f>
        <v>1.3758162369050126</v>
      </c>
      <c r="AR586" s="354"/>
      <c r="AS586" s="582"/>
      <c r="AT586" s="331"/>
      <c r="AU586" s="331"/>
      <c r="AV586" s="331"/>
      <c r="AW586" s="331"/>
      <c r="AX586" s="331"/>
      <c r="AY586" s="331"/>
      <c r="AZ586" s="331"/>
      <c r="BA586" s="331"/>
      <c r="BB586" s="331"/>
      <c r="BC586" s="331"/>
      <c r="BD586" s="331"/>
      <c r="BE586" s="356">
        <f t="shared" si="728"/>
        <v>-18498.888470000034</v>
      </c>
      <c r="BF586" s="390">
        <f t="shared" si="630"/>
        <v>-0.11759552962529946</v>
      </c>
      <c r="BG586" s="356"/>
      <c r="BH586" s="357"/>
      <c r="BI586" s="356">
        <f t="shared" ref="BI586:BI594" si="733">N586-AF586</f>
        <v>-18498.888470000034</v>
      </c>
      <c r="BJ586" s="343">
        <f t="shared" si="729"/>
        <v>-0.11759552962529946</v>
      </c>
      <c r="BK586" s="356"/>
      <c r="BL586" s="331"/>
      <c r="BM586" s="45"/>
      <c r="BN586" s="45"/>
      <c r="BS586" s="699"/>
    </row>
    <row r="587" spans="2:71" s="131" customFormat="1" ht="113.25" hidden="1" customHeight="1" x14ac:dyDescent="0.25">
      <c r="B587" s="358" t="s">
        <v>71</v>
      </c>
      <c r="C587" s="197" t="s">
        <v>379</v>
      </c>
      <c r="D587" s="582"/>
      <c r="E587" s="582"/>
      <c r="F587" s="582"/>
      <c r="G587" s="582"/>
      <c r="H587" s="582"/>
      <c r="I587" s="582"/>
      <c r="J587" s="582"/>
      <c r="K587" s="354">
        <f t="shared" si="730"/>
        <v>80020.020439999993</v>
      </c>
      <c r="L587" s="590"/>
      <c r="M587" s="590"/>
      <c r="N587" s="354">
        <v>80020.020439999993</v>
      </c>
      <c r="O587" s="590"/>
      <c r="P587" s="354">
        <f t="shared" si="731"/>
        <v>77924.452000000005</v>
      </c>
      <c r="Q587" s="338">
        <f t="shared" si="724"/>
        <v>0.97381194820399641</v>
      </c>
      <c r="R587" s="354"/>
      <c r="S587" s="338"/>
      <c r="T587" s="338"/>
      <c r="U587" s="338"/>
      <c r="V587" s="354">
        <v>77924.452000000005</v>
      </c>
      <c r="W587" s="337">
        <f t="shared" si="723"/>
        <v>0.97381194820399641</v>
      </c>
      <c r="X587" s="355"/>
      <c r="Y587" s="582"/>
      <c r="Z587" s="354">
        <f t="shared" si="725"/>
        <v>0</v>
      </c>
      <c r="AA587" s="338">
        <f t="shared" si="676"/>
        <v>0</v>
      </c>
      <c r="AB587" s="354"/>
      <c r="AC587" s="342"/>
      <c r="AD587" s="342"/>
      <c r="AE587" s="342"/>
      <c r="AF587" s="354"/>
      <c r="AG587" s="387">
        <f t="shared" si="726"/>
        <v>0</v>
      </c>
      <c r="AH587" s="582"/>
      <c r="AI587" s="582"/>
      <c r="AJ587" s="354">
        <f t="shared" ref="AJ587:AJ597" si="734">AP587</f>
        <v>162014.52017999999</v>
      </c>
      <c r="AK587" s="342">
        <f t="shared" si="727"/>
        <v>2.0246748162415242</v>
      </c>
      <c r="AL587" s="354"/>
      <c r="AM587" s="355"/>
      <c r="AN587" s="355"/>
      <c r="AO587" s="355"/>
      <c r="AP587" s="354">
        <v>162014.52017999999</v>
      </c>
      <c r="AQ587" s="342">
        <f t="shared" si="732"/>
        <v>2.0246748162415242</v>
      </c>
      <c r="AR587" s="354"/>
      <c r="AS587" s="582"/>
      <c r="AT587" s="331"/>
      <c r="AU587" s="331"/>
      <c r="AV587" s="331"/>
      <c r="AW587" s="331"/>
      <c r="AX587" s="331"/>
      <c r="AY587" s="331"/>
      <c r="AZ587" s="331"/>
      <c r="BA587" s="331"/>
      <c r="BB587" s="331"/>
      <c r="BC587" s="331"/>
      <c r="BD587" s="331"/>
      <c r="BE587" s="356">
        <f t="shared" si="728"/>
        <v>80020.020439999993</v>
      </c>
      <c r="BF587" s="390">
        <f t="shared" ref="BF587:BF603" si="735">BE587/K587</f>
        <v>1</v>
      </c>
      <c r="BG587" s="356"/>
      <c r="BH587" s="357"/>
      <c r="BI587" s="356">
        <f t="shared" si="733"/>
        <v>80020.020439999993</v>
      </c>
      <c r="BJ587" s="343">
        <f t="shared" si="729"/>
        <v>1</v>
      </c>
      <c r="BK587" s="356"/>
      <c r="BL587" s="331"/>
      <c r="BM587" s="45"/>
      <c r="BN587" s="45"/>
      <c r="BS587" s="699"/>
    </row>
    <row r="588" spans="2:71" s="131" customFormat="1" ht="89.25" hidden="1" customHeight="1" x14ac:dyDescent="0.25">
      <c r="B588" s="358" t="s">
        <v>31</v>
      </c>
      <c r="C588" s="197" t="s">
        <v>380</v>
      </c>
      <c r="D588" s="582"/>
      <c r="E588" s="582"/>
      <c r="F588" s="582"/>
      <c r="G588" s="582"/>
      <c r="H588" s="582"/>
      <c r="I588" s="582"/>
      <c r="J588" s="582"/>
      <c r="K588" s="354">
        <f t="shared" si="730"/>
        <v>1957.3679999999999</v>
      </c>
      <c r="L588" s="590"/>
      <c r="M588" s="590"/>
      <c r="N588" s="354">
        <v>1957.3679999999999</v>
      </c>
      <c r="O588" s="590"/>
      <c r="P588" s="354">
        <f t="shared" si="731"/>
        <v>1957.3679999999999</v>
      </c>
      <c r="Q588" s="338">
        <f t="shared" si="724"/>
        <v>1</v>
      </c>
      <c r="R588" s="354"/>
      <c r="S588" s="338"/>
      <c r="T588" s="338"/>
      <c r="U588" s="338"/>
      <c r="V588" s="354">
        <v>1957.3679999999999</v>
      </c>
      <c r="W588" s="337">
        <f t="shared" si="723"/>
        <v>1</v>
      </c>
      <c r="X588" s="355"/>
      <c r="Y588" s="582"/>
      <c r="Z588" s="354">
        <f t="shared" si="725"/>
        <v>1957.3679999999999</v>
      </c>
      <c r="AA588" s="338">
        <f t="shared" si="676"/>
        <v>1</v>
      </c>
      <c r="AB588" s="354"/>
      <c r="AC588" s="342"/>
      <c r="AD588" s="342"/>
      <c r="AE588" s="342"/>
      <c r="AF588" s="354">
        <v>1957.3679999999999</v>
      </c>
      <c r="AG588" s="387">
        <f t="shared" si="726"/>
        <v>1</v>
      </c>
      <c r="AH588" s="582"/>
      <c r="AI588" s="582"/>
      <c r="AJ588" s="354">
        <f t="shared" si="734"/>
        <v>1957.3679999999999</v>
      </c>
      <c r="AK588" s="342">
        <f t="shared" si="727"/>
        <v>1</v>
      </c>
      <c r="AL588" s="354"/>
      <c r="AM588" s="355"/>
      <c r="AN588" s="355"/>
      <c r="AO588" s="355"/>
      <c r="AP588" s="354">
        <v>1957.3679999999999</v>
      </c>
      <c r="AQ588" s="342">
        <f t="shared" si="732"/>
        <v>1</v>
      </c>
      <c r="AR588" s="354"/>
      <c r="AS588" s="582"/>
      <c r="AT588" s="331"/>
      <c r="AU588" s="331"/>
      <c r="AV588" s="331"/>
      <c r="AW588" s="331"/>
      <c r="AX588" s="331"/>
      <c r="AY588" s="331"/>
      <c r="AZ588" s="331"/>
      <c r="BA588" s="331"/>
      <c r="BB588" s="331"/>
      <c r="BC588" s="331"/>
      <c r="BD588" s="331"/>
      <c r="BE588" s="356">
        <f t="shared" si="728"/>
        <v>0</v>
      </c>
      <c r="BF588" s="390">
        <f t="shared" si="735"/>
        <v>0</v>
      </c>
      <c r="BG588" s="356"/>
      <c r="BH588" s="357"/>
      <c r="BI588" s="356">
        <f t="shared" si="733"/>
        <v>0</v>
      </c>
      <c r="BJ588" s="343">
        <f t="shared" si="729"/>
        <v>0</v>
      </c>
      <c r="BK588" s="356"/>
      <c r="BL588" s="331"/>
      <c r="BM588" s="45"/>
      <c r="BN588" s="45"/>
      <c r="BS588" s="699"/>
    </row>
    <row r="589" spans="2:71" s="131" customFormat="1" ht="80.25" hidden="1" customHeight="1" x14ac:dyDescent="0.25">
      <c r="B589" s="358" t="s">
        <v>76</v>
      </c>
      <c r="C589" s="197" t="s">
        <v>381</v>
      </c>
      <c r="D589" s="582"/>
      <c r="E589" s="582"/>
      <c r="F589" s="582"/>
      <c r="G589" s="582"/>
      <c r="H589" s="582"/>
      <c r="I589" s="582"/>
      <c r="J589" s="582"/>
      <c r="K589" s="354">
        <f t="shared" si="730"/>
        <v>69000</v>
      </c>
      <c r="L589" s="590"/>
      <c r="M589" s="590"/>
      <c r="N589" s="354">
        <f>'[11]Распределение средств 23-25 '!$H$321</f>
        <v>69000</v>
      </c>
      <c r="O589" s="590"/>
      <c r="P589" s="354">
        <f t="shared" si="731"/>
        <v>27912</v>
      </c>
      <c r="Q589" s="338">
        <f t="shared" si="724"/>
        <v>0.40452173913043477</v>
      </c>
      <c r="R589" s="354"/>
      <c r="S589" s="338"/>
      <c r="T589" s="338"/>
      <c r="U589" s="338"/>
      <c r="V589" s="354">
        <v>27912</v>
      </c>
      <c r="W589" s="337">
        <f t="shared" si="723"/>
        <v>0.40452173913043477</v>
      </c>
      <c r="X589" s="355"/>
      <c r="Y589" s="582"/>
      <c r="Z589" s="354">
        <f t="shared" si="725"/>
        <v>27912</v>
      </c>
      <c r="AA589" s="338">
        <f t="shared" si="676"/>
        <v>0.40452173913043477</v>
      </c>
      <c r="AB589" s="354"/>
      <c r="AC589" s="342"/>
      <c r="AD589" s="342"/>
      <c r="AE589" s="342"/>
      <c r="AF589" s="354">
        <f>28036.089-AF590</f>
        <v>27912</v>
      </c>
      <c r="AG589" s="387">
        <f t="shared" si="726"/>
        <v>0.40452173913043477</v>
      </c>
      <c r="AH589" s="582"/>
      <c r="AI589" s="582"/>
      <c r="AJ589" s="354">
        <f t="shared" si="734"/>
        <v>56622</v>
      </c>
      <c r="AK589" s="342">
        <f t="shared" si="727"/>
        <v>0.82060869565217387</v>
      </c>
      <c r="AL589" s="354"/>
      <c r="AM589" s="355"/>
      <c r="AN589" s="355"/>
      <c r="AO589" s="355"/>
      <c r="AP589" s="354">
        <v>56622</v>
      </c>
      <c r="AQ589" s="342">
        <f t="shared" si="732"/>
        <v>0.82060869565217387</v>
      </c>
      <c r="AR589" s="354"/>
      <c r="AS589" s="582"/>
      <c r="AT589" s="331"/>
      <c r="AU589" s="331"/>
      <c r="AV589" s="331"/>
      <c r="AW589" s="331"/>
      <c r="AX589" s="331"/>
      <c r="AY589" s="331"/>
      <c r="AZ589" s="331"/>
      <c r="BA589" s="331"/>
      <c r="BB589" s="331"/>
      <c r="BC589" s="331"/>
      <c r="BD589" s="331"/>
      <c r="BE589" s="356">
        <f t="shared" si="728"/>
        <v>41088</v>
      </c>
      <c r="BF589" s="390">
        <f t="shared" si="735"/>
        <v>0.59547826086956523</v>
      </c>
      <c r="BG589" s="356"/>
      <c r="BH589" s="357"/>
      <c r="BI589" s="356">
        <f t="shared" si="733"/>
        <v>41088</v>
      </c>
      <c r="BJ589" s="343">
        <f t="shared" si="729"/>
        <v>0.59547826086956523</v>
      </c>
      <c r="BK589" s="356"/>
      <c r="BL589" s="331"/>
      <c r="BM589" s="45"/>
      <c r="BN589" s="45"/>
      <c r="BS589" s="699"/>
    </row>
    <row r="590" spans="2:71" s="131" customFormat="1" ht="115.5" hidden="1" customHeight="1" x14ac:dyDescent="0.25">
      <c r="B590" s="358" t="s">
        <v>26</v>
      </c>
      <c r="C590" s="197" t="s">
        <v>382</v>
      </c>
      <c r="D590" s="582"/>
      <c r="E590" s="582"/>
      <c r="F590" s="582"/>
      <c r="G590" s="582"/>
      <c r="H590" s="582"/>
      <c r="I590" s="582"/>
      <c r="J590" s="582"/>
      <c r="K590" s="354">
        <f t="shared" si="730"/>
        <v>124.089</v>
      </c>
      <c r="L590" s="590"/>
      <c r="M590" s="590"/>
      <c r="N590" s="354">
        <f>'[11]Распределение средств 23-25 '!$H$322</f>
        <v>124.089</v>
      </c>
      <c r="O590" s="590"/>
      <c r="P590" s="354">
        <f t="shared" si="731"/>
        <v>124.089</v>
      </c>
      <c r="Q590" s="338">
        <f t="shared" si="724"/>
        <v>1</v>
      </c>
      <c r="R590" s="354"/>
      <c r="S590" s="338"/>
      <c r="T590" s="338"/>
      <c r="U590" s="338"/>
      <c r="V590" s="354">
        <v>124.089</v>
      </c>
      <c r="W590" s="337">
        <f t="shared" si="723"/>
        <v>1</v>
      </c>
      <c r="X590" s="355"/>
      <c r="Y590" s="582"/>
      <c r="Z590" s="354">
        <f t="shared" si="725"/>
        <v>124.089</v>
      </c>
      <c r="AA590" s="338">
        <f t="shared" si="676"/>
        <v>1</v>
      </c>
      <c r="AB590" s="354"/>
      <c r="AC590" s="342"/>
      <c r="AD590" s="342"/>
      <c r="AE590" s="342"/>
      <c r="AF590" s="354">
        <f>N590</f>
        <v>124.089</v>
      </c>
      <c r="AG590" s="387">
        <f t="shared" si="726"/>
        <v>1</v>
      </c>
      <c r="AH590" s="582"/>
      <c r="AI590" s="582"/>
      <c r="AJ590" s="354">
        <f t="shared" si="734"/>
        <v>124.089</v>
      </c>
      <c r="AK590" s="342">
        <f t="shared" si="727"/>
        <v>1</v>
      </c>
      <c r="AL590" s="354"/>
      <c r="AM590" s="355"/>
      <c r="AN590" s="355"/>
      <c r="AO590" s="355"/>
      <c r="AP590" s="354">
        <v>124.089</v>
      </c>
      <c r="AQ590" s="342">
        <f t="shared" si="732"/>
        <v>1</v>
      </c>
      <c r="AR590" s="354"/>
      <c r="AS590" s="582"/>
      <c r="AT590" s="331"/>
      <c r="AU590" s="331"/>
      <c r="AV590" s="331"/>
      <c r="AW590" s="331"/>
      <c r="AX590" s="331"/>
      <c r="AY590" s="331"/>
      <c r="AZ590" s="331"/>
      <c r="BA590" s="331"/>
      <c r="BB590" s="331"/>
      <c r="BC590" s="331"/>
      <c r="BD590" s="331"/>
      <c r="BE590" s="356">
        <f t="shared" si="728"/>
        <v>0</v>
      </c>
      <c r="BF590" s="390">
        <f t="shared" si="735"/>
        <v>0</v>
      </c>
      <c r="BG590" s="356"/>
      <c r="BH590" s="357"/>
      <c r="BI590" s="356">
        <f t="shared" si="733"/>
        <v>0</v>
      </c>
      <c r="BJ590" s="343">
        <f t="shared" si="729"/>
        <v>0</v>
      </c>
      <c r="BK590" s="356"/>
      <c r="BL590" s="331"/>
      <c r="BM590" s="45"/>
      <c r="BN590" s="45"/>
      <c r="BS590" s="699"/>
    </row>
    <row r="591" spans="2:71" s="131" customFormat="1" ht="119.25" hidden="1" customHeight="1" x14ac:dyDescent="0.25">
      <c r="B591" s="358" t="s">
        <v>92</v>
      </c>
      <c r="C591" s="197" t="s">
        <v>383</v>
      </c>
      <c r="D591" s="582"/>
      <c r="E591" s="582"/>
      <c r="F591" s="582"/>
      <c r="G591" s="582"/>
      <c r="H591" s="582"/>
      <c r="I591" s="582"/>
      <c r="J591" s="582"/>
      <c r="K591" s="354">
        <f t="shared" si="730"/>
        <v>27.6</v>
      </c>
      <c r="L591" s="590"/>
      <c r="M591" s="590"/>
      <c r="N591" s="354">
        <f>'[11]Распределение средств 23-25 '!$H$325</f>
        <v>27.6</v>
      </c>
      <c r="O591" s="590"/>
      <c r="P591" s="354">
        <f t="shared" si="731"/>
        <v>13.8</v>
      </c>
      <c r="Q591" s="338">
        <f t="shared" si="724"/>
        <v>0.5</v>
      </c>
      <c r="R591" s="354"/>
      <c r="S591" s="338"/>
      <c r="T591" s="338"/>
      <c r="U591" s="338"/>
      <c r="V591" s="354">
        <v>13.8</v>
      </c>
      <c r="W591" s="337">
        <f t="shared" si="723"/>
        <v>0.5</v>
      </c>
      <c r="X591" s="355"/>
      <c r="Y591" s="582"/>
      <c r="Z591" s="354">
        <f t="shared" si="725"/>
        <v>13.8</v>
      </c>
      <c r="AA591" s="338">
        <f t="shared" si="676"/>
        <v>0.5</v>
      </c>
      <c r="AB591" s="354"/>
      <c r="AC591" s="342"/>
      <c r="AD591" s="342"/>
      <c r="AE591" s="342"/>
      <c r="AF591" s="354">
        <v>13.8</v>
      </c>
      <c r="AG591" s="387">
        <f t="shared" si="726"/>
        <v>0.5</v>
      </c>
      <c r="AH591" s="582"/>
      <c r="AI591" s="582"/>
      <c r="AJ591" s="354">
        <f t="shared" si="734"/>
        <v>27.6</v>
      </c>
      <c r="AK591" s="342">
        <f t="shared" si="727"/>
        <v>1</v>
      </c>
      <c r="AL591" s="354"/>
      <c r="AM591" s="355"/>
      <c r="AN591" s="355"/>
      <c r="AO591" s="355"/>
      <c r="AP591" s="354">
        <v>27.6</v>
      </c>
      <c r="AQ591" s="342">
        <f t="shared" si="732"/>
        <v>1</v>
      </c>
      <c r="AR591" s="354"/>
      <c r="AS591" s="582"/>
      <c r="AT591" s="331"/>
      <c r="AU591" s="331"/>
      <c r="AV591" s="331"/>
      <c r="AW591" s="331"/>
      <c r="AX591" s="331"/>
      <c r="AY591" s="331"/>
      <c r="AZ591" s="331"/>
      <c r="BA591" s="331"/>
      <c r="BB591" s="331"/>
      <c r="BC591" s="331"/>
      <c r="BD591" s="331"/>
      <c r="BE591" s="356">
        <f t="shared" si="728"/>
        <v>13.8</v>
      </c>
      <c r="BF591" s="390">
        <f t="shared" si="735"/>
        <v>0.5</v>
      </c>
      <c r="BG591" s="356"/>
      <c r="BH591" s="331"/>
      <c r="BI591" s="356">
        <f t="shared" si="733"/>
        <v>13.8</v>
      </c>
      <c r="BJ591" s="343">
        <f t="shared" si="729"/>
        <v>0.5</v>
      </c>
      <c r="BK591" s="356"/>
      <c r="BL591" s="331"/>
      <c r="BM591" s="45"/>
      <c r="BN591" s="45"/>
      <c r="BS591" s="699"/>
    </row>
    <row r="592" spans="2:71" s="131" customFormat="1" ht="89.25" hidden="1" customHeight="1" x14ac:dyDescent="0.25">
      <c r="B592" s="358" t="s">
        <v>16</v>
      </c>
      <c r="C592" s="197" t="s">
        <v>384</v>
      </c>
      <c r="D592" s="582"/>
      <c r="E592" s="582"/>
      <c r="F592" s="582"/>
      <c r="G592" s="582"/>
      <c r="H592" s="582"/>
      <c r="I592" s="582"/>
      <c r="J592" s="582"/>
      <c r="K592" s="354">
        <f t="shared" si="730"/>
        <v>82.184639999999987</v>
      </c>
      <c r="L592" s="590"/>
      <c r="M592" s="590"/>
      <c r="N592" s="354">
        <f>'[11]Распределение средств 23-25 '!$F$344</f>
        <v>82.184639999999987</v>
      </c>
      <c r="O592" s="590"/>
      <c r="P592" s="354">
        <f t="shared" si="731"/>
        <v>16.929600000000001</v>
      </c>
      <c r="Q592" s="338">
        <f t="shared" si="724"/>
        <v>0.20599469681925969</v>
      </c>
      <c r="R592" s="354"/>
      <c r="S592" s="338"/>
      <c r="T592" s="338"/>
      <c r="U592" s="338"/>
      <c r="V592" s="354">
        <v>16.929600000000001</v>
      </c>
      <c r="W592" s="337">
        <f t="shared" si="723"/>
        <v>0.20599469681925969</v>
      </c>
      <c r="X592" s="355"/>
      <c r="Y592" s="582"/>
      <c r="Z592" s="354">
        <f t="shared" si="725"/>
        <v>46.878239999999998</v>
      </c>
      <c r="AA592" s="338">
        <f t="shared" si="676"/>
        <v>0.57040147648027673</v>
      </c>
      <c r="AB592" s="354"/>
      <c r="AC592" s="342"/>
      <c r="AD592" s="342"/>
      <c r="AE592" s="342"/>
      <c r="AF592" s="354">
        <v>46.878239999999998</v>
      </c>
      <c r="AG592" s="387">
        <f t="shared" si="726"/>
        <v>0.57040147648027673</v>
      </c>
      <c r="AH592" s="582"/>
      <c r="AI592" s="582"/>
      <c r="AJ592" s="354">
        <f t="shared" si="734"/>
        <v>46.878239999999998</v>
      </c>
      <c r="AK592" s="342">
        <f t="shared" si="727"/>
        <v>0.57040147648027673</v>
      </c>
      <c r="AL592" s="354"/>
      <c r="AM592" s="355"/>
      <c r="AN592" s="355"/>
      <c r="AO592" s="355"/>
      <c r="AP592" s="354">
        <v>46.878239999999998</v>
      </c>
      <c r="AQ592" s="342">
        <f t="shared" si="732"/>
        <v>0.57040147648027673</v>
      </c>
      <c r="AR592" s="354"/>
      <c r="AS592" s="582"/>
      <c r="AT592" s="331"/>
      <c r="AU592" s="331"/>
      <c r="AV592" s="331"/>
      <c r="AW592" s="331"/>
      <c r="AX592" s="331"/>
      <c r="AY592" s="331"/>
      <c r="AZ592" s="331"/>
      <c r="BA592" s="331"/>
      <c r="BB592" s="331"/>
      <c r="BC592" s="331"/>
      <c r="BD592" s="331"/>
      <c r="BE592" s="356">
        <f t="shared" si="728"/>
        <v>35.306399999999989</v>
      </c>
      <c r="BF592" s="390">
        <f t="shared" si="735"/>
        <v>0.42959852351972333</v>
      </c>
      <c r="BG592" s="356"/>
      <c r="BH592" s="331"/>
      <c r="BI592" s="356">
        <f t="shared" si="733"/>
        <v>35.306399999999989</v>
      </c>
      <c r="BJ592" s="343">
        <f t="shared" si="729"/>
        <v>0.42959852351972333</v>
      </c>
      <c r="BK592" s="356"/>
      <c r="BL592" s="331"/>
      <c r="BM592" s="45"/>
      <c r="BN592" s="45"/>
      <c r="BS592" s="699"/>
    </row>
    <row r="593" spans="2:71" s="131" customFormat="1" ht="57" hidden="1" customHeight="1" x14ac:dyDescent="0.25">
      <c r="B593" s="358" t="s">
        <v>19</v>
      </c>
      <c r="C593" s="197" t="s">
        <v>385</v>
      </c>
      <c r="D593" s="582"/>
      <c r="E593" s="582"/>
      <c r="F593" s="582"/>
      <c r="G593" s="582"/>
      <c r="H593" s="582"/>
      <c r="I593" s="582"/>
      <c r="J593" s="582"/>
      <c r="K593" s="354">
        <f t="shared" si="730"/>
        <v>13809.362570000001</v>
      </c>
      <c r="L593" s="590"/>
      <c r="M593" s="590"/>
      <c r="N593" s="354">
        <f>'[11]Распределение средств 23-25 '!$H$350</f>
        <v>13809.362570000001</v>
      </c>
      <c r="O593" s="590"/>
      <c r="P593" s="354">
        <f t="shared" si="731"/>
        <v>9014.6306399999994</v>
      </c>
      <c r="Q593" s="338">
        <f t="shared" si="724"/>
        <v>0.6527912200367405</v>
      </c>
      <c r="R593" s="354"/>
      <c r="S593" s="338"/>
      <c r="T593" s="338"/>
      <c r="U593" s="338"/>
      <c r="V593" s="354">
        <v>9014.6306399999994</v>
      </c>
      <c r="W593" s="337">
        <f t="shared" si="723"/>
        <v>0.6527912200367405</v>
      </c>
      <c r="X593" s="355"/>
      <c r="Y593" s="582"/>
      <c r="Z593" s="354">
        <f t="shared" si="725"/>
        <v>9014.6306399999994</v>
      </c>
      <c r="AA593" s="338">
        <f t="shared" si="676"/>
        <v>0.6527912200367405</v>
      </c>
      <c r="AB593" s="354"/>
      <c r="AC593" s="342"/>
      <c r="AD593" s="342"/>
      <c r="AE593" s="342"/>
      <c r="AF593" s="354">
        <v>9014.6306399999994</v>
      </c>
      <c r="AG593" s="387">
        <f t="shared" si="726"/>
        <v>0.6527912200367405</v>
      </c>
      <c r="AH593" s="582"/>
      <c r="AI593" s="582"/>
      <c r="AJ593" s="354">
        <f t="shared" si="734"/>
        <v>13036.156639999999</v>
      </c>
      <c r="AK593" s="342">
        <f t="shared" si="727"/>
        <v>0.94400857200463806</v>
      </c>
      <c r="AL593" s="354"/>
      <c r="AM593" s="355"/>
      <c r="AN593" s="355"/>
      <c r="AO593" s="355"/>
      <c r="AP593" s="354">
        <v>13036.156639999999</v>
      </c>
      <c r="AQ593" s="342">
        <f t="shared" si="732"/>
        <v>0.94400857200463806</v>
      </c>
      <c r="AR593" s="354"/>
      <c r="AS593" s="582"/>
      <c r="AT593" s="331"/>
      <c r="AU593" s="331"/>
      <c r="AV593" s="331"/>
      <c r="AW593" s="331"/>
      <c r="AX593" s="331"/>
      <c r="AY593" s="331"/>
      <c r="AZ593" s="331"/>
      <c r="BA593" s="331"/>
      <c r="BB593" s="331"/>
      <c r="BC593" s="331"/>
      <c r="BD593" s="331"/>
      <c r="BE593" s="356">
        <f t="shared" si="728"/>
        <v>4794.7319300000017</v>
      </c>
      <c r="BF593" s="390">
        <f t="shared" si="735"/>
        <v>0.3472087799632595</v>
      </c>
      <c r="BG593" s="356"/>
      <c r="BH593" s="331"/>
      <c r="BI593" s="356">
        <f t="shared" si="733"/>
        <v>4794.7319300000017</v>
      </c>
      <c r="BJ593" s="343">
        <f t="shared" si="729"/>
        <v>0.3472087799632595</v>
      </c>
      <c r="BK593" s="356"/>
      <c r="BL593" s="331"/>
      <c r="BM593" s="45"/>
      <c r="BN593" s="45"/>
      <c r="BS593" s="699"/>
    </row>
    <row r="594" spans="2:71" s="131" customFormat="1" ht="93.75" hidden="1" customHeight="1" x14ac:dyDescent="0.25">
      <c r="B594" s="358" t="s">
        <v>222</v>
      </c>
      <c r="C594" s="197" t="s">
        <v>386</v>
      </c>
      <c r="D594" s="582"/>
      <c r="E594" s="582"/>
      <c r="F594" s="582"/>
      <c r="G594" s="582"/>
      <c r="H594" s="582"/>
      <c r="I594" s="582"/>
      <c r="J594" s="582"/>
      <c r="K594" s="354">
        <f t="shared" si="730"/>
        <v>52304.60095</v>
      </c>
      <c r="L594" s="590"/>
      <c r="M594" s="590"/>
      <c r="N594" s="354">
        <f>'[11]Распределение средств 23-25 '!$H$355</f>
        <v>52304.60095</v>
      </c>
      <c r="O594" s="590"/>
      <c r="P594" s="354">
        <f t="shared" si="731"/>
        <v>111611.32188</v>
      </c>
      <c r="Q594" s="338">
        <f t="shared" si="724"/>
        <v>2.133871970205711</v>
      </c>
      <c r="R594" s="354"/>
      <c r="S594" s="338"/>
      <c r="T594" s="338"/>
      <c r="U594" s="338"/>
      <c r="V594" s="354">
        <v>111611.32188</v>
      </c>
      <c r="W594" s="337">
        <f t="shared" si="723"/>
        <v>2.133871970205711</v>
      </c>
      <c r="X594" s="355"/>
      <c r="Y594" s="582"/>
      <c r="Z594" s="354">
        <f t="shared" si="725"/>
        <v>43591.673459999998</v>
      </c>
      <c r="AA594" s="338">
        <f t="shared" si="676"/>
        <v>0.83341948257421894</v>
      </c>
      <c r="AB594" s="354"/>
      <c r="AC594" s="342"/>
      <c r="AD594" s="342"/>
      <c r="AE594" s="342"/>
      <c r="AF594" s="354">
        <v>43591.673459999998</v>
      </c>
      <c r="AG594" s="387">
        <f t="shared" si="726"/>
        <v>0.83341948257421894</v>
      </c>
      <c r="AH594" s="582"/>
      <c r="AI594" s="582"/>
      <c r="AJ594" s="354">
        <f t="shared" si="734"/>
        <v>45501.101459999998</v>
      </c>
      <c r="AK594" s="342">
        <f t="shared" si="727"/>
        <v>0.8699254106440133</v>
      </c>
      <c r="AL594" s="354"/>
      <c r="AM594" s="355"/>
      <c r="AN594" s="355"/>
      <c r="AO594" s="355"/>
      <c r="AP594" s="354">
        <v>45501.101459999998</v>
      </c>
      <c r="AQ594" s="342">
        <f t="shared" si="732"/>
        <v>0.8699254106440133</v>
      </c>
      <c r="AR594" s="354"/>
      <c r="AS594" s="582"/>
      <c r="AT594" s="331"/>
      <c r="AU594" s="331"/>
      <c r="AV594" s="331"/>
      <c r="AW594" s="331"/>
      <c r="AX594" s="331"/>
      <c r="AY594" s="331"/>
      <c r="AZ594" s="331"/>
      <c r="BA594" s="331"/>
      <c r="BB594" s="331"/>
      <c r="BC594" s="331"/>
      <c r="BD594" s="331"/>
      <c r="BE594" s="356">
        <f t="shared" si="728"/>
        <v>8712.9274900000019</v>
      </c>
      <c r="BF594" s="390">
        <f t="shared" si="735"/>
        <v>0.16658051742578112</v>
      </c>
      <c r="BG594" s="356"/>
      <c r="BH594" s="331"/>
      <c r="BI594" s="356">
        <f t="shared" si="733"/>
        <v>8712.9274900000019</v>
      </c>
      <c r="BJ594" s="343">
        <f t="shared" si="729"/>
        <v>0.16658051742578112</v>
      </c>
      <c r="BK594" s="356"/>
      <c r="BL594" s="331"/>
      <c r="BM594" s="45"/>
      <c r="BN594" s="45"/>
      <c r="BS594" s="699"/>
    </row>
    <row r="595" spans="2:71" s="131" customFormat="1" ht="63" hidden="1" customHeight="1" x14ac:dyDescent="0.25">
      <c r="B595" s="358" t="s">
        <v>360</v>
      </c>
      <c r="C595" s="197" t="s">
        <v>387</v>
      </c>
      <c r="D595" s="582"/>
      <c r="E595" s="582"/>
      <c r="F595" s="582"/>
      <c r="G595" s="582"/>
      <c r="H595" s="582"/>
      <c r="I595" s="582"/>
      <c r="J595" s="582"/>
      <c r="K595" s="354">
        <f t="shared" si="730"/>
        <v>79.2</v>
      </c>
      <c r="L595" s="590"/>
      <c r="M595" s="590"/>
      <c r="N595" s="354">
        <f>'[11]Распределение средств 23-25 '!$F$359</f>
        <v>79.2</v>
      </c>
      <c r="O595" s="590"/>
      <c r="P595" s="354">
        <f t="shared" si="731"/>
        <v>0.31918999999999997</v>
      </c>
      <c r="Q595" s="338">
        <f t="shared" si="724"/>
        <v>4.0301767676767675E-3</v>
      </c>
      <c r="R595" s="354"/>
      <c r="S595" s="338"/>
      <c r="T595" s="338"/>
      <c r="U595" s="338"/>
      <c r="V595" s="354">
        <v>0.31918999999999997</v>
      </c>
      <c r="W595" s="337">
        <f t="shared" si="723"/>
        <v>4.0301767676767675E-3</v>
      </c>
      <c r="X595" s="355"/>
      <c r="Y595" s="582"/>
      <c r="Z595" s="354">
        <f t="shared" si="725"/>
        <v>0.31918999999999997</v>
      </c>
      <c r="AA595" s="338">
        <f t="shared" si="676"/>
        <v>4.0301767676767675E-3</v>
      </c>
      <c r="AB595" s="354"/>
      <c r="AC595" s="342"/>
      <c r="AD595" s="342"/>
      <c r="AE595" s="342"/>
      <c r="AF595" s="354">
        <f>319.19/1000</f>
        <v>0.31918999999999997</v>
      </c>
      <c r="AG595" s="387">
        <f t="shared" si="726"/>
        <v>4.0301767676767675E-3</v>
      </c>
      <c r="AH595" s="582"/>
      <c r="AI595" s="582"/>
      <c r="AJ595" s="354">
        <f t="shared" si="734"/>
        <v>1.43649</v>
      </c>
      <c r="AK595" s="342">
        <f t="shared" si="727"/>
        <v>1.8137500000000001E-2</v>
      </c>
      <c r="AL595" s="354"/>
      <c r="AM595" s="355"/>
      <c r="AN595" s="355"/>
      <c r="AO595" s="355"/>
      <c r="AP595" s="354">
        <v>1.43649</v>
      </c>
      <c r="AQ595" s="342">
        <f t="shared" si="732"/>
        <v>1.8137500000000001E-2</v>
      </c>
      <c r="AR595" s="354"/>
      <c r="AS595" s="582"/>
      <c r="AT595" s="331"/>
      <c r="AU595" s="331"/>
      <c r="AV595" s="331"/>
      <c r="AW595" s="331"/>
      <c r="AX595" s="331"/>
      <c r="AY595" s="331"/>
      <c r="AZ595" s="331"/>
      <c r="BA595" s="331"/>
      <c r="BB595" s="331"/>
      <c r="BC595" s="331"/>
      <c r="BD595" s="331"/>
      <c r="BE595" s="356"/>
      <c r="BF595" s="390"/>
      <c r="BG595" s="356"/>
      <c r="BH595" s="331"/>
      <c r="BI595" s="356"/>
      <c r="BJ595" s="343"/>
      <c r="BK595" s="356"/>
      <c r="BL595" s="331"/>
      <c r="BM595" s="45"/>
      <c r="BN595" s="45"/>
      <c r="BS595" s="699"/>
    </row>
    <row r="596" spans="2:71" s="131" customFormat="1" ht="72" hidden="1" customHeight="1" x14ac:dyDescent="0.25">
      <c r="B596" s="358" t="s">
        <v>361</v>
      </c>
      <c r="C596" s="197" t="s">
        <v>388</v>
      </c>
      <c r="D596" s="582"/>
      <c r="E596" s="582"/>
      <c r="F596" s="582"/>
      <c r="G596" s="582"/>
      <c r="H596" s="582"/>
      <c r="I596" s="582"/>
      <c r="J596" s="582"/>
      <c r="K596" s="354">
        <f t="shared" si="730"/>
        <v>3243</v>
      </c>
      <c r="L596" s="590"/>
      <c r="M596" s="590"/>
      <c r="N596" s="354">
        <f>'[11]Распределение средств 23-25 '!$H$364</f>
        <v>3243</v>
      </c>
      <c r="O596" s="590"/>
      <c r="P596" s="354">
        <f t="shared" si="731"/>
        <v>587.22983999999997</v>
      </c>
      <c r="Q596" s="338">
        <f t="shared" si="724"/>
        <v>0.18107611470860313</v>
      </c>
      <c r="R596" s="354"/>
      <c r="S596" s="338"/>
      <c r="T596" s="338"/>
      <c r="U596" s="338"/>
      <c r="V596" s="354">
        <v>587.22983999999997</v>
      </c>
      <c r="W596" s="337">
        <f t="shared" si="723"/>
        <v>0.18107611470860313</v>
      </c>
      <c r="X596" s="355"/>
      <c r="Y596" s="582"/>
      <c r="Z596" s="354">
        <f t="shared" si="725"/>
        <v>587.22983999999997</v>
      </c>
      <c r="AA596" s="338">
        <f t="shared" si="676"/>
        <v>0.18107611470860313</v>
      </c>
      <c r="AB596" s="354"/>
      <c r="AC596" s="342"/>
      <c r="AD596" s="342"/>
      <c r="AE596" s="342"/>
      <c r="AF596" s="354">
        <v>587.22983999999997</v>
      </c>
      <c r="AG596" s="387">
        <f t="shared" si="726"/>
        <v>0.18107611470860313</v>
      </c>
      <c r="AH596" s="582"/>
      <c r="AI596" s="582"/>
      <c r="AJ596" s="354">
        <f t="shared" si="734"/>
        <v>587.22983999999997</v>
      </c>
      <c r="AK596" s="342">
        <f t="shared" si="727"/>
        <v>0.18107611470860313</v>
      </c>
      <c r="AL596" s="354"/>
      <c r="AM596" s="355"/>
      <c r="AN596" s="355"/>
      <c r="AO596" s="355"/>
      <c r="AP596" s="354">
        <v>587.22983999999997</v>
      </c>
      <c r="AQ596" s="342">
        <f t="shared" si="732"/>
        <v>0.18107611470860313</v>
      </c>
      <c r="AR596" s="354"/>
      <c r="AS596" s="582"/>
      <c r="AT596" s="331"/>
      <c r="AU596" s="331"/>
      <c r="AV596" s="331"/>
      <c r="AW596" s="331"/>
      <c r="AX596" s="331"/>
      <c r="AY596" s="331"/>
      <c r="AZ596" s="331"/>
      <c r="BA596" s="331"/>
      <c r="BB596" s="331"/>
      <c r="BC596" s="331"/>
      <c r="BD596" s="331"/>
      <c r="BE596" s="356"/>
      <c r="BF596" s="390"/>
      <c r="BG596" s="356"/>
      <c r="BH596" s="331"/>
      <c r="BI596" s="356"/>
      <c r="BJ596" s="343"/>
      <c r="BK596" s="356"/>
      <c r="BL596" s="331"/>
      <c r="BM596" s="45"/>
      <c r="BN596" s="45"/>
      <c r="BS596" s="699"/>
    </row>
    <row r="597" spans="2:71" s="131" customFormat="1" ht="72" hidden="1" customHeight="1" x14ac:dyDescent="0.25">
      <c r="B597" s="358" t="s">
        <v>389</v>
      </c>
      <c r="C597" s="197" t="s">
        <v>390</v>
      </c>
      <c r="D597" s="582"/>
      <c r="E597" s="582"/>
      <c r="F597" s="582"/>
      <c r="G597" s="582"/>
      <c r="H597" s="582"/>
      <c r="I597" s="582"/>
      <c r="J597" s="582"/>
      <c r="K597" s="354">
        <f t="shared" si="730"/>
        <v>3379.0630000000001</v>
      </c>
      <c r="L597" s="590"/>
      <c r="M597" s="590"/>
      <c r="N597" s="354">
        <f>'[11]Распределение средств 23-25 '!$H$373</f>
        <v>3379.0630000000001</v>
      </c>
      <c r="O597" s="590"/>
      <c r="P597" s="354">
        <f t="shared" si="731"/>
        <v>2254.1637000000001</v>
      </c>
      <c r="Q597" s="338">
        <f t="shared" si="724"/>
        <v>0.6670972692725764</v>
      </c>
      <c r="R597" s="354"/>
      <c r="S597" s="338"/>
      <c r="T597" s="338"/>
      <c r="U597" s="338"/>
      <c r="V597" s="354">
        <v>2254.1637000000001</v>
      </c>
      <c r="W597" s="337">
        <f t="shared" si="723"/>
        <v>0.6670972692725764</v>
      </c>
      <c r="X597" s="355"/>
      <c r="Y597" s="582"/>
      <c r="Z597" s="354">
        <f t="shared" si="725"/>
        <v>2350.9493600000001</v>
      </c>
      <c r="AA597" s="338">
        <f t="shared" si="676"/>
        <v>0.69574002023637915</v>
      </c>
      <c r="AB597" s="354"/>
      <c r="AC597" s="342"/>
      <c r="AD597" s="342"/>
      <c r="AE597" s="342"/>
      <c r="AF597" s="354">
        <v>2350.9493600000001</v>
      </c>
      <c r="AG597" s="387">
        <f t="shared" si="726"/>
        <v>0.69574002023637915</v>
      </c>
      <c r="AH597" s="582"/>
      <c r="AI597" s="582"/>
      <c r="AJ597" s="354">
        <f t="shared" si="734"/>
        <v>3379.0630000000001</v>
      </c>
      <c r="AK597" s="342">
        <f t="shared" si="727"/>
        <v>1</v>
      </c>
      <c r="AL597" s="354"/>
      <c r="AM597" s="355"/>
      <c r="AN597" s="355"/>
      <c r="AO597" s="355"/>
      <c r="AP597" s="354">
        <v>3379.0630000000001</v>
      </c>
      <c r="AQ597" s="342">
        <f t="shared" si="732"/>
        <v>1</v>
      </c>
      <c r="AR597" s="354"/>
      <c r="AS597" s="582"/>
      <c r="AT597" s="331"/>
      <c r="AU597" s="331"/>
      <c r="AV597" s="331"/>
      <c r="AW597" s="331"/>
      <c r="AX597" s="331"/>
      <c r="AY597" s="331"/>
      <c r="AZ597" s="331"/>
      <c r="BA597" s="331"/>
      <c r="BB597" s="331"/>
      <c r="BC597" s="331"/>
      <c r="BD597" s="331"/>
      <c r="BE597" s="356"/>
      <c r="BF597" s="390"/>
      <c r="BG597" s="356"/>
      <c r="BH597" s="331"/>
      <c r="BI597" s="356"/>
      <c r="BJ597" s="343"/>
      <c r="BK597" s="356"/>
      <c r="BL597" s="331"/>
      <c r="BM597" s="45"/>
      <c r="BN597" s="45"/>
      <c r="BS597" s="699"/>
    </row>
    <row r="598" spans="2:71" s="96" customFormat="1" ht="92.25" hidden="1" customHeight="1" x14ac:dyDescent="0.25">
      <c r="B598" s="964" t="s">
        <v>223</v>
      </c>
      <c r="C598" s="964"/>
      <c r="D598" s="585"/>
      <c r="E598" s="585"/>
      <c r="F598" s="585"/>
      <c r="G598" s="585"/>
      <c r="H598" s="585"/>
      <c r="I598" s="585"/>
      <c r="J598" s="585"/>
      <c r="K598" s="336">
        <f t="shared" ref="K598:P598" si="736">K545+K584</f>
        <v>0</v>
      </c>
      <c r="L598" s="336">
        <f t="shared" si="736"/>
        <v>0</v>
      </c>
      <c r="M598" s="336">
        <f t="shared" si="736"/>
        <v>0</v>
      </c>
      <c r="N598" s="336">
        <f t="shared" si="736"/>
        <v>0</v>
      </c>
      <c r="O598" s="336">
        <f t="shared" si="736"/>
        <v>0</v>
      </c>
      <c r="P598" s="336">
        <f t="shared" si="736"/>
        <v>1150508.09858</v>
      </c>
      <c r="Q598" s="337" t="e">
        <f t="shared" si="724"/>
        <v>#DIV/0!</v>
      </c>
      <c r="R598" s="336">
        <f>R545+R584</f>
        <v>918047.70870999992</v>
      </c>
      <c r="S598" s="337"/>
      <c r="T598" s="337"/>
      <c r="U598" s="337"/>
      <c r="V598" s="336">
        <f>V545+V584</f>
        <v>232460.38987000004</v>
      </c>
      <c r="W598" s="337" t="e">
        <f t="shared" si="723"/>
        <v>#DIV/0!</v>
      </c>
      <c r="X598" s="585">
        <f>X545+X584</f>
        <v>0</v>
      </c>
      <c r="Y598" s="585">
        <v>0</v>
      </c>
      <c r="Z598" s="336">
        <f>Z545+Z584</f>
        <v>0</v>
      </c>
      <c r="AA598" s="337" t="e">
        <f t="shared" si="676"/>
        <v>#DIV/0!</v>
      </c>
      <c r="AB598" s="336">
        <f>AB545+AB584</f>
        <v>0</v>
      </c>
      <c r="AC598" s="337" t="e">
        <f t="shared" si="677"/>
        <v>#DIV/0!</v>
      </c>
      <c r="AD598" s="336">
        <f>AD545+AD584</f>
        <v>0</v>
      </c>
      <c r="AE598" s="337" t="e">
        <f>AD598/M598</f>
        <v>#DIV/0!</v>
      </c>
      <c r="AF598" s="336">
        <f>AF545+AF584</f>
        <v>0</v>
      </c>
      <c r="AG598" s="337" t="e">
        <f t="shared" si="726"/>
        <v>#DIV/0!</v>
      </c>
      <c r="AH598" s="585">
        <f>AH545+AH584</f>
        <v>0</v>
      </c>
      <c r="AI598" s="337"/>
      <c r="AJ598" s="336">
        <f>AJ545+AJ584</f>
        <v>1898722.3455800002</v>
      </c>
      <c r="AK598" s="337" t="e">
        <f t="shared" si="727"/>
        <v>#DIV/0!</v>
      </c>
      <c r="AL598" s="336">
        <f>AL545+AL584</f>
        <v>1397318.5833800002</v>
      </c>
      <c r="AM598" s="355"/>
      <c r="AN598" s="355"/>
      <c r="AO598" s="355"/>
      <c r="AP598" s="336">
        <f>AP545+AP584</f>
        <v>501403.76219999994</v>
      </c>
      <c r="AQ598" s="349" t="e">
        <f t="shared" si="732"/>
        <v>#DIV/0!</v>
      </c>
      <c r="AR598" s="336">
        <f>AR545+AR584</f>
        <v>0</v>
      </c>
      <c r="AS598" s="585"/>
      <c r="AT598" s="339" t="e">
        <f t="shared" ref="AT598:BE598" si="737">AT545+AT584</f>
        <v>#REF!</v>
      </c>
      <c r="AU598" s="339">
        <f t="shared" si="737"/>
        <v>0</v>
      </c>
      <c r="AV598" s="339" t="e">
        <f t="shared" si="737"/>
        <v>#REF!</v>
      </c>
      <c r="AW598" s="339" t="e">
        <f t="shared" si="737"/>
        <v>#REF!</v>
      </c>
      <c r="AX598" s="339" t="e">
        <f t="shared" si="737"/>
        <v>#REF!</v>
      </c>
      <c r="AY598" s="339" t="e">
        <f t="shared" si="737"/>
        <v>#DIV/0!</v>
      </c>
      <c r="AZ598" s="339" t="e">
        <f t="shared" si="737"/>
        <v>#REF!</v>
      </c>
      <c r="BA598" s="339" t="e">
        <f t="shared" si="737"/>
        <v>#REF!</v>
      </c>
      <c r="BB598" s="339" t="e">
        <f t="shared" si="737"/>
        <v>#REF!</v>
      </c>
      <c r="BC598" s="339">
        <f t="shared" si="737"/>
        <v>0</v>
      </c>
      <c r="BD598" s="339">
        <f t="shared" si="737"/>
        <v>0</v>
      </c>
      <c r="BE598" s="340" t="e">
        <f t="shared" si="737"/>
        <v>#REF!</v>
      </c>
      <c r="BF598" s="341" t="e">
        <f t="shared" si="735"/>
        <v>#REF!</v>
      </c>
      <c r="BG598" s="340" t="e">
        <f>BG545+BG584</f>
        <v>#REF!</v>
      </c>
      <c r="BH598" s="341" t="e">
        <f>BG598/L598</f>
        <v>#REF!</v>
      </c>
      <c r="BI598" s="340">
        <f>BI545+BI584</f>
        <v>117192.81176999997</v>
      </c>
      <c r="BJ598" s="341" t="e">
        <f t="shared" si="729"/>
        <v>#DIV/0!</v>
      </c>
      <c r="BK598" s="340">
        <f>BK545+BK584</f>
        <v>0</v>
      </c>
      <c r="BL598" s="339">
        <v>0</v>
      </c>
      <c r="BM598" s="95"/>
      <c r="BN598" s="95"/>
      <c r="BS598" s="700"/>
    </row>
    <row r="599" spans="2:71" s="81" customFormat="1" ht="43.5" hidden="1" customHeight="1" x14ac:dyDescent="0.3">
      <c r="B599" s="955" t="s">
        <v>224</v>
      </c>
      <c r="C599" s="955"/>
      <c r="D599" s="594" t="e">
        <f>#REF!+#REF!+D561+D542+#REF!</f>
        <v>#REF!</v>
      </c>
      <c r="E599" s="594" t="e">
        <f>#REF!+#REF!+E561+E542</f>
        <v>#REF!</v>
      </c>
      <c r="F599" s="594" t="e">
        <f>#REF!+#REF!+F561+F542</f>
        <v>#REF!</v>
      </c>
      <c r="G599" s="594" t="e">
        <f>#REF!+#REF!+G561+G542</f>
        <v>#REF!</v>
      </c>
      <c r="H599" s="594" t="e">
        <f>#REF!+#REF!+H561+H542</f>
        <v>#REF!</v>
      </c>
      <c r="I599" s="594" t="e">
        <f>#REF!+#REF!+I561+I542</f>
        <v>#REF!</v>
      </c>
      <c r="J599" s="594" t="e">
        <f>#REF!+#REF!+J561</f>
        <v>#REF!</v>
      </c>
      <c r="K599" s="594">
        <f>L599+M599+N599+O599</f>
        <v>4994403.8480799999</v>
      </c>
      <c r="L599" s="594">
        <f>L600+L601+L603+L604+L605+L606</f>
        <v>4318870.95811</v>
      </c>
      <c r="M599" s="594">
        <f t="shared" ref="M599:Y599" si="738">M600+M601+M603+M604+M605+M606</f>
        <v>264846.38761000003</v>
      </c>
      <c r="N599" s="594">
        <f t="shared" si="738"/>
        <v>0</v>
      </c>
      <c r="O599" s="594">
        <f t="shared" si="738"/>
        <v>410686.50235999993</v>
      </c>
      <c r="P599" s="594" t="e">
        <f t="shared" si="738"/>
        <v>#REF!</v>
      </c>
      <c r="Q599" s="594" t="e">
        <f t="shared" si="738"/>
        <v>#REF!</v>
      </c>
      <c r="R599" s="594" t="e">
        <f t="shared" si="738"/>
        <v>#REF!</v>
      </c>
      <c r="S599" s="594" t="e">
        <f t="shared" si="738"/>
        <v>#REF!</v>
      </c>
      <c r="T599" s="594">
        <f t="shared" si="738"/>
        <v>0</v>
      </c>
      <c r="U599" s="594">
        <f t="shared" si="738"/>
        <v>0</v>
      </c>
      <c r="V599" s="594">
        <f t="shared" si="738"/>
        <v>317962.68987000006</v>
      </c>
      <c r="W599" s="594" t="e">
        <f t="shared" si="738"/>
        <v>#DIV/0!</v>
      </c>
      <c r="X599" s="594">
        <f t="shared" si="738"/>
        <v>467798.85829999996</v>
      </c>
      <c r="Y599" s="594">
        <f t="shared" si="738"/>
        <v>1.1390655782739518</v>
      </c>
      <c r="Z599" s="594">
        <f>AB599+AD599+AF599+AH599</f>
        <v>4667745.0699100001</v>
      </c>
      <c r="AA599" s="349">
        <f t="shared" si="676"/>
        <v>0.93459504114878944</v>
      </c>
      <c r="AB599" s="348">
        <f>AB598+AB537+AB197+AB225</f>
        <v>4188902.5318200001</v>
      </c>
      <c r="AC599" s="349">
        <f t="shared" si="677"/>
        <v>0.96990685122324749</v>
      </c>
      <c r="AD599" s="348">
        <f>AD598+AD537+AD197+AD225</f>
        <v>214508.01634</v>
      </c>
      <c r="AE599" s="349">
        <f t="shared" ref="AE599:AE602" si="739">AD599/M599</f>
        <v>0.80993370638633788</v>
      </c>
      <c r="AF599" s="348">
        <f>AF598+AF537+AF197+AF225</f>
        <v>0</v>
      </c>
      <c r="AG599" s="349" t="e">
        <f t="shared" si="726"/>
        <v>#DIV/0!</v>
      </c>
      <c r="AH599" s="348">
        <f>AH598+AH537+AH197+AH225</f>
        <v>264334.52175000001</v>
      </c>
      <c r="AI599" s="349"/>
      <c r="AJ599" s="348" t="e">
        <f>AL599+AP599+AR599</f>
        <v>#REF!</v>
      </c>
      <c r="AK599" s="337" t="e">
        <f t="shared" si="727"/>
        <v>#REF!</v>
      </c>
      <c r="AL599" s="348" t="e">
        <f>AL598+AL537+AL197+AL225</f>
        <v>#REF!</v>
      </c>
      <c r="AM599" s="355"/>
      <c r="AN599" s="355"/>
      <c r="AO599" s="355"/>
      <c r="AP599" s="348">
        <f>AP598+AP537+AP197+AP225</f>
        <v>595256.7622</v>
      </c>
      <c r="AQ599" s="349" t="e">
        <f t="shared" si="732"/>
        <v>#DIV/0!</v>
      </c>
      <c r="AR599" s="348">
        <f>AR598+AR537+AR197+AR225</f>
        <v>1292302.8042199998</v>
      </c>
      <c r="AS599" s="594"/>
      <c r="AT599" s="595" t="e">
        <f t="shared" ref="AT599:BD599" si="740">AT598+AT537+AT197</f>
        <v>#REF!</v>
      </c>
      <c r="AU599" s="595" t="e">
        <f t="shared" si="740"/>
        <v>#DIV/0!</v>
      </c>
      <c r="AV599" s="595" t="e">
        <f t="shared" si="740"/>
        <v>#REF!</v>
      </c>
      <c r="AW599" s="595" t="e">
        <f t="shared" si="740"/>
        <v>#REF!</v>
      </c>
      <c r="AX599" s="595" t="e">
        <f t="shared" si="740"/>
        <v>#REF!</v>
      </c>
      <c r="AY599" s="595" t="e">
        <f t="shared" si="740"/>
        <v>#DIV/0!</v>
      </c>
      <c r="AZ599" s="595" t="e">
        <f t="shared" si="740"/>
        <v>#REF!</v>
      </c>
      <c r="BA599" s="595" t="e">
        <f t="shared" si="740"/>
        <v>#REF!</v>
      </c>
      <c r="BB599" s="595" t="e">
        <f t="shared" si="740"/>
        <v>#REF!</v>
      </c>
      <c r="BC599" s="595">
        <f t="shared" si="740"/>
        <v>0</v>
      </c>
      <c r="BD599" s="595" t="e">
        <f t="shared" si="740"/>
        <v>#REF!</v>
      </c>
      <c r="BE599" s="352" t="e">
        <f>BG599+BI599+BK599</f>
        <v>#REF!</v>
      </c>
      <c r="BF599" s="353" t="e">
        <f t="shared" si="735"/>
        <v>#REF!</v>
      </c>
      <c r="BG599" s="352" t="e">
        <f>BG598+BG537+BG197+BG225</f>
        <v>#REF!</v>
      </c>
      <c r="BH599" s="353" t="e">
        <f t="shared" ref="BH599:BH603" si="741">BG599/L599</f>
        <v>#REF!</v>
      </c>
      <c r="BI599" s="352">
        <f>BI598+BI537+BI197+BI225</f>
        <v>117192.81176999997</v>
      </c>
      <c r="BJ599" s="353" t="e">
        <f t="shared" si="729"/>
        <v>#DIV/0!</v>
      </c>
      <c r="BK599" s="352">
        <f>BK598+BK537+BK197+BK225</f>
        <v>834785.0311599999</v>
      </c>
      <c r="BL599" s="353">
        <f>BK599/O599</f>
        <v>2.0326575778919644</v>
      </c>
      <c r="BS599" s="687"/>
    </row>
    <row r="600" spans="2:71" s="42" customFormat="1" ht="30" hidden="1" customHeight="1" x14ac:dyDescent="0.25">
      <c r="B600" s="958" t="s">
        <v>56</v>
      </c>
      <c r="C600" s="958"/>
      <c r="D600" s="582" t="e">
        <f>D553+#REF!+#REF!+#REF!+#REF!+#REF!</f>
        <v>#REF!</v>
      </c>
      <c r="E600" s="582"/>
      <c r="F600" s="582"/>
      <c r="G600" s="582"/>
      <c r="H600" s="582"/>
      <c r="I600" s="582"/>
      <c r="J600" s="582"/>
      <c r="K600" s="582">
        <f>L600+N600+O600+M600</f>
        <v>2352979.54054</v>
      </c>
      <c r="L600" s="582">
        <f>L220+L538+L598</f>
        <v>1687179.0871599999</v>
      </c>
      <c r="M600" s="582">
        <f>M220+M538+M598</f>
        <v>255113.95102000001</v>
      </c>
      <c r="N600" s="582">
        <f>N220+N538+N598</f>
        <v>0</v>
      </c>
      <c r="O600" s="582">
        <f>O220+O538+O598</f>
        <v>410686.50235999993</v>
      </c>
      <c r="P600" s="582" t="e">
        <f>R600+V600+X600</f>
        <v>#REF!</v>
      </c>
      <c r="Q600" s="582" t="e">
        <f t="shared" si="724"/>
        <v>#REF!</v>
      </c>
      <c r="R600" s="582" t="e">
        <f>R220+R538+R598</f>
        <v>#REF!</v>
      </c>
      <c r="S600" s="582" t="e">
        <f t="shared" ref="S600:S601" si="742">R600/L600</f>
        <v>#REF!</v>
      </c>
      <c r="T600" s="582"/>
      <c r="U600" s="582"/>
      <c r="V600" s="582">
        <f>V220+V538+V544</f>
        <v>317962.68987000006</v>
      </c>
      <c r="W600" s="582" t="e">
        <f t="shared" si="723"/>
        <v>#DIV/0!</v>
      </c>
      <c r="X600" s="582">
        <f>X220+X538+X544</f>
        <v>467798.85829999996</v>
      </c>
      <c r="Y600" s="582">
        <f t="shared" ref="Y600" si="743">X600/O600</f>
        <v>1.1390655782739518</v>
      </c>
      <c r="Z600" s="582">
        <f>AB600+AD600+AF600+AH600</f>
        <v>2026320.7623700001</v>
      </c>
      <c r="AA600" s="342">
        <f t="shared" si="676"/>
        <v>0.86117228282612568</v>
      </c>
      <c r="AB600" s="590">
        <f>AB220+AB538+AB598</f>
        <v>1557210.66087</v>
      </c>
      <c r="AC600" s="342">
        <f t="shared" si="677"/>
        <v>0.92296702390451413</v>
      </c>
      <c r="AD600" s="590">
        <f>AD220+AD538+AD598</f>
        <v>204775.57975</v>
      </c>
      <c r="AE600" s="342">
        <f t="shared" si="739"/>
        <v>0.80268279696685951</v>
      </c>
      <c r="AF600" s="590">
        <f>AF220+AF538+AF544</f>
        <v>0</v>
      </c>
      <c r="AG600" s="342" t="e">
        <f t="shared" si="726"/>
        <v>#DIV/0!</v>
      </c>
      <c r="AH600" s="590">
        <f>AH220+AH538+AH544</f>
        <v>264334.52175000001</v>
      </c>
      <c r="AI600" s="342"/>
      <c r="AJ600" s="590" t="e">
        <f t="shared" ref="AJ600:AJ606" si="744">AL600+AP600+AR600</f>
        <v>#REF!</v>
      </c>
      <c r="AK600" s="337" t="e">
        <f t="shared" si="727"/>
        <v>#REF!</v>
      </c>
      <c r="AL600" s="590" t="e">
        <f>AL220+AL538+AL544</f>
        <v>#REF!</v>
      </c>
      <c r="AM600" s="355"/>
      <c r="AN600" s="355"/>
      <c r="AO600" s="355"/>
      <c r="AP600" s="590">
        <f>AP220+AP538+AP544</f>
        <v>595256.7622</v>
      </c>
      <c r="AQ600" s="349" t="e">
        <f t="shared" si="732"/>
        <v>#DIV/0!</v>
      </c>
      <c r="AR600" s="590">
        <f>AR220+AR538+AR544</f>
        <v>1184493.5261499998</v>
      </c>
      <c r="AS600" s="582"/>
      <c r="AT600" s="331" t="e">
        <f t="shared" ref="AT600:BD600" si="745">AT598+AT538+AT197</f>
        <v>#REF!</v>
      </c>
      <c r="AU600" s="331" t="e">
        <f t="shared" si="745"/>
        <v>#DIV/0!</v>
      </c>
      <c r="AV600" s="331" t="e">
        <f t="shared" si="745"/>
        <v>#REF!</v>
      </c>
      <c r="AW600" s="331" t="e">
        <f t="shared" si="745"/>
        <v>#REF!</v>
      </c>
      <c r="AX600" s="331" t="e">
        <f t="shared" si="745"/>
        <v>#REF!</v>
      </c>
      <c r="AY600" s="331" t="e">
        <f t="shared" si="745"/>
        <v>#DIV/0!</v>
      </c>
      <c r="AZ600" s="331" t="e">
        <f t="shared" si="745"/>
        <v>#REF!</v>
      </c>
      <c r="BA600" s="331" t="e">
        <f t="shared" si="745"/>
        <v>#REF!</v>
      </c>
      <c r="BB600" s="331" t="e">
        <f t="shared" si="745"/>
        <v>#REF!</v>
      </c>
      <c r="BC600" s="331">
        <f t="shared" si="745"/>
        <v>0</v>
      </c>
      <c r="BD600" s="331">
        <f t="shared" si="745"/>
        <v>159370.20366</v>
      </c>
      <c r="BE600" s="593" t="e">
        <f t="shared" ref="BE600:BE601" si="746">BG600+BI600+BK600</f>
        <v>#REF!</v>
      </c>
      <c r="BF600" s="343" t="e">
        <f t="shared" si="735"/>
        <v>#REF!</v>
      </c>
      <c r="BG600" s="593" t="e">
        <f>BG220+BG538+BG544</f>
        <v>#REF!</v>
      </c>
      <c r="BH600" s="343" t="e">
        <f t="shared" si="741"/>
        <v>#REF!</v>
      </c>
      <c r="BI600" s="593">
        <f>BI220+BI538+BI544</f>
        <v>117192.81176999997</v>
      </c>
      <c r="BJ600" s="343" t="e">
        <f t="shared" si="729"/>
        <v>#DIV/0!</v>
      </c>
      <c r="BK600" s="593">
        <f>BK220+BK538+BK544</f>
        <v>834785.0311599999</v>
      </c>
      <c r="BL600" s="343">
        <f t="shared" ref="BL600" si="747">BK600/O600</f>
        <v>2.0326575778919644</v>
      </c>
      <c r="BM600" s="41"/>
      <c r="BN600" s="41"/>
      <c r="BS600" s="646"/>
    </row>
    <row r="601" spans="2:71" s="36" customFormat="1" ht="41.25" hidden="1" customHeight="1" x14ac:dyDescent="0.25">
      <c r="B601" s="959" t="s">
        <v>57</v>
      </c>
      <c r="C601" s="959"/>
      <c r="D601" s="583" t="e">
        <f>#REF!</f>
        <v>#REF!</v>
      </c>
      <c r="E601" s="583"/>
      <c r="F601" s="583"/>
      <c r="G601" s="583"/>
      <c r="H601" s="583"/>
      <c r="I601" s="583"/>
      <c r="J601" s="583"/>
      <c r="K601" s="583">
        <f>L601+N601+O601</f>
        <v>1601943.2</v>
      </c>
      <c r="L601" s="583">
        <f>L539+L219+L225</f>
        <v>1601943.2</v>
      </c>
      <c r="M601" s="583">
        <f>M539+M219+M225</f>
        <v>0</v>
      </c>
      <c r="N601" s="583">
        <f>N539+N219</f>
        <v>0</v>
      </c>
      <c r="O601" s="583">
        <f>O539+O219</f>
        <v>0</v>
      </c>
      <c r="P601" s="583">
        <f>R601+V601+X601</f>
        <v>1910698.6393799998</v>
      </c>
      <c r="Q601" s="583">
        <f t="shared" si="724"/>
        <v>1.1927380692274232</v>
      </c>
      <c r="R601" s="583">
        <f>R219+R225+R539</f>
        <v>1910698.6393799998</v>
      </c>
      <c r="S601" s="583">
        <f t="shared" si="742"/>
        <v>1.1927380692274232</v>
      </c>
      <c r="T601" s="583"/>
      <c r="U601" s="583"/>
      <c r="V601" s="583">
        <f>V539+V219</f>
        <v>0</v>
      </c>
      <c r="W601" s="583">
        <v>0</v>
      </c>
      <c r="X601" s="583">
        <f>X539+X219</f>
        <v>0</v>
      </c>
      <c r="Y601" s="583">
        <v>0</v>
      </c>
      <c r="Z601" s="583">
        <f t="shared" ref="Z601:Z606" si="748">AB601+AD601+AF601+AH601</f>
        <v>1601943.2</v>
      </c>
      <c r="AA601" s="344">
        <f t="shared" si="676"/>
        <v>1</v>
      </c>
      <c r="AB601" s="309">
        <f>AB539+AB219+AB225</f>
        <v>1601943.2</v>
      </c>
      <c r="AC601" s="344">
        <f t="shared" si="677"/>
        <v>1</v>
      </c>
      <c r="AD601" s="309">
        <f>AD539+AD219+AD225</f>
        <v>0</v>
      </c>
      <c r="AE601" s="344">
        <v>0</v>
      </c>
      <c r="AF601" s="309">
        <f>AF539+AF219</f>
        <v>0</v>
      </c>
      <c r="AG601" s="344">
        <v>0</v>
      </c>
      <c r="AH601" s="309">
        <f>AH539+AH219</f>
        <v>0</v>
      </c>
      <c r="AI601" s="344"/>
      <c r="AJ601" s="309">
        <f t="shared" si="744"/>
        <v>2687313.7855400001</v>
      </c>
      <c r="AK601" s="344">
        <f t="shared" si="727"/>
        <v>1.6775337512216415</v>
      </c>
      <c r="AL601" s="309">
        <f>AL539+AL219+AL225</f>
        <v>2687313.7855400001</v>
      </c>
      <c r="AM601" s="355"/>
      <c r="AN601" s="355"/>
      <c r="AO601" s="355"/>
      <c r="AP601" s="309">
        <f>AP539+AP219</f>
        <v>0</v>
      </c>
      <c r="AQ601" s="344">
        <v>0</v>
      </c>
      <c r="AR601" s="309">
        <f>AR539+AR219</f>
        <v>0</v>
      </c>
      <c r="AS601" s="583"/>
      <c r="AT601" s="310">
        <f t="shared" ref="AT601:BD601" si="749">AT539</f>
        <v>654000</v>
      </c>
      <c r="AU601" s="310">
        <f t="shared" si="749"/>
        <v>0</v>
      </c>
      <c r="AV601" s="310">
        <f t="shared" si="749"/>
        <v>0</v>
      </c>
      <c r="AW601" s="310">
        <f t="shared" si="749"/>
        <v>0</v>
      </c>
      <c r="AX601" s="310">
        <f t="shared" si="749"/>
        <v>0</v>
      </c>
      <c r="AY601" s="310">
        <f t="shared" si="749"/>
        <v>0</v>
      </c>
      <c r="AZ601" s="310">
        <f t="shared" si="749"/>
        <v>0</v>
      </c>
      <c r="BA601" s="310">
        <f t="shared" si="749"/>
        <v>2510500</v>
      </c>
      <c r="BB601" s="310">
        <f t="shared" si="749"/>
        <v>2510500</v>
      </c>
      <c r="BC601" s="310">
        <f t="shared" si="749"/>
        <v>0</v>
      </c>
      <c r="BD601" s="310">
        <f t="shared" si="749"/>
        <v>0</v>
      </c>
      <c r="BE601" s="311">
        <f t="shared" si="746"/>
        <v>0</v>
      </c>
      <c r="BF601" s="345">
        <f t="shared" si="735"/>
        <v>0</v>
      </c>
      <c r="BG601" s="311">
        <f>BG539+BG219+BG225</f>
        <v>0</v>
      </c>
      <c r="BH601" s="345">
        <f t="shared" si="741"/>
        <v>0</v>
      </c>
      <c r="BI601" s="311">
        <f>BI539+BI219</f>
        <v>0</v>
      </c>
      <c r="BJ601" s="345">
        <v>0</v>
      </c>
      <c r="BK601" s="311">
        <f>BK539+BK219</f>
        <v>0</v>
      </c>
      <c r="BL601" s="345">
        <v>0</v>
      </c>
      <c r="BS601" s="639"/>
    </row>
    <row r="602" spans="2:71" s="118" customFormat="1" ht="104.25" hidden="1" customHeight="1" x14ac:dyDescent="0.25">
      <c r="B602" s="1013" t="s">
        <v>402</v>
      </c>
      <c r="C602" s="1014"/>
      <c r="D602" s="589"/>
      <c r="E602" s="589"/>
      <c r="F602" s="589"/>
      <c r="G602" s="589"/>
      <c r="H602" s="589"/>
      <c r="I602" s="589"/>
      <c r="J602" s="589"/>
      <c r="K602" s="589">
        <v>0</v>
      </c>
      <c r="L602" s="589"/>
      <c r="M602" s="589"/>
      <c r="N602" s="589"/>
      <c r="O602" s="589"/>
      <c r="P602" s="589">
        <f>R602</f>
        <v>24465.020120000001</v>
      </c>
      <c r="Q602" s="589">
        <v>0</v>
      </c>
      <c r="R602" s="589">
        <f>R223</f>
        <v>24465.020120000001</v>
      </c>
      <c r="S602" s="589">
        <v>0</v>
      </c>
      <c r="T602" s="589"/>
      <c r="U602" s="589"/>
      <c r="V602" s="589"/>
      <c r="W602" s="589"/>
      <c r="X602" s="589"/>
      <c r="Y602" s="589"/>
      <c r="Z602" s="589">
        <f t="shared" si="748"/>
        <v>0</v>
      </c>
      <c r="AA602" s="359">
        <v>0</v>
      </c>
      <c r="AB602" s="315"/>
      <c r="AC602" s="359"/>
      <c r="AD602" s="315"/>
      <c r="AE602" s="359" t="e">
        <f t="shared" si="739"/>
        <v>#DIV/0!</v>
      </c>
      <c r="AF602" s="315"/>
      <c r="AG602" s="359"/>
      <c r="AH602" s="315"/>
      <c r="AI602" s="359"/>
      <c r="AJ602" s="315">
        <v>0</v>
      </c>
      <c r="AK602" s="359">
        <v>0</v>
      </c>
      <c r="AL602" s="315"/>
      <c r="AM602" s="355"/>
      <c r="AN602" s="355"/>
      <c r="AO602" s="355"/>
      <c r="AP602" s="315"/>
      <c r="AQ602" s="359"/>
      <c r="AR602" s="315"/>
      <c r="AS602" s="589"/>
      <c r="AT602" s="316"/>
      <c r="AU602" s="316"/>
      <c r="AV602" s="316"/>
      <c r="AW602" s="316"/>
      <c r="AX602" s="316"/>
      <c r="AY602" s="316"/>
      <c r="AZ602" s="316"/>
      <c r="BA602" s="316"/>
      <c r="BB602" s="316"/>
      <c r="BC602" s="316"/>
      <c r="BD602" s="316"/>
      <c r="BE602" s="317"/>
      <c r="BF602" s="360"/>
      <c r="BG602" s="317"/>
      <c r="BH602" s="360"/>
      <c r="BI602" s="317"/>
      <c r="BJ602" s="360"/>
      <c r="BK602" s="317"/>
      <c r="BL602" s="360"/>
      <c r="BS602" s="640"/>
    </row>
    <row r="603" spans="2:71" s="37" customFormat="1" ht="42.75" hidden="1" customHeight="1" x14ac:dyDescent="0.25">
      <c r="B603" s="960" t="s">
        <v>136</v>
      </c>
      <c r="C603" s="960"/>
      <c r="D603" s="960"/>
      <c r="E603" s="584"/>
      <c r="F603" s="584"/>
      <c r="G603" s="584"/>
      <c r="H603" s="584"/>
      <c r="I603" s="584"/>
      <c r="J603" s="584"/>
      <c r="K603" s="584">
        <f>L603+M603+N603+O603</f>
        <v>906012.60000000009</v>
      </c>
      <c r="L603" s="584">
        <f>L540</f>
        <v>896280.16341000004</v>
      </c>
      <c r="M603" s="584">
        <f>M540</f>
        <v>9732.4365899999993</v>
      </c>
      <c r="N603" s="584">
        <f>N424</f>
        <v>0</v>
      </c>
      <c r="O603" s="584">
        <f>O424</f>
        <v>0</v>
      </c>
      <c r="P603" s="584">
        <f>R603</f>
        <v>598879.90870000003</v>
      </c>
      <c r="Q603" s="607">
        <f t="shared" si="724"/>
        <v>0.66100615896511816</v>
      </c>
      <c r="R603" s="584">
        <f>R540</f>
        <v>598879.90870000003</v>
      </c>
      <c r="S603" s="607">
        <f t="shared" ref="S603:S606" si="750">R603/L603</f>
        <v>0.66818382593841319</v>
      </c>
      <c r="T603" s="607"/>
      <c r="U603" s="607"/>
      <c r="V603" s="584">
        <f>V424</f>
        <v>0</v>
      </c>
      <c r="W603" s="607">
        <v>0</v>
      </c>
      <c r="X603" s="584">
        <f>X424</f>
        <v>0</v>
      </c>
      <c r="Y603" s="607">
        <v>0</v>
      </c>
      <c r="Z603" s="584">
        <f t="shared" si="748"/>
        <v>906012.60000000009</v>
      </c>
      <c r="AA603" s="409">
        <v>0</v>
      </c>
      <c r="AB603" s="320">
        <f>AB540</f>
        <v>896280.16341000004</v>
      </c>
      <c r="AC603" s="476">
        <f t="shared" si="677"/>
        <v>1</v>
      </c>
      <c r="AD603" s="320">
        <f>AD540</f>
        <v>9732.4365899999993</v>
      </c>
      <c r="AE603" s="476">
        <v>0</v>
      </c>
      <c r="AF603" s="584">
        <f>AF424</f>
        <v>0</v>
      </c>
      <c r="AG603" s="584"/>
      <c r="AH603" s="320">
        <f>AH424</f>
        <v>0</v>
      </c>
      <c r="AI603" s="409">
        <v>0</v>
      </c>
      <c r="AJ603" s="320">
        <f>AL603</f>
        <v>3464689.1041499996</v>
      </c>
      <c r="AK603" s="477">
        <f t="shared" si="727"/>
        <v>3.8241069761612576</v>
      </c>
      <c r="AL603" s="320">
        <f>AL540</f>
        <v>3464689.1041499996</v>
      </c>
      <c r="AM603" s="338">
        <f t="shared" ref="AM603" si="751">AL603/L603</f>
        <v>3.8656318030828607</v>
      </c>
      <c r="AN603" s="338"/>
      <c r="AO603" s="338"/>
      <c r="AP603" s="584">
        <f>AP424</f>
        <v>0</v>
      </c>
      <c r="AQ603" s="477">
        <v>0</v>
      </c>
      <c r="AR603" s="320">
        <f>AR424</f>
        <v>0</v>
      </c>
      <c r="AS603" s="584"/>
      <c r="AT603" s="321"/>
      <c r="AU603" s="321"/>
      <c r="AV603" s="321"/>
      <c r="AW603" s="321"/>
      <c r="AX603" s="321"/>
      <c r="AY603" s="321"/>
      <c r="AZ603" s="321"/>
      <c r="BA603" s="321"/>
      <c r="BB603" s="321"/>
      <c r="BC603" s="321"/>
      <c r="BD603" s="321"/>
      <c r="BE603" s="322" t="e">
        <f>BG603</f>
        <v>#REF!</v>
      </c>
      <c r="BF603" s="410" t="e">
        <f t="shared" si="735"/>
        <v>#REF!</v>
      </c>
      <c r="BG603" s="322" t="e">
        <f>BG540</f>
        <v>#REF!</v>
      </c>
      <c r="BH603" s="410" t="e">
        <f t="shared" si="741"/>
        <v>#REF!</v>
      </c>
      <c r="BI603" s="321">
        <f>BI424</f>
        <v>0</v>
      </c>
      <c r="BJ603" s="410">
        <v>0</v>
      </c>
      <c r="BK603" s="322">
        <f>BK424</f>
        <v>0</v>
      </c>
      <c r="BL603" s="410">
        <v>0</v>
      </c>
      <c r="BS603" s="641"/>
    </row>
    <row r="604" spans="2:71" s="37" customFormat="1" ht="42.75" hidden="1" customHeight="1" x14ac:dyDescent="0.25">
      <c r="B604" s="974" t="s">
        <v>417</v>
      </c>
      <c r="C604" s="975"/>
      <c r="D604" s="574"/>
      <c r="E604" s="584"/>
      <c r="F604" s="584"/>
      <c r="G604" s="584"/>
      <c r="H604" s="584"/>
      <c r="I604" s="584"/>
      <c r="J604" s="584"/>
      <c r="K604" s="416">
        <f>L604</f>
        <v>89423.900000000009</v>
      </c>
      <c r="L604" s="416">
        <f>L221</f>
        <v>89423.900000000009</v>
      </c>
      <c r="M604" s="416">
        <f>M221</f>
        <v>0</v>
      </c>
      <c r="N604" s="416">
        <f>N221</f>
        <v>0</v>
      </c>
      <c r="O604" s="416">
        <f>O221</f>
        <v>0</v>
      </c>
      <c r="P604" s="584"/>
      <c r="Q604" s="607"/>
      <c r="R604" s="584"/>
      <c r="S604" s="607"/>
      <c r="T604" s="607"/>
      <c r="U604" s="607"/>
      <c r="V604" s="584"/>
      <c r="W604" s="607"/>
      <c r="X604" s="584"/>
      <c r="Y604" s="607"/>
      <c r="Z604" s="416">
        <f t="shared" si="748"/>
        <v>89423.900000000009</v>
      </c>
      <c r="AA604" s="409">
        <f>Z604/K604</f>
        <v>1</v>
      </c>
      <c r="AB604" s="417">
        <f>AB221</f>
        <v>89423.900000000009</v>
      </c>
      <c r="AC604" s="476">
        <f>AB604/L604</f>
        <v>1</v>
      </c>
      <c r="AD604" s="417">
        <f>AD221</f>
        <v>0</v>
      </c>
      <c r="AE604" s="476"/>
      <c r="AF604" s="584"/>
      <c r="AG604" s="584"/>
      <c r="AH604" s="320"/>
      <c r="AI604" s="409"/>
      <c r="AJ604" s="320"/>
      <c r="AK604" s="477"/>
      <c r="AL604" s="320"/>
      <c r="AM604" s="338"/>
      <c r="AN604" s="338"/>
      <c r="AO604" s="338"/>
      <c r="AP604" s="584"/>
      <c r="AQ604" s="477"/>
      <c r="AR604" s="320"/>
      <c r="AS604" s="584"/>
      <c r="AT604" s="321"/>
      <c r="AU604" s="321"/>
      <c r="AV604" s="321"/>
      <c r="AW604" s="321"/>
      <c r="AX604" s="321"/>
      <c r="AY604" s="321"/>
      <c r="AZ604" s="321"/>
      <c r="BA604" s="321"/>
      <c r="BB604" s="321"/>
      <c r="BC604" s="321"/>
      <c r="BD604" s="321"/>
      <c r="BE604" s="322"/>
      <c r="BF604" s="410"/>
      <c r="BG604" s="322"/>
      <c r="BH604" s="410"/>
      <c r="BI604" s="321"/>
      <c r="BJ604" s="410"/>
      <c r="BK604" s="322"/>
      <c r="BL604" s="410"/>
      <c r="BS604" s="641"/>
    </row>
    <row r="605" spans="2:71" s="118" customFormat="1" ht="42.75" hidden="1" customHeight="1" x14ac:dyDescent="0.25">
      <c r="B605" s="1015" t="s">
        <v>416</v>
      </c>
      <c r="C605" s="1015"/>
      <c r="D605" s="577"/>
      <c r="E605" s="589"/>
      <c r="F605" s="589"/>
      <c r="G605" s="589"/>
      <c r="H605" s="589"/>
      <c r="I605" s="589"/>
      <c r="J605" s="589"/>
      <c r="K605" s="589">
        <f>L605</f>
        <v>44044.607539999997</v>
      </c>
      <c r="L605" s="589">
        <f>L222</f>
        <v>44044.607539999997</v>
      </c>
      <c r="M605" s="589"/>
      <c r="N605" s="589"/>
      <c r="O605" s="589"/>
      <c r="P605" s="589"/>
      <c r="Q605" s="617"/>
      <c r="R605" s="589"/>
      <c r="S605" s="617"/>
      <c r="T605" s="617"/>
      <c r="U605" s="617"/>
      <c r="V605" s="589"/>
      <c r="W605" s="617"/>
      <c r="X605" s="589"/>
      <c r="Y605" s="617"/>
      <c r="Z605" s="589">
        <f t="shared" si="748"/>
        <v>44044.607539999997</v>
      </c>
      <c r="AA605" s="406">
        <f>Z605/K605</f>
        <v>1</v>
      </c>
      <c r="AB605" s="315">
        <f>AB222</f>
        <v>44044.607539999997</v>
      </c>
      <c r="AC605" s="578">
        <f>AB605/L605</f>
        <v>1</v>
      </c>
      <c r="AD605" s="315"/>
      <c r="AE605" s="578"/>
      <c r="AF605" s="589"/>
      <c r="AG605" s="589"/>
      <c r="AH605" s="315"/>
      <c r="AI605" s="406"/>
      <c r="AJ605" s="315"/>
      <c r="AK605" s="359"/>
      <c r="AL605" s="315"/>
      <c r="AM605" s="576"/>
      <c r="AN605" s="576"/>
      <c r="AO605" s="576"/>
      <c r="AP605" s="589"/>
      <c r="AQ605" s="359"/>
      <c r="AR605" s="315"/>
      <c r="AS605" s="589"/>
      <c r="AT605" s="316"/>
      <c r="AU605" s="316"/>
      <c r="AV605" s="316"/>
      <c r="AW605" s="316"/>
      <c r="AX605" s="316"/>
      <c r="AY605" s="316"/>
      <c r="AZ605" s="316"/>
      <c r="BA605" s="316"/>
      <c r="BB605" s="316"/>
      <c r="BC605" s="316"/>
      <c r="BD605" s="316"/>
      <c r="BE605" s="317"/>
      <c r="BF605" s="407"/>
      <c r="BG605" s="317"/>
      <c r="BH605" s="407"/>
      <c r="BI605" s="316"/>
      <c r="BJ605" s="407"/>
      <c r="BK605" s="317"/>
      <c r="BL605" s="407"/>
      <c r="BS605" s="640"/>
    </row>
    <row r="606" spans="2:71" s="138" customFormat="1" ht="67.5" hidden="1" customHeight="1" x14ac:dyDescent="0.25">
      <c r="B606" s="966" t="s">
        <v>340</v>
      </c>
      <c r="C606" s="967"/>
      <c r="D606" s="581"/>
      <c r="E606" s="325"/>
      <c r="F606" s="325"/>
      <c r="G606" s="325"/>
      <c r="H606" s="325"/>
      <c r="I606" s="325"/>
      <c r="J606" s="325"/>
      <c r="K606" s="326">
        <f>L606+N606+O606</f>
        <v>0</v>
      </c>
      <c r="L606" s="326">
        <f>L541</f>
        <v>0</v>
      </c>
      <c r="M606" s="326">
        <f>M541</f>
        <v>0</v>
      </c>
      <c r="N606" s="326">
        <f>N540</f>
        <v>0</v>
      </c>
      <c r="O606" s="326">
        <f>O541</f>
        <v>0</v>
      </c>
      <c r="P606" s="326">
        <f>R606</f>
        <v>144240.87015999999</v>
      </c>
      <c r="Q606" s="478" t="e">
        <f>P606/K606</f>
        <v>#DIV/0!</v>
      </c>
      <c r="R606" s="326">
        <f>R541</f>
        <v>144240.87015999999</v>
      </c>
      <c r="S606" s="478" t="e">
        <f t="shared" si="750"/>
        <v>#DIV/0!</v>
      </c>
      <c r="T606" s="325"/>
      <c r="U606" s="325"/>
      <c r="V606" s="326">
        <f>V540</f>
        <v>0</v>
      </c>
      <c r="W606" s="325"/>
      <c r="X606" s="326">
        <f>X540</f>
        <v>0</v>
      </c>
      <c r="Y606" s="325"/>
      <c r="Z606" s="326">
        <f t="shared" si="748"/>
        <v>0</v>
      </c>
      <c r="AA606" s="478">
        <v>0</v>
      </c>
      <c r="AB606" s="326">
        <f>AB541</f>
        <v>0</v>
      </c>
      <c r="AC606" s="478">
        <v>0</v>
      </c>
      <c r="AD606" s="326">
        <f>AD541</f>
        <v>0</v>
      </c>
      <c r="AE606" s="478">
        <v>0</v>
      </c>
      <c r="AF606" s="325">
        <f>AF540</f>
        <v>0</v>
      </c>
      <c r="AG606" s="478">
        <v>0</v>
      </c>
      <c r="AH606" s="326">
        <f>AH541</f>
        <v>0</v>
      </c>
      <c r="AI606" s="478"/>
      <c r="AJ606" s="326">
        <f t="shared" si="744"/>
        <v>400000</v>
      </c>
      <c r="AK606" s="478">
        <v>0</v>
      </c>
      <c r="AL606" s="326">
        <f>AL541</f>
        <v>292190.72193</v>
      </c>
      <c r="AM606" s="355"/>
      <c r="AN606" s="355"/>
      <c r="AO606" s="355"/>
      <c r="AP606" s="326">
        <f>AP540</f>
        <v>0</v>
      </c>
      <c r="AQ606" s="478">
        <v>0</v>
      </c>
      <c r="AR606" s="326">
        <f>AR541</f>
        <v>107809.27807</v>
      </c>
      <c r="AS606" s="325"/>
      <c r="AT606" s="327">
        <f t="shared" ref="AT606:BD606" si="752">AT540</f>
        <v>0</v>
      </c>
      <c r="AU606" s="327">
        <f t="shared" si="752"/>
        <v>0</v>
      </c>
      <c r="AV606" s="327">
        <f t="shared" si="752"/>
        <v>0</v>
      </c>
      <c r="AW606" s="327">
        <f t="shared" si="752"/>
        <v>0</v>
      </c>
      <c r="AX606" s="327">
        <f t="shared" si="752"/>
        <v>0</v>
      </c>
      <c r="AY606" s="327">
        <f t="shared" si="752"/>
        <v>0</v>
      </c>
      <c r="AZ606" s="327">
        <f t="shared" si="752"/>
        <v>0</v>
      </c>
      <c r="BA606" s="327">
        <f t="shared" si="752"/>
        <v>0</v>
      </c>
      <c r="BB606" s="327">
        <f t="shared" si="752"/>
        <v>0</v>
      </c>
      <c r="BC606" s="327">
        <f t="shared" si="752"/>
        <v>0</v>
      </c>
      <c r="BD606" s="327">
        <f t="shared" si="752"/>
        <v>0</v>
      </c>
      <c r="BE606" s="328">
        <f t="shared" ref="BE606" si="753">BG606+BI606+BK606</f>
        <v>0</v>
      </c>
      <c r="BF606" s="489">
        <v>0</v>
      </c>
      <c r="BG606" s="328">
        <v>0</v>
      </c>
      <c r="BH606" s="489">
        <v>0</v>
      </c>
      <c r="BI606" s="328">
        <f>BI540</f>
        <v>0</v>
      </c>
      <c r="BJ606" s="489">
        <v>0</v>
      </c>
      <c r="BK606" s="328">
        <f>BK540</f>
        <v>0</v>
      </c>
      <c r="BL606" s="489">
        <v>0</v>
      </c>
      <c r="BS606" s="642"/>
    </row>
    <row r="607" spans="2:71" s="97" customFormat="1" ht="39" hidden="1" customHeight="1" x14ac:dyDescent="0.3">
      <c r="B607" s="1018" t="s">
        <v>37</v>
      </c>
      <c r="C607" s="1019"/>
      <c r="D607" s="1019"/>
      <c r="E607" s="1019"/>
      <c r="F607" s="1019"/>
      <c r="G607" s="1019"/>
      <c r="H607" s="1019"/>
      <c r="I607" s="1019"/>
      <c r="J607" s="1019"/>
      <c r="K607" s="1019"/>
      <c r="L607" s="1019"/>
      <c r="M607" s="1019"/>
      <c r="N607" s="1019"/>
      <c r="O607" s="1019"/>
      <c r="P607" s="1019"/>
      <c r="Q607" s="1019"/>
      <c r="R607" s="1019"/>
      <c r="S607" s="1019"/>
      <c r="T607" s="1019"/>
      <c r="U607" s="1019"/>
      <c r="V607" s="1019"/>
      <c r="W607" s="1019"/>
      <c r="X607" s="1019"/>
      <c r="Y607" s="1019"/>
      <c r="Z607" s="1019"/>
      <c r="AA607" s="1019"/>
      <c r="AB607" s="1019"/>
      <c r="AC607" s="1019"/>
      <c r="AD607" s="1019"/>
      <c r="AE607" s="1019"/>
      <c r="AF607" s="1019"/>
      <c r="AG607" s="1019"/>
      <c r="AH607" s="1019"/>
      <c r="AI607" s="1019"/>
      <c r="AJ607" s="1019"/>
      <c r="AK607" s="1019"/>
      <c r="AL607" s="1019"/>
      <c r="AM607" s="1019"/>
      <c r="AN607" s="1019"/>
      <c r="AO607" s="1019"/>
      <c r="AP607" s="1019"/>
      <c r="AQ607" s="1019"/>
      <c r="AR607" s="1019"/>
      <c r="AS607" s="1019"/>
      <c r="AT607" s="1019"/>
      <c r="AU607" s="1019"/>
      <c r="AV607" s="1019"/>
      <c r="AW607" s="1019"/>
      <c r="AX607" s="1019"/>
      <c r="AY607" s="1019"/>
      <c r="AZ607" s="1019"/>
      <c r="BA607" s="1019"/>
      <c r="BB607" s="1019"/>
      <c r="BC607" s="1019"/>
      <c r="BD607" s="1019"/>
      <c r="BE607" s="1019"/>
      <c r="BF607" s="1019"/>
      <c r="BG607" s="1019"/>
      <c r="BH607" s="1019"/>
      <c r="BI607" s="1019"/>
      <c r="BJ607" s="1019"/>
      <c r="BK607" s="1019"/>
      <c r="BL607" s="1019"/>
      <c r="BS607" s="695"/>
    </row>
    <row r="608" spans="2:71" s="97" customFormat="1" ht="73.5" hidden="1" customHeight="1" x14ac:dyDescent="0.3">
      <c r="B608" s="588"/>
      <c r="C608" s="160"/>
      <c r="D608" s="588"/>
      <c r="E608" s="588"/>
      <c r="F608" s="588"/>
      <c r="G608" s="588"/>
      <c r="H608" s="588"/>
      <c r="I608" s="588"/>
      <c r="J608" s="588"/>
      <c r="K608" s="588"/>
      <c r="L608" s="588"/>
      <c r="M608" s="588"/>
      <c r="N608" s="588"/>
      <c r="O608" s="588"/>
      <c r="P608" s="588"/>
      <c r="Q608" s="588"/>
      <c r="R608" s="588"/>
      <c r="S608" s="588"/>
      <c r="T608" s="588"/>
      <c r="U608" s="588"/>
      <c r="V608" s="588"/>
      <c r="W608" s="588"/>
      <c r="X608" s="588"/>
      <c r="Y608" s="588"/>
      <c r="Z608" s="588"/>
      <c r="AA608" s="588"/>
      <c r="AB608" s="588"/>
      <c r="AC608" s="588"/>
      <c r="AD608" s="588"/>
      <c r="AE608" s="588"/>
      <c r="AF608" s="588"/>
      <c r="AG608" s="588"/>
      <c r="AH608" s="588"/>
      <c r="AI608" s="588"/>
      <c r="AJ608" s="588"/>
      <c r="AK608" s="588"/>
      <c r="AL608" s="588"/>
      <c r="AM608" s="355"/>
      <c r="AN608" s="355"/>
      <c r="AO608" s="355"/>
      <c r="AP608" s="588"/>
      <c r="AQ608" s="588"/>
      <c r="AR608" s="588"/>
      <c r="AS608" s="588"/>
      <c r="AT608" s="363"/>
      <c r="AU608" s="363"/>
      <c r="AV608" s="363"/>
      <c r="AW608" s="363"/>
      <c r="AX608" s="363"/>
      <c r="AY608" s="363"/>
      <c r="AZ608" s="363"/>
      <c r="BA608" s="363"/>
      <c r="BB608" s="363"/>
      <c r="BC608" s="363"/>
      <c r="BD608" s="363"/>
      <c r="BE608" s="363"/>
      <c r="BF608" s="363"/>
      <c r="BG608" s="363"/>
      <c r="BH608" s="363"/>
      <c r="BI608" s="363"/>
      <c r="BJ608" s="363"/>
      <c r="BK608" s="363"/>
      <c r="BL608" s="363"/>
      <c r="BS608" s="695"/>
    </row>
    <row r="609" spans="2:71" s="97" customFormat="1" ht="54.75" hidden="1" customHeight="1" x14ac:dyDescent="0.3">
      <c r="B609" s="963" t="s">
        <v>225</v>
      </c>
      <c r="C609" s="963"/>
      <c r="D609" s="963"/>
      <c r="E609" s="963"/>
      <c r="F609" s="963"/>
      <c r="G609" s="963"/>
      <c r="H609" s="963"/>
      <c r="I609" s="963"/>
      <c r="J609" s="963"/>
      <c r="K609" s="963"/>
      <c r="L609" s="963"/>
      <c r="M609" s="963"/>
      <c r="N609" s="963"/>
      <c r="O609" s="963"/>
      <c r="P609" s="963"/>
      <c r="Q609" s="963"/>
      <c r="R609" s="963"/>
      <c r="S609" s="963"/>
      <c r="T609" s="963"/>
      <c r="U609" s="963"/>
      <c r="V609" s="963"/>
      <c r="W609" s="963"/>
      <c r="X609" s="963"/>
      <c r="Y609" s="963"/>
      <c r="Z609" s="963"/>
      <c r="AA609" s="963"/>
      <c r="AB609" s="963"/>
      <c r="AC609" s="963"/>
      <c r="AD609" s="963"/>
      <c r="AE609" s="963"/>
      <c r="AF609" s="963"/>
      <c r="AG609" s="963"/>
      <c r="AH609" s="963"/>
      <c r="AI609" s="963"/>
      <c r="AJ609" s="963"/>
      <c r="AK609" s="963"/>
      <c r="AL609" s="963"/>
      <c r="AM609" s="963"/>
      <c r="AN609" s="963"/>
      <c r="AO609" s="963"/>
      <c r="AP609" s="963"/>
      <c r="AQ609" s="963"/>
      <c r="AR609" s="963"/>
      <c r="AS609" s="963"/>
      <c r="AT609" s="963"/>
      <c r="AU609" s="963"/>
      <c r="AV609" s="963"/>
      <c r="AW609" s="963"/>
      <c r="AX609" s="963"/>
      <c r="AY609" s="963"/>
      <c r="AZ609" s="963"/>
      <c r="BA609" s="963"/>
      <c r="BB609" s="963"/>
      <c r="BC609" s="963"/>
      <c r="BD609" s="963"/>
      <c r="BE609" s="491"/>
      <c r="BF609" s="491"/>
      <c r="BG609" s="491"/>
      <c r="BH609" s="492"/>
      <c r="BI609" s="492"/>
      <c r="BJ609" s="492"/>
      <c r="BK609" s="492"/>
      <c r="BL609" s="492"/>
      <c r="BS609" s="695"/>
    </row>
    <row r="610" spans="2:71" s="57" customFormat="1" ht="141" hidden="1" customHeight="1" x14ac:dyDescent="0.3">
      <c r="B610" s="587" t="s">
        <v>60</v>
      </c>
      <c r="C610" s="198" t="s">
        <v>415</v>
      </c>
      <c r="D610" s="594"/>
      <c r="E610" s="594">
        <f>F610+G610</f>
        <v>158124.29999999999</v>
      </c>
      <c r="F610" s="594">
        <v>158124.29999999999</v>
      </c>
      <c r="G610" s="594"/>
      <c r="H610" s="594"/>
      <c r="I610" s="594"/>
      <c r="J610" s="594"/>
      <c r="K610" s="348">
        <f>L610+M610+N610+O610</f>
        <v>0</v>
      </c>
      <c r="L610" s="348"/>
      <c r="M610" s="348"/>
      <c r="N610" s="348"/>
      <c r="O610" s="348"/>
      <c r="P610" s="348">
        <f>R610+T610+V610+X610</f>
        <v>519342.59712999995</v>
      </c>
      <c r="Q610" s="393" t="e">
        <f>P610/K610</f>
        <v>#DIV/0!</v>
      </c>
      <c r="R610" s="348">
        <v>478576.74196999997</v>
      </c>
      <c r="S610" s="393" t="e">
        <f>R610/L610</f>
        <v>#DIV/0!</v>
      </c>
      <c r="T610" s="348">
        <v>2568.18516</v>
      </c>
      <c r="U610" s="393" t="e">
        <f>T610/M610</f>
        <v>#DIV/0!</v>
      </c>
      <c r="V610" s="348">
        <v>38197.67</v>
      </c>
      <c r="W610" s="393" t="e">
        <f>V610/N610</f>
        <v>#DIV/0!</v>
      </c>
      <c r="X610" s="348"/>
      <c r="Y610" s="393">
        <v>0</v>
      </c>
      <c r="Z610" s="348">
        <f>AB610+AD610+AF610</f>
        <v>0</v>
      </c>
      <c r="AA610" s="393" t="e">
        <f>Z610/K610</f>
        <v>#DIV/0!</v>
      </c>
      <c r="AB610" s="348"/>
      <c r="AC610" s="393" t="e">
        <f>AB610/L610</f>
        <v>#DIV/0!</v>
      </c>
      <c r="AD610" s="348"/>
      <c r="AE610" s="393" t="e">
        <f>AD610/M610</f>
        <v>#DIV/0!</v>
      </c>
      <c r="AF610" s="348"/>
      <c r="AG610" s="393" t="e">
        <f>AF610/N610</f>
        <v>#DIV/0!</v>
      </c>
      <c r="AH610" s="348"/>
      <c r="AI610" s="594"/>
      <c r="AJ610" s="348">
        <f>AL610+AN610+AP610</f>
        <v>694333.70303000009</v>
      </c>
      <c r="AK610" s="349" t="e">
        <f>AJ610/K610</f>
        <v>#DIV/0!</v>
      </c>
      <c r="AL610" s="348">
        <v>635624.83001000003</v>
      </c>
      <c r="AM610" s="338" t="e">
        <f>AL610/L610</f>
        <v>#DIV/0!</v>
      </c>
      <c r="AN610" s="348">
        <v>7490.6571999999996</v>
      </c>
      <c r="AO610" s="338" t="e">
        <f>AN610/M610</f>
        <v>#DIV/0!</v>
      </c>
      <c r="AP610" s="348">
        <v>51218.215819999998</v>
      </c>
      <c r="AQ610" s="594"/>
      <c r="AR610" s="348"/>
      <c r="AS610" s="594"/>
      <c r="AT610" s="595">
        <f>BB610-AF610</f>
        <v>0</v>
      </c>
      <c r="AU610" s="595"/>
      <c r="AV610" s="595"/>
      <c r="AW610" s="595">
        <f>AX610</f>
        <v>-694333.70303000009</v>
      </c>
      <c r="AX610" s="595">
        <f>BE610-AJ610</f>
        <v>-694333.70303000009</v>
      </c>
      <c r="AY610" s="595"/>
      <c r="AZ610" s="595"/>
      <c r="BA610" s="595">
        <f>BB610+BC610</f>
        <v>0</v>
      </c>
      <c r="BB610" s="595">
        <f>L610</f>
        <v>0</v>
      </c>
      <c r="BC610" s="595">
        <f>N610</f>
        <v>0</v>
      </c>
      <c r="BD610" s="595"/>
      <c r="BE610" s="352">
        <f>BG610+BI610</f>
        <v>0</v>
      </c>
      <c r="BF610" s="353" t="e">
        <f>BE610/K610</f>
        <v>#DIV/0!</v>
      </c>
      <c r="BG610" s="352">
        <f>L610-AB610</f>
        <v>0</v>
      </c>
      <c r="BH610" s="353">
        <f>BG610/AJ610</f>
        <v>0</v>
      </c>
      <c r="BI610" s="352">
        <f>N610-AF610</f>
        <v>0</v>
      </c>
      <c r="BJ610" s="353" t="e">
        <f>BI610/N610</f>
        <v>#DIV/0!</v>
      </c>
      <c r="BK610" s="352"/>
      <c r="BL610" s="595"/>
      <c r="BS610" s="664"/>
    </row>
    <row r="611" spans="2:71" s="57" customFormat="1" ht="91.5" hidden="1" customHeight="1" x14ac:dyDescent="0.3">
      <c r="B611" s="594" t="s">
        <v>18</v>
      </c>
      <c r="C611" s="198" t="s">
        <v>226</v>
      </c>
      <c r="D611" s="594"/>
      <c r="E611" s="594"/>
      <c r="F611" s="594"/>
      <c r="G611" s="594"/>
      <c r="H611" s="594"/>
      <c r="I611" s="594"/>
      <c r="J611" s="594"/>
      <c r="K611" s="348">
        <f>L611+N611+O611</f>
        <v>0</v>
      </c>
      <c r="L611" s="348">
        <v>0</v>
      </c>
      <c r="M611" s="348"/>
      <c r="N611" s="348"/>
      <c r="O611" s="348"/>
      <c r="P611" s="348" t="e">
        <f>R611+X611</f>
        <v>#REF!</v>
      </c>
      <c r="Q611" s="393" t="e">
        <f t="shared" ref="Q611:Q628" si="754">P611/K611</f>
        <v>#REF!</v>
      </c>
      <c r="R611" s="348" t="e">
        <f>#REF!-L611</f>
        <v>#REF!</v>
      </c>
      <c r="S611" s="393" t="e">
        <f t="shared" ref="S611:S623" si="755">R611/L611</f>
        <v>#REF!</v>
      </c>
      <c r="T611" s="393"/>
      <c r="U611" s="393"/>
      <c r="V611" s="348"/>
      <c r="W611" s="393" t="e">
        <f t="shared" ref="W611:W620" si="756">V611/N611</f>
        <v>#DIV/0!</v>
      </c>
      <c r="X611" s="348"/>
      <c r="Y611" s="393" t="e">
        <f t="shared" ref="Y611:Y628" si="757">X611/O611</f>
        <v>#DIV/0!</v>
      </c>
      <c r="Z611" s="348" t="e">
        <f>AB611+AH611</f>
        <v>#REF!</v>
      </c>
      <c r="AA611" s="594"/>
      <c r="AB611" s="348" t="e">
        <f>#REF!-X611</f>
        <v>#REF!</v>
      </c>
      <c r="AC611" s="393" t="e">
        <f t="shared" ref="AC611:AC626" si="758">AB611/L611</f>
        <v>#REF!</v>
      </c>
      <c r="AD611" s="393"/>
      <c r="AE611" s="393"/>
      <c r="AF611" s="348"/>
      <c r="AG611" s="393" t="e">
        <f t="shared" ref="AG611:AG620" si="759">AF611/N611</f>
        <v>#DIV/0!</v>
      </c>
      <c r="AH611" s="348"/>
      <c r="AI611" s="594"/>
      <c r="AJ611" s="348" t="e">
        <f>AL611+AR611</f>
        <v>#REF!</v>
      </c>
      <c r="AK611" s="349" t="e">
        <f t="shared" ref="AK611:AK628" si="760">AJ611/K611</f>
        <v>#REF!</v>
      </c>
      <c r="AL611" s="348" t="e">
        <f>#REF!-AH611</f>
        <v>#REF!</v>
      </c>
      <c r="AM611" s="338" t="e">
        <f t="shared" ref="AM611:AM626" si="761">AL611/L611</f>
        <v>#REF!</v>
      </c>
      <c r="AN611" s="338"/>
      <c r="AO611" s="338"/>
      <c r="AP611" s="348"/>
      <c r="AQ611" s="594"/>
      <c r="AR611" s="348"/>
      <c r="AS611" s="594"/>
      <c r="AT611" s="595">
        <v>0</v>
      </c>
      <c r="AU611" s="595"/>
      <c r="AV611" s="595"/>
      <c r="AW611" s="595"/>
      <c r="AX611" s="595"/>
      <c r="AY611" s="595"/>
      <c r="AZ611" s="595"/>
      <c r="BA611" s="595">
        <v>0</v>
      </c>
      <c r="BB611" s="595">
        <v>0</v>
      </c>
      <c r="BC611" s="595"/>
      <c r="BD611" s="595"/>
      <c r="BE611" s="352" t="e">
        <f>BG611+BK611</f>
        <v>#REF!</v>
      </c>
      <c r="BF611" s="353" t="e">
        <f t="shared" ref="BF611:BF628" si="762">BE611/K611</f>
        <v>#REF!</v>
      </c>
      <c r="BG611" s="352" t="e">
        <f t="shared" ref="BG611:BG614" si="763">L611-AB611</f>
        <v>#REF!</v>
      </c>
      <c r="BH611" s="353" t="e">
        <f t="shared" ref="BH611:BH613" si="764">BG611/AJ611</f>
        <v>#REF!</v>
      </c>
      <c r="BI611" s="352"/>
      <c r="BJ611" s="353" t="e">
        <f t="shared" ref="BJ611:BJ620" si="765">BI611/N611</f>
        <v>#DIV/0!</v>
      </c>
      <c r="BK611" s="352"/>
      <c r="BL611" s="595"/>
      <c r="BS611" s="664"/>
    </row>
    <row r="612" spans="2:71" s="57" customFormat="1" ht="93.75" hidden="1" customHeight="1" x14ac:dyDescent="0.3">
      <c r="B612" s="594" t="s">
        <v>18</v>
      </c>
      <c r="C612" s="198" t="s">
        <v>227</v>
      </c>
      <c r="D612" s="594"/>
      <c r="E612" s="594">
        <f>F612+G612</f>
        <v>0</v>
      </c>
      <c r="F612" s="594">
        <v>0</v>
      </c>
      <c r="G612" s="594"/>
      <c r="H612" s="594">
        <f>I612+J612</f>
        <v>0</v>
      </c>
      <c r="I612" s="594">
        <f>L612-F612</f>
        <v>0</v>
      </c>
      <c r="J612" s="594"/>
      <c r="K612" s="348">
        <f>L612</f>
        <v>0</v>
      </c>
      <c r="L612" s="348">
        <v>0</v>
      </c>
      <c r="M612" s="348"/>
      <c r="N612" s="348"/>
      <c r="O612" s="348"/>
      <c r="P612" s="348">
        <f>R612+X612</f>
        <v>0</v>
      </c>
      <c r="Q612" s="393" t="e">
        <f t="shared" si="754"/>
        <v>#DIV/0!</v>
      </c>
      <c r="R612" s="348"/>
      <c r="S612" s="393" t="e">
        <f t="shared" si="755"/>
        <v>#DIV/0!</v>
      </c>
      <c r="T612" s="393"/>
      <c r="U612" s="393"/>
      <c r="V612" s="348"/>
      <c r="W612" s="393" t="e">
        <f t="shared" si="756"/>
        <v>#DIV/0!</v>
      </c>
      <c r="X612" s="348"/>
      <c r="Y612" s="393" t="e">
        <f t="shared" si="757"/>
        <v>#DIV/0!</v>
      </c>
      <c r="Z612" s="348">
        <f>AB612+AH612</f>
        <v>0</v>
      </c>
      <c r="AA612" s="594"/>
      <c r="AB612" s="348"/>
      <c r="AC612" s="393" t="e">
        <f t="shared" si="758"/>
        <v>#DIV/0!</v>
      </c>
      <c r="AD612" s="393"/>
      <c r="AE612" s="393"/>
      <c r="AF612" s="348"/>
      <c r="AG612" s="393" t="e">
        <f t="shared" si="759"/>
        <v>#DIV/0!</v>
      </c>
      <c r="AH612" s="348"/>
      <c r="AI612" s="594"/>
      <c r="AJ612" s="348">
        <f>AL612+AR612</f>
        <v>0</v>
      </c>
      <c r="AK612" s="349" t="e">
        <f t="shared" si="760"/>
        <v>#DIV/0!</v>
      </c>
      <c r="AL612" s="348"/>
      <c r="AM612" s="338" t="e">
        <f t="shared" si="761"/>
        <v>#DIV/0!</v>
      </c>
      <c r="AN612" s="338"/>
      <c r="AO612" s="338"/>
      <c r="AP612" s="348"/>
      <c r="AQ612" s="594"/>
      <c r="AR612" s="348"/>
      <c r="AS612" s="594"/>
      <c r="AT612" s="595">
        <f>BB612-AF612</f>
        <v>0</v>
      </c>
      <c r="AU612" s="595"/>
      <c r="AV612" s="595"/>
      <c r="AW612" s="595">
        <f>AX612</f>
        <v>0</v>
      </c>
      <c r="AX612" s="595">
        <f>BE612-AJ612</f>
        <v>0</v>
      </c>
      <c r="AY612" s="595"/>
      <c r="AZ612" s="595"/>
      <c r="BA612" s="595">
        <f>BB612</f>
        <v>0</v>
      </c>
      <c r="BB612" s="595">
        <v>0</v>
      </c>
      <c r="BC612" s="595"/>
      <c r="BD612" s="595"/>
      <c r="BE612" s="352">
        <f>BG612+BK612</f>
        <v>0</v>
      </c>
      <c r="BF612" s="353" t="e">
        <f t="shared" si="762"/>
        <v>#DIV/0!</v>
      </c>
      <c r="BG612" s="352">
        <f t="shared" si="763"/>
        <v>0</v>
      </c>
      <c r="BH612" s="353" t="e">
        <f t="shared" si="764"/>
        <v>#DIV/0!</v>
      </c>
      <c r="BI612" s="352"/>
      <c r="BJ612" s="353" t="e">
        <f t="shared" si="765"/>
        <v>#DIV/0!</v>
      </c>
      <c r="BK612" s="352"/>
      <c r="BL612" s="595"/>
      <c r="BS612" s="664"/>
    </row>
    <row r="613" spans="2:71" s="57" customFormat="1" ht="123.75" hidden="1" customHeight="1" x14ac:dyDescent="0.3">
      <c r="B613" s="594" t="s">
        <v>228</v>
      </c>
      <c r="C613" s="198" t="s">
        <v>229</v>
      </c>
      <c r="D613" s="594"/>
      <c r="E613" s="594"/>
      <c r="F613" s="594"/>
      <c r="G613" s="594"/>
      <c r="H613" s="594"/>
      <c r="I613" s="594"/>
      <c r="J613" s="594"/>
      <c r="K613" s="348">
        <f>L613</f>
        <v>0</v>
      </c>
      <c r="L613" s="348">
        <v>0</v>
      </c>
      <c r="M613" s="348"/>
      <c r="N613" s="348"/>
      <c r="O613" s="348"/>
      <c r="P613" s="348" t="e">
        <f>R613+X613</f>
        <v>#REF!</v>
      </c>
      <c r="Q613" s="393" t="e">
        <f t="shared" si="754"/>
        <v>#REF!</v>
      </c>
      <c r="R613" s="348" t="e">
        <f>#REF!-L613</f>
        <v>#REF!</v>
      </c>
      <c r="S613" s="393" t="e">
        <f t="shared" si="755"/>
        <v>#REF!</v>
      </c>
      <c r="T613" s="393"/>
      <c r="U613" s="393"/>
      <c r="V613" s="348"/>
      <c r="W613" s="393" t="e">
        <f t="shared" si="756"/>
        <v>#DIV/0!</v>
      </c>
      <c r="X613" s="348"/>
      <c r="Y613" s="393" t="e">
        <f t="shared" si="757"/>
        <v>#DIV/0!</v>
      </c>
      <c r="Z613" s="348" t="e">
        <f>AB613+AH613</f>
        <v>#REF!</v>
      </c>
      <c r="AA613" s="594"/>
      <c r="AB613" s="348" t="e">
        <f>#REF!-X613</f>
        <v>#REF!</v>
      </c>
      <c r="AC613" s="393" t="e">
        <f t="shared" si="758"/>
        <v>#REF!</v>
      </c>
      <c r="AD613" s="393"/>
      <c r="AE613" s="393"/>
      <c r="AF613" s="348"/>
      <c r="AG613" s="393" t="e">
        <f t="shared" si="759"/>
        <v>#DIV/0!</v>
      </c>
      <c r="AH613" s="348"/>
      <c r="AI613" s="594"/>
      <c r="AJ613" s="348" t="e">
        <f>AL613+AR613</f>
        <v>#REF!</v>
      </c>
      <c r="AK613" s="349" t="e">
        <f t="shared" si="760"/>
        <v>#REF!</v>
      </c>
      <c r="AL613" s="348" t="e">
        <f>#REF!-AH613</f>
        <v>#REF!</v>
      </c>
      <c r="AM613" s="338" t="e">
        <f t="shared" si="761"/>
        <v>#REF!</v>
      </c>
      <c r="AN613" s="338"/>
      <c r="AO613" s="338"/>
      <c r="AP613" s="348"/>
      <c r="AQ613" s="594"/>
      <c r="AR613" s="348"/>
      <c r="AS613" s="594"/>
      <c r="AT613" s="595"/>
      <c r="AU613" s="595"/>
      <c r="AV613" s="595"/>
      <c r="AW613" s="595"/>
      <c r="AX613" s="595"/>
      <c r="AY613" s="595"/>
      <c r="AZ613" s="595"/>
      <c r="BA613" s="595">
        <v>0</v>
      </c>
      <c r="BB613" s="595"/>
      <c r="BC613" s="595"/>
      <c r="BD613" s="595"/>
      <c r="BE613" s="352" t="e">
        <f>BG613+BK613</f>
        <v>#REF!</v>
      </c>
      <c r="BF613" s="353" t="e">
        <f t="shared" si="762"/>
        <v>#REF!</v>
      </c>
      <c r="BG613" s="352" t="e">
        <f t="shared" si="763"/>
        <v>#REF!</v>
      </c>
      <c r="BH613" s="353" t="e">
        <f t="shared" si="764"/>
        <v>#REF!</v>
      </c>
      <c r="BI613" s="352"/>
      <c r="BJ613" s="353" t="e">
        <f t="shared" si="765"/>
        <v>#DIV/0!</v>
      </c>
      <c r="BK613" s="352"/>
      <c r="BL613" s="595"/>
      <c r="BS613" s="664"/>
    </row>
    <row r="614" spans="2:71" s="57" customFormat="1" ht="186.75" hidden="1" customHeight="1" x14ac:dyDescent="0.3">
      <c r="B614" s="587" t="s">
        <v>67</v>
      </c>
      <c r="C614" s="198" t="s">
        <v>230</v>
      </c>
      <c r="D614" s="594" t="e">
        <f>#REF!-#REF!</f>
        <v>#REF!</v>
      </c>
      <c r="E614" s="594">
        <f>F614+G614</f>
        <v>10000</v>
      </c>
      <c r="F614" s="594"/>
      <c r="G614" s="594">
        <v>10000</v>
      </c>
      <c r="H614" s="594">
        <f>I614+J614</f>
        <v>-10000</v>
      </c>
      <c r="I614" s="594"/>
      <c r="J614" s="594">
        <f>O614-G614</f>
        <v>-10000</v>
      </c>
      <c r="K614" s="348">
        <f>L614+O614</f>
        <v>0</v>
      </c>
      <c r="L614" s="348"/>
      <c r="M614" s="348"/>
      <c r="N614" s="348"/>
      <c r="O614" s="348"/>
      <c r="P614" s="348">
        <f>X614</f>
        <v>486404.674</v>
      </c>
      <c r="Q614" s="393" t="e">
        <f t="shared" si="754"/>
        <v>#DIV/0!</v>
      </c>
      <c r="R614" s="348"/>
      <c r="S614" s="393">
        <v>0</v>
      </c>
      <c r="T614" s="393"/>
      <c r="U614" s="393"/>
      <c r="V614" s="348"/>
      <c r="W614" s="393">
        <v>0</v>
      </c>
      <c r="X614" s="348">
        <v>486404.674</v>
      </c>
      <c r="Y614" s="393" t="e">
        <f t="shared" si="757"/>
        <v>#DIV/0!</v>
      </c>
      <c r="Z614" s="348">
        <f>AH614</f>
        <v>0</v>
      </c>
      <c r="AA614" s="393" t="e">
        <f>Z614/K614</f>
        <v>#DIV/0!</v>
      </c>
      <c r="AB614" s="348">
        <v>0</v>
      </c>
      <c r="AC614" s="393">
        <v>0</v>
      </c>
      <c r="AD614" s="393"/>
      <c r="AE614" s="393"/>
      <c r="AF614" s="348">
        <v>0</v>
      </c>
      <c r="AG614" s="393">
        <v>0</v>
      </c>
      <c r="AH614" s="348">
        <f>O614</f>
        <v>0</v>
      </c>
      <c r="AI614" s="393" t="e">
        <f>AH614/O614</f>
        <v>#DIV/0!</v>
      </c>
      <c r="AJ614" s="348">
        <f>AR614</f>
        <v>614601.1</v>
      </c>
      <c r="AK614" s="349" t="e">
        <f t="shared" si="760"/>
        <v>#DIV/0!</v>
      </c>
      <c r="AL614" s="348"/>
      <c r="AM614" s="338">
        <v>0</v>
      </c>
      <c r="AN614" s="338"/>
      <c r="AO614" s="338"/>
      <c r="AP614" s="348"/>
      <c r="AQ614" s="594"/>
      <c r="AR614" s="348">
        <v>614601.1</v>
      </c>
      <c r="AS614" s="349" t="e">
        <f>AR614/O614</f>
        <v>#DIV/0!</v>
      </c>
      <c r="AT614" s="595"/>
      <c r="AU614" s="595"/>
      <c r="AV614" s="595">
        <v>0</v>
      </c>
      <c r="AW614" s="595">
        <f>AX614+AZ614</f>
        <v>126000</v>
      </c>
      <c r="AX614" s="595"/>
      <c r="AY614" s="595"/>
      <c r="AZ614" s="595">
        <f>BD614-AH614</f>
        <v>126000</v>
      </c>
      <c r="BA614" s="595">
        <f>BB614+BD614</f>
        <v>126000</v>
      </c>
      <c r="BB614" s="595"/>
      <c r="BC614" s="595"/>
      <c r="BD614" s="595">
        <f>100000+26000</f>
        <v>126000</v>
      </c>
      <c r="BE614" s="352">
        <f>BK614</f>
        <v>0</v>
      </c>
      <c r="BF614" s="353" t="e">
        <f t="shared" si="762"/>
        <v>#DIV/0!</v>
      </c>
      <c r="BG614" s="352">
        <f t="shared" si="763"/>
        <v>0</v>
      </c>
      <c r="BH614" s="353">
        <v>0</v>
      </c>
      <c r="BI614" s="352"/>
      <c r="BJ614" s="353"/>
      <c r="BK614" s="352">
        <f>O614-AH614</f>
        <v>0</v>
      </c>
      <c r="BL614" s="353" t="e">
        <f>BK614/O614</f>
        <v>#DIV/0!</v>
      </c>
      <c r="BS614" s="664"/>
    </row>
    <row r="615" spans="2:71" s="57" customFormat="1" ht="141" hidden="1" customHeight="1" x14ac:dyDescent="0.3">
      <c r="B615" s="594" t="s">
        <v>231</v>
      </c>
      <c r="C615" s="198" t="s">
        <v>232</v>
      </c>
      <c r="D615" s="594">
        <v>0</v>
      </c>
      <c r="E615" s="594"/>
      <c r="F615" s="594"/>
      <c r="G615" s="594"/>
      <c r="H615" s="594"/>
      <c r="I615" s="594"/>
      <c r="J615" s="594"/>
      <c r="K615" s="348">
        <f t="shared" ref="K615:K617" si="766">L615+O615</f>
        <v>0</v>
      </c>
      <c r="L615" s="348"/>
      <c r="M615" s="348"/>
      <c r="N615" s="348"/>
      <c r="O615" s="348">
        <v>0</v>
      </c>
      <c r="P615" s="348">
        <f t="shared" ref="P615:P616" si="767">X615</f>
        <v>0</v>
      </c>
      <c r="Q615" s="393" t="e">
        <f t="shared" si="754"/>
        <v>#DIV/0!</v>
      </c>
      <c r="R615" s="348"/>
      <c r="S615" s="393" t="e">
        <f t="shared" si="755"/>
        <v>#DIV/0!</v>
      </c>
      <c r="T615" s="393"/>
      <c r="U615" s="393"/>
      <c r="V615" s="348"/>
      <c r="W615" s="393" t="e">
        <f t="shared" si="756"/>
        <v>#DIV/0!</v>
      </c>
      <c r="X615" s="348">
        <v>0</v>
      </c>
      <c r="Y615" s="393" t="e">
        <f t="shared" si="757"/>
        <v>#DIV/0!</v>
      </c>
      <c r="Z615" s="348">
        <f t="shared" ref="Z615:Z617" si="768">AH615</f>
        <v>0</v>
      </c>
      <c r="AA615" s="393" t="e">
        <f t="shared" ref="AA615:AA628" si="769">Z615/K615</f>
        <v>#DIV/0!</v>
      </c>
      <c r="AB615" s="348"/>
      <c r="AC615" s="393" t="e">
        <f t="shared" si="758"/>
        <v>#DIV/0!</v>
      </c>
      <c r="AD615" s="393"/>
      <c r="AE615" s="393"/>
      <c r="AF615" s="348"/>
      <c r="AG615" s="393" t="e">
        <f t="shared" si="759"/>
        <v>#DIV/0!</v>
      </c>
      <c r="AH615" s="348">
        <v>0</v>
      </c>
      <c r="AI615" s="393" t="e">
        <f t="shared" ref="AI615:AI628" si="770">AH615/O615</f>
        <v>#DIV/0!</v>
      </c>
      <c r="AJ615" s="348">
        <f>AR615</f>
        <v>0</v>
      </c>
      <c r="AK615" s="349" t="e">
        <f t="shared" si="760"/>
        <v>#DIV/0!</v>
      </c>
      <c r="AL615" s="348"/>
      <c r="AM615" s="338" t="e">
        <f t="shared" si="761"/>
        <v>#DIV/0!</v>
      </c>
      <c r="AN615" s="338"/>
      <c r="AO615" s="338"/>
      <c r="AP615" s="348"/>
      <c r="AQ615" s="594"/>
      <c r="AR615" s="348">
        <v>0</v>
      </c>
      <c r="AS615" s="594"/>
      <c r="AT615" s="595"/>
      <c r="AU615" s="595"/>
      <c r="AV615" s="595"/>
      <c r="AW615" s="595"/>
      <c r="AX615" s="595"/>
      <c r="AY615" s="595"/>
      <c r="AZ615" s="595"/>
      <c r="BA615" s="595"/>
      <c r="BB615" s="595"/>
      <c r="BC615" s="595"/>
      <c r="BD615" s="595"/>
      <c r="BE615" s="352">
        <f>BK615</f>
        <v>0</v>
      </c>
      <c r="BF615" s="353" t="e">
        <f t="shared" si="762"/>
        <v>#DIV/0!</v>
      </c>
      <c r="BG615" s="352"/>
      <c r="BH615" s="353" t="e">
        <f t="shared" ref="BH615:BH622" si="771">BG615/AJ615</f>
        <v>#DIV/0!</v>
      </c>
      <c r="BI615" s="352"/>
      <c r="BJ615" s="353" t="e">
        <f t="shared" si="765"/>
        <v>#DIV/0!</v>
      </c>
      <c r="BK615" s="352">
        <v>0</v>
      </c>
      <c r="BL615" s="353" t="e">
        <f t="shared" ref="BL615:BL628" si="772">BK615/O615</f>
        <v>#DIV/0!</v>
      </c>
      <c r="BS615" s="664"/>
    </row>
    <row r="616" spans="2:71" s="57" customFormat="1" ht="141" hidden="1" customHeight="1" x14ac:dyDescent="0.3">
      <c r="B616" s="587">
        <v>3</v>
      </c>
      <c r="C616" s="198" t="s">
        <v>336</v>
      </c>
      <c r="D616" s="594"/>
      <c r="E616" s="594"/>
      <c r="F616" s="594"/>
      <c r="G616" s="594"/>
      <c r="H616" s="594"/>
      <c r="I616" s="594"/>
      <c r="J616" s="594"/>
      <c r="K616" s="348">
        <f t="shared" si="766"/>
        <v>0</v>
      </c>
      <c r="L616" s="348"/>
      <c r="M616" s="348"/>
      <c r="N616" s="348"/>
      <c r="O616" s="348"/>
      <c r="P616" s="348">
        <f t="shared" si="767"/>
        <v>0</v>
      </c>
      <c r="Q616" s="393" t="e">
        <f t="shared" si="754"/>
        <v>#DIV/0!</v>
      </c>
      <c r="R616" s="348"/>
      <c r="S616" s="393"/>
      <c r="T616" s="393"/>
      <c r="U616" s="393"/>
      <c r="V616" s="348"/>
      <c r="W616" s="393"/>
      <c r="X616" s="348"/>
      <c r="Y616" s="393"/>
      <c r="Z616" s="348">
        <f t="shared" si="768"/>
        <v>0</v>
      </c>
      <c r="AA616" s="393" t="e">
        <f t="shared" si="769"/>
        <v>#DIV/0!</v>
      </c>
      <c r="AB616" s="348"/>
      <c r="AC616" s="393"/>
      <c r="AD616" s="393"/>
      <c r="AE616" s="393"/>
      <c r="AF616" s="348"/>
      <c r="AG616" s="393"/>
      <c r="AH616" s="348">
        <v>0</v>
      </c>
      <c r="AI616" s="393">
        <v>0</v>
      </c>
      <c r="AJ616" s="348">
        <v>0</v>
      </c>
      <c r="AK616" s="393">
        <v>0</v>
      </c>
      <c r="AL616" s="348"/>
      <c r="AM616" s="338"/>
      <c r="AN616" s="338"/>
      <c r="AO616" s="338"/>
      <c r="AP616" s="348"/>
      <c r="AQ616" s="594"/>
      <c r="AR616" s="348"/>
      <c r="AS616" s="594"/>
      <c r="AT616" s="595"/>
      <c r="AU616" s="595"/>
      <c r="AV616" s="595"/>
      <c r="AW616" s="595"/>
      <c r="AX616" s="595"/>
      <c r="AY616" s="595"/>
      <c r="AZ616" s="595"/>
      <c r="BA616" s="595"/>
      <c r="BB616" s="595"/>
      <c r="BC616" s="595"/>
      <c r="BD616" s="595"/>
      <c r="BE616" s="352"/>
      <c r="BF616" s="353"/>
      <c r="BG616" s="352"/>
      <c r="BH616" s="353"/>
      <c r="BI616" s="352"/>
      <c r="BJ616" s="353"/>
      <c r="BK616" s="352"/>
      <c r="BL616" s="353"/>
      <c r="BS616" s="664"/>
    </row>
    <row r="617" spans="2:71" s="57" customFormat="1" ht="141" hidden="1" customHeight="1" x14ac:dyDescent="0.3">
      <c r="B617" s="587" t="s">
        <v>31</v>
      </c>
      <c r="C617" s="198" t="s">
        <v>426</v>
      </c>
      <c r="D617" s="594"/>
      <c r="E617" s="594"/>
      <c r="F617" s="594"/>
      <c r="G617" s="594"/>
      <c r="H617" s="594"/>
      <c r="I617" s="594"/>
      <c r="J617" s="594"/>
      <c r="K617" s="348">
        <f t="shared" si="766"/>
        <v>0</v>
      </c>
      <c r="L617" s="348"/>
      <c r="M617" s="348"/>
      <c r="N617" s="348"/>
      <c r="O617" s="348"/>
      <c r="P617" s="348"/>
      <c r="Q617" s="393"/>
      <c r="R617" s="348"/>
      <c r="S617" s="393"/>
      <c r="T617" s="393"/>
      <c r="U617" s="393"/>
      <c r="V617" s="348"/>
      <c r="W617" s="393"/>
      <c r="X617" s="348"/>
      <c r="Y617" s="393"/>
      <c r="Z617" s="348">
        <f t="shared" si="768"/>
        <v>0</v>
      </c>
      <c r="AA617" s="393" t="e">
        <f t="shared" si="769"/>
        <v>#DIV/0!</v>
      </c>
      <c r="AB617" s="348"/>
      <c r="AC617" s="393"/>
      <c r="AD617" s="393"/>
      <c r="AE617" s="393"/>
      <c r="AF617" s="348"/>
      <c r="AG617" s="393"/>
      <c r="AH617" s="348"/>
      <c r="AI617" s="393"/>
      <c r="AJ617" s="348"/>
      <c r="AK617" s="393"/>
      <c r="AL617" s="348"/>
      <c r="AM617" s="338"/>
      <c r="AN617" s="338"/>
      <c r="AO617" s="338"/>
      <c r="AP617" s="348"/>
      <c r="AQ617" s="594"/>
      <c r="AR617" s="348"/>
      <c r="AS617" s="594"/>
      <c r="AT617" s="595"/>
      <c r="AU617" s="595"/>
      <c r="AV617" s="595"/>
      <c r="AW617" s="595"/>
      <c r="AX617" s="595"/>
      <c r="AY617" s="595"/>
      <c r="AZ617" s="595"/>
      <c r="BA617" s="595"/>
      <c r="BB617" s="595"/>
      <c r="BC617" s="595"/>
      <c r="BD617" s="595"/>
      <c r="BE617" s="352"/>
      <c r="BF617" s="353"/>
      <c r="BG617" s="352"/>
      <c r="BH617" s="353"/>
      <c r="BI617" s="352"/>
      <c r="BJ617" s="353"/>
      <c r="BK617" s="352"/>
      <c r="BL617" s="353"/>
      <c r="BS617" s="664"/>
    </row>
    <row r="618" spans="2:71" s="64" customFormat="1" ht="99" hidden="1" customHeight="1" x14ac:dyDescent="0.3">
      <c r="B618" s="964" t="s">
        <v>233</v>
      </c>
      <c r="C618" s="964"/>
      <c r="D618" s="585" t="e">
        <f>#REF!+D564+D572+#REF!+D612</f>
        <v>#REF!</v>
      </c>
      <c r="E618" s="585" t="e">
        <f>#REF!+E564+E572+#REF!</f>
        <v>#REF!</v>
      </c>
      <c r="F618" s="585" t="e">
        <f>#REF!+F564+F572+#REF!</f>
        <v>#REF!</v>
      </c>
      <c r="G618" s="585" t="e">
        <f>#REF!+G564+G572+#REF!</f>
        <v>#REF!</v>
      </c>
      <c r="H618" s="585" t="e">
        <f>#REF!+H564+H572+#REF!</f>
        <v>#REF!</v>
      </c>
      <c r="I618" s="585" t="e">
        <f>#REF!+I564+I572+#REF!</f>
        <v>#REF!</v>
      </c>
      <c r="J618" s="585" t="e">
        <f>#REF!+J564+J572</f>
        <v>#REF!</v>
      </c>
      <c r="K618" s="336">
        <f>SUM(K610:K617)</f>
        <v>0</v>
      </c>
      <c r="L618" s="336">
        <f>L610+L614+L616+L617</f>
        <v>0</v>
      </c>
      <c r="M618" s="336">
        <f t="shared" ref="M618:Y618" si="773">M610+M614+M616+M617</f>
        <v>0</v>
      </c>
      <c r="N618" s="336">
        <f t="shared" si="773"/>
        <v>0</v>
      </c>
      <c r="O618" s="336">
        <f t="shared" si="773"/>
        <v>0</v>
      </c>
      <c r="P618" s="336">
        <f t="shared" si="773"/>
        <v>1005747.27113</v>
      </c>
      <c r="Q618" s="336" t="e">
        <f t="shared" si="773"/>
        <v>#DIV/0!</v>
      </c>
      <c r="R618" s="336">
        <f t="shared" si="773"/>
        <v>478576.74196999997</v>
      </c>
      <c r="S618" s="336" t="e">
        <f t="shared" si="773"/>
        <v>#DIV/0!</v>
      </c>
      <c r="T618" s="336">
        <f t="shared" si="773"/>
        <v>2568.18516</v>
      </c>
      <c r="U618" s="336" t="e">
        <f t="shared" si="773"/>
        <v>#DIV/0!</v>
      </c>
      <c r="V618" s="336">
        <f t="shared" si="773"/>
        <v>38197.67</v>
      </c>
      <c r="W618" s="336" t="e">
        <f t="shared" si="773"/>
        <v>#DIV/0!</v>
      </c>
      <c r="X618" s="336">
        <f t="shared" si="773"/>
        <v>486404.674</v>
      </c>
      <c r="Y618" s="336" t="e">
        <f t="shared" si="773"/>
        <v>#DIV/0!</v>
      </c>
      <c r="Z618" s="336">
        <f>Z610+Z614+Z616</f>
        <v>0</v>
      </c>
      <c r="AA618" s="337" t="e">
        <f t="shared" si="769"/>
        <v>#DIV/0!</v>
      </c>
      <c r="AB618" s="336">
        <f>AB610+AB614+AB616+AB617</f>
        <v>0</v>
      </c>
      <c r="AC618" s="337" t="e">
        <f t="shared" si="758"/>
        <v>#DIV/0!</v>
      </c>
      <c r="AD618" s="336">
        <f t="shared" ref="AD618:BE618" si="774">AD610+AD614</f>
        <v>0</v>
      </c>
      <c r="AE618" s="337" t="e">
        <f>AD618/M618</f>
        <v>#DIV/0!</v>
      </c>
      <c r="AF618" s="336">
        <f t="shared" ref="AF618" si="775">AF610+AF614</f>
        <v>0</v>
      </c>
      <c r="AG618" s="337" t="e">
        <f t="shared" si="759"/>
        <v>#DIV/0!</v>
      </c>
      <c r="AH618" s="336">
        <f>AH610+AH614+AH616</f>
        <v>0</v>
      </c>
      <c r="AI618" s="337" t="e">
        <f t="shared" si="770"/>
        <v>#DIV/0!</v>
      </c>
      <c r="AJ618" s="336">
        <f>AJ610+AJ614+AJ616</f>
        <v>1308934.8030300001</v>
      </c>
      <c r="AK618" s="337" t="e">
        <f t="shared" si="760"/>
        <v>#DIV/0!</v>
      </c>
      <c r="AL618" s="336">
        <f t="shared" ref="AL618" si="776">AL610+AL614</f>
        <v>635624.83001000003</v>
      </c>
      <c r="AM618" s="338" t="e">
        <f t="shared" si="761"/>
        <v>#DIV/0!</v>
      </c>
      <c r="AN618" s="336">
        <f t="shared" ref="AN618" si="777">AN610+AN614</f>
        <v>7490.6571999999996</v>
      </c>
      <c r="AO618" s="337" t="e">
        <f>AN618/M618</f>
        <v>#DIV/0!</v>
      </c>
      <c r="AP618" s="336">
        <f t="shared" ref="AP618" si="778">AP610+AP614</f>
        <v>51218.215819999998</v>
      </c>
      <c r="AQ618" s="337" t="e">
        <f>AP618/N618</f>
        <v>#DIV/0!</v>
      </c>
      <c r="AR618" s="336">
        <f>AR610+AR614+AR616</f>
        <v>614601.1</v>
      </c>
      <c r="AS618" s="337" t="e">
        <f>AR618/O618</f>
        <v>#DIV/0!</v>
      </c>
      <c r="AT618" s="339">
        <f t="shared" si="774"/>
        <v>0</v>
      </c>
      <c r="AU618" s="339">
        <f t="shared" si="774"/>
        <v>0</v>
      </c>
      <c r="AV618" s="339">
        <f t="shared" si="774"/>
        <v>0</v>
      </c>
      <c r="AW618" s="339">
        <f t="shared" si="774"/>
        <v>-568333.70303000009</v>
      </c>
      <c r="AX618" s="339">
        <f t="shared" si="774"/>
        <v>-694333.70303000009</v>
      </c>
      <c r="AY618" s="339">
        <f t="shared" si="774"/>
        <v>0</v>
      </c>
      <c r="AZ618" s="339">
        <f t="shared" si="774"/>
        <v>126000</v>
      </c>
      <c r="BA618" s="339">
        <f t="shared" si="774"/>
        <v>126000</v>
      </c>
      <c r="BB618" s="339">
        <f t="shared" si="774"/>
        <v>0</v>
      </c>
      <c r="BC618" s="339">
        <f t="shared" si="774"/>
        <v>0</v>
      </c>
      <c r="BD618" s="339">
        <f t="shared" si="774"/>
        <v>126000</v>
      </c>
      <c r="BE618" s="340">
        <f t="shared" si="774"/>
        <v>0</v>
      </c>
      <c r="BF618" s="341" t="e">
        <f t="shared" si="762"/>
        <v>#DIV/0!</v>
      </c>
      <c r="BG618" s="340">
        <f t="shared" ref="BG618" si="779">BG610+BG614</f>
        <v>0</v>
      </c>
      <c r="BH618" s="341">
        <f t="shared" si="771"/>
        <v>0</v>
      </c>
      <c r="BI618" s="340">
        <f t="shared" ref="BI618" si="780">BI610+BI614</f>
        <v>0</v>
      </c>
      <c r="BJ618" s="341" t="e">
        <f t="shared" si="765"/>
        <v>#DIV/0!</v>
      </c>
      <c r="BK618" s="340">
        <f t="shared" ref="BK618" si="781">BK610+BK614</f>
        <v>0</v>
      </c>
      <c r="BL618" s="341" t="e">
        <f t="shared" si="772"/>
        <v>#DIV/0!</v>
      </c>
      <c r="BS618" s="671"/>
    </row>
    <row r="619" spans="2:71" s="85" customFormat="1" ht="63" hidden="1" customHeight="1" x14ac:dyDescent="0.25">
      <c r="B619" s="956" t="s">
        <v>234</v>
      </c>
      <c r="C619" s="956"/>
      <c r="D619" s="594" t="e">
        <f>D481+#REF!+#REF!</f>
        <v>#REF!</v>
      </c>
      <c r="E619" s="594" t="e">
        <f>E481+#REF!+#REF!</f>
        <v>#REF!</v>
      </c>
      <c r="F619" s="594" t="e">
        <f>F481+#REF!+#REF!</f>
        <v>#REF!</v>
      </c>
      <c r="G619" s="594" t="e">
        <f>G481+#REF!+#REF!</f>
        <v>#REF!</v>
      </c>
      <c r="H619" s="594" t="e">
        <f>H481+#REF!+#REF!</f>
        <v>#REF!</v>
      </c>
      <c r="I619" s="594" t="e">
        <f>I481+#REF!+#REF!</f>
        <v>#REF!</v>
      </c>
      <c r="J619" s="594" t="e">
        <f>J481+#REF!+#REF!</f>
        <v>#REF!</v>
      </c>
      <c r="K619" s="348">
        <f>L619+M619+N619+O619</f>
        <v>4994403.8480799999</v>
      </c>
      <c r="L619" s="348">
        <f>L620+L621+L622+L624+L625+L626+L627</f>
        <v>4318870.95811</v>
      </c>
      <c r="M619" s="348">
        <f t="shared" ref="M619:O619" si="782">M620+M621+M622+M624+M625+M626+M627</f>
        <v>264846.38761000003</v>
      </c>
      <c r="N619" s="348">
        <f t="shared" si="782"/>
        <v>0</v>
      </c>
      <c r="O619" s="348">
        <f t="shared" si="782"/>
        <v>410686.50235999993</v>
      </c>
      <c r="P619" s="348" t="e">
        <f>P618+P598+P537+P197+P225</f>
        <v>#REF!</v>
      </c>
      <c r="Q619" s="349" t="e">
        <f t="shared" si="754"/>
        <v>#REF!</v>
      </c>
      <c r="R619" s="348" t="e">
        <f>R618+R598+R537+R197+R225</f>
        <v>#REF!</v>
      </c>
      <c r="S619" s="349" t="e">
        <f t="shared" si="755"/>
        <v>#REF!</v>
      </c>
      <c r="T619" s="348">
        <f>T618+T598+T537+T197+T225</f>
        <v>2568.18516</v>
      </c>
      <c r="U619" s="349">
        <f>T619/M619</f>
        <v>9.6968857426206808E-3</v>
      </c>
      <c r="V619" s="348">
        <f>V618+V598+V537+V197+V225</f>
        <v>356160.35987000004</v>
      </c>
      <c r="W619" s="349" t="e">
        <f t="shared" si="756"/>
        <v>#DIV/0!</v>
      </c>
      <c r="X619" s="348">
        <f>X618+X598+X537+X197+X225</f>
        <v>954203.53229999996</v>
      </c>
      <c r="Y619" s="349">
        <f t="shared" si="757"/>
        <v>2.3234353377008805</v>
      </c>
      <c r="Z619" s="348">
        <f>AB619+AF619+AH619+AD619</f>
        <v>4667745.0699100001</v>
      </c>
      <c r="AA619" s="349">
        <f t="shared" si="769"/>
        <v>0.93459504114878944</v>
      </c>
      <c r="AB619" s="348">
        <f>AB620+AB621+AB622+AB624+AB625+AB626+AB627</f>
        <v>4188902.5318200001</v>
      </c>
      <c r="AC619" s="349">
        <f t="shared" si="758"/>
        <v>0.96990685122324749</v>
      </c>
      <c r="AD619" s="348">
        <f>AD620+AD621+AD622+AD624+AD625+AD626+AD627</f>
        <v>214508.01634</v>
      </c>
      <c r="AE619" s="349">
        <f t="shared" ref="AE619:AE623" si="783">AD619/M619</f>
        <v>0.80993370638633788</v>
      </c>
      <c r="AF619" s="348">
        <f>AF620+AF621+AF622+AF624+AF625+AF626+AF627</f>
        <v>0</v>
      </c>
      <c r="AG619" s="349" t="e">
        <f t="shared" si="759"/>
        <v>#DIV/0!</v>
      </c>
      <c r="AH619" s="348">
        <f>AH620+AH621+AH622+AH624+AH625+AH626+AH627</f>
        <v>264334.52175000001</v>
      </c>
      <c r="AI619" s="349">
        <f t="shared" si="770"/>
        <v>0.64364063642464064</v>
      </c>
      <c r="AJ619" s="348" t="e">
        <f>AJ618+AJ598+AJ537+AJ197+AJ225</f>
        <v>#REF!</v>
      </c>
      <c r="AK619" s="349" t="e">
        <f t="shared" si="760"/>
        <v>#REF!</v>
      </c>
      <c r="AL619" s="348" t="e">
        <f>AL618+AL598+AL537+AL197+AL225</f>
        <v>#REF!</v>
      </c>
      <c r="AM619" s="338" t="e">
        <f t="shared" si="761"/>
        <v>#REF!</v>
      </c>
      <c r="AN619" s="348">
        <f>AN618+AN598+AN537+AN197+AN225</f>
        <v>7490.6571999999996</v>
      </c>
      <c r="AO619" s="349">
        <f t="shared" ref="AO619:AO623" si="784">AN619/M619</f>
        <v>2.8283025747854938E-2</v>
      </c>
      <c r="AP619" s="348">
        <f>AP618+AP598+AP537+AP197+AP225</f>
        <v>646474.97801999992</v>
      </c>
      <c r="AQ619" s="337" t="e">
        <f t="shared" ref="AQ619:AQ623" si="785">AP619/N619</f>
        <v>#DIV/0!</v>
      </c>
      <c r="AR619" s="348">
        <f>AR618+AR598+AR537+AR197+AR225</f>
        <v>1906903.9042199999</v>
      </c>
      <c r="AS619" s="337">
        <f t="shared" ref="AS619:AS628" si="786">AR619/O619</f>
        <v>4.6432105590566612</v>
      </c>
      <c r="AT619" s="595" t="e">
        <f t="shared" ref="AT619:BD619" si="787">AT618+AT598+AT537+AT197</f>
        <v>#REF!</v>
      </c>
      <c r="AU619" s="595" t="e">
        <f t="shared" si="787"/>
        <v>#DIV/0!</v>
      </c>
      <c r="AV619" s="595" t="e">
        <f t="shared" si="787"/>
        <v>#REF!</v>
      </c>
      <c r="AW619" s="595" t="e">
        <f t="shared" si="787"/>
        <v>#REF!</v>
      </c>
      <c r="AX619" s="595" t="e">
        <f t="shared" si="787"/>
        <v>#REF!</v>
      </c>
      <c r="AY619" s="595" t="e">
        <f t="shared" si="787"/>
        <v>#DIV/0!</v>
      </c>
      <c r="AZ619" s="595" t="e">
        <f t="shared" si="787"/>
        <v>#REF!</v>
      </c>
      <c r="BA619" s="595" t="e">
        <f t="shared" si="787"/>
        <v>#REF!</v>
      </c>
      <c r="BB619" s="595" t="e">
        <f t="shared" si="787"/>
        <v>#REF!</v>
      </c>
      <c r="BC619" s="595">
        <f t="shared" si="787"/>
        <v>0</v>
      </c>
      <c r="BD619" s="595" t="e">
        <f t="shared" si="787"/>
        <v>#REF!</v>
      </c>
      <c r="BE619" s="352" t="e">
        <f>BE618+BE598+BE537+BE197+BE225</f>
        <v>#REF!</v>
      </c>
      <c r="BF619" s="353" t="e">
        <f t="shared" si="762"/>
        <v>#REF!</v>
      </c>
      <c r="BG619" s="352" t="e">
        <f>BG618+BG598+BG537+BG197+BG225</f>
        <v>#REF!</v>
      </c>
      <c r="BH619" s="353" t="e">
        <f t="shared" si="771"/>
        <v>#REF!</v>
      </c>
      <c r="BI619" s="352">
        <f>BI618+BI598+BI537+BI197+BI225</f>
        <v>117192.81176999997</v>
      </c>
      <c r="BJ619" s="353" t="e">
        <f t="shared" si="765"/>
        <v>#DIV/0!</v>
      </c>
      <c r="BK619" s="352">
        <f>BK618+BK598+BK537+BK197+BK225</f>
        <v>834785.0311599999</v>
      </c>
      <c r="BL619" s="353">
        <f t="shared" si="772"/>
        <v>2.0326575778919644</v>
      </c>
      <c r="BS619" s="690"/>
    </row>
    <row r="620" spans="2:71" s="42" customFormat="1" ht="57" hidden="1" customHeight="1" x14ac:dyDescent="0.25">
      <c r="B620" s="958" t="s">
        <v>337</v>
      </c>
      <c r="C620" s="958"/>
      <c r="D620" s="582" t="e">
        <f>D482+D538+D544+#REF!+#REF!+#REF!</f>
        <v>#REF!</v>
      </c>
      <c r="E620" s="582"/>
      <c r="F620" s="582"/>
      <c r="G620" s="582"/>
      <c r="H620" s="582"/>
      <c r="I620" s="582"/>
      <c r="J620" s="582"/>
      <c r="K620" s="590">
        <f>L620+M620+N620+O620</f>
        <v>2352979.54054</v>
      </c>
      <c r="L620" s="590">
        <f>L600+L610</f>
        <v>1687179.0871599999</v>
      </c>
      <c r="M620" s="590">
        <f t="shared" ref="M620:N620" si="788">M600+M618</f>
        <v>255113.95102000001</v>
      </c>
      <c r="N620" s="590">
        <f t="shared" si="788"/>
        <v>0</v>
      </c>
      <c r="O620" s="590">
        <f>O600+O614</f>
        <v>410686.50235999993</v>
      </c>
      <c r="P620" s="590" t="e">
        <f>P600+P618-P616</f>
        <v>#REF!</v>
      </c>
      <c r="Q620" s="342" t="e">
        <f t="shared" si="754"/>
        <v>#REF!</v>
      </c>
      <c r="R620" s="590" t="e">
        <f>R600+R618</f>
        <v>#REF!</v>
      </c>
      <c r="S620" s="342" t="e">
        <f t="shared" si="755"/>
        <v>#REF!</v>
      </c>
      <c r="T620" s="590">
        <f>T600+T618</f>
        <v>2568.18516</v>
      </c>
      <c r="U620" s="349">
        <f t="shared" ref="U620:U623" si="789">T620/M620</f>
        <v>1.0066815827718742E-2</v>
      </c>
      <c r="V620" s="590">
        <f t="shared" ref="V620:BE620" si="790">V600+V618</f>
        <v>356160.35987000004</v>
      </c>
      <c r="W620" s="342" t="e">
        <f t="shared" si="756"/>
        <v>#DIV/0!</v>
      </c>
      <c r="X620" s="590">
        <f>X600+X618-X616</f>
        <v>954203.53229999996</v>
      </c>
      <c r="Y620" s="342">
        <f t="shared" si="757"/>
        <v>2.3234353377008805</v>
      </c>
      <c r="Z620" s="590">
        <f>AB620+AF620+AH620+AD620</f>
        <v>2026320.7623700001</v>
      </c>
      <c r="AA620" s="342">
        <f t="shared" si="769"/>
        <v>0.86117228282612568</v>
      </c>
      <c r="AB620" s="590">
        <f>AB600+AB610</f>
        <v>1557210.66087</v>
      </c>
      <c r="AC620" s="342">
        <f t="shared" si="758"/>
        <v>0.92296702390451413</v>
      </c>
      <c r="AD620" s="590">
        <f>AD600+AD618</f>
        <v>204775.57975</v>
      </c>
      <c r="AE620" s="342">
        <f t="shared" si="783"/>
        <v>0.80268279696685951</v>
      </c>
      <c r="AF620" s="590">
        <f t="shared" ref="AF620" si="791">AF600+AF618</f>
        <v>0</v>
      </c>
      <c r="AG620" s="342" t="e">
        <f t="shared" si="759"/>
        <v>#DIV/0!</v>
      </c>
      <c r="AH620" s="590">
        <f>AH600+AH614</f>
        <v>264334.52175000001</v>
      </c>
      <c r="AI620" s="342">
        <f t="shared" si="770"/>
        <v>0.64364063642464064</v>
      </c>
      <c r="AJ620" s="590" t="e">
        <f>AJ600+AJ618-AJ616</f>
        <v>#REF!</v>
      </c>
      <c r="AK620" s="349" t="e">
        <f t="shared" si="760"/>
        <v>#REF!</v>
      </c>
      <c r="AL620" s="590" t="e">
        <f t="shared" ref="AL620" si="792">AL600+AL618</f>
        <v>#REF!</v>
      </c>
      <c r="AM620" s="338" t="e">
        <f t="shared" si="761"/>
        <v>#REF!</v>
      </c>
      <c r="AN620" s="590">
        <f>AN600+AN618</f>
        <v>7490.6571999999996</v>
      </c>
      <c r="AO620" s="342">
        <f t="shared" si="784"/>
        <v>2.9362005370740227E-2</v>
      </c>
      <c r="AP620" s="590">
        <f t="shared" ref="AP620" si="793">AP600+AP618</f>
        <v>646474.97802000004</v>
      </c>
      <c r="AQ620" s="349" t="e">
        <f t="shared" si="785"/>
        <v>#DIV/0!</v>
      </c>
      <c r="AR620" s="590">
        <f>AR600+AR618-AR616</f>
        <v>1799094.6261499999</v>
      </c>
      <c r="AS620" s="349">
        <f t="shared" si="786"/>
        <v>4.380700645897897</v>
      </c>
      <c r="AT620" s="331" t="e">
        <f t="shared" si="790"/>
        <v>#REF!</v>
      </c>
      <c r="AU620" s="331" t="e">
        <f t="shared" si="790"/>
        <v>#DIV/0!</v>
      </c>
      <c r="AV620" s="331" t="e">
        <f t="shared" si="790"/>
        <v>#REF!</v>
      </c>
      <c r="AW620" s="331" t="e">
        <f t="shared" si="790"/>
        <v>#REF!</v>
      </c>
      <c r="AX620" s="331" t="e">
        <f t="shared" si="790"/>
        <v>#REF!</v>
      </c>
      <c r="AY620" s="331" t="e">
        <f t="shared" si="790"/>
        <v>#DIV/0!</v>
      </c>
      <c r="AZ620" s="331" t="e">
        <f t="shared" si="790"/>
        <v>#REF!</v>
      </c>
      <c r="BA620" s="331" t="e">
        <f t="shared" si="790"/>
        <v>#REF!</v>
      </c>
      <c r="BB620" s="331" t="e">
        <f t="shared" si="790"/>
        <v>#REF!</v>
      </c>
      <c r="BC620" s="331">
        <f t="shared" si="790"/>
        <v>0</v>
      </c>
      <c r="BD620" s="331">
        <f t="shared" si="790"/>
        <v>285370.20366</v>
      </c>
      <c r="BE620" s="593" t="e">
        <f t="shared" si="790"/>
        <v>#REF!</v>
      </c>
      <c r="BF620" s="353" t="e">
        <f t="shared" si="762"/>
        <v>#REF!</v>
      </c>
      <c r="BG620" s="593" t="e">
        <f t="shared" ref="BG620" si="794">BG600+BG618</f>
        <v>#REF!</v>
      </c>
      <c r="BH620" s="353" t="e">
        <f t="shared" si="771"/>
        <v>#REF!</v>
      </c>
      <c r="BI620" s="593">
        <f t="shared" ref="BI620" si="795">BI600+BI618</f>
        <v>117192.81176999997</v>
      </c>
      <c r="BJ620" s="353" t="e">
        <f t="shared" si="765"/>
        <v>#DIV/0!</v>
      </c>
      <c r="BK620" s="593">
        <f t="shared" ref="BK620" si="796">BK600+BK618</f>
        <v>834785.0311599999</v>
      </c>
      <c r="BL620" s="353">
        <f t="shared" si="772"/>
        <v>2.0326575778919644</v>
      </c>
      <c r="BM620" s="41"/>
      <c r="BN620" s="41"/>
      <c r="BS620" s="646"/>
    </row>
    <row r="621" spans="2:71" s="36" customFormat="1" ht="59.25" hidden="1" customHeight="1" x14ac:dyDescent="0.25">
      <c r="B621" s="959" t="s">
        <v>338</v>
      </c>
      <c r="C621" s="959"/>
      <c r="D621" s="583" t="e">
        <f>D483+D539</f>
        <v>#REF!</v>
      </c>
      <c r="E621" s="583"/>
      <c r="F621" s="583"/>
      <c r="G621" s="583"/>
      <c r="H621" s="583"/>
      <c r="I621" s="583"/>
      <c r="J621" s="583"/>
      <c r="K621" s="309">
        <f t="shared" ref="K621:K627" si="797">L621+M621+N621+O621</f>
        <v>1601943.2</v>
      </c>
      <c r="L621" s="309">
        <f t="shared" ref="L621:P621" si="798">L601</f>
        <v>1601943.2</v>
      </c>
      <c r="M621" s="309">
        <f t="shared" si="798"/>
        <v>0</v>
      </c>
      <c r="N621" s="309">
        <f t="shared" si="798"/>
        <v>0</v>
      </c>
      <c r="O621" s="309">
        <f t="shared" si="798"/>
        <v>0</v>
      </c>
      <c r="P621" s="309">
        <f t="shared" si="798"/>
        <v>1910698.6393799998</v>
      </c>
      <c r="Q621" s="344">
        <f t="shared" si="754"/>
        <v>1.1927380692274232</v>
      </c>
      <c r="R621" s="309">
        <f>R601+0</f>
        <v>1910698.6393799998</v>
      </c>
      <c r="S621" s="344">
        <f t="shared" si="755"/>
        <v>1.1927380692274232</v>
      </c>
      <c r="T621" s="309">
        <f>T601+0</f>
        <v>0</v>
      </c>
      <c r="U621" s="344">
        <v>0</v>
      </c>
      <c r="V621" s="309">
        <f>V601</f>
        <v>0</v>
      </c>
      <c r="W621" s="344">
        <v>0</v>
      </c>
      <c r="X621" s="309">
        <f>X601</f>
        <v>0</v>
      </c>
      <c r="Y621" s="344">
        <v>0</v>
      </c>
      <c r="Z621" s="309">
        <f>Z601</f>
        <v>1601943.2</v>
      </c>
      <c r="AA621" s="344">
        <f t="shared" si="769"/>
        <v>1</v>
      </c>
      <c r="AB621" s="309">
        <f t="shared" ref="AB621" si="799">AB601</f>
        <v>1601943.2</v>
      </c>
      <c r="AC621" s="344">
        <f t="shared" si="758"/>
        <v>1</v>
      </c>
      <c r="AD621" s="309">
        <f>AD601+0</f>
        <v>0</v>
      </c>
      <c r="AE621" s="344">
        <v>0</v>
      </c>
      <c r="AF621" s="309">
        <f>AF601</f>
        <v>0</v>
      </c>
      <c r="AG621" s="344">
        <v>0</v>
      </c>
      <c r="AH621" s="309">
        <f>AH601</f>
        <v>0</v>
      </c>
      <c r="AI621" s="344">
        <v>0</v>
      </c>
      <c r="AJ621" s="309">
        <f>AJ601</f>
        <v>2687313.7855400001</v>
      </c>
      <c r="AK621" s="344">
        <f t="shared" si="760"/>
        <v>1.6775337512216415</v>
      </c>
      <c r="AL621" s="309">
        <f>AL601</f>
        <v>2687313.7855400001</v>
      </c>
      <c r="AM621" s="338">
        <f t="shared" si="761"/>
        <v>1.6775337512216415</v>
      </c>
      <c r="AN621" s="309">
        <f>AN601+0</f>
        <v>0</v>
      </c>
      <c r="AO621" s="344">
        <v>0</v>
      </c>
      <c r="AP621" s="309">
        <f>AP601</f>
        <v>0</v>
      </c>
      <c r="AQ621" s="344">
        <v>0</v>
      </c>
      <c r="AR621" s="309">
        <f>AR601</f>
        <v>0</v>
      </c>
      <c r="AS621" s="344">
        <v>0</v>
      </c>
      <c r="AT621" s="310">
        <f t="shared" ref="AT621:BD621" si="800">AT601</f>
        <v>654000</v>
      </c>
      <c r="AU621" s="310">
        <f t="shared" si="800"/>
        <v>0</v>
      </c>
      <c r="AV621" s="310">
        <f t="shared" si="800"/>
        <v>0</v>
      </c>
      <c r="AW621" s="310">
        <f t="shared" si="800"/>
        <v>0</v>
      </c>
      <c r="AX621" s="310">
        <f t="shared" si="800"/>
        <v>0</v>
      </c>
      <c r="AY621" s="310">
        <f t="shared" si="800"/>
        <v>0</v>
      </c>
      <c r="AZ621" s="310">
        <f t="shared" si="800"/>
        <v>0</v>
      </c>
      <c r="BA621" s="310">
        <f t="shared" si="800"/>
        <v>2510500</v>
      </c>
      <c r="BB621" s="310">
        <f t="shared" si="800"/>
        <v>2510500</v>
      </c>
      <c r="BC621" s="310">
        <f t="shared" si="800"/>
        <v>0</v>
      </c>
      <c r="BD621" s="310">
        <f t="shared" si="800"/>
        <v>0</v>
      </c>
      <c r="BE621" s="311">
        <f>BE601</f>
        <v>0</v>
      </c>
      <c r="BF621" s="345">
        <f t="shared" si="762"/>
        <v>0</v>
      </c>
      <c r="BG621" s="311">
        <f>BG601</f>
        <v>0</v>
      </c>
      <c r="BH621" s="345">
        <f t="shared" si="771"/>
        <v>0</v>
      </c>
      <c r="BI621" s="311">
        <f>BI601</f>
        <v>0</v>
      </c>
      <c r="BJ621" s="345">
        <v>0</v>
      </c>
      <c r="BK621" s="311">
        <f>BK601</f>
        <v>0</v>
      </c>
      <c r="BL621" s="345">
        <v>0</v>
      </c>
      <c r="BS621" s="639"/>
    </row>
    <row r="622" spans="2:71" s="37" customFormat="1" ht="31.5" hidden="1" customHeight="1" x14ac:dyDescent="0.25">
      <c r="B622" s="960" t="s">
        <v>339</v>
      </c>
      <c r="C622" s="960"/>
      <c r="D622" s="960"/>
      <c r="E622" s="584"/>
      <c r="F622" s="584"/>
      <c r="G622" s="584"/>
      <c r="H622" s="584"/>
      <c r="I622" s="584"/>
      <c r="J622" s="584"/>
      <c r="K622" s="320">
        <f t="shared" si="797"/>
        <v>906012.60000000009</v>
      </c>
      <c r="L622" s="320">
        <f>L603</f>
        <v>896280.16341000004</v>
      </c>
      <c r="M622" s="320">
        <f t="shared" ref="M622:O622" si="801">M603</f>
        <v>9732.4365899999993</v>
      </c>
      <c r="N622" s="320">
        <f t="shared" si="801"/>
        <v>0</v>
      </c>
      <c r="O622" s="320">
        <f t="shared" si="801"/>
        <v>0</v>
      </c>
      <c r="P622" s="320">
        <f>R622</f>
        <v>598879.90870000003</v>
      </c>
      <c r="Q622" s="477">
        <f t="shared" si="754"/>
        <v>0.66100615896511816</v>
      </c>
      <c r="R622" s="320">
        <f>R603</f>
        <v>598879.90870000003</v>
      </c>
      <c r="S622" s="477">
        <f t="shared" si="755"/>
        <v>0.66818382593841319</v>
      </c>
      <c r="T622" s="320">
        <f>T603</f>
        <v>0</v>
      </c>
      <c r="U622" s="477">
        <v>0</v>
      </c>
      <c r="V622" s="320">
        <f t="shared" ref="V622:BD622" si="802">V606</f>
        <v>0</v>
      </c>
      <c r="W622" s="477">
        <v>0</v>
      </c>
      <c r="X622" s="320">
        <f t="shared" si="802"/>
        <v>0</v>
      </c>
      <c r="Y622" s="477">
        <v>0</v>
      </c>
      <c r="Z622" s="320">
        <f>AB622+AD622+AH622</f>
        <v>906012.60000000009</v>
      </c>
      <c r="AA622" s="477">
        <f t="shared" si="769"/>
        <v>1</v>
      </c>
      <c r="AB622" s="320">
        <f>AB603</f>
        <v>896280.16341000004</v>
      </c>
      <c r="AC622" s="477">
        <f t="shared" si="758"/>
        <v>1</v>
      </c>
      <c r="AD622" s="320">
        <f>AD603</f>
        <v>9732.4365899999993</v>
      </c>
      <c r="AE622" s="477">
        <v>0</v>
      </c>
      <c r="AF622" s="320">
        <f t="shared" ref="AF622" si="803">AF606</f>
        <v>0</v>
      </c>
      <c r="AG622" s="477">
        <v>0</v>
      </c>
      <c r="AH622" s="320">
        <v>0</v>
      </c>
      <c r="AI622" s="477">
        <v>0</v>
      </c>
      <c r="AJ622" s="320">
        <f>AL622</f>
        <v>3464689.1041499996</v>
      </c>
      <c r="AK622" s="477">
        <f t="shared" si="760"/>
        <v>3.8241069761612576</v>
      </c>
      <c r="AL622" s="320">
        <f>AL603</f>
        <v>3464689.1041499996</v>
      </c>
      <c r="AM622" s="338">
        <f t="shared" si="761"/>
        <v>3.8656318030828607</v>
      </c>
      <c r="AN622" s="320">
        <f>AN603</f>
        <v>0</v>
      </c>
      <c r="AO622" s="477">
        <v>0</v>
      </c>
      <c r="AP622" s="320">
        <f t="shared" ref="AP622" si="804">AP606</f>
        <v>0</v>
      </c>
      <c r="AQ622" s="477">
        <v>0</v>
      </c>
      <c r="AR622" s="320">
        <f>AR603</f>
        <v>0</v>
      </c>
      <c r="AS622" s="477" t="e">
        <f t="shared" si="786"/>
        <v>#DIV/0!</v>
      </c>
      <c r="AT622" s="321">
        <f t="shared" si="802"/>
        <v>0</v>
      </c>
      <c r="AU622" s="321">
        <f t="shared" si="802"/>
        <v>0</v>
      </c>
      <c r="AV622" s="321">
        <f t="shared" si="802"/>
        <v>0</v>
      </c>
      <c r="AW622" s="321">
        <f t="shared" si="802"/>
        <v>0</v>
      </c>
      <c r="AX622" s="321">
        <f t="shared" si="802"/>
        <v>0</v>
      </c>
      <c r="AY622" s="321">
        <f t="shared" si="802"/>
        <v>0</v>
      </c>
      <c r="AZ622" s="321">
        <f t="shared" si="802"/>
        <v>0</v>
      </c>
      <c r="BA622" s="321">
        <f t="shared" si="802"/>
        <v>0</v>
      </c>
      <c r="BB622" s="321">
        <f t="shared" si="802"/>
        <v>0</v>
      </c>
      <c r="BC622" s="321">
        <f t="shared" si="802"/>
        <v>0</v>
      </c>
      <c r="BD622" s="321">
        <f t="shared" si="802"/>
        <v>0</v>
      </c>
      <c r="BE622" s="322" t="e">
        <f>BG622</f>
        <v>#REF!</v>
      </c>
      <c r="BF622" s="493" t="e">
        <f t="shared" si="762"/>
        <v>#REF!</v>
      </c>
      <c r="BG622" s="322" t="e">
        <f>BG603</f>
        <v>#REF!</v>
      </c>
      <c r="BH622" s="493" t="e">
        <f t="shared" si="771"/>
        <v>#REF!</v>
      </c>
      <c r="BI622" s="322">
        <f t="shared" ref="BI622" si="805">BI606</f>
        <v>0</v>
      </c>
      <c r="BJ622" s="493">
        <v>0</v>
      </c>
      <c r="BK622" s="322">
        <f t="shared" ref="BK622" si="806">BK606</f>
        <v>0</v>
      </c>
      <c r="BL622" s="493">
        <v>0</v>
      </c>
      <c r="BS622" s="641"/>
    </row>
    <row r="623" spans="2:71" s="120" customFormat="1" ht="65.25" hidden="1" customHeight="1" x14ac:dyDescent="0.25">
      <c r="B623" s="965" t="s">
        <v>42</v>
      </c>
      <c r="C623" s="965"/>
      <c r="D623" s="282"/>
      <c r="E623" s="282"/>
      <c r="F623" s="282"/>
      <c r="G623" s="282"/>
      <c r="H623" s="282"/>
      <c r="I623" s="282"/>
      <c r="J623" s="282"/>
      <c r="K623" s="283">
        <f t="shared" si="797"/>
        <v>0</v>
      </c>
      <c r="L623" s="283">
        <f>L649</f>
        <v>0</v>
      </c>
      <c r="M623" s="283"/>
      <c r="N623" s="283">
        <f t="shared" ref="N623:BD623" si="807">N650</f>
        <v>0</v>
      </c>
      <c r="O623" s="283">
        <f t="shared" si="807"/>
        <v>0</v>
      </c>
      <c r="P623" s="320">
        <f t="shared" ref="P623" si="808">R623+V623+X623</f>
        <v>144240.87015999999</v>
      </c>
      <c r="Q623" s="477" t="e">
        <f t="shared" si="754"/>
        <v>#DIV/0!</v>
      </c>
      <c r="R623" s="282">
        <f>R606</f>
        <v>144240.87015999999</v>
      </c>
      <c r="S623" s="477" t="e">
        <f t="shared" si="755"/>
        <v>#DIV/0!</v>
      </c>
      <c r="T623" s="282">
        <f>T606</f>
        <v>0</v>
      </c>
      <c r="U623" s="477" t="e">
        <f t="shared" si="789"/>
        <v>#DIV/0!</v>
      </c>
      <c r="V623" s="283">
        <f t="shared" ref="V623" si="809">V650</f>
        <v>0</v>
      </c>
      <c r="W623" s="477">
        <v>0</v>
      </c>
      <c r="X623" s="283">
        <f t="shared" ref="X623" si="810">X650</f>
        <v>0</v>
      </c>
      <c r="Y623" s="284">
        <v>0</v>
      </c>
      <c r="Z623" s="320">
        <v>0</v>
      </c>
      <c r="AA623" s="477" t="e">
        <f t="shared" si="769"/>
        <v>#DIV/0!</v>
      </c>
      <c r="AB623" s="283">
        <f>AB649</f>
        <v>0</v>
      </c>
      <c r="AC623" s="477" t="e">
        <f t="shared" si="758"/>
        <v>#DIV/0!</v>
      </c>
      <c r="AD623" s="282">
        <f>AD606</f>
        <v>0</v>
      </c>
      <c r="AE623" s="477" t="e">
        <f t="shared" si="783"/>
        <v>#DIV/0!</v>
      </c>
      <c r="AF623" s="283">
        <f t="shared" ref="AF623" si="811">AF650</f>
        <v>0</v>
      </c>
      <c r="AG623" s="284">
        <v>0</v>
      </c>
      <c r="AH623" s="283">
        <f t="shared" ref="AH623" si="812">AH650</f>
        <v>0</v>
      </c>
      <c r="AI623" s="477">
        <v>0</v>
      </c>
      <c r="AJ623" s="320">
        <v>0</v>
      </c>
      <c r="AK623" s="477" t="e">
        <f t="shared" si="760"/>
        <v>#DIV/0!</v>
      </c>
      <c r="AL623" s="283">
        <v>0</v>
      </c>
      <c r="AM623" s="338" t="e">
        <f t="shared" si="761"/>
        <v>#DIV/0!</v>
      </c>
      <c r="AN623" s="282">
        <f>AN606</f>
        <v>0</v>
      </c>
      <c r="AO623" s="284" t="e">
        <f t="shared" si="784"/>
        <v>#DIV/0!</v>
      </c>
      <c r="AP623" s="283">
        <f t="shared" ref="AP623" si="813">AP650</f>
        <v>0</v>
      </c>
      <c r="AQ623" s="477" t="e">
        <f t="shared" si="785"/>
        <v>#DIV/0!</v>
      </c>
      <c r="AR623" s="283">
        <f t="shared" ref="AR623" si="814">AR650</f>
        <v>0</v>
      </c>
      <c r="AS623" s="477" t="e">
        <f t="shared" si="786"/>
        <v>#DIV/0!</v>
      </c>
      <c r="AT623" s="285">
        <f t="shared" si="807"/>
        <v>0</v>
      </c>
      <c r="AU623" s="285">
        <f t="shared" si="807"/>
        <v>0</v>
      </c>
      <c r="AV623" s="285">
        <f t="shared" si="807"/>
        <v>0</v>
      </c>
      <c r="AW623" s="285">
        <f t="shared" si="807"/>
        <v>0</v>
      </c>
      <c r="AX623" s="285">
        <f t="shared" si="807"/>
        <v>0</v>
      </c>
      <c r="AY623" s="285">
        <f t="shared" si="807"/>
        <v>0</v>
      </c>
      <c r="AZ623" s="285">
        <f t="shared" si="807"/>
        <v>0</v>
      </c>
      <c r="BA623" s="285">
        <f t="shared" si="807"/>
        <v>0</v>
      </c>
      <c r="BB623" s="285">
        <f t="shared" si="807"/>
        <v>0</v>
      </c>
      <c r="BC623" s="285">
        <f t="shared" si="807"/>
        <v>0</v>
      </c>
      <c r="BD623" s="285">
        <f t="shared" si="807"/>
        <v>0</v>
      </c>
      <c r="BE623" s="286">
        <v>0</v>
      </c>
      <c r="BF623" s="360">
        <v>0</v>
      </c>
      <c r="BG623" s="286">
        <v>0</v>
      </c>
      <c r="BH623" s="287">
        <v>0</v>
      </c>
      <c r="BI623" s="286">
        <f t="shared" ref="BI623" si="815">BI650</f>
        <v>0</v>
      </c>
      <c r="BJ623" s="360">
        <v>0</v>
      </c>
      <c r="BK623" s="286">
        <f t="shared" ref="BK623" si="816">BK650</f>
        <v>0</v>
      </c>
      <c r="BL623" s="360">
        <v>0</v>
      </c>
      <c r="BM623" s="119"/>
      <c r="BN623" s="119"/>
      <c r="BS623" s="629"/>
    </row>
    <row r="624" spans="2:71" s="120" customFormat="1" ht="65.25" hidden="1" customHeight="1" x14ac:dyDescent="0.25">
      <c r="B624" s="974" t="s">
        <v>417</v>
      </c>
      <c r="C624" s="975"/>
      <c r="D624" s="282"/>
      <c r="E624" s="282"/>
      <c r="F624" s="282"/>
      <c r="G624" s="282"/>
      <c r="H624" s="282"/>
      <c r="I624" s="282"/>
      <c r="J624" s="282"/>
      <c r="K624" s="289">
        <f t="shared" si="797"/>
        <v>89423.900000000009</v>
      </c>
      <c r="L624" s="289">
        <f>L604</f>
        <v>89423.900000000009</v>
      </c>
      <c r="M624" s="283"/>
      <c r="N624" s="283"/>
      <c r="O624" s="283"/>
      <c r="P624" s="320"/>
      <c r="Q624" s="477"/>
      <c r="R624" s="282"/>
      <c r="S624" s="477"/>
      <c r="T624" s="282"/>
      <c r="U624" s="477"/>
      <c r="V624" s="283"/>
      <c r="W624" s="477"/>
      <c r="X624" s="283"/>
      <c r="Y624" s="284"/>
      <c r="Z624" s="289">
        <f>AB624</f>
        <v>89423.900000000009</v>
      </c>
      <c r="AA624" s="438">
        <f>Z624/K624</f>
        <v>1</v>
      </c>
      <c r="AB624" s="289">
        <f>AB604</f>
        <v>89423.900000000009</v>
      </c>
      <c r="AC624" s="438">
        <f>AB624/L624</f>
        <v>1</v>
      </c>
      <c r="AD624" s="282"/>
      <c r="AE624" s="477"/>
      <c r="AF624" s="283"/>
      <c r="AG624" s="284"/>
      <c r="AH624" s="283"/>
      <c r="AI624" s="477"/>
      <c r="AJ624" s="320"/>
      <c r="AK624" s="477"/>
      <c r="AL624" s="283"/>
      <c r="AM624" s="338"/>
      <c r="AN624" s="282"/>
      <c r="AO624" s="284"/>
      <c r="AP624" s="283"/>
      <c r="AQ624" s="477"/>
      <c r="AR624" s="283"/>
      <c r="AS624" s="477"/>
      <c r="AT624" s="285"/>
      <c r="AU624" s="285"/>
      <c r="AV624" s="285"/>
      <c r="AW624" s="285"/>
      <c r="AX624" s="285"/>
      <c r="AY624" s="285"/>
      <c r="AZ624" s="285"/>
      <c r="BA624" s="285"/>
      <c r="BB624" s="285"/>
      <c r="BC624" s="285"/>
      <c r="BD624" s="285"/>
      <c r="BE624" s="286"/>
      <c r="BF624" s="360"/>
      <c r="BG624" s="286"/>
      <c r="BH624" s="287"/>
      <c r="BI624" s="286"/>
      <c r="BJ624" s="360"/>
      <c r="BK624" s="286"/>
      <c r="BL624" s="360"/>
      <c r="BM624" s="119"/>
      <c r="BN624" s="119"/>
      <c r="BS624" s="629"/>
    </row>
    <row r="625" spans="2:71" s="120" customFormat="1" ht="65.25" hidden="1" customHeight="1" x14ac:dyDescent="0.25">
      <c r="B625" s="976" t="s">
        <v>416</v>
      </c>
      <c r="C625" s="977"/>
      <c r="D625" s="282"/>
      <c r="E625" s="282"/>
      <c r="F625" s="282"/>
      <c r="G625" s="282"/>
      <c r="H625" s="282"/>
      <c r="I625" s="282"/>
      <c r="J625" s="282"/>
      <c r="K625" s="283">
        <f t="shared" si="797"/>
        <v>44044.607539999997</v>
      </c>
      <c r="L625" s="283">
        <f>L605</f>
        <v>44044.607539999997</v>
      </c>
      <c r="M625" s="283"/>
      <c r="N625" s="283"/>
      <c r="O625" s="283"/>
      <c r="P625" s="315"/>
      <c r="Q625" s="359"/>
      <c r="R625" s="282"/>
      <c r="S625" s="359"/>
      <c r="T625" s="282"/>
      <c r="U625" s="359"/>
      <c r="V625" s="283"/>
      <c r="W625" s="359"/>
      <c r="X625" s="283"/>
      <c r="Y625" s="284"/>
      <c r="Z625" s="283">
        <f>AB625</f>
        <v>44044.607539999997</v>
      </c>
      <c r="AA625" s="359">
        <f>Z625/K625</f>
        <v>1</v>
      </c>
      <c r="AB625" s="283">
        <f>AB605</f>
        <v>44044.607539999997</v>
      </c>
      <c r="AC625" s="359">
        <f>AB625/L625</f>
        <v>1</v>
      </c>
      <c r="AD625" s="282"/>
      <c r="AE625" s="359"/>
      <c r="AF625" s="283"/>
      <c r="AG625" s="284"/>
      <c r="AH625" s="283"/>
      <c r="AI625" s="359"/>
      <c r="AJ625" s="315"/>
      <c r="AK625" s="359"/>
      <c r="AL625" s="283"/>
      <c r="AM625" s="576"/>
      <c r="AN625" s="282"/>
      <c r="AO625" s="284"/>
      <c r="AP625" s="283"/>
      <c r="AQ625" s="359"/>
      <c r="AR625" s="283"/>
      <c r="AS625" s="359"/>
      <c r="AT625" s="285"/>
      <c r="AU625" s="285"/>
      <c r="AV625" s="285"/>
      <c r="AW625" s="285"/>
      <c r="AX625" s="285"/>
      <c r="AY625" s="285"/>
      <c r="AZ625" s="285"/>
      <c r="BA625" s="285"/>
      <c r="BB625" s="285"/>
      <c r="BC625" s="285"/>
      <c r="BD625" s="285"/>
      <c r="BE625" s="286"/>
      <c r="BF625" s="360"/>
      <c r="BG625" s="286"/>
      <c r="BH625" s="287"/>
      <c r="BI625" s="286"/>
      <c r="BJ625" s="360"/>
      <c r="BK625" s="286"/>
      <c r="BL625" s="360"/>
      <c r="BM625" s="119"/>
      <c r="BN625" s="119"/>
      <c r="BS625" s="629"/>
    </row>
    <row r="626" spans="2:71" s="137" customFormat="1" ht="51" hidden="1" customHeight="1" x14ac:dyDescent="0.25">
      <c r="B626" s="966" t="s">
        <v>340</v>
      </c>
      <c r="C626" s="967"/>
      <c r="D626" s="276"/>
      <c r="E626" s="276"/>
      <c r="F626" s="276"/>
      <c r="G626" s="276"/>
      <c r="H626" s="276"/>
      <c r="I626" s="276"/>
      <c r="J626" s="276"/>
      <c r="K626" s="277">
        <f t="shared" si="797"/>
        <v>0</v>
      </c>
      <c r="L626" s="277">
        <f t="shared" ref="L626:T626" si="817">L541</f>
        <v>0</v>
      </c>
      <c r="M626" s="277">
        <f t="shared" si="817"/>
        <v>0</v>
      </c>
      <c r="N626" s="277">
        <f t="shared" si="817"/>
        <v>0</v>
      </c>
      <c r="O626" s="277">
        <f t="shared" si="817"/>
        <v>0</v>
      </c>
      <c r="P626" s="326">
        <f>R626</f>
        <v>144240.87015999999</v>
      </c>
      <c r="Q626" s="547" t="e">
        <f>P626/K626</f>
        <v>#DIV/0!</v>
      </c>
      <c r="R626" s="277">
        <f>R541</f>
        <v>144240.87015999999</v>
      </c>
      <c r="S626" s="547" t="e">
        <f>R626/L626</f>
        <v>#DIV/0!</v>
      </c>
      <c r="T626" s="277">
        <f t="shared" si="817"/>
        <v>0</v>
      </c>
      <c r="U626" s="277">
        <v>0</v>
      </c>
      <c r="V626" s="277">
        <f>V541</f>
        <v>0</v>
      </c>
      <c r="W626" s="277">
        <f>W541</f>
        <v>0</v>
      </c>
      <c r="X626" s="277">
        <f>X541</f>
        <v>0</v>
      </c>
      <c r="Y626" s="277">
        <f>Y541</f>
        <v>0</v>
      </c>
      <c r="Z626" s="326">
        <f>AB626+AH626</f>
        <v>0</v>
      </c>
      <c r="AA626" s="478" t="e">
        <f t="shared" si="769"/>
        <v>#DIV/0!</v>
      </c>
      <c r="AB626" s="277">
        <f t="shared" ref="AB626" si="818">AB541</f>
        <v>0</v>
      </c>
      <c r="AC626" s="478" t="e">
        <f t="shared" si="758"/>
        <v>#DIV/0!</v>
      </c>
      <c r="AD626" s="277">
        <f>AD541</f>
        <v>0</v>
      </c>
      <c r="AE626" s="478">
        <v>0</v>
      </c>
      <c r="AF626" s="277"/>
      <c r="AG626" s="278"/>
      <c r="AH626" s="277">
        <f>AH541</f>
        <v>0</v>
      </c>
      <c r="AI626" s="478" t="e">
        <f>AH626/O626</f>
        <v>#DIV/0!</v>
      </c>
      <c r="AJ626" s="326">
        <f>AL626+AP626+AR626</f>
        <v>400000</v>
      </c>
      <c r="AK626" s="478" t="e">
        <f t="shared" si="760"/>
        <v>#DIV/0!</v>
      </c>
      <c r="AL626" s="277">
        <f>AL541</f>
        <v>292190.72193</v>
      </c>
      <c r="AM626" s="338" t="e">
        <f t="shared" si="761"/>
        <v>#DIV/0!</v>
      </c>
      <c r="AN626" s="277">
        <f>AN541</f>
        <v>0</v>
      </c>
      <c r="AO626" s="278">
        <v>0</v>
      </c>
      <c r="AP626" s="277"/>
      <c r="AQ626" s="477">
        <v>0</v>
      </c>
      <c r="AR626" s="277">
        <f>AR541</f>
        <v>107809.27807</v>
      </c>
      <c r="AS626" s="477" t="e">
        <f t="shared" si="786"/>
        <v>#DIV/0!</v>
      </c>
      <c r="AT626" s="279"/>
      <c r="AU626" s="279"/>
      <c r="AV626" s="279"/>
      <c r="AW626" s="279"/>
      <c r="AX626" s="279"/>
      <c r="AY626" s="279"/>
      <c r="AZ626" s="279"/>
      <c r="BA626" s="279"/>
      <c r="BB626" s="279"/>
      <c r="BC626" s="279"/>
      <c r="BD626" s="279"/>
      <c r="BE626" s="280"/>
      <c r="BF626" s="489"/>
      <c r="BG626" s="280"/>
      <c r="BH626" s="281"/>
      <c r="BI626" s="280"/>
      <c r="BJ626" s="489"/>
      <c r="BK626" s="280"/>
      <c r="BL626" s="489"/>
      <c r="BM626" s="136"/>
      <c r="BN626" s="136"/>
      <c r="BS626" s="630"/>
    </row>
    <row r="627" spans="2:71" s="140" customFormat="1" ht="53.25" hidden="1" customHeight="1" x14ac:dyDescent="0.25">
      <c r="B627" s="958" t="s">
        <v>341</v>
      </c>
      <c r="C627" s="958"/>
      <c r="D627" s="494"/>
      <c r="E627" s="494"/>
      <c r="F627" s="494"/>
      <c r="G627" s="494"/>
      <c r="H627" s="494"/>
      <c r="I627" s="494"/>
      <c r="J627" s="494"/>
      <c r="K627" s="590">
        <f t="shared" si="797"/>
        <v>0</v>
      </c>
      <c r="L627" s="590">
        <f>L616+L617</f>
        <v>0</v>
      </c>
      <c r="M627" s="590">
        <f t="shared" ref="M627:O627" si="819">M616+M617</f>
        <v>0</v>
      </c>
      <c r="N627" s="590">
        <f t="shared" si="819"/>
        <v>0</v>
      </c>
      <c r="O627" s="590">
        <f t="shared" si="819"/>
        <v>0</v>
      </c>
      <c r="P627" s="590">
        <f>X627</f>
        <v>0</v>
      </c>
      <c r="Q627" s="342" t="e">
        <f t="shared" si="754"/>
        <v>#DIV/0!</v>
      </c>
      <c r="R627" s="494"/>
      <c r="S627" s="342">
        <v>0</v>
      </c>
      <c r="T627" s="494"/>
      <c r="U627" s="342">
        <v>0</v>
      </c>
      <c r="V627" s="248"/>
      <c r="W627" s="342">
        <v>0</v>
      </c>
      <c r="X627" s="590">
        <f>X616</f>
        <v>0</v>
      </c>
      <c r="Y627" s="246"/>
      <c r="Z627" s="590">
        <f>AH627</f>
        <v>0</v>
      </c>
      <c r="AA627" s="342" t="e">
        <f t="shared" si="769"/>
        <v>#DIV/0!</v>
      </c>
      <c r="AB627" s="590">
        <f>AB616+AB617</f>
        <v>0</v>
      </c>
      <c r="AC627" s="342"/>
      <c r="AD627" s="494"/>
      <c r="AE627" s="342">
        <v>0</v>
      </c>
      <c r="AF627" s="248"/>
      <c r="AG627" s="246"/>
      <c r="AH627" s="248"/>
      <c r="AI627" s="246"/>
      <c r="AJ627" s="590">
        <f>AR627</f>
        <v>0</v>
      </c>
      <c r="AK627" s="342" t="e">
        <f t="shared" si="760"/>
        <v>#DIV/0!</v>
      </c>
      <c r="AL627" s="248">
        <v>0</v>
      </c>
      <c r="AM627" s="338"/>
      <c r="AN627" s="494"/>
      <c r="AO627" s="246">
        <v>0</v>
      </c>
      <c r="AP627" s="248"/>
      <c r="AQ627" s="337">
        <v>0</v>
      </c>
      <c r="AR627" s="248"/>
      <c r="AS627" s="337" t="e">
        <f t="shared" si="786"/>
        <v>#DIV/0!</v>
      </c>
      <c r="AT627" s="495"/>
      <c r="AU627" s="495"/>
      <c r="AV627" s="495"/>
      <c r="AW627" s="495"/>
      <c r="AX627" s="495"/>
      <c r="AY627" s="495"/>
      <c r="AZ627" s="495"/>
      <c r="BA627" s="495"/>
      <c r="BB627" s="495"/>
      <c r="BC627" s="495"/>
      <c r="BD627" s="495"/>
      <c r="BE627" s="249"/>
      <c r="BF627" s="343"/>
      <c r="BG627" s="249"/>
      <c r="BH627" s="247"/>
      <c r="BI627" s="249"/>
      <c r="BJ627" s="343"/>
      <c r="BK627" s="249"/>
      <c r="BL627" s="343"/>
      <c r="BM627" s="139"/>
      <c r="BN627" s="139"/>
      <c r="BS627" s="701"/>
    </row>
    <row r="628" spans="2:71" s="99" customFormat="1" ht="68.25" hidden="1" customHeight="1" x14ac:dyDescent="0.25">
      <c r="B628" s="957" t="s">
        <v>215</v>
      </c>
      <c r="C628" s="957"/>
      <c r="D628" s="416" t="e">
        <f>D484+D542</f>
        <v>#REF!</v>
      </c>
      <c r="E628" s="416" t="e">
        <f>E484+E542</f>
        <v>#REF!</v>
      </c>
      <c r="F628" s="416" t="e">
        <f>F484+F542</f>
        <v>#REF!</v>
      </c>
      <c r="G628" s="416" t="e">
        <f>G484+G542</f>
        <v>#REF!</v>
      </c>
      <c r="H628" s="416" t="e">
        <f>I628+J628</f>
        <v>#REF!</v>
      </c>
      <c r="I628" s="416" t="e">
        <f>I484+I542</f>
        <v>#REF!</v>
      </c>
      <c r="J628" s="416" t="e">
        <f>J484+J542</f>
        <v>#REF!</v>
      </c>
      <c r="K628" s="417">
        <f t="shared" ref="K628:P628" si="820">K542</f>
        <v>410686.50235999993</v>
      </c>
      <c r="L628" s="417">
        <f t="shared" si="820"/>
        <v>0</v>
      </c>
      <c r="M628" s="417">
        <f t="shared" si="820"/>
        <v>0</v>
      </c>
      <c r="N628" s="417">
        <f t="shared" si="820"/>
        <v>0</v>
      </c>
      <c r="O628" s="417">
        <f t="shared" si="820"/>
        <v>410686.50235999993</v>
      </c>
      <c r="P628" s="417">
        <f t="shared" si="820"/>
        <v>460571.53178000002</v>
      </c>
      <c r="Q628" s="438">
        <f t="shared" si="754"/>
        <v>1.1214674189030733</v>
      </c>
      <c r="R628" s="416">
        <f>R542</f>
        <v>0</v>
      </c>
      <c r="S628" s="438">
        <v>0</v>
      </c>
      <c r="T628" s="416">
        <f>T542</f>
        <v>0</v>
      </c>
      <c r="U628" s="438">
        <v>0</v>
      </c>
      <c r="V628" s="417">
        <f>V542</f>
        <v>0</v>
      </c>
      <c r="W628" s="438">
        <v>0</v>
      </c>
      <c r="X628" s="417">
        <f>X542</f>
        <v>467798.85829999996</v>
      </c>
      <c r="Y628" s="438">
        <f t="shared" si="757"/>
        <v>1.1390655782739518</v>
      </c>
      <c r="Z628" s="417">
        <f>AH628</f>
        <v>264334.52175000001</v>
      </c>
      <c r="AA628" s="438">
        <f t="shared" si="769"/>
        <v>0.64364063642464064</v>
      </c>
      <c r="AB628" s="417">
        <f>AB542</f>
        <v>0</v>
      </c>
      <c r="AC628" s="438">
        <v>0</v>
      </c>
      <c r="AD628" s="416">
        <f>AD542</f>
        <v>0</v>
      </c>
      <c r="AE628" s="438">
        <v>0</v>
      </c>
      <c r="AF628" s="417">
        <f>AF542</f>
        <v>0</v>
      </c>
      <c r="AG628" s="438">
        <v>0</v>
      </c>
      <c r="AH628" s="417">
        <f>AH542</f>
        <v>264334.52175000001</v>
      </c>
      <c r="AI628" s="438">
        <f t="shared" si="770"/>
        <v>0.64364063642464064</v>
      </c>
      <c r="AJ628" s="417">
        <f>AJ542</f>
        <v>1292302.8042199998</v>
      </c>
      <c r="AK628" s="438">
        <f t="shared" si="760"/>
        <v>3.1466892551710695</v>
      </c>
      <c r="AL628" s="417">
        <f>AL542</f>
        <v>0</v>
      </c>
      <c r="AM628" s="338">
        <v>0</v>
      </c>
      <c r="AN628" s="416">
        <f>AN542</f>
        <v>0</v>
      </c>
      <c r="AO628" s="438">
        <v>0</v>
      </c>
      <c r="AP628" s="417">
        <f>AP542</f>
        <v>0</v>
      </c>
      <c r="AQ628" s="337">
        <v>0</v>
      </c>
      <c r="AR628" s="417">
        <f>AR542</f>
        <v>1292302.8042199998</v>
      </c>
      <c r="AS628" s="337">
        <f t="shared" si="786"/>
        <v>3.1466892551710695</v>
      </c>
      <c r="AT628" s="418">
        <f t="shared" ref="AT628:BE628" si="821">AT542</f>
        <v>0</v>
      </c>
      <c r="AU628" s="418">
        <f t="shared" si="821"/>
        <v>0</v>
      </c>
      <c r="AV628" s="418">
        <f t="shared" si="821"/>
        <v>91229.873319999999</v>
      </c>
      <c r="AW628" s="418" t="e">
        <f t="shared" si="821"/>
        <v>#DIV/0!</v>
      </c>
      <c r="AX628" s="418">
        <f t="shared" si="821"/>
        <v>0</v>
      </c>
      <c r="AY628" s="418">
        <f t="shared" si="821"/>
        <v>0</v>
      </c>
      <c r="AZ628" s="418" t="e">
        <f t="shared" si="821"/>
        <v>#DIV/0!</v>
      </c>
      <c r="BA628" s="418">
        <f t="shared" si="821"/>
        <v>159370.20366</v>
      </c>
      <c r="BB628" s="418">
        <f t="shared" si="821"/>
        <v>0</v>
      </c>
      <c r="BC628" s="418">
        <f t="shared" si="821"/>
        <v>0</v>
      </c>
      <c r="BD628" s="418">
        <f t="shared" si="821"/>
        <v>159370.20366</v>
      </c>
      <c r="BE628" s="419">
        <f t="shared" si="821"/>
        <v>834785.0311599999</v>
      </c>
      <c r="BF628" s="440">
        <f t="shared" si="762"/>
        <v>2.0326575778919644</v>
      </c>
      <c r="BG628" s="419">
        <f>BG542</f>
        <v>0</v>
      </c>
      <c r="BH628" s="440">
        <v>0</v>
      </c>
      <c r="BI628" s="419">
        <f>BI542</f>
        <v>0</v>
      </c>
      <c r="BJ628" s="440">
        <v>0</v>
      </c>
      <c r="BK628" s="419">
        <f>BK542</f>
        <v>834785.0311599999</v>
      </c>
      <c r="BL628" s="440">
        <f t="shared" si="772"/>
        <v>2.0326575778919644</v>
      </c>
      <c r="BM628" s="98"/>
      <c r="BN628" s="98"/>
      <c r="BS628" s="702"/>
    </row>
    <row r="629" spans="2:71" s="59" customFormat="1" ht="42" customHeight="1" x14ac:dyDescent="0.25">
      <c r="B629" s="1033" t="s">
        <v>235</v>
      </c>
      <c r="C629" s="1034"/>
      <c r="D629" s="1034"/>
      <c r="E629" s="1034"/>
      <c r="F629" s="1034"/>
      <c r="G629" s="1034"/>
      <c r="H629" s="1034"/>
      <c r="I629" s="1034"/>
      <c r="J629" s="1034"/>
      <c r="K629" s="1034"/>
      <c r="L629" s="1034"/>
      <c r="M629" s="1034"/>
      <c r="N629" s="1034"/>
      <c r="O629" s="1034"/>
      <c r="P629" s="1034"/>
      <c r="Q629" s="1034"/>
      <c r="R629" s="1034"/>
      <c r="S629" s="1034"/>
      <c r="T629" s="1034"/>
      <c r="U629" s="1034"/>
      <c r="V629" s="1034"/>
      <c r="W629" s="1034"/>
      <c r="X629" s="1034"/>
      <c r="Y629" s="1034"/>
      <c r="Z629" s="1034"/>
      <c r="AA629" s="1034"/>
      <c r="AB629" s="1034"/>
      <c r="AC629" s="1034"/>
      <c r="AD629" s="1034"/>
      <c r="AE629" s="1034"/>
      <c r="AF629" s="1034"/>
      <c r="AG629" s="1034"/>
      <c r="AH629" s="1034"/>
      <c r="AI629" s="1034"/>
      <c r="AJ629" s="1034"/>
      <c r="AK629" s="1034"/>
      <c r="AL629" s="1034"/>
      <c r="AM629" s="1034"/>
      <c r="AN629" s="1034"/>
      <c r="AO629" s="1034"/>
      <c r="AP629" s="1034"/>
      <c r="AQ629" s="1034"/>
      <c r="AR629" s="1034"/>
      <c r="AS629" s="1034"/>
      <c r="AT629" s="1034"/>
      <c r="AU629" s="1034"/>
      <c r="AV629" s="1034"/>
      <c r="AW629" s="1034"/>
      <c r="AX629" s="1034"/>
      <c r="AY629" s="1034"/>
      <c r="AZ629" s="1034"/>
      <c r="BA629" s="1034"/>
      <c r="BB629" s="1034"/>
      <c r="BC629" s="1034"/>
      <c r="BD629" s="1034"/>
      <c r="BE629" s="1034"/>
      <c r="BF629" s="1034"/>
      <c r="BG629" s="1034"/>
      <c r="BH629" s="1034"/>
      <c r="BI629" s="1034"/>
      <c r="BJ629" s="1034"/>
      <c r="BK629" s="1034"/>
      <c r="BL629" s="1034"/>
      <c r="BM629" s="1034"/>
      <c r="BN629" s="1034"/>
      <c r="BO629" s="1034"/>
      <c r="BP629" s="1034"/>
      <c r="BQ629" s="1034"/>
      <c r="BR629" s="1034"/>
      <c r="BS629" s="1035"/>
    </row>
    <row r="630" spans="2:71" s="59" customFormat="1" ht="27" hidden="1" customHeight="1" x14ac:dyDescent="0.25">
      <c r="B630" s="961" t="s">
        <v>36</v>
      </c>
      <c r="C630" s="962"/>
      <c r="D630" s="962"/>
      <c r="E630" s="962"/>
      <c r="F630" s="962"/>
      <c r="G630" s="962"/>
      <c r="H630" s="962"/>
      <c r="I630" s="962"/>
      <c r="J630" s="962"/>
      <c r="K630" s="962"/>
      <c r="L630" s="962"/>
      <c r="M630" s="962"/>
      <c r="N630" s="962"/>
      <c r="O630" s="962"/>
      <c r="P630" s="962"/>
      <c r="Q630" s="962"/>
      <c r="R630" s="962"/>
      <c r="S630" s="962"/>
      <c r="T630" s="962"/>
      <c r="U630" s="962"/>
      <c r="V630" s="962"/>
      <c r="W630" s="962"/>
      <c r="X630" s="962"/>
      <c r="Y630" s="962"/>
      <c r="Z630" s="962"/>
      <c r="AA630" s="962"/>
      <c r="AB630" s="962"/>
      <c r="AC630" s="962"/>
      <c r="AD630" s="962"/>
      <c r="AE630" s="962"/>
      <c r="AF630" s="962"/>
      <c r="AG630" s="962"/>
      <c r="AH630" s="962"/>
      <c r="AI630" s="962"/>
      <c r="AJ630" s="962"/>
      <c r="AK630" s="962"/>
      <c r="AL630" s="962"/>
      <c r="AM630" s="962"/>
      <c r="AN630" s="962"/>
      <c r="AO630" s="962"/>
      <c r="AP630" s="962"/>
      <c r="AQ630" s="962"/>
      <c r="AR630" s="962"/>
      <c r="AS630" s="962"/>
      <c r="AT630" s="962"/>
      <c r="AU630" s="962"/>
      <c r="AV630" s="962"/>
      <c r="AW630" s="962"/>
      <c r="AX630" s="962"/>
      <c r="AY630" s="962"/>
      <c r="AZ630" s="962"/>
      <c r="BA630" s="962"/>
      <c r="BB630" s="962"/>
      <c r="BC630" s="962"/>
      <c r="BD630" s="962"/>
      <c r="BE630" s="962"/>
      <c r="BF630" s="962"/>
      <c r="BG630" s="962"/>
      <c r="BH630" s="962"/>
      <c r="BI630" s="962"/>
      <c r="BJ630" s="962"/>
      <c r="BK630" s="962"/>
      <c r="BL630" s="962"/>
      <c r="BM630" s="962"/>
      <c r="BN630" s="962"/>
      <c r="BO630" s="962"/>
      <c r="BP630" s="962"/>
      <c r="BQ630" s="962"/>
      <c r="BR630" s="962"/>
      <c r="BS630" s="1036"/>
    </row>
    <row r="631" spans="2:71" s="59" customFormat="1" ht="64.5" customHeight="1" x14ac:dyDescent="0.25">
      <c r="B631" s="1037" t="s">
        <v>236</v>
      </c>
      <c r="C631" s="1038"/>
      <c r="D631" s="1038"/>
      <c r="E631" s="1038"/>
      <c r="F631" s="1038"/>
      <c r="G631" s="1038"/>
      <c r="H631" s="1038"/>
      <c r="I631" s="1038"/>
      <c r="J631" s="1038"/>
      <c r="K631" s="1038"/>
      <c r="L631" s="1038"/>
      <c r="M631" s="1038"/>
      <c r="N631" s="1038"/>
      <c r="O631" s="1038"/>
      <c r="P631" s="1038"/>
      <c r="Q631" s="1038"/>
      <c r="R631" s="1038"/>
      <c r="S631" s="1038"/>
      <c r="T631" s="1038"/>
      <c r="U631" s="1038"/>
      <c r="V631" s="1038"/>
      <c r="W631" s="1038"/>
      <c r="X631" s="1038"/>
      <c r="Y631" s="1038"/>
      <c r="Z631" s="1038"/>
      <c r="AA631" s="1038"/>
      <c r="AB631" s="1038"/>
      <c r="AC631" s="1038"/>
      <c r="AD631" s="1038"/>
      <c r="AE631" s="1038"/>
      <c r="AF631" s="1038"/>
      <c r="AG631" s="1038"/>
      <c r="AH631" s="1038"/>
      <c r="AI631" s="1038"/>
      <c r="AJ631" s="1038"/>
      <c r="AK631" s="1038"/>
      <c r="AL631" s="1038"/>
      <c r="AM631" s="1038"/>
      <c r="AN631" s="1038"/>
      <c r="AO631" s="1038"/>
      <c r="AP631" s="1038"/>
      <c r="AQ631" s="1038"/>
      <c r="AR631" s="1038"/>
      <c r="AS631" s="1038"/>
      <c r="AT631" s="1038"/>
      <c r="AU631" s="1038"/>
      <c r="AV631" s="1038"/>
      <c r="AW631" s="1038"/>
      <c r="AX631" s="1038"/>
      <c r="AY631" s="1038"/>
      <c r="AZ631" s="1038"/>
      <c r="BA631" s="1038"/>
      <c r="BB631" s="1038"/>
      <c r="BC631" s="1038"/>
      <c r="BD631" s="1038"/>
      <c r="BE631" s="1038"/>
      <c r="BF631" s="1038"/>
      <c r="BG631" s="1038"/>
      <c r="BH631" s="1038"/>
      <c r="BI631" s="1038"/>
      <c r="BJ631" s="1038"/>
      <c r="BK631" s="1038"/>
      <c r="BL631" s="1038"/>
      <c r="BM631" s="1038"/>
      <c r="BN631" s="1038"/>
      <c r="BO631" s="1038"/>
      <c r="BP631" s="1038"/>
      <c r="BQ631" s="1038"/>
      <c r="BR631" s="1038"/>
      <c r="BS631" s="1039"/>
    </row>
    <row r="632" spans="2:71" s="48" customFormat="1" ht="86.25" customHeight="1" x14ac:dyDescent="0.25">
      <c r="B632" s="770">
        <v>1</v>
      </c>
      <c r="C632" s="800" t="s">
        <v>237</v>
      </c>
      <c r="D632" s="772" t="e">
        <f>SUM(D652:D656)</f>
        <v>#REF!</v>
      </c>
      <c r="E632" s="772">
        <f>F632+G632</f>
        <v>100000</v>
      </c>
      <c r="F632" s="772"/>
      <c r="G632" s="772">
        <f>G633+G634</f>
        <v>100000</v>
      </c>
      <c r="H632" s="772">
        <f>I632+J632</f>
        <v>0</v>
      </c>
      <c r="I632" s="772"/>
      <c r="J632" s="772">
        <f>J653</f>
        <v>0</v>
      </c>
      <c r="K632" s="772">
        <f>L632+O632</f>
        <v>49330.308969999998</v>
      </c>
      <c r="L632" s="772"/>
      <c r="M632" s="772"/>
      <c r="N632" s="772"/>
      <c r="O632" s="772">
        <f>O656+O671</f>
        <v>49330.308969999998</v>
      </c>
      <c r="P632" s="772">
        <f>X632</f>
        <v>24421.366969999999</v>
      </c>
      <c r="Q632" s="772">
        <f>P632/K632</f>
        <v>0.49505805821836107</v>
      </c>
      <c r="R632" s="772"/>
      <c r="S632" s="772"/>
      <c r="T632" s="772"/>
      <c r="U632" s="772"/>
      <c r="V632" s="772"/>
      <c r="W632" s="772"/>
      <c r="X632" s="772">
        <f>X656+X671</f>
        <v>24421.366969999999</v>
      </c>
      <c r="Y632" s="772">
        <f>X632/O632</f>
        <v>0.49505805821836107</v>
      </c>
      <c r="Z632" s="772">
        <f>AH632</f>
        <v>49330.308969999998</v>
      </c>
      <c r="AA632" s="773">
        <f>Z632/K632</f>
        <v>1</v>
      </c>
      <c r="AB632" s="772"/>
      <c r="AC632" s="772"/>
      <c r="AD632" s="772"/>
      <c r="AE632" s="772"/>
      <c r="AF632" s="772"/>
      <c r="AG632" s="772"/>
      <c r="AH632" s="774">
        <f>SUM(AH656:AH671)</f>
        <v>49330.308969999998</v>
      </c>
      <c r="AI632" s="773">
        <f>AH632/O632</f>
        <v>1</v>
      </c>
      <c r="AJ632" s="774">
        <f>SUM(AJ656:AJ671)</f>
        <v>49330.308969999998</v>
      </c>
      <c r="AK632" s="773">
        <f>AJ632/K632</f>
        <v>1</v>
      </c>
      <c r="AL632" s="772"/>
      <c r="AM632" s="801"/>
      <c r="AN632" s="801"/>
      <c r="AO632" s="801"/>
      <c r="AP632" s="772"/>
      <c r="AQ632" s="772"/>
      <c r="AR632" s="774">
        <f>SUM(AR656:AR671)</f>
        <v>49330.308969999998</v>
      </c>
      <c r="AS632" s="773">
        <f>AR632/O632</f>
        <v>1</v>
      </c>
      <c r="AT632" s="791"/>
      <c r="AU632" s="791"/>
      <c r="AV632" s="791">
        <f>SUM(AV652:AV658)</f>
        <v>-3905.2019999999975</v>
      </c>
      <c r="AW632" s="791">
        <f>AW654+AW656</f>
        <v>-3905.2019999999975</v>
      </c>
      <c r="AX632" s="791"/>
      <c r="AY632" s="791"/>
      <c r="AZ632" s="791">
        <f>SUM(AZ652:AZ656)</f>
        <v>-3905.2019999999975</v>
      </c>
      <c r="BA632" s="791">
        <f>BD632</f>
        <v>21003.739570000002</v>
      </c>
      <c r="BB632" s="791"/>
      <c r="BC632" s="791"/>
      <c r="BD632" s="791">
        <f>SUM(BD652:BD658)</f>
        <v>21003.739570000002</v>
      </c>
      <c r="BE632" s="776">
        <f>BK632</f>
        <v>0</v>
      </c>
      <c r="BF632" s="777">
        <f>BE632/K632</f>
        <v>0</v>
      </c>
      <c r="BG632" s="791"/>
      <c r="BH632" s="791"/>
      <c r="BI632" s="791"/>
      <c r="BJ632" s="791"/>
      <c r="BK632" s="776">
        <f>BK656+BK657</f>
        <v>0</v>
      </c>
      <c r="BL632" s="777">
        <f>BK632/O632</f>
        <v>0</v>
      </c>
      <c r="BM632" s="798"/>
      <c r="BN632" s="798"/>
      <c r="BO632" s="798"/>
      <c r="BP632" s="798"/>
      <c r="BQ632" s="798"/>
      <c r="BR632" s="798"/>
      <c r="BS632" s="799"/>
    </row>
    <row r="633" spans="2:71" s="38" customFormat="1" ht="15" hidden="1" customHeight="1" x14ac:dyDescent="0.25">
      <c r="B633" s="582"/>
      <c r="C633" s="159" t="s">
        <v>238</v>
      </c>
      <c r="D633" s="582" t="e">
        <f>#REF!</f>
        <v>#REF!</v>
      </c>
      <c r="E633" s="582">
        <f>G633</f>
        <v>100000</v>
      </c>
      <c r="F633" s="582"/>
      <c r="G633" s="582">
        <v>100000</v>
      </c>
      <c r="H633" s="355"/>
      <c r="I633" s="355"/>
      <c r="J633" s="355"/>
      <c r="K633" s="355">
        <f>O633</f>
        <v>0</v>
      </c>
      <c r="L633" s="355"/>
      <c r="M633" s="355"/>
      <c r="N633" s="355"/>
      <c r="O633" s="355"/>
      <c r="P633" s="355"/>
      <c r="Q633" s="594" t="e">
        <f t="shared" ref="Q633:Q672" si="822">P633/K633</f>
        <v>#DIV/0!</v>
      </c>
      <c r="R633" s="582"/>
      <c r="S633" s="582"/>
      <c r="T633" s="582"/>
      <c r="U633" s="582"/>
      <c r="V633" s="582"/>
      <c r="W633" s="582"/>
      <c r="X633" s="582"/>
      <c r="Y633" s="594" t="e">
        <f t="shared" ref="Y633:Y671" si="823">X633/O633</f>
        <v>#DIV/0!</v>
      </c>
      <c r="Z633" s="355"/>
      <c r="AA633" s="349" t="e">
        <f t="shared" ref="AA633:AA670" si="824">Z633/K633</f>
        <v>#DIV/0!</v>
      </c>
      <c r="AB633" s="582"/>
      <c r="AC633" s="582"/>
      <c r="AD633" s="582"/>
      <c r="AE633" s="582"/>
      <c r="AF633" s="582"/>
      <c r="AG633" s="582"/>
      <c r="AH633" s="582"/>
      <c r="AI633" s="349" t="e">
        <f t="shared" ref="AI633:AI672" si="825">AH633/O633</f>
        <v>#DIV/0!</v>
      </c>
      <c r="AJ633" s="354"/>
      <c r="AK633" s="349" t="e">
        <f t="shared" ref="AK633:AK672" si="826">AJ633/K633</f>
        <v>#DIV/0!</v>
      </c>
      <c r="AL633" s="582"/>
      <c r="AM633" s="355"/>
      <c r="AN633" s="355"/>
      <c r="AO633" s="355"/>
      <c r="AP633" s="582"/>
      <c r="AQ633" s="582"/>
      <c r="AR633" s="590"/>
      <c r="AS633" s="349" t="e">
        <f t="shared" ref="AS633:AS672" si="827">AR633/O633</f>
        <v>#DIV/0!</v>
      </c>
      <c r="AT633" s="351"/>
      <c r="AU633" s="351"/>
      <c r="AV633" s="351"/>
      <c r="AW633" s="351">
        <f>AZ633</f>
        <v>0</v>
      </c>
      <c r="AX633" s="351"/>
      <c r="AY633" s="351"/>
      <c r="AZ633" s="351"/>
      <c r="BA633" s="351">
        <f>BD633</f>
        <v>0</v>
      </c>
      <c r="BB633" s="351"/>
      <c r="BC633" s="351"/>
      <c r="BD633" s="351"/>
      <c r="BE633" s="593"/>
      <c r="BF633" s="353" t="e">
        <f t="shared" ref="BF633:BF657" si="828">BE633/K633</f>
        <v>#DIV/0!</v>
      </c>
      <c r="BG633" s="331"/>
      <c r="BH633" s="331"/>
      <c r="BI633" s="331"/>
      <c r="BJ633" s="331"/>
      <c r="BK633" s="593"/>
      <c r="BL633" s="353" t="e">
        <f t="shared" ref="BL633:BL659" si="829">BK633/O633</f>
        <v>#DIV/0!</v>
      </c>
      <c r="BS633" s="644"/>
    </row>
    <row r="634" spans="2:71" s="38" customFormat="1" ht="15.75" hidden="1" customHeight="1" x14ac:dyDescent="0.25">
      <c r="B634" s="582"/>
      <c r="C634" s="221" t="s">
        <v>239</v>
      </c>
      <c r="D634" s="582" t="e">
        <f>#REF!</f>
        <v>#REF!</v>
      </c>
      <c r="E634" s="496">
        <f>G634</f>
        <v>0</v>
      </c>
      <c r="F634" s="496"/>
      <c r="G634" s="496"/>
      <c r="H634" s="497"/>
      <c r="I634" s="497"/>
      <c r="J634" s="497"/>
      <c r="K634" s="497">
        <f>O634</f>
        <v>0</v>
      </c>
      <c r="L634" s="497"/>
      <c r="M634" s="497"/>
      <c r="N634" s="497"/>
      <c r="O634" s="497"/>
      <c r="P634" s="497"/>
      <c r="Q634" s="594" t="e">
        <f t="shared" si="822"/>
        <v>#DIV/0!</v>
      </c>
      <c r="R634" s="496"/>
      <c r="S634" s="496"/>
      <c r="T634" s="496"/>
      <c r="U634" s="496"/>
      <c r="V634" s="496"/>
      <c r="W634" s="496"/>
      <c r="X634" s="496"/>
      <c r="Y634" s="594" t="e">
        <f t="shared" si="823"/>
        <v>#DIV/0!</v>
      </c>
      <c r="Z634" s="497"/>
      <c r="AA634" s="349" t="e">
        <f t="shared" si="824"/>
        <v>#DIV/0!</v>
      </c>
      <c r="AB634" s="496"/>
      <c r="AC634" s="496"/>
      <c r="AD634" s="496"/>
      <c r="AE634" s="496"/>
      <c r="AF634" s="496"/>
      <c r="AG634" s="496"/>
      <c r="AH634" s="496"/>
      <c r="AI634" s="349" t="e">
        <f t="shared" si="825"/>
        <v>#DIV/0!</v>
      </c>
      <c r="AJ634" s="498"/>
      <c r="AK634" s="349" t="e">
        <f t="shared" si="826"/>
        <v>#DIV/0!</v>
      </c>
      <c r="AL634" s="496"/>
      <c r="AM634" s="355"/>
      <c r="AN634" s="355"/>
      <c r="AO634" s="355"/>
      <c r="AP634" s="496"/>
      <c r="AQ634" s="496"/>
      <c r="AR634" s="499"/>
      <c r="AS634" s="349" t="e">
        <f t="shared" si="827"/>
        <v>#DIV/0!</v>
      </c>
      <c r="AT634" s="500"/>
      <c r="AU634" s="500"/>
      <c r="AV634" s="500"/>
      <c r="AW634" s="500">
        <f>AZ634</f>
        <v>0</v>
      </c>
      <c r="AX634" s="500"/>
      <c r="AY634" s="500"/>
      <c r="AZ634" s="500"/>
      <c r="BA634" s="500">
        <f>BD634</f>
        <v>0</v>
      </c>
      <c r="BB634" s="500"/>
      <c r="BC634" s="500"/>
      <c r="BD634" s="500"/>
      <c r="BE634" s="501"/>
      <c r="BF634" s="353" t="e">
        <f t="shared" si="828"/>
        <v>#DIV/0!</v>
      </c>
      <c r="BG634" s="502"/>
      <c r="BH634" s="502"/>
      <c r="BI634" s="502"/>
      <c r="BJ634" s="502"/>
      <c r="BK634" s="501"/>
      <c r="BL634" s="353" t="e">
        <f t="shared" si="829"/>
        <v>#DIV/0!</v>
      </c>
      <c r="BS634" s="644"/>
    </row>
    <row r="635" spans="2:71" s="38" customFormat="1" ht="15" hidden="1" customHeight="1" x14ac:dyDescent="0.25">
      <c r="B635" s="494"/>
      <c r="C635" s="200" t="s">
        <v>240</v>
      </c>
      <c r="D635" s="582" t="e">
        <f>#REF!</f>
        <v>#REF!</v>
      </c>
      <c r="E635" s="582">
        <f>F635+G635</f>
        <v>0</v>
      </c>
      <c r="F635" s="582">
        <f>F638+F641</f>
        <v>0</v>
      </c>
      <c r="G635" s="582">
        <f>G638+G641</f>
        <v>0</v>
      </c>
      <c r="H635" s="355"/>
      <c r="I635" s="355"/>
      <c r="J635" s="355"/>
      <c r="K635" s="355">
        <f>L635+O635</f>
        <v>0</v>
      </c>
      <c r="L635" s="355">
        <f>L638+L641</f>
        <v>0</v>
      </c>
      <c r="M635" s="355"/>
      <c r="N635" s="355"/>
      <c r="O635" s="355">
        <f>O638+O641</f>
        <v>0</v>
      </c>
      <c r="P635" s="355"/>
      <c r="Q635" s="594" t="e">
        <f t="shared" si="822"/>
        <v>#DIV/0!</v>
      </c>
      <c r="R635" s="582"/>
      <c r="S635" s="582"/>
      <c r="T635" s="582"/>
      <c r="U635" s="582"/>
      <c r="V635" s="582"/>
      <c r="W635" s="582"/>
      <c r="X635" s="582"/>
      <c r="Y635" s="594" t="e">
        <f t="shared" si="823"/>
        <v>#DIV/0!</v>
      </c>
      <c r="Z635" s="355"/>
      <c r="AA635" s="349" t="e">
        <f t="shared" si="824"/>
        <v>#DIV/0!</v>
      </c>
      <c r="AB635" s="582"/>
      <c r="AC635" s="582"/>
      <c r="AD635" s="582"/>
      <c r="AE635" s="582"/>
      <c r="AF635" s="582"/>
      <c r="AG635" s="582"/>
      <c r="AH635" s="582"/>
      <c r="AI635" s="349" t="e">
        <f t="shared" si="825"/>
        <v>#DIV/0!</v>
      </c>
      <c r="AJ635" s="354"/>
      <c r="AK635" s="349" t="e">
        <f t="shared" si="826"/>
        <v>#DIV/0!</v>
      </c>
      <c r="AL635" s="582"/>
      <c r="AM635" s="355"/>
      <c r="AN635" s="355"/>
      <c r="AO635" s="355"/>
      <c r="AP635" s="582"/>
      <c r="AQ635" s="582"/>
      <c r="AR635" s="590"/>
      <c r="AS635" s="349" t="e">
        <f t="shared" si="827"/>
        <v>#DIV/0!</v>
      </c>
      <c r="AT635" s="351">
        <f>AT638+AT641</f>
        <v>0</v>
      </c>
      <c r="AU635" s="351"/>
      <c r="AV635" s="351">
        <f>AV638+AV641</f>
        <v>0</v>
      </c>
      <c r="AW635" s="351">
        <f>AX635+AZ635</f>
        <v>0</v>
      </c>
      <c r="AX635" s="351">
        <f>AX638+AX641</f>
        <v>0</v>
      </c>
      <c r="AY635" s="351"/>
      <c r="AZ635" s="351">
        <f>AZ638+AZ641</f>
        <v>0</v>
      </c>
      <c r="BA635" s="351">
        <f>BB635+BD635</f>
        <v>0</v>
      </c>
      <c r="BB635" s="351">
        <f>BB638+BB641</f>
        <v>0</v>
      </c>
      <c r="BC635" s="351"/>
      <c r="BD635" s="351">
        <f>BD638+BD641</f>
        <v>0</v>
      </c>
      <c r="BE635" s="593"/>
      <c r="BF635" s="353" t="e">
        <f t="shared" si="828"/>
        <v>#DIV/0!</v>
      </c>
      <c r="BG635" s="331"/>
      <c r="BH635" s="331"/>
      <c r="BI635" s="331"/>
      <c r="BJ635" s="331"/>
      <c r="BK635" s="593"/>
      <c r="BL635" s="353" t="e">
        <f t="shared" si="829"/>
        <v>#DIV/0!</v>
      </c>
      <c r="BS635" s="644"/>
    </row>
    <row r="636" spans="2:71" s="38" customFormat="1" ht="15" hidden="1" customHeight="1" x14ac:dyDescent="0.25">
      <c r="B636" s="494"/>
      <c r="C636" s="200" t="s">
        <v>241</v>
      </c>
      <c r="D636" s="582" t="e">
        <f>#REF!</f>
        <v>#REF!</v>
      </c>
      <c r="E636" s="582">
        <f>F636+G636</f>
        <v>0</v>
      </c>
      <c r="F636" s="582">
        <f>F639+F642</f>
        <v>0</v>
      </c>
      <c r="G636" s="582">
        <f>G639+G642</f>
        <v>0</v>
      </c>
      <c r="H636" s="355"/>
      <c r="I636" s="355"/>
      <c r="J636" s="355"/>
      <c r="K636" s="355">
        <f>L636+O636</f>
        <v>0</v>
      </c>
      <c r="L636" s="355">
        <f>L639+L642</f>
        <v>0</v>
      </c>
      <c r="M636" s="355"/>
      <c r="N636" s="355"/>
      <c r="O636" s="355">
        <f>O639+O642</f>
        <v>0</v>
      </c>
      <c r="P636" s="355"/>
      <c r="Q636" s="594" t="e">
        <f t="shared" si="822"/>
        <v>#DIV/0!</v>
      </c>
      <c r="R636" s="582"/>
      <c r="S636" s="582"/>
      <c r="T636" s="582"/>
      <c r="U636" s="582"/>
      <c r="V636" s="582"/>
      <c r="W636" s="582"/>
      <c r="X636" s="582"/>
      <c r="Y636" s="594" t="e">
        <f t="shared" si="823"/>
        <v>#DIV/0!</v>
      </c>
      <c r="Z636" s="355"/>
      <c r="AA636" s="349" t="e">
        <f t="shared" si="824"/>
        <v>#DIV/0!</v>
      </c>
      <c r="AB636" s="582"/>
      <c r="AC636" s="582"/>
      <c r="AD636" s="582"/>
      <c r="AE636" s="582"/>
      <c r="AF636" s="582"/>
      <c r="AG636" s="582"/>
      <c r="AH636" s="582"/>
      <c r="AI636" s="349" t="e">
        <f t="shared" si="825"/>
        <v>#DIV/0!</v>
      </c>
      <c r="AJ636" s="354"/>
      <c r="AK636" s="349" t="e">
        <f t="shared" si="826"/>
        <v>#DIV/0!</v>
      </c>
      <c r="AL636" s="582"/>
      <c r="AM636" s="355"/>
      <c r="AN636" s="355"/>
      <c r="AO636" s="355"/>
      <c r="AP636" s="582"/>
      <c r="AQ636" s="582"/>
      <c r="AR636" s="590"/>
      <c r="AS636" s="349" t="e">
        <f t="shared" si="827"/>
        <v>#DIV/0!</v>
      </c>
      <c r="AT636" s="351">
        <f>AT639+AT642</f>
        <v>0</v>
      </c>
      <c r="AU636" s="351"/>
      <c r="AV636" s="351">
        <f>AV639+AV642</f>
        <v>0</v>
      </c>
      <c r="AW636" s="351">
        <f>AX636+AZ636</f>
        <v>0</v>
      </c>
      <c r="AX636" s="351">
        <f>AX639+AX642</f>
        <v>0</v>
      </c>
      <c r="AY636" s="351"/>
      <c r="AZ636" s="351">
        <f>AZ639+AZ642</f>
        <v>0</v>
      </c>
      <c r="BA636" s="351">
        <f>BB636+BD636</f>
        <v>0</v>
      </c>
      <c r="BB636" s="351">
        <f>BB639+BB642</f>
        <v>0</v>
      </c>
      <c r="BC636" s="351"/>
      <c r="BD636" s="351">
        <f>BD639+BD642</f>
        <v>0</v>
      </c>
      <c r="BE636" s="593"/>
      <c r="BF636" s="353" t="e">
        <f t="shared" si="828"/>
        <v>#DIV/0!</v>
      </c>
      <c r="BG636" s="331"/>
      <c r="BH636" s="331"/>
      <c r="BI636" s="331"/>
      <c r="BJ636" s="331"/>
      <c r="BK636" s="593"/>
      <c r="BL636" s="353" t="e">
        <f t="shared" si="829"/>
        <v>#DIV/0!</v>
      </c>
      <c r="BS636" s="644"/>
    </row>
    <row r="637" spans="2:71" s="38" customFormat="1" ht="33.75" hidden="1" customHeight="1" x14ac:dyDescent="0.25">
      <c r="B637" s="494"/>
      <c r="C637" s="200" t="s">
        <v>242</v>
      </c>
      <c r="D637" s="582" t="e">
        <f>#REF!</f>
        <v>#REF!</v>
      </c>
      <c r="E637" s="582">
        <f>F637+G637</f>
        <v>0</v>
      </c>
      <c r="F637" s="582">
        <f>F638+F639</f>
        <v>0</v>
      </c>
      <c r="G637" s="582">
        <f>G638+G639</f>
        <v>0</v>
      </c>
      <c r="H637" s="355"/>
      <c r="I637" s="355"/>
      <c r="J637" s="355"/>
      <c r="K637" s="355">
        <f>L637+O637</f>
        <v>0</v>
      </c>
      <c r="L637" s="355">
        <f>L638+L639</f>
        <v>0</v>
      </c>
      <c r="M637" s="355"/>
      <c r="N637" s="355"/>
      <c r="O637" s="355">
        <f>O638+O639</f>
        <v>0</v>
      </c>
      <c r="P637" s="355"/>
      <c r="Q637" s="594" t="e">
        <f t="shared" si="822"/>
        <v>#DIV/0!</v>
      </c>
      <c r="R637" s="582"/>
      <c r="S637" s="582"/>
      <c r="T637" s="582"/>
      <c r="U637" s="582"/>
      <c r="V637" s="582"/>
      <c r="W637" s="582"/>
      <c r="X637" s="582"/>
      <c r="Y637" s="594" t="e">
        <f t="shared" si="823"/>
        <v>#DIV/0!</v>
      </c>
      <c r="Z637" s="355"/>
      <c r="AA637" s="349" t="e">
        <f t="shared" si="824"/>
        <v>#DIV/0!</v>
      </c>
      <c r="AB637" s="582"/>
      <c r="AC637" s="582"/>
      <c r="AD637" s="582"/>
      <c r="AE637" s="582"/>
      <c r="AF637" s="582"/>
      <c r="AG637" s="582"/>
      <c r="AH637" s="582"/>
      <c r="AI637" s="349" t="e">
        <f t="shared" si="825"/>
        <v>#DIV/0!</v>
      </c>
      <c r="AJ637" s="354"/>
      <c r="AK637" s="349" t="e">
        <f t="shared" si="826"/>
        <v>#DIV/0!</v>
      </c>
      <c r="AL637" s="582"/>
      <c r="AM637" s="355"/>
      <c r="AN637" s="355"/>
      <c r="AO637" s="355"/>
      <c r="AP637" s="582"/>
      <c r="AQ637" s="582"/>
      <c r="AR637" s="590"/>
      <c r="AS637" s="349" t="e">
        <f t="shared" si="827"/>
        <v>#DIV/0!</v>
      </c>
      <c r="AT637" s="351">
        <f>AT638+AT639</f>
        <v>0</v>
      </c>
      <c r="AU637" s="351"/>
      <c r="AV637" s="351">
        <f>AV638+AV639</f>
        <v>0</v>
      </c>
      <c r="AW637" s="351">
        <f>AX637+AZ637</f>
        <v>0</v>
      </c>
      <c r="AX637" s="351">
        <f>AX638+AX639</f>
        <v>0</v>
      </c>
      <c r="AY637" s="351"/>
      <c r="AZ637" s="351">
        <f>AZ638+AZ639</f>
        <v>0</v>
      </c>
      <c r="BA637" s="351">
        <f>BB637+BD637</f>
        <v>0</v>
      </c>
      <c r="BB637" s="351">
        <f>BB638+BB639</f>
        <v>0</v>
      </c>
      <c r="BC637" s="351"/>
      <c r="BD637" s="351">
        <f>BD638+BD639</f>
        <v>0</v>
      </c>
      <c r="BE637" s="593"/>
      <c r="BF637" s="353" t="e">
        <f t="shared" si="828"/>
        <v>#DIV/0!</v>
      </c>
      <c r="BG637" s="331"/>
      <c r="BH637" s="331"/>
      <c r="BI637" s="331"/>
      <c r="BJ637" s="331"/>
      <c r="BK637" s="593"/>
      <c r="BL637" s="353" t="e">
        <f t="shared" si="829"/>
        <v>#DIV/0!</v>
      </c>
      <c r="BS637" s="644"/>
    </row>
    <row r="638" spans="2:71" s="38" customFormat="1" ht="17.25" hidden="1" customHeight="1" x14ac:dyDescent="0.25">
      <c r="B638" s="494"/>
      <c r="C638" s="200" t="s">
        <v>240</v>
      </c>
      <c r="D638" s="582" t="e">
        <f>#REF!</f>
        <v>#REF!</v>
      </c>
      <c r="E638" s="582">
        <f>F638</f>
        <v>0</v>
      </c>
      <c r="F638" s="582"/>
      <c r="G638" s="582"/>
      <c r="H638" s="355"/>
      <c r="I638" s="355"/>
      <c r="J638" s="355"/>
      <c r="K638" s="355">
        <f>L638</f>
        <v>0</v>
      </c>
      <c r="L638" s="355"/>
      <c r="M638" s="355"/>
      <c r="N638" s="355"/>
      <c r="O638" s="355"/>
      <c r="P638" s="355"/>
      <c r="Q638" s="594" t="e">
        <f t="shared" si="822"/>
        <v>#DIV/0!</v>
      </c>
      <c r="R638" s="582"/>
      <c r="S638" s="582"/>
      <c r="T638" s="582"/>
      <c r="U638" s="582"/>
      <c r="V638" s="582"/>
      <c r="W638" s="582"/>
      <c r="X638" s="582"/>
      <c r="Y638" s="594" t="e">
        <f t="shared" si="823"/>
        <v>#DIV/0!</v>
      </c>
      <c r="Z638" s="355"/>
      <c r="AA638" s="349" t="e">
        <f t="shared" si="824"/>
        <v>#DIV/0!</v>
      </c>
      <c r="AB638" s="582"/>
      <c r="AC638" s="582"/>
      <c r="AD638" s="582"/>
      <c r="AE638" s="582"/>
      <c r="AF638" s="582"/>
      <c r="AG638" s="582"/>
      <c r="AH638" s="582"/>
      <c r="AI638" s="349" t="e">
        <f t="shared" si="825"/>
        <v>#DIV/0!</v>
      </c>
      <c r="AJ638" s="354"/>
      <c r="AK638" s="349" t="e">
        <f t="shared" si="826"/>
        <v>#DIV/0!</v>
      </c>
      <c r="AL638" s="582"/>
      <c r="AM638" s="355"/>
      <c r="AN638" s="355"/>
      <c r="AO638" s="355"/>
      <c r="AP638" s="582"/>
      <c r="AQ638" s="582"/>
      <c r="AR638" s="590"/>
      <c r="AS638" s="349" t="e">
        <f t="shared" si="827"/>
        <v>#DIV/0!</v>
      </c>
      <c r="AT638" s="351"/>
      <c r="AU638" s="351"/>
      <c r="AV638" s="351"/>
      <c r="AW638" s="351">
        <f>AX638</f>
        <v>0</v>
      </c>
      <c r="AX638" s="351"/>
      <c r="AY638" s="351"/>
      <c r="AZ638" s="351"/>
      <c r="BA638" s="351">
        <f>BB638</f>
        <v>0</v>
      </c>
      <c r="BB638" s="351"/>
      <c r="BC638" s="351"/>
      <c r="BD638" s="351"/>
      <c r="BE638" s="593"/>
      <c r="BF638" s="353" t="e">
        <f t="shared" si="828"/>
        <v>#DIV/0!</v>
      </c>
      <c r="BG638" s="331"/>
      <c r="BH638" s="331"/>
      <c r="BI638" s="331"/>
      <c r="BJ638" s="331"/>
      <c r="BK638" s="593"/>
      <c r="BL638" s="353" t="e">
        <f t="shared" si="829"/>
        <v>#DIV/0!</v>
      </c>
      <c r="BS638" s="644"/>
    </row>
    <row r="639" spans="2:71" s="38" customFormat="1" ht="29.25" hidden="1" customHeight="1" x14ac:dyDescent="0.25">
      <c r="B639" s="494"/>
      <c r="C639" s="200" t="s">
        <v>241</v>
      </c>
      <c r="D639" s="582" t="e">
        <f>#REF!</f>
        <v>#REF!</v>
      </c>
      <c r="E639" s="582">
        <f>F639</f>
        <v>0</v>
      </c>
      <c r="F639" s="582"/>
      <c r="G639" s="582"/>
      <c r="H639" s="355"/>
      <c r="I639" s="355"/>
      <c r="J639" s="355"/>
      <c r="K639" s="355">
        <f>L639</f>
        <v>0</v>
      </c>
      <c r="L639" s="355"/>
      <c r="M639" s="355"/>
      <c r="N639" s="355"/>
      <c r="O639" s="355"/>
      <c r="P639" s="355"/>
      <c r="Q639" s="594" t="e">
        <f t="shared" si="822"/>
        <v>#DIV/0!</v>
      </c>
      <c r="R639" s="582"/>
      <c r="S639" s="582"/>
      <c r="T639" s="582"/>
      <c r="U639" s="582"/>
      <c r="V639" s="582"/>
      <c r="W639" s="582"/>
      <c r="X639" s="582"/>
      <c r="Y639" s="594" t="e">
        <f t="shared" si="823"/>
        <v>#DIV/0!</v>
      </c>
      <c r="Z639" s="355"/>
      <c r="AA639" s="349" t="e">
        <f t="shared" si="824"/>
        <v>#DIV/0!</v>
      </c>
      <c r="AB639" s="582"/>
      <c r="AC639" s="582"/>
      <c r="AD639" s="582"/>
      <c r="AE639" s="582"/>
      <c r="AF639" s="582"/>
      <c r="AG639" s="582"/>
      <c r="AH639" s="582"/>
      <c r="AI639" s="349" t="e">
        <f t="shared" si="825"/>
        <v>#DIV/0!</v>
      </c>
      <c r="AJ639" s="354"/>
      <c r="AK639" s="349" t="e">
        <f t="shared" si="826"/>
        <v>#DIV/0!</v>
      </c>
      <c r="AL639" s="582"/>
      <c r="AM639" s="355"/>
      <c r="AN639" s="355"/>
      <c r="AO639" s="355"/>
      <c r="AP639" s="582"/>
      <c r="AQ639" s="582"/>
      <c r="AR639" s="590"/>
      <c r="AS639" s="349" t="e">
        <f t="shared" si="827"/>
        <v>#DIV/0!</v>
      </c>
      <c r="AT639" s="351"/>
      <c r="AU639" s="351"/>
      <c r="AV639" s="351"/>
      <c r="AW639" s="351">
        <f>AX639</f>
        <v>0</v>
      </c>
      <c r="AX639" s="351"/>
      <c r="AY639" s="351"/>
      <c r="AZ639" s="351"/>
      <c r="BA639" s="351">
        <f>BB639</f>
        <v>0</v>
      </c>
      <c r="BB639" s="351"/>
      <c r="BC639" s="351"/>
      <c r="BD639" s="351"/>
      <c r="BE639" s="593"/>
      <c r="BF639" s="353" t="e">
        <f t="shared" si="828"/>
        <v>#DIV/0!</v>
      </c>
      <c r="BG639" s="331"/>
      <c r="BH639" s="331"/>
      <c r="BI639" s="331"/>
      <c r="BJ639" s="331"/>
      <c r="BK639" s="593"/>
      <c r="BL639" s="353" t="e">
        <f t="shared" si="829"/>
        <v>#DIV/0!</v>
      </c>
      <c r="BS639" s="644"/>
    </row>
    <row r="640" spans="2:71" s="38" customFormat="1" ht="32.25" hidden="1" customHeight="1" x14ac:dyDescent="0.25">
      <c r="B640" s="494"/>
      <c r="C640" s="200" t="s">
        <v>243</v>
      </c>
      <c r="D640" s="582" t="e">
        <f>#REF!</f>
        <v>#REF!</v>
      </c>
      <c r="E640" s="582">
        <f>F640+G640</f>
        <v>0</v>
      </c>
      <c r="F640" s="582"/>
      <c r="G640" s="582">
        <f>G641+G642</f>
        <v>0</v>
      </c>
      <c r="H640" s="355"/>
      <c r="I640" s="355"/>
      <c r="J640" s="355"/>
      <c r="K640" s="355">
        <f>L640+O640</f>
        <v>0</v>
      </c>
      <c r="L640" s="355"/>
      <c r="M640" s="355"/>
      <c r="N640" s="355"/>
      <c r="O640" s="355">
        <f>O641+O642</f>
        <v>0</v>
      </c>
      <c r="P640" s="355"/>
      <c r="Q640" s="594" t="e">
        <f t="shared" si="822"/>
        <v>#DIV/0!</v>
      </c>
      <c r="R640" s="582"/>
      <c r="S640" s="582"/>
      <c r="T640" s="582"/>
      <c r="U640" s="582"/>
      <c r="V640" s="582"/>
      <c r="W640" s="582"/>
      <c r="X640" s="582"/>
      <c r="Y640" s="594" t="e">
        <f t="shared" si="823"/>
        <v>#DIV/0!</v>
      </c>
      <c r="Z640" s="355"/>
      <c r="AA640" s="349" t="e">
        <f t="shared" si="824"/>
        <v>#DIV/0!</v>
      </c>
      <c r="AB640" s="582"/>
      <c r="AC640" s="582"/>
      <c r="AD640" s="582"/>
      <c r="AE640" s="582"/>
      <c r="AF640" s="582"/>
      <c r="AG640" s="582"/>
      <c r="AH640" s="582"/>
      <c r="AI640" s="349" t="e">
        <f t="shared" si="825"/>
        <v>#DIV/0!</v>
      </c>
      <c r="AJ640" s="354"/>
      <c r="AK640" s="349" t="e">
        <f t="shared" si="826"/>
        <v>#DIV/0!</v>
      </c>
      <c r="AL640" s="582"/>
      <c r="AM640" s="355"/>
      <c r="AN640" s="355"/>
      <c r="AO640" s="355"/>
      <c r="AP640" s="582"/>
      <c r="AQ640" s="582"/>
      <c r="AR640" s="590"/>
      <c r="AS640" s="349" t="e">
        <f t="shared" si="827"/>
        <v>#DIV/0!</v>
      </c>
      <c r="AT640" s="351"/>
      <c r="AU640" s="351"/>
      <c r="AV640" s="351">
        <f>AV641+AV642</f>
        <v>0</v>
      </c>
      <c r="AW640" s="351">
        <f>AX640+AZ640</f>
        <v>0</v>
      </c>
      <c r="AX640" s="351"/>
      <c r="AY640" s="351"/>
      <c r="AZ640" s="351">
        <f>AZ641+AZ642</f>
        <v>0</v>
      </c>
      <c r="BA640" s="351">
        <f>BB640+BD640</f>
        <v>0</v>
      </c>
      <c r="BB640" s="351"/>
      <c r="BC640" s="351"/>
      <c r="BD640" s="351">
        <f>BD641+BD642</f>
        <v>0</v>
      </c>
      <c r="BE640" s="593"/>
      <c r="BF640" s="353" t="e">
        <f t="shared" si="828"/>
        <v>#DIV/0!</v>
      </c>
      <c r="BG640" s="331"/>
      <c r="BH640" s="331"/>
      <c r="BI640" s="331"/>
      <c r="BJ640" s="331"/>
      <c r="BK640" s="593"/>
      <c r="BL640" s="353" t="e">
        <f t="shared" si="829"/>
        <v>#DIV/0!</v>
      </c>
      <c r="BS640" s="644"/>
    </row>
    <row r="641" spans="1:71" s="38" customFormat="1" ht="15" hidden="1" customHeight="1" x14ac:dyDescent="0.25">
      <c r="B641" s="494"/>
      <c r="C641" s="200" t="s">
        <v>240</v>
      </c>
      <c r="D641" s="582" t="e">
        <f>#REF!</f>
        <v>#REF!</v>
      </c>
      <c r="E641" s="582">
        <f>G641</f>
        <v>0</v>
      </c>
      <c r="F641" s="582"/>
      <c r="G641" s="582">
        <f>G644+G647</f>
        <v>0</v>
      </c>
      <c r="H641" s="355"/>
      <c r="I641" s="355"/>
      <c r="J641" s="355"/>
      <c r="K641" s="355">
        <f>O641</f>
        <v>0</v>
      </c>
      <c r="L641" s="355"/>
      <c r="M641" s="355"/>
      <c r="N641" s="355"/>
      <c r="O641" s="355">
        <f>O644+O647</f>
        <v>0</v>
      </c>
      <c r="P641" s="355"/>
      <c r="Q641" s="594" t="e">
        <f t="shared" si="822"/>
        <v>#DIV/0!</v>
      </c>
      <c r="R641" s="582"/>
      <c r="S641" s="582"/>
      <c r="T641" s="582"/>
      <c r="U641" s="582"/>
      <c r="V641" s="582"/>
      <c r="W641" s="582"/>
      <c r="X641" s="582"/>
      <c r="Y641" s="594" t="e">
        <f t="shared" si="823"/>
        <v>#DIV/0!</v>
      </c>
      <c r="Z641" s="355"/>
      <c r="AA641" s="349" t="e">
        <f t="shared" si="824"/>
        <v>#DIV/0!</v>
      </c>
      <c r="AB641" s="582"/>
      <c r="AC641" s="582"/>
      <c r="AD641" s="582"/>
      <c r="AE641" s="582"/>
      <c r="AF641" s="582"/>
      <c r="AG641" s="582"/>
      <c r="AH641" s="582"/>
      <c r="AI641" s="349" t="e">
        <f t="shared" si="825"/>
        <v>#DIV/0!</v>
      </c>
      <c r="AJ641" s="354"/>
      <c r="AK641" s="349" t="e">
        <f t="shared" si="826"/>
        <v>#DIV/0!</v>
      </c>
      <c r="AL641" s="582"/>
      <c r="AM641" s="355"/>
      <c r="AN641" s="355"/>
      <c r="AO641" s="355"/>
      <c r="AP641" s="582"/>
      <c r="AQ641" s="582"/>
      <c r="AR641" s="590"/>
      <c r="AS641" s="349" t="e">
        <f t="shared" si="827"/>
        <v>#DIV/0!</v>
      </c>
      <c r="AT641" s="351"/>
      <c r="AU641" s="351"/>
      <c r="AV641" s="351">
        <f>AV644+AV647</f>
        <v>0</v>
      </c>
      <c r="AW641" s="351">
        <f>AZ641</f>
        <v>0</v>
      </c>
      <c r="AX641" s="351"/>
      <c r="AY641" s="351"/>
      <c r="AZ641" s="351">
        <f>AZ644+AZ647</f>
        <v>0</v>
      </c>
      <c r="BA641" s="351">
        <f>BD641</f>
        <v>0</v>
      </c>
      <c r="BB641" s="351"/>
      <c r="BC641" s="351"/>
      <c r="BD641" s="351">
        <f>BD644+BD647</f>
        <v>0</v>
      </c>
      <c r="BE641" s="593"/>
      <c r="BF641" s="353" t="e">
        <f t="shared" si="828"/>
        <v>#DIV/0!</v>
      </c>
      <c r="BG641" s="331"/>
      <c r="BH641" s="331"/>
      <c r="BI641" s="331"/>
      <c r="BJ641" s="331"/>
      <c r="BK641" s="593"/>
      <c r="BL641" s="353" t="e">
        <f t="shared" si="829"/>
        <v>#DIV/0!</v>
      </c>
      <c r="BS641" s="644"/>
    </row>
    <row r="642" spans="1:71" s="38" customFormat="1" ht="15" hidden="1" customHeight="1" x14ac:dyDescent="0.25">
      <c r="B642" s="494"/>
      <c r="C642" s="200" t="s">
        <v>241</v>
      </c>
      <c r="D642" s="582" t="e">
        <f>#REF!</f>
        <v>#REF!</v>
      </c>
      <c r="E642" s="582">
        <f>G642</f>
        <v>0</v>
      </c>
      <c r="F642" s="582"/>
      <c r="G642" s="582">
        <f>G645+G648</f>
        <v>0</v>
      </c>
      <c r="H642" s="355"/>
      <c r="I642" s="355"/>
      <c r="J642" s="355"/>
      <c r="K642" s="355">
        <f>O642</f>
        <v>0</v>
      </c>
      <c r="L642" s="355"/>
      <c r="M642" s="355"/>
      <c r="N642" s="355"/>
      <c r="O642" s="355">
        <f>O645+O648</f>
        <v>0</v>
      </c>
      <c r="P642" s="355"/>
      <c r="Q642" s="594" t="e">
        <f t="shared" si="822"/>
        <v>#DIV/0!</v>
      </c>
      <c r="R642" s="582"/>
      <c r="S642" s="582"/>
      <c r="T642" s="582"/>
      <c r="U642" s="582"/>
      <c r="V642" s="582"/>
      <c r="W642" s="582"/>
      <c r="X642" s="582"/>
      <c r="Y642" s="594" t="e">
        <f t="shared" si="823"/>
        <v>#DIV/0!</v>
      </c>
      <c r="Z642" s="355"/>
      <c r="AA642" s="349" t="e">
        <f t="shared" si="824"/>
        <v>#DIV/0!</v>
      </c>
      <c r="AB642" s="582"/>
      <c r="AC642" s="582"/>
      <c r="AD642" s="582"/>
      <c r="AE642" s="582"/>
      <c r="AF642" s="582"/>
      <c r="AG642" s="582"/>
      <c r="AH642" s="582"/>
      <c r="AI642" s="349" t="e">
        <f t="shared" si="825"/>
        <v>#DIV/0!</v>
      </c>
      <c r="AJ642" s="354"/>
      <c r="AK642" s="349" t="e">
        <f t="shared" si="826"/>
        <v>#DIV/0!</v>
      </c>
      <c r="AL642" s="582"/>
      <c r="AM642" s="355"/>
      <c r="AN642" s="355"/>
      <c r="AO642" s="355"/>
      <c r="AP642" s="582"/>
      <c r="AQ642" s="582"/>
      <c r="AR642" s="590"/>
      <c r="AS642" s="349" t="e">
        <f t="shared" si="827"/>
        <v>#DIV/0!</v>
      </c>
      <c r="AT642" s="351"/>
      <c r="AU642" s="351"/>
      <c r="AV642" s="351">
        <f>AV645+AV648</f>
        <v>0</v>
      </c>
      <c r="AW642" s="351">
        <f>AZ642</f>
        <v>0</v>
      </c>
      <c r="AX642" s="351"/>
      <c r="AY642" s="351"/>
      <c r="AZ642" s="351">
        <f>AZ645+AZ648</f>
        <v>0</v>
      </c>
      <c r="BA642" s="351">
        <f>BD642</f>
        <v>0</v>
      </c>
      <c r="BB642" s="351"/>
      <c r="BC642" s="351"/>
      <c r="BD642" s="351">
        <f>BD645+BD648</f>
        <v>0</v>
      </c>
      <c r="BE642" s="593"/>
      <c r="BF642" s="353" t="e">
        <f t="shared" si="828"/>
        <v>#DIV/0!</v>
      </c>
      <c r="BG642" s="331"/>
      <c r="BH642" s="331"/>
      <c r="BI642" s="331"/>
      <c r="BJ642" s="331"/>
      <c r="BK642" s="593"/>
      <c r="BL642" s="353" t="e">
        <f t="shared" si="829"/>
        <v>#DIV/0!</v>
      </c>
      <c r="BS642" s="644"/>
    </row>
    <row r="643" spans="1:71" s="38" customFormat="1" ht="33.75" hidden="1" customHeight="1" x14ac:dyDescent="0.25">
      <c r="B643" s="494"/>
      <c r="C643" s="200" t="s">
        <v>244</v>
      </c>
      <c r="D643" s="582" t="e">
        <f>#REF!</f>
        <v>#REF!</v>
      </c>
      <c r="E643" s="582">
        <f>F643+G643</f>
        <v>0</v>
      </c>
      <c r="F643" s="582"/>
      <c r="G643" s="582">
        <f>G644+G645</f>
        <v>0</v>
      </c>
      <c r="H643" s="355"/>
      <c r="I643" s="355"/>
      <c r="J643" s="355"/>
      <c r="K643" s="355">
        <f>L643+O643</f>
        <v>0</v>
      </c>
      <c r="L643" s="355"/>
      <c r="M643" s="355"/>
      <c r="N643" s="355"/>
      <c r="O643" s="355">
        <f>O644+O645</f>
        <v>0</v>
      </c>
      <c r="P643" s="355"/>
      <c r="Q643" s="594" t="e">
        <f t="shared" si="822"/>
        <v>#DIV/0!</v>
      </c>
      <c r="R643" s="582"/>
      <c r="S643" s="582"/>
      <c r="T643" s="582"/>
      <c r="U643" s="582"/>
      <c r="V643" s="582"/>
      <c r="W643" s="582"/>
      <c r="X643" s="582"/>
      <c r="Y643" s="594" t="e">
        <f t="shared" si="823"/>
        <v>#DIV/0!</v>
      </c>
      <c r="Z643" s="355"/>
      <c r="AA643" s="349" t="e">
        <f t="shared" si="824"/>
        <v>#DIV/0!</v>
      </c>
      <c r="AB643" s="582"/>
      <c r="AC643" s="582"/>
      <c r="AD643" s="582"/>
      <c r="AE643" s="582"/>
      <c r="AF643" s="582"/>
      <c r="AG643" s="582"/>
      <c r="AH643" s="582"/>
      <c r="AI643" s="349" t="e">
        <f t="shared" si="825"/>
        <v>#DIV/0!</v>
      </c>
      <c r="AJ643" s="354"/>
      <c r="AK643" s="349" t="e">
        <f t="shared" si="826"/>
        <v>#DIV/0!</v>
      </c>
      <c r="AL643" s="582"/>
      <c r="AM643" s="355"/>
      <c r="AN643" s="355"/>
      <c r="AO643" s="355"/>
      <c r="AP643" s="582"/>
      <c r="AQ643" s="582"/>
      <c r="AR643" s="590"/>
      <c r="AS643" s="349" t="e">
        <f t="shared" si="827"/>
        <v>#DIV/0!</v>
      </c>
      <c r="AT643" s="351"/>
      <c r="AU643" s="351"/>
      <c r="AV643" s="351">
        <f>AV644+AV645</f>
        <v>0</v>
      </c>
      <c r="AW643" s="351">
        <f>AX643+AZ643</f>
        <v>0</v>
      </c>
      <c r="AX643" s="351"/>
      <c r="AY643" s="351"/>
      <c r="AZ643" s="351">
        <f>AZ644+AZ645</f>
        <v>0</v>
      </c>
      <c r="BA643" s="351">
        <f>BB643+BD643</f>
        <v>0</v>
      </c>
      <c r="BB643" s="351"/>
      <c r="BC643" s="351"/>
      <c r="BD643" s="351">
        <f>BD644+BD645</f>
        <v>0</v>
      </c>
      <c r="BE643" s="593"/>
      <c r="BF643" s="353" t="e">
        <f t="shared" si="828"/>
        <v>#DIV/0!</v>
      </c>
      <c r="BG643" s="331"/>
      <c r="BH643" s="331"/>
      <c r="BI643" s="331"/>
      <c r="BJ643" s="331"/>
      <c r="BK643" s="593"/>
      <c r="BL643" s="353" t="e">
        <f t="shared" si="829"/>
        <v>#DIV/0!</v>
      </c>
      <c r="BS643" s="644"/>
    </row>
    <row r="644" spans="1:71" s="38" customFormat="1" ht="15" hidden="1" customHeight="1" x14ac:dyDescent="0.25">
      <c r="B644" s="494"/>
      <c r="C644" s="200" t="s">
        <v>240</v>
      </c>
      <c r="D644" s="582" t="e">
        <f>#REF!</f>
        <v>#REF!</v>
      </c>
      <c r="E644" s="582">
        <f>G644</f>
        <v>0</v>
      </c>
      <c r="F644" s="582"/>
      <c r="G644" s="582"/>
      <c r="H644" s="355"/>
      <c r="I644" s="355"/>
      <c r="J644" s="355"/>
      <c r="K644" s="355">
        <f>O644</f>
        <v>0</v>
      </c>
      <c r="L644" s="355"/>
      <c r="M644" s="355"/>
      <c r="N644" s="355"/>
      <c r="O644" s="355"/>
      <c r="P644" s="355"/>
      <c r="Q644" s="594" t="e">
        <f t="shared" si="822"/>
        <v>#DIV/0!</v>
      </c>
      <c r="R644" s="582"/>
      <c r="S644" s="582"/>
      <c r="T644" s="582"/>
      <c r="U644" s="582"/>
      <c r="V644" s="582"/>
      <c r="W644" s="582"/>
      <c r="X644" s="582"/>
      <c r="Y644" s="594" t="e">
        <f t="shared" si="823"/>
        <v>#DIV/0!</v>
      </c>
      <c r="Z644" s="355"/>
      <c r="AA644" s="349" t="e">
        <f t="shared" si="824"/>
        <v>#DIV/0!</v>
      </c>
      <c r="AB644" s="582"/>
      <c r="AC644" s="582"/>
      <c r="AD644" s="582"/>
      <c r="AE644" s="582"/>
      <c r="AF644" s="582"/>
      <c r="AG644" s="582"/>
      <c r="AH644" s="582"/>
      <c r="AI644" s="349" t="e">
        <f t="shared" si="825"/>
        <v>#DIV/0!</v>
      </c>
      <c r="AJ644" s="354"/>
      <c r="AK644" s="349" t="e">
        <f t="shared" si="826"/>
        <v>#DIV/0!</v>
      </c>
      <c r="AL644" s="582"/>
      <c r="AM644" s="355"/>
      <c r="AN644" s="355"/>
      <c r="AO644" s="355"/>
      <c r="AP644" s="582"/>
      <c r="AQ644" s="582"/>
      <c r="AR644" s="590"/>
      <c r="AS644" s="349" t="e">
        <f t="shared" si="827"/>
        <v>#DIV/0!</v>
      </c>
      <c r="AT644" s="351"/>
      <c r="AU644" s="351"/>
      <c r="AV644" s="351"/>
      <c r="AW644" s="351">
        <f>AZ644</f>
        <v>0</v>
      </c>
      <c r="AX644" s="351"/>
      <c r="AY644" s="351"/>
      <c r="AZ644" s="351"/>
      <c r="BA644" s="351">
        <f>BD644</f>
        <v>0</v>
      </c>
      <c r="BB644" s="351"/>
      <c r="BC644" s="351"/>
      <c r="BD644" s="351"/>
      <c r="BE644" s="593"/>
      <c r="BF644" s="353" t="e">
        <f t="shared" si="828"/>
        <v>#DIV/0!</v>
      </c>
      <c r="BG644" s="331"/>
      <c r="BH644" s="331"/>
      <c r="BI644" s="331"/>
      <c r="BJ644" s="331"/>
      <c r="BK644" s="593"/>
      <c r="BL644" s="353" t="e">
        <f t="shared" si="829"/>
        <v>#DIV/0!</v>
      </c>
      <c r="BS644" s="644"/>
    </row>
    <row r="645" spans="1:71" s="38" customFormat="1" ht="15" hidden="1" customHeight="1" x14ac:dyDescent="0.25">
      <c r="B645" s="494"/>
      <c r="C645" s="200" t="s">
        <v>241</v>
      </c>
      <c r="D645" s="582" t="e">
        <f>#REF!</f>
        <v>#REF!</v>
      </c>
      <c r="E645" s="582">
        <f>G645</f>
        <v>0</v>
      </c>
      <c r="F645" s="582"/>
      <c r="G645" s="582"/>
      <c r="H645" s="355"/>
      <c r="I645" s="355"/>
      <c r="J645" s="355"/>
      <c r="K645" s="355">
        <f>O645</f>
        <v>0</v>
      </c>
      <c r="L645" s="355"/>
      <c r="M645" s="355"/>
      <c r="N645" s="355"/>
      <c r="O645" s="355"/>
      <c r="P645" s="355"/>
      <c r="Q645" s="594" t="e">
        <f t="shared" si="822"/>
        <v>#DIV/0!</v>
      </c>
      <c r="R645" s="582"/>
      <c r="S645" s="582"/>
      <c r="T645" s="582"/>
      <c r="U645" s="582"/>
      <c r="V645" s="582"/>
      <c r="W645" s="582"/>
      <c r="X645" s="582"/>
      <c r="Y645" s="594" t="e">
        <f t="shared" si="823"/>
        <v>#DIV/0!</v>
      </c>
      <c r="Z645" s="355"/>
      <c r="AA645" s="349" t="e">
        <f t="shared" si="824"/>
        <v>#DIV/0!</v>
      </c>
      <c r="AB645" s="582"/>
      <c r="AC645" s="582"/>
      <c r="AD645" s="582"/>
      <c r="AE645" s="582"/>
      <c r="AF645" s="582"/>
      <c r="AG645" s="582"/>
      <c r="AH645" s="582"/>
      <c r="AI645" s="349" t="e">
        <f t="shared" si="825"/>
        <v>#DIV/0!</v>
      </c>
      <c r="AJ645" s="354"/>
      <c r="AK645" s="349" t="e">
        <f t="shared" si="826"/>
        <v>#DIV/0!</v>
      </c>
      <c r="AL645" s="582"/>
      <c r="AM645" s="355"/>
      <c r="AN645" s="355"/>
      <c r="AO645" s="355"/>
      <c r="AP645" s="582"/>
      <c r="AQ645" s="582"/>
      <c r="AR645" s="590"/>
      <c r="AS645" s="349" t="e">
        <f t="shared" si="827"/>
        <v>#DIV/0!</v>
      </c>
      <c r="AT645" s="351"/>
      <c r="AU645" s="351"/>
      <c r="AV645" s="351"/>
      <c r="AW645" s="351">
        <f>AZ645</f>
        <v>0</v>
      </c>
      <c r="AX645" s="351"/>
      <c r="AY645" s="351"/>
      <c r="AZ645" s="351"/>
      <c r="BA645" s="351">
        <f>BD645</f>
        <v>0</v>
      </c>
      <c r="BB645" s="351"/>
      <c r="BC645" s="351"/>
      <c r="BD645" s="351"/>
      <c r="BE645" s="593"/>
      <c r="BF645" s="353" t="e">
        <f t="shared" si="828"/>
        <v>#DIV/0!</v>
      </c>
      <c r="BG645" s="331"/>
      <c r="BH645" s="331"/>
      <c r="BI645" s="331"/>
      <c r="BJ645" s="331"/>
      <c r="BK645" s="593"/>
      <c r="BL645" s="353" t="e">
        <f t="shared" si="829"/>
        <v>#DIV/0!</v>
      </c>
      <c r="BS645" s="644"/>
    </row>
    <row r="646" spans="1:71" s="38" customFormat="1" ht="31.5" hidden="1" customHeight="1" x14ac:dyDescent="0.25">
      <c r="B646" s="494"/>
      <c r="C646" s="200" t="s">
        <v>245</v>
      </c>
      <c r="D646" s="582" t="e">
        <f>#REF!</f>
        <v>#REF!</v>
      </c>
      <c r="E646" s="582">
        <f>F646+G646</f>
        <v>0</v>
      </c>
      <c r="F646" s="582"/>
      <c r="G646" s="582">
        <f>G647+G648</f>
        <v>0</v>
      </c>
      <c r="H646" s="355"/>
      <c r="I646" s="355"/>
      <c r="J646" s="355"/>
      <c r="K646" s="355">
        <f>L646+O646</f>
        <v>0</v>
      </c>
      <c r="L646" s="355"/>
      <c r="M646" s="355"/>
      <c r="N646" s="355"/>
      <c r="O646" s="355">
        <f>O647+O648</f>
        <v>0</v>
      </c>
      <c r="P646" s="355"/>
      <c r="Q646" s="594" t="e">
        <f t="shared" si="822"/>
        <v>#DIV/0!</v>
      </c>
      <c r="R646" s="582"/>
      <c r="S646" s="582"/>
      <c r="T646" s="582"/>
      <c r="U646" s="582"/>
      <c r="V646" s="582"/>
      <c r="W646" s="582"/>
      <c r="X646" s="582"/>
      <c r="Y646" s="594" t="e">
        <f t="shared" si="823"/>
        <v>#DIV/0!</v>
      </c>
      <c r="Z646" s="355"/>
      <c r="AA646" s="349" t="e">
        <f t="shared" si="824"/>
        <v>#DIV/0!</v>
      </c>
      <c r="AB646" s="582"/>
      <c r="AC646" s="582"/>
      <c r="AD646" s="582"/>
      <c r="AE646" s="582"/>
      <c r="AF646" s="582"/>
      <c r="AG646" s="582"/>
      <c r="AH646" s="582"/>
      <c r="AI646" s="349" t="e">
        <f t="shared" si="825"/>
        <v>#DIV/0!</v>
      </c>
      <c r="AJ646" s="354"/>
      <c r="AK646" s="349" t="e">
        <f t="shared" si="826"/>
        <v>#DIV/0!</v>
      </c>
      <c r="AL646" s="582"/>
      <c r="AM646" s="355"/>
      <c r="AN646" s="355"/>
      <c r="AO646" s="355"/>
      <c r="AP646" s="582"/>
      <c r="AQ646" s="582"/>
      <c r="AR646" s="590"/>
      <c r="AS646" s="349" t="e">
        <f t="shared" si="827"/>
        <v>#DIV/0!</v>
      </c>
      <c r="AT646" s="351"/>
      <c r="AU646" s="351"/>
      <c r="AV646" s="351">
        <f>AV647+AV648</f>
        <v>0</v>
      </c>
      <c r="AW646" s="351">
        <f>AX646+AZ646</f>
        <v>0</v>
      </c>
      <c r="AX646" s="351"/>
      <c r="AY646" s="351"/>
      <c r="AZ646" s="351">
        <f>AZ647+AZ648</f>
        <v>0</v>
      </c>
      <c r="BA646" s="351">
        <f>BB646+BD646</f>
        <v>0</v>
      </c>
      <c r="BB646" s="351"/>
      <c r="BC646" s="351"/>
      <c r="BD646" s="351">
        <f>BD647+BD648</f>
        <v>0</v>
      </c>
      <c r="BE646" s="593"/>
      <c r="BF646" s="353" t="e">
        <f t="shared" si="828"/>
        <v>#DIV/0!</v>
      </c>
      <c r="BG646" s="331"/>
      <c r="BH646" s="331"/>
      <c r="BI646" s="331"/>
      <c r="BJ646" s="331"/>
      <c r="BK646" s="593"/>
      <c r="BL646" s="353" t="e">
        <f t="shared" si="829"/>
        <v>#DIV/0!</v>
      </c>
      <c r="BS646" s="644"/>
    </row>
    <row r="647" spans="1:71" s="38" customFormat="1" ht="20.25" hidden="1" customHeight="1" x14ac:dyDescent="0.25">
      <c r="B647" s="494"/>
      <c r="C647" s="200" t="s">
        <v>240</v>
      </c>
      <c r="D647" s="582" t="e">
        <f>#REF!</f>
        <v>#REF!</v>
      </c>
      <c r="E647" s="582">
        <f>G647</f>
        <v>0</v>
      </c>
      <c r="F647" s="582"/>
      <c r="G647" s="582"/>
      <c r="H647" s="355"/>
      <c r="I647" s="355"/>
      <c r="J647" s="355"/>
      <c r="K647" s="355">
        <f>O647</f>
        <v>0</v>
      </c>
      <c r="L647" s="355"/>
      <c r="M647" s="355"/>
      <c r="N647" s="355"/>
      <c r="O647" s="355"/>
      <c r="P647" s="355"/>
      <c r="Q647" s="594" t="e">
        <f t="shared" si="822"/>
        <v>#DIV/0!</v>
      </c>
      <c r="R647" s="582"/>
      <c r="S647" s="582"/>
      <c r="T647" s="582"/>
      <c r="U647" s="582"/>
      <c r="V647" s="582"/>
      <c r="W647" s="582"/>
      <c r="X647" s="582"/>
      <c r="Y647" s="594" t="e">
        <f t="shared" si="823"/>
        <v>#DIV/0!</v>
      </c>
      <c r="Z647" s="355"/>
      <c r="AA647" s="349" t="e">
        <f t="shared" si="824"/>
        <v>#DIV/0!</v>
      </c>
      <c r="AB647" s="582"/>
      <c r="AC647" s="582"/>
      <c r="AD647" s="582"/>
      <c r="AE647" s="582"/>
      <c r="AF647" s="582"/>
      <c r="AG647" s="582"/>
      <c r="AH647" s="582"/>
      <c r="AI647" s="349" t="e">
        <f t="shared" si="825"/>
        <v>#DIV/0!</v>
      </c>
      <c r="AJ647" s="354"/>
      <c r="AK647" s="349" t="e">
        <f t="shared" si="826"/>
        <v>#DIV/0!</v>
      </c>
      <c r="AL647" s="582"/>
      <c r="AM647" s="355"/>
      <c r="AN647" s="355"/>
      <c r="AO647" s="355"/>
      <c r="AP647" s="582"/>
      <c r="AQ647" s="582"/>
      <c r="AR647" s="590"/>
      <c r="AS647" s="349" t="e">
        <f t="shared" si="827"/>
        <v>#DIV/0!</v>
      </c>
      <c r="AT647" s="351"/>
      <c r="AU647" s="351"/>
      <c r="AV647" s="351"/>
      <c r="AW647" s="351">
        <f>AZ647</f>
        <v>0</v>
      </c>
      <c r="AX647" s="351"/>
      <c r="AY647" s="351"/>
      <c r="AZ647" s="351"/>
      <c r="BA647" s="351">
        <f>BD647</f>
        <v>0</v>
      </c>
      <c r="BB647" s="351"/>
      <c r="BC647" s="351"/>
      <c r="BD647" s="351"/>
      <c r="BE647" s="593"/>
      <c r="BF647" s="353" t="e">
        <f t="shared" si="828"/>
        <v>#DIV/0!</v>
      </c>
      <c r="BG647" s="331"/>
      <c r="BH647" s="331"/>
      <c r="BI647" s="331"/>
      <c r="BJ647" s="331"/>
      <c r="BK647" s="593"/>
      <c r="BL647" s="353" t="e">
        <f t="shared" si="829"/>
        <v>#DIV/0!</v>
      </c>
      <c r="BS647" s="644"/>
    </row>
    <row r="648" spans="1:71" s="38" customFormat="1" ht="18.75" hidden="1" customHeight="1" x14ac:dyDescent="0.25">
      <c r="B648" s="494"/>
      <c r="C648" s="200" t="s">
        <v>241</v>
      </c>
      <c r="D648" s="582" t="e">
        <f>#REF!</f>
        <v>#REF!</v>
      </c>
      <c r="E648" s="582">
        <f>G648</f>
        <v>0</v>
      </c>
      <c r="F648" s="582"/>
      <c r="G648" s="582"/>
      <c r="H648" s="355"/>
      <c r="I648" s="355"/>
      <c r="J648" s="355"/>
      <c r="K648" s="355">
        <f>O648</f>
        <v>0</v>
      </c>
      <c r="L648" s="355"/>
      <c r="M648" s="355"/>
      <c r="N648" s="355"/>
      <c r="O648" s="355"/>
      <c r="P648" s="355"/>
      <c r="Q648" s="594" t="e">
        <f t="shared" si="822"/>
        <v>#DIV/0!</v>
      </c>
      <c r="R648" s="582"/>
      <c r="S648" s="582"/>
      <c r="T648" s="582"/>
      <c r="U648" s="582"/>
      <c r="V648" s="582"/>
      <c r="W648" s="582"/>
      <c r="X648" s="582"/>
      <c r="Y648" s="594" t="e">
        <f t="shared" si="823"/>
        <v>#DIV/0!</v>
      </c>
      <c r="Z648" s="355"/>
      <c r="AA648" s="349" t="e">
        <f t="shared" si="824"/>
        <v>#DIV/0!</v>
      </c>
      <c r="AB648" s="582"/>
      <c r="AC648" s="582"/>
      <c r="AD648" s="582"/>
      <c r="AE648" s="582"/>
      <c r="AF648" s="582"/>
      <c r="AG648" s="582"/>
      <c r="AH648" s="582"/>
      <c r="AI648" s="349" t="e">
        <f t="shared" si="825"/>
        <v>#DIV/0!</v>
      </c>
      <c r="AJ648" s="354"/>
      <c r="AK648" s="349" t="e">
        <f t="shared" si="826"/>
        <v>#DIV/0!</v>
      </c>
      <c r="AL648" s="582"/>
      <c r="AM648" s="355"/>
      <c r="AN648" s="355"/>
      <c r="AO648" s="355"/>
      <c r="AP648" s="582"/>
      <c r="AQ648" s="582"/>
      <c r="AR648" s="590"/>
      <c r="AS648" s="349" t="e">
        <f t="shared" si="827"/>
        <v>#DIV/0!</v>
      </c>
      <c r="AT648" s="351"/>
      <c r="AU648" s="351"/>
      <c r="AV648" s="351"/>
      <c r="AW648" s="351">
        <f>AZ648</f>
        <v>0</v>
      </c>
      <c r="AX648" s="351"/>
      <c r="AY648" s="351"/>
      <c r="AZ648" s="351"/>
      <c r="BA648" s="351">
        <f>BD648</f>
        <v>0</v>
      </c>
      <c r="BB648" s="351"/>
      <c r="BC648" s="351"/>
      <c r="BD648" s="351"/>
      <c r="BE648" s="593"/>
      <c r="BF648" s="353" t="e">
        <f t="shared" si="828"/>
        <v>#DIV/0!</v>
      </c>
      <c r="BG648" s="331"/>
      <c r="BH648" s="331"/>
      <c r="BI648" s="331"/>
      <c r="BJ648" s="331"/>
      <c r="BK648" s="593"/>
      <c r="BL648" s="353" t="e">
        <f t="shared" si="829"/>
        <v>#DIV/0!</v>
      </c>
      <c r="BS648" s="644"/>
    </row>
    <row r="649" spans="1:71" s="74" customFormat="1" ht="26.25" hidden="1" customHeight="1" x14ac:dyDescent="0.25">
      <c r="B649" s="494" t="s">
        <v>92</v>
      </c>
      <c r="C649" s="200" t="s">
        <v>246</v>
      </c>
      <c r="D649" s="582" t="e">
        <f>#REF!</f>
        <v>#REF!</v>
      </c>
      <c r="E649" s="582">
        <f>E650+E651</f>
        <v>0</v>
      </c>
      <c r="F649" s="582">
        <f>F650</f>
        <v>0</v>
      </c>
      <c r="G649" s="582">
        <f>G650+G651</f>
        <v>0</v>
      </c>
      <c r="H649" s="582"/>
      <c r="I649" s="582"/>
      <c r="J649" s="582"/>
      <c r="K649" s="582">
        <f>K650+K651</f>
        <v>0</v>
      </c>
      <c r="L649" s="582">
        <f>L650</f>
        <v>0</v>
      </c>
      <c r="M649" s="582"/>
      <c r="N649" s="582"/>
      <c r="O649" s="582">
        <f>O650+O651</f>
        <v>0</v>
      </c>
      <c r="P649" s="582"/>
      <c r="Q649" s="594" t="e">
        <f t="shared" si="822"/>
        <v>#DIV/0!</v>
      </c>
      <c r="R649" s="582"/>
      <c r="S649" s="582"/>
      <c r="T649" s="582"/>
      <c r="U649" s="582"/>
      <c r="V649" s="582"/>
      <c r="W649" s="582"/>
      <c r="X649" s="582"/>
      <c r="Y649" s="594" t="e">
        <f t="shared" si="823"/>
        <v>#DIV/0!</v>
      </c>
      <c r="Z649" s="582"/>
      <c r="AA649" s="349" t="e">
        <f t="shared" si="824"/>
        <v>#DIV/0!</v>
      </c>
      <c r="AB649" s="582"/>
      <c r="AC649" s="582"/>
      <c r="AD649" s="582"/>
      <c r="AE649" s="582"/>
      <c r="AF649" s="582"/>
      <c r="AG649" s="582"/>
      <c r="AH649" s="582"/>
      <c r="AI649" s="349" t="e">
        <f t="shared" si="825"/>
        <v>#DIV/0!</v>
      </c>
      <c r="AJ649" s="590"/>
      <c r="AK649" s="349" t="e">
        <f t="shared" si="826"/>
        <v>#DIV/0!</v>
      </c>
      <c r="AL649" s="582"/>
      <c r="AM649" s="355"/>
      <c r="AN649" s="355"/>
      <c r="AO649" s="355"/>
      <c r="AP649" s="582"/>
      <c r="AQ649" s="582"/>
      <c r="AR649" s="590"/>
      <c r="AS649" s="349" t="e">
        <f t="shared" si="827"/>
        <v>#DIV/0!</v>
      </c>
      <c r="AT649" s="331">
        <f>AT650</f>
        <v>0</v>
      </c>
      <c r="AU649" s="331"/>
      <c r="AV649" s="331">
        <f>AV650+AV651</f>
        <v>0</v>
      </c>
      <c r="AW649" s="331">
        <f>AW650+AW651</f>
        <v>0</v>
      </c>
      <c r="AX649" s="331">
        <f>AX650</f>
        <v>0</v>
      </c>
      <c r="AY649" s="331"/>
      <c r="AZ649" s="331">
        <f>AZ650+AZ651</f>
        <v>0</v>
      </c>
      <c r="BA649" s="331">
        <f>BA650+BA651</f>
        <v>0</v>
      </c>
      <c r="BB649" s="331">
        <f>BB650</f>
        <v>0</v>
      </c>
      <c r="BC649" s="331"/>
      <c r="BD649" s="331">
        <f>BD650+BD651</f>
        <v>0</v>
      </c>
      <c r="BE649" s="593"/>
      <c r="BF649" s="353" t="e">
        <f t="shared" si="828"/>
        <v>#DIV/0!</v>
      </c>
      <c r="BG649" s="331"/>
      <c r="BH649" s="331"/>
      <c r="BI649" s="331"/>
      <c r="BJ649" s="331"/>
      <c r="BK649" s="593"/>
      <c r="BL649" s="353" t="e">
        <f t="shared" si="829"/>
        <v>#DIV/0!</v>
      </c>
      <c r="BS649" s="677"/>
    </row>
    <row r="650" spans="1:71" s="38" customFormat="1" ht="15" hidden="1" customHeight="1" x14ac:dyDescent="0.25">
      <c r="B650" s="494"/>
      <c r="C650" s="222" t="s">
        <v>247</v>
      </c>
      <c r="D650" s="582" t="e">
        <f>#REF!</f>
        <v>#REF!</v>
      </c>
      <c r="E650" s="582">
        <f>F650+G650</f>
        <v>0</v>
      </c>
      <c r="F650" s="582"/>
      <c r="G650" s="582"/>
      <c r="H650" s="355"/>
      <c r="I650" s="355"/>
      <c r="J650" s="355"/>
      <c r="K650" s="355">
        <f>L650+O650</f>
        <v>0</v>
      </c>
      <c r="L650" s="355"/>
      <c r="M650" s="355"/>
      <c r="N650" s="355"/>
      <c r="O650" s="355"/>
      <c r="P650" s="355"/>
      <c r="Q650" s="594" t="e">
        <f t="shared" si="822"/>
        <v>#DIV/0!</v>
      </c>
      <c r="R650" s="582"/>
      <c r="S650" s="582"/>
      <c r="T650" s="582"/>
      <c r="U650" s="582"/>
      <c r="V650" s="582"/>
      <c r="W650" s="582"/>
      <c r="X650" s="582"/>
      <c r="Y650" s="594" t="e">
        <f t="shared" si="823"/>
        <v>#DIV/0!</v>
      </c>
      <c r="Z650" s="355"/>
      <c r="AA650" s="349" t="e">
        <f t="shared" si="824"/>
        <v>#DIV/0!</v>
      </c>
      <c r="AB650" s="582"/>
      <c r="AC650" s="582"/>
      <c r="AD650" s="582"/>
      <c r="AE650" s="582"/>
      <c r="AF650" s="582"/>
      <c r="AG650" s="582"/>
      <c r="AH650" s="582"/>
      <c r="AI650" s="349" t="e">
        <f t="shared" si="825"/>
        <v>#DIV/0!</v>
      </c>
      <c r="AJ650" s="354"/>
      <c r="AK650" s="349" t="e">
        <f t="shared" si="826"/>
        <v>#DIV/0!</v>
      </c>
      <c r="AL650" s="582"/>
      <c r="AM650" s="355"/>
      <c r="AN650" s="355"/>
      <c r="AO650" s="355"/>
      <c r="AP650" s="582"/>
      <c r="AQ650" s="582"/>
      <c r="AR650" s="590"/>
      <c r="AS650" s="349" t="e">
        <f t="shared" si="827"/>
        <v>#DIV/0!</v>
      </c>
      <c r="AT650" s="351"/>
      <c r="AU650" s="351"/>
      <c r="AV650" s="351"/>
      <c r="AW650" s="351">
        <f>AX650+AZ650</f>
        <v>0</v>
      </c>
      <c r="AX650" s="351"/>
      <c r="AY650" s="351"/>
      <c r="AZ650" s="351"/>
      <c r="BA650" s="351">
        <f>BB650+BD650</f>
        <v>0</v>
      </c>
      <c r="BB650" s="351"/>
      <c r="BC650" s="351"/>
      <c r="BD650" s="351"/>
      <c r="BE650" s="593"/>
      <c r="BF650" s="353" t="e">
        <f t="shared" si="828"/>
        <v>#DIV/0!</v>
      </c>
      <c r="BG650" s="331"/>
      <c r="BH650" s="331"/>
      <c r="BI650" s="331"/>
      <c r="BJ650" s="331"/>
      <c r="BK650" s="593"/>
      <c r="BL650" s="353" t="e">
        <f t="shared" si="829"/>
        <v>#DIV/0!</v>
      </c>
      <c r="BS650" s="644"/>
    </row>
    <row r="651" spans="1:71" s="38" customFormat="1" ht="15" hidden="1" customHeight="1" x14ac:dyDescent="0.25">
      <c r="B651" s="494"/>
      <c r="C651" s="200" t="s">
        <v>248</v>
      </c>
      <c r="D651" s="582" t="e">
        <f>#REF!</f>
        <v>#REF!</v>
      </c>
      <c r="E651" s="582">
        <f>G651</f>
        <v>0</v>
      </c>
      <c r="F651" s="582"/>
      <c r="G651" s="582"/>
      <c r="H651" s="355"/>
      <c r="I651" s="355"/>
      <c r="J651" s="355"/>
      <c r="K651" s="355">
        <f>O651</f>
        <v>0</v>
      </c>
      <c r="L651" s="355"/>
      <c r="M651" s="355"/>
      <c r="N651" s="355"/>
      <c r="O651" s="355"/>
      <c r="P651" s="355"/>
      <c r="Q651" s="594" t="e">
        <f t="shared" si="822"/>
        <v>#DIV/0!</v>
      </c>
      <c r="R651" s="582"/>
      <c r="S651" s="582"/>
      <c r="T651" s="582"/>
      <c r="U651" s="582"/>
      <c r="V651" s="582"/>
      <c r="W651" s="582"/>
      <c r="X651" s="582"/>
      <c r="Y651" s="594" t="e">
        <f t="shared" si="823"/>
        <v>#DIV/0!</v>
      </c>
      <c r="Z651" s="355"/>
      <c r="AA651" s="349" t="e">
        <f t="shared" si="824"/>
        <v>#DIV/0!</v>
      </c>
      <c r="AB651" s="582"/>
      <c r="AC651" s="582"/>
      <c r="AD651" s="582"/>
      <c r="AE651" s="582"/>
      <c r="AF651" s="582"/>
      <c r="AG651" s="582"/>
      <c r="AH651" s="582"/>
      <c r="AI651" s="349" t="e">
        <f t="shared" si="825"/>
        <v>#DIV/0!</v>
      </c>
      <c r="AJ651" s="354"/>
      <c r="AK651" s="349" t="e">
        <f t="shared" si="826"/>
        <v>#DIV/0!</v>
      </c>
      <c r="AL651" s="582"/>
      <c r="AM651" s="355"/>
      <c r="AN651" s="355"/>
      <c r="AO651" s="355"/>
      <c r="AP651" s="582"/>
      <c r="AQ651" s="582"/>
      <c r="AR651" s="590"/>
      <c r="AS651" s="349" t="e">
        <f t="shared" si="827"/>
        <v>#DIV/0!</v>
      </c>
      <c r="AT651" s="351"/>
      <c r="AU651" s="351"/>
      <c r="AV651" s="351"/>
      <c r="AW651" s="351">
        <f>AZ651</f>
        <v>0</v>
      </c>
      <c r="AX651" s="351"/>
      <c r="AY651" s="351"/>
      <c r="AZ651" s="351"/>
      <c r="BA651" s="351">
        <f>BD651</f>
        <v>0</v>
      </c>
      <c r="BB651" s="351"/>
      <c r="BC651" s="351"/>
      <c r="BD651" s="351"/>
      <c r="BE651" s="593"/>
      <c r="BF651" s="353" t="e">
        <f t="shared" si="828"/>
        <v>#DIV/0!</v>
      </c>
      <c r="BG651" s="331"/>
      <c r="BH651" s="331"/>
      <c r="BI651" s="331"/>
      <c r="BJ651" s="331"/>
      <c r="BK651" s="593"/>
      <c r="BL651" s="353" t="e">
        <f t="shared" si="829"/>
        <v>#DIV/0!</v>
      </c>
      <c r="BS651" s="644"/>
    </row>
    <row r="652" spans="1:71" s="38" customFormat="1" ht="89.25" hidden="1" customHeight="1" x14ac:dyDescent="0.25">
      <c r="B652" s="450" t="s">
        <v>60</v>
      </c>
      <c r="C652" s="200" t="s">
        <v>249</v>
      </c>
      <c r="D652" s="355" t="e">
        <f>#REF!-#REF!</f>
        <v>#REF!</v>
      </c>
      <c r="E652" s="355"/>
      <c r="F652" s="355"/>
      <c r="G652" s="355">
        <v>0</v>
      </c>
      <c r="H652" s="355"/>
      <c r="I652" s="355"/>
      <c r="J652" s="355"/>
      <c r="K652" s="355">
        <f>O652</f>
        <v>0</v>
      </c>
      <c r="L652" s="355"/>
      <c r="M652" s="355"/>
      <c r="N652" s="355"/>
      <c r="O652" s="355">
        <v>0</v>
      </c>
      <c r="P652" s="355" t="e">
        <f>X652</f>
        <v>#REF!</v>
      </c>
      <c r="Q652" s="594" t="e">
        <f t="shared" si="822"/>
        <v>#REF!</v>
      </c>
      <c r="R652" s="355"/>
      <c r="S652" s="355"/>
      <c r="T652" s="355"/>
      <c r="U652" s="355"/>
      <c r="V652" s="355"/>
      <c r="W652" s="355"/>
      <c r="X652" s="355" t="e">
        <f>#REF!-O652</f>
        <v>#REF!</v>
      </c>
      <c r="Y652" s="594" t="e">
        <f t="shared" si="823"/>
        <v>#REF!</v>
      </c>
      <c r="Z652" s="355" t="e">
        <f>AH652</f>
        <v>#REF!</v>
      </c>
      <c r="AA652" s="349" t="e">
        <f t="shared" si="824"/>
        <v>#REF!</v>
      </c>
      <c r="AB652" s="355"/>
      <c r="AC652" s="355"/>
      <c r="AD652" s="355"/>
      <c r="AE652" s="355"/>
      <c r="AF652" s="355"/>
      <c r="AG652" s="355"/>
      <c r="AH652" s="355" t="e">
        <f>#REF!-#REF!</f>
        <v>#REF!</v>
      </c>
      <c r="AI652" s="349" t="e">
        <f t="shared" si="825"/>
        <v>#REF!</v>
      </c>
      <c r="AJ652" s="354" t="e">
        <f>AR652</f>
        <v>#REF!</v>
      </c>
      <c r="AK652" s="349" t="e">
        <f t="shared" si="826"/>
        <v>#REF!</v>
      </c>
      <c r="AL652" s="355"/>
      <c r="AM652" s="355"/>
      <c r="AN652" s="355"/>
      <c r="AO652" s="355"/>
      <c r="AP652" s="355"/>
      <c r="AQ652" s="355"/>
      <c r="AR652" s="354" t="e">
        <f>#REF!-#REF!</f>
        <v>#REF!</v>
      </c>
      <c r="AS652" s="349" t="e">
        <f t="shared" si="827"/>
        <v>#REF!</v>
      </c>
      <c r="AT652" s="351"/>
      <c r="AU652" s="351"/>
      <c r="AV652" s="351">
        <v>0</v>
      </c>
      <c r="AW652" s="351"/>
      <c r="AX652" s="351"/>
      <c r="AY652" s="351"/>
      <c r="AZ652" s="351">
        <v>0</v>
      </c>
      <c r="BA652" s="351">
        <v>0</v>
      </c>
      <c r="BB652" s="351"/>
      <c r="BC652" s="351"/>
      <c r="BD652" s="351">
        <v>0</v>
      </c>
      <c r="BE652" s="356" t="e">
        <f>BK652</f>
        <v>#REF!</v>
      </c>
      <c r="BF652" s="353" t="e">
        <f t="shared" si="828"/>
        <v>#REF!</v>
      </c>
      <c r="BG652" s="351"/>
      <c r="BH652" s="351"/>
      <c r="BI652" s="351"/>
      <c r="BJ652" s="351"/>
      <c r="BK652" s="356" t="e">
        <f>#REF!-#REF!</f>
        <v>#REF!</v>
      </c>
      <c r="BL652" s="353" t="e">
        <f t="shared" si="829"/>
        <v>#REF!</v>
      </c>
      <c r="BS652" s="644"/>
    </row>
    <row r="653" spans="1:71" s="38" customFormat="1" ht="200.25" hidden="1" customHeight="1" x14ac:dyDescent="0.25">
      <c r="A653" s="38">
        <v>0</v>
      </c>
      <c r="B653" s="450" t="s">
        <v>250</v>
      </c>
      <c r="C653" s="197" t="s">
        <v>251</v>
      </c>
      <c r="D653" s="355" t="e">
        <f>#REF!</f>
        <v>#REF!</v>
      </c>
      <c r="E653" s="355">
        <f>F653+G653</f>
        <v>0</v>
      </c>
      <c r="F653" s="355">
        <v>0</v>
      </c>
      <c r="G653" s="355"/>
      <c r="H653" s="355">
        <f>I653+J653</f>
        <v>0</v>
      </c>
      <c r="I653" s="355">
        <v>0</v>
      </c>
      <c r="J653" s="355">
        <f>O653-G653</f>
        <v>0</v>
      </c>
      <c r="K653" s="355">
        <f>L653+O653</f>
        <v>0</v>
      </c>
      <c r="L653" s="355">
        <v>0</v>
      </c>
      <c r="M653" s="355"/>
      <c r="N653" s="355"/>
      <c r="O653" s="355">
        <v>0</v>
      </c>
      <c r="P653" s="355">
        <v>0</v>
      </c>
      <c r="Q653" s="594" t="e">
        <f t="shared" si="822"/>
        <v>#DIV/0!</v>
      </c>
      <c r="R653" s="355"/>
      <c r="S653" s="355"/>
      <c r="T653" s="355"/>
      <c r="U653" s="355"/>
      <c r="V653" s="355"/>
      <c r="W653" s="355"/>
      <c r="X653" s="355">
        <v>0</v>
      </c>
      <c r="Y653" s="594" t="e">
        <f t="shared" si="823"/>
        <v>#DIV/0!</v>
      </c>
      <c r="Z653" s="355">
        <v>0</v>
      </c>
      <c r="AA653" s="349" t="e">
        <f t="shared" si="824"/>
        <v>#DIV/0!</v>
      </c>
      <c r="AB653" s="355"/>
      <c r="AC653" s="355"/>
      <c r="AD653" s="355"/>
      <c r="AE653" s="355"/>
      <c r="AF653" s="355"/>
      <c r="AG653" s="355"/>
      <c r="AH653" s="355">
        <v>0</v>
      </c>
      <c r="AI653" s="349" t="e">
        <f t="shared" si="825"/>
        <v>#DIV/0!</v>
      </c>
      <c r="AJ653" s="354">
        <v>0</v>
      </c>
      <c r="AK653" s="349" t="e">
        <f t="shared" si="826"/>
        <v>#DIV/0!</v>
      </c>
      <c r="AL653" s="355"/>
      <c r="AM653" s="355"/>
      <c r="AN653" s="355"/>
      <c r="AO653" s="355"/>
      <c r="AP653" s="355"/>
      <c r="AQ653" s="355"/>
      <c r="AR653" s="354">
        <v>0</v>
      </c>
      <c r="AS653" s="349" t="e">
        <f t="shared" si="827"/>
        <v>#DIV/0!</v>
      </c>
      <c r="AT653" s="351">
        <v>0</v>
      </c>
      <c r="AU653" s="351"/>
      <c r="AV653" s="351">
        <v>0</v>
      </c>
      <c r="AW653" s="351">
        <f>AX653+AZ653</f>
        <v>0</v>
      </c>
      <c r="AX653" s="351">
        <v>0</v>
      </c>
      <c r="AY653" s="351"/>
      <c r="AZ653" s="351">
        <v>0</v>
      </c>
      <c r="BA653" s="351">
        <f>BB653+BD653</f>
        <v>0</v>
      </c>
      <c r="BB653" s="351">
        <v>0</v>
      </c>
      <c r="BC653" s="351"/>
      <c r="BD653" s="351">
        <v>0</v>
      </c>
      <c r="BE653" s="356">
        <v>0</v>
      </c>
      <c r="BF653" s="353" t="e">
        <f t="shared" si="828"/>
        <v>#DIV/0!</v>
      </c>
      <c r="BG653" s="351"/>
      <c r="BH653" s="351"/>
      <c r="BI653" s="351"/>
      <c r="BJ653" s="351"/>
      <c r="BK653" s="356">
        <v>0</v>
      </c>
      <c r="BL653" s="353" t="e">
        <f t="shared" si="829"/>
        <v>#DIV/0!</v>
      </c>
      <c r="BS653" s="644"/>
    </row>
    <row r="654" spans="1:71" s="38" customFormat="1" ht="102.75" hidden="1" customHeight="1" x14ac:dyDescent="0.25">
      <c r="B654" s="450" t="s">
        <v>67</v>
      </c>
      <c r="C654" s="200" t="s">
        <v>252</v>
      </c>
      <c r="D654" s="355"/>
      <c r="E654" s="355">
        <f>F654+G654</f>
        <v>70000</v>
      </c>
      <c r="F654" s="355"/>
      <c r="G654" s="355">
        <v>70000</v>
      </c>
      <c r="H654" s="355"/>
      <c r="I654" s="355"/>
      <c r="J654" s="355"/>
      <c r="K654" s="355">
        <f>L654+O654</f>
        <v>4.0000000000000003E-5</v>
      </c>
      <c r="L654" s="355"/>
      <c r="M654" s="355"/>
      <c r="N654" s="355"/>
      <c r="O654" s="355">
        <v>4.0000000000000003E-5</v>
      </c>
      <c r="P654" s="355">
        <v>0</v>
      </c>
      <c r="Q654" s="594">
        <f t="shared" si="822"/>
        <v>0</v>
      </c>
      <c r="R654" s="355"/>
      <c r="S654" s="355"/>
      <c r="T654" s="355"/>
      <c r="U654" s="355"/>
      <c r="V654" s="355"/>
      <c r="W654" s="355"/>
      <c r="X654" s="355">
        <v>0</v>
      </c>
      <c r="Y654" s="594">
        <f t="shared" si="823"/>
        <v>0</v>
      </c>
      <c r="Z654" s="355">
        <v>0</v>
      </c>
      <c r="AA654" s="349">
        <f t="shared" si="824"/>
        <v>0</v>
      </c>
      <c r="AB654" s="355"/>
      <c r="AC654" s="355"/>
      <c r="AD654" s="355"/>
      <c r="AE654" s="355"/>
      <c r="AF654" s="355"/>
      <c r="AG654" s="355"/>
      <c r="AH654" s="355">
        <v>0</v>
      </c>
      <c r="AI654" s="349">
        <f t="shared" si="825"/>
        <v>0</v>
      </c>
      <c r="AJ654" s="354">
        <v>0</v>
      </c>
      <c r="AK654" s="349">
        <f t="shared" si="826"/>
        <v>0</v>
      </c>
      <c r="AL654" s="355"/>
      <c r="AM654" s="355"/>
      <c r="AN654" s="355"/>
      <c r="AO654" s="355"/>
      <c r="AP654" s="355"/>
      <c r="AQ654" s="355"/>
      <c r="AR654" s="354">
        <v>0</v>
      </c>
      <c r="AS654" s="349">
        <f t="shared" si="827"/>
        <v>0</v>
      </c>
      <c r="AT654" s="351"/>
      <c r="AU654" s="351"/>
      <c r="AV654" s="351">
        <v>0</v>
      </c>
      <c r="AW654" s="351">
        <f>AX654+AZ654</f>
        <v>0</v>
      </c>
      <c r="AX654" s="351"/>
      <c r="AY654" s="351"/>
      <c r="AZ654" s="351">
        <f>BG654-AL654</f>
        <v>0</v>
      </c>
      <c r="BA654" s="351">
        <f>BB654+BD654</f>
        <v>-4.2999999999999999E-4</v>
      </c>
      <c r="BB654" s="351"/>
      <c r="BC654" s="351"/>
      <c r="BD654" s="351">
        <f>AH654-0.00043</f>
        <v>-4.2999999999999999E-4</v>
      </c>
      <c r="BE654" s="356">
        <v>0</v>
      </c>
      <c r="BF654" s="353">
        <f t="shared" si="828"/>
        <v>0</v>
      </c>
      <c r="BG654" s="351"/>
      <c r="BH654" s="351"/>
      <c r="BI654" s="351"/>
      <c r="BJ654" s="351"/>
      <c r="BK654" s="356">
        <v>0</v>
      </c>
      <c r="BL654" s="353">
        <f t="shared" si="829"/>
        <v>0</v>
      </c>
      <c r="BS654" s="644"/>
    </row>
    <row r="655" spans="1:71" s="38" customFormat="1" ht="54" hidden="1" customHeight="1" x14ac:dyDescent="0.25">
      <c r="B655" s="450" t="s">
        <v>253</v>
      </c>
      <c r="C655" s="197" t="s">
        <v>254</v>
      </c>
      <c r="D655" s="355"/>
      <c r="E655" s="355"/>
      <c r="F655" s="355"/>
      <c r="G655" s="355"/>
      <c r="H655" s="355"/>
      <c r="I655" s="355"/>
      <c r="J655" s="355"/>
      <c r="K655" s="355">
        <f>L655+O655</f>
        <v>0</v>
      </c>
      <c r="L655" s="355"/>
      <c r="M655" s="355"/>
      <c r="N655" s="355"/>
      <c r="O655" s="355"/>
      <c r="P655" s="355">
        <v>0</v>
      </c>
      <c r="Q655" s="594" t="e">
        <f t="shared" si="822"/>
        <v>#DIV/0!</v>
      </c>
      <c r="R655" s="355"/>
      <c r="S655" s="355"/>
      <c r="T655" s="355"/>
      <c r="U655" s="355"/>
      <c r="V655" s="355"/>
      <c r="W655" s="355"/>
      <c r="X655" s="355" t="e">
        <f>#REF!-O655</f>
        <v>#REF!</v>
      </c>
      <c r="Y655" s="594" t="e">
        <f t="shared" si="823"/>
        <v>#REF!</v>
      </c>
      <c r="Z655" s="355">
        <v>0</v>
      </c>
      <c r="AA655" s="349" t="e">
        <f t="shared" si="824"/>
        <v>#DIV/0!</v>
      </c>
      <c r="AB655" s="355"/>
      <c r="AC655" s="355"/>
      <c r="AD655" s="355"/>
      <c r="AE655" s="355"/>
      <c r="AF655" s="355"/>
      <c r="AG655" s="355"/>
      <c r="AH655" s="355" t="e">
        <f>#REF!-#REF!</f>
        <v>#REF!</v>
      </c>
      <c r="AI655" s="349" t="e">
        <f t="shared" si="825"/>
        <v>#REF!</v>
      </c>
      <c r="AJ655" s="354">
        <v>0</v>
      </c>
      <c r="AK655" s="349" t="e">
        <f t="shared" si="826"/>
        <v>#DIV/0!</v>
      </c>
      <c r="AL655" s="355"/>
      <c r="AM655" s="355"/>
      <c r="AN655" s="355"/>
      <c r="AO655" s="355"/>
      <c r="AP655" s="355"/>
      <c r="AQ655" s="355"/>
      <c r="AR655" s="354" t="e">
        <f>#REF!-#REF!</f>
        <v>#REF!</v>
      </c>
      <c r="AS655" s="349" t="e">
        <f t="shared" si="827"/>
        <v>#REF!</v>
      </c>
      <c r="AT655" s="351"/>
      <c r="AU655" s="351"/>
      <c r="AV655" s="351"/>
      <c r="AW655" s="351">
        <f>AX655+AZ655</f>
        <v>0</v>
      </c>
      <c r="AX655" s="351"/>
      <c r="AY655" s="351"/>
      <c r="AZ655" s="351"/>
      <c r="BA655" s="351">
        <f>BB655+BD655</f>
        <v>0</v>
      </c>
      <c r="BB655" s="351"/>
      <c r="BC655" s="351"/>
      <c r="BD655" s="351">
        <v>0</v>
      </c>
      <c r="BE655" s="356">
        <v>0</v>
      </c>
      <c r="BF655" s="353" t="e">
        <f t="shared" si="828"/>
        <v>#DIV/0!</v>
      </c>
      <c r="BG655" s="351"/>
      <c r="BH655" s="351"/>
      <c r="BI655" s="351"/>
      <c r="BJ655" s="351"/>
      <c r="BK655" s="356" t="e">
        <f>#REF!-#REF!</f>
        <v>#REF!</v>
      </c>
      <c r="BL655" s="353" t="e">
        <f t="shared" si="829"/>
        <v>#REF!</v>
      </c>
      <c r="BS655" s="644"/>
    </row>
    <row r="656" spans="1:71" s="43" customFormat="1" ht="66.75" customHeight="1" x14ac:dyDescent="0.25">
      <c r="B656" s="483" t="s">
        <v>60</v>
      </c>
      <c r="C656" s="197" t="s">
        <v>255</v>
      </c>
      <c r="D656" s="355"/>
      <c r="E656" s="355">
        <f>F656+G656</f>
        <v>70000</v>
      </c>
      <c r="F656" s="355"/>
      <c r="G656" s="355">
        <v>70000</v>
      </c>
      <c r="H656" s="355"/>
      <c r="I656" s="355"/>
      <c r="J656" s="355"/>
      <c r="K656" s="355">
        <f>O656</f>
        <v>24908.941999999999</v>
      </c>
      <c r="L656" s="355"/>
      <c r="M656" s="355"/>
      <c r="N656" s="355"/>
      <c r="O656" s="355">
        <v>24908.941999999999</v>
      </c>
      <c r="P656" s="355">
        <f>X656</f>
        <v>0</v>
      </c>
      <c r="Q656" s="355">
        <f t="shared" si="822"/>
        <v>0</v>
      </c>
      <c r="R656" s="355"/>
      <c r="S656" s="355"/>
      <c r="T656" s="355"/>
      <c r="U656" s="355"/>
      <c r="V656" s="355"/>
      <c r="W656" s="355"/>
      <c r="X656" s="355">
        <v>0</v>
      </c>
      <c r="Y656" s="355">
        <f t="shared" si="823"/>
        <v>0</v>
      </c>
      <c r="Z656" s="355">
        <f>AH656</f>
        <v>24908.941999999999</v>
      </c>
      <c r="AA656" s="338">
        <f t="shared" si="824"/>
        <v>1</v>
      </c>
      <c r="AB656" s="355"/>
      <c r="AC656" s="355"/>
      <c r="AD656" s="355"/>
      <c r="AE656" s="355"/>
      <c r="AF656" s="355"/>
      <c r="AG656" s="355"/>
      <c r="AH656" s="354">
        <f>[6]Освоение!$I$76</f>
        <v>24908.941999999999</v>
      </c>
      <c r="AI656" s="338">
        <f t="shared" si="825"/>
        <v>1</v>
      </c>
      <c r="AJ656" s="354">
        <f>AR656</f>
        <v>24908.941999999999</v>
      </c>
      <c r="AK656" s="338">
        <f t="shared" si="826"/>
        <v>1</v>
      </c>
      <c r="AL656" s="355"/>
      <c r="AM656" s="355"/>
      <c r="AN656" s="355"/>
      <c r="AO656" s="355"/>
      <c r="AP656" s="355"/>
      <c r="AQ656" s="355"/>
      <c r="AR656" s="354">
        <f>O656</f>
        <v>24908.941999999999</v>
      </c>
      <c r="AS656" s="338">
        <f t="shared" si="827"/>
        <v>1</v>
      </c>
      <c r="AT656" s="351"/>
      <c r="AU656" s="351"/>
      <c r="AV656" s="351">
        <f>BD656-AH656</f>
        <v>-3905.2019999999975</v>
      </c>
      <c r="AW656" s="351">
        <f>AX656+AZ656</f>
        <v>-3905.2019999999975</v>
      </c>
      <c r="AX656" s="351"/>
      <c r="AY656" s="351"/>
      <c r="AZ656" s="351">
        <f>BD656-AH656</f>
        <v>-3905.2019999999975</v>
      </c>
      <c r="BA656" s="351">
        <v>21003.74</v>
      </c>
      <c r="BB656" s="351"/>
      <c r="BC656" s="351"/>
      <c r="BD656" s="351">
        <v>21003.74</v>
      </c>
      <c r="BE656" s="356">
        <f>BK656</f>
        <v>0</v>
      </c>
      <c r="BF656" s="357">
        <f t="shared" si="828"/>
        <v>0</v>
      </c>
      <c r="BG656" s="351"/>
      <c r="BH656" s="351"/>
      <c r="BI656" s="351"/>
      <c r="BJ656" s="351"/>
      <c r="BK656" s="356">
        <f>O656-AH656</f>
        <v>0</v>
      </c>
      <c r="BL656" s="357">
        <f t="shared" si="829"/>
        <v>0</v>
      </c>
      <c r="BS656" s="759" t="s">
        <v>443</v>
      </c>
    </row>
    <row r="657" spans="2:71" s="87" customFormat="1" ht="69.75" hidden="1" customHeight="1" x14ac:dyDescent="0.25">
      <c r="B657" s="483" t="s">
        <v>67</v>
      </c>
      <c r="C657" s="200" t="s">
        <v>252</v>
      </c>
      <c r="D657" s="594"/>
      <c r="E657" s="594">
        <f>F657+G657</f>
        <v>0</v>
      </c>
      <c r="F657" s="594">
        <v>0</v>
      </c>
      <c r="G657" s="594">
        <v>0</v>
      </c>
      <c r="H657" s="594">
        <f>I657+J657</f>
        <v>0</v>
      </c>
      <c r="I657" s="594">
        <f>L657-F657</f>
        <v>0</v>
      </c>
      <c r="J657" s="594">
        <v>0</v>
      </c>
      <c r="K657" s="355">
        <f t="shared" ref="K657:K671" si="830">L657+O657</f>
        <v>0</v>
      </c>
      <c r="L657" s="594">
        <f>L658</f>
        <v>0</v>
      </c>
      <c r="M657" s="594"/>
      <c r="N657" s="594">
        <v>0</v>
      </c>
      <c r="O657" s="355"/>
      <c r="P657" s="355">
        <f t="shared" ref="P657:P671" si="831">X657</f>
        <v>0</v>
      </c>
      <c r="Q657" s="594" t="e">
        <f t="shared" si="822"/>
        <v>#DIV/0!</v>
      </c>
      <c r="R657" s="594">
        <f>R658+AF659</f>
        <v>0</v>
      </c>
      <c r="S657" s="594"/>
      <c r="T657" s="594"/>
      <c r="U657" s="594"/>
      <c r="V657" s="594"/>
      <c r="W657" s="594"/>
      <c r="X657" s="355"/>
      <c r="Y657" s="355" t="e">
        <f t="shared" si="823"/>
        <v>#DIV/0!</v>
      </c>
      <c r="Z657" s="355">
        <f t="shared" ref="Z657:Z671" si="832">AH657</f>
        <v>0</v>
      </c>
      <c r="AA657" s="349" t="e">
        <f t="shared" si="824"/>
        <v>#DIV/0!</v>
      </c>
      <c r="AB657" s="594">
        <f>AB658+AQ659</f>
        <v>0</v>
      </c>
      <c r="AC657" s="594"/>
      <c r="AD657" s="594"/>
      <c r="AE657" s="594"/>
      <c r="AF657" s="594"/>
      <c r="AG657" s="594"/>
      <c r="AH657" s="354">
        <f>O657</f>
        <v>0</v>
      </c>
      <c r="AI657" s="338" t="e">
        <f t="shared" si="825"/>
        <v>#DIV/0!</v>
      </c>
      <c r="AJ657" s="354">
        <f t="shared" ref="AJ657:AJ671" si="833">AR657</f>
        <v>0</v>
      </c>
      <c r="AK657" s="349" t="e">
        <f t="shared" si="826"/>
        <v>#DIV/0!</v>
      </c>
      <c r="AL657" s="594">
        <f>AL658+AY659</f>
        <v>0</v>
      </c>
      <c r="AM657" s="355"/>
      <c r="AN657" s="355"/>
      <c r="AO657" s="355"/>
      <c r="AP657" s="594"/>
      <c r="AQ657" s="594"/>
      <c r="AR657" s="354">
        <f t="shared" ref="AR657:AR671" si="834">O657</f>
        <v>0</v>
      </c>
      <c r="AS657" s="349" t="e">
        <f t="shared" si="827"/>
        <v>#DIV/0!</v>
      </c>
      <c r="AT657" s="595">
        <f>SUM(AT658:AT682)</f>
        <v>0</v>
      </c>
      <c r="AU657" s="595"/>
      <c r="AV657" s="595">
        <v>0</v>
      </c>
      <c r="AW657" s="595">
        <f>AX657</f>
        <v>0</v>
      </c>
      <c r="AX657" s="595">
        <f>AX678+AX679+AX680+AX681+AX682</f>
        <v>0</v>
      </c>
      <c r="AY657" s="595"/>
      <c r="AZ657" s="595"/>
      <c r="BA657" s="595">
        <f t="shared" ref="BA657:BA658" si="835">BB657</f>
        <v>0</v>
      </c>
      <c r="BB657" s="595">
        <f>SUM(BB658:BB682)</f>
        <v>0</v>
      </c>
      <c r="BC657" s="595"/>
      <c r="BD657" s="595">
        <v>0</v>
      </c>
      <c r="BE657" s="356">
        <f t="shared" ref="BE657:BE677" si="836">BG657+BI657+BK657</f>
        <v>0</v>
      </c>
      <c r="BF657" s="353" t="e">
        <f t="shared" si="828"/>
        <v>#DIV/0!</v>
      </c>
      <c r="BG657" s="595">
        <f>BG658+BR659</f>
        <v>0</v>
      </c>
      <c r="BH657" s="595"/>
      <c r="BI657" s="595"/>
      <c r="BJ657" s="595"/>
      <c r="BK657" s="356">
        <f>O657-AH657</f>
        <v>0</v>
      </c>
      <c r="BL657" s="353" t="e">
        <f t="shared" si="829"/>
        <v>#DIV/0!</v>
      </c>
      <c r="BS657" s="679"/>
    </row>
    <row r="658" spans="2:71" s="43" customFormat="1" ht="75" hidden="1" customHeight="1" x14ac:dyDescent="0.25">
      <c r="B658" s="450"/>
      <c r="C658" s="200" t="s">
        <v>255</v>
      </c>
      <c r="D658" s="355"/>
      <c r="E658" s="355"/>
      <c r="F658" s="355"/>
      <c r="G658" s="355"/>
      <c r="H658" s="355"/>
      <c r="I658" s="355"/>
      <c r="J658" s="355"/>
      <c r="K658" s="355">
        <f t="shared" si="830"/>
        <v>0</v>
      </c>
      <c r="L658" s="355">
        <v>0</v>
      </c>
      <c r="M658" s="355"/>
      <c r="N658" s="355"/>
      <c r="O658" s="355"/>
      <c r="P658" s="355">
        <f t="shared" si="831"/>
        <v>0</v>
      </c>
      <c r="Q658" s="594" t="e">
        <f t="shared" si="822"/>
        <v>#DIV/0!</v>
      </c>
      <c r="R658" s="355">
        <v>0</v>
      </c>
      <c r="S658" s="355"/>
      <c r="T658" s="355"/>
      <c r="U658" s="355"/>
      <c r="V658" s="355"/>
      <c r="W658" s="355"/>
      <c r="X658" s="355"/>
      <c r="Y658" s="355" t="e">
        <f t="shared" si="823"/>
        <v>#DIV/0!</v>
      </c>
      <c r="Z658" s="355">
        <f t="shared" si="832"/>
        <v>0</v>
      </c>
      <c r="AA658" s="349" t="e">
        <f t="shared" si="824"/>
        <v>#DIV/0!</v>
      </c>
      <c r="AB658" s="355">
        <v>0</v>
      </c>
      <c r="AC658" s="355"/>
      <c r="AD658" s="355"/>
      <c r="AE658" s="355"/>
      <c r="AF658" s="355"/>
      <c r="AG658" s="355"/>
      <c r="AH658" s="355"/>
      <c r="AI658" s="338" t="e">
        <f t="shared" si="825"/>
        <v>#DIV/0!</v>
      </c>
      <c r="AJ658" s="354">
        <f t="shared" si="833"/>
        <v>0</v>
      </c>
      <c r="AK658" s="349" t="e">
        <f t="shared" si="826"/>
        <v>#DIV/0!</v>
      </c>
      <c r="AL658" s="355">
        <v>0</v>
      </c>
      <c r="AM658" s="355"/>
      <c r="AN658" s="355"/>
      <c r="AO658" s="355"/>
      <c r="AP658" s="355"/>
      <c r="AQ658" s="355"/>
      <c r="AR658" s="354">
        <f t="shared" si="834"/>
        <v>0</v>
      </c>
      <c r="AS658" s="349" t="e">
        <f t="shared" si="827"/>
        <v>#DIV/0!</v>
      </c>
      <c r="AT658" s="351">
        <f>BB658-AF658</f>
        <v>0</v>
      </c>
      <c r="AU658" s="351"/>
      <c r="AV658" s="351"/>
      <c r="AW658" s="351"/>
      <c r="AX658" s="351"/>
      <c r="AY658" s="351"/>
      <c r="AZ658" s="351"/>
      <c r="BA658" s="351">
        <f t="shared" si="835"/>
        <v>0</v>
      </c>
      <c r="BB658" s="351">
        <v>0</v>
      </c>
      <c r="BC658" s="351"/>
      <c r="BD658" s="351"/>
      <c r="BE658" s="356">
        <f t="shared" si="836"/>
        <v>0</v>
      </c>
      <c r="BF658" s="353" t="e">
        <f t="shared" ref="BF658:BF659" si="837">BE658/AI658</f>
        <v>#DIV/0!</v>
      </c>
      <c r="BG658" s="351">
        <v>0</v>
      </c>
      <c r="BH658" s="351"/>
      <c r="BI658" s="351"/>
      <c r="BJ658" s="351"/>
      <c r="BK658" s="356"/>
      <c r="BL658" s="353" t="e">
        <f t="shared" si="829"/>
        <v>#DIV/0!</v>
      </c>
      <c r="BS658" s="647"/>
    </row>
    <row r="659" spans="2:71" s="43" customFormat="1" ht="75" hidden="1" customHeight="1" x14ac:dyDescent="0.25">
      <c r="B659" s="450"/>
      <c r="C659" s="200" t="s">
        <v>252</v>
      </c>
      <c r="D659" s="355"/>
      <c r="E659" s="355"/>
      <c r="F659" s="355"/>
      <c r="G659" s="355"/>
      <c r="H659" s="355"/>
      <c r="I659" s="355"/>
      <c r="J659" s="355"/>
      <c r="K659" s="355">
        <f t="shared" si="830"/>
        <v>0</v>
      </c>
      <c r="L659" s="355">
        <v>0</v>
      </c>
      <c r="M659" s="355"/>
      <c r="N659" s="355"/>
      <c r="O659" s="355"/>
      <c r="P659" s="355">
        <f t="shared" si="831"/>
        <v>0</v>
      </c>
      <c r="Q659" s="594" t="e">
        <f t="shared" si="822"/>
        <v>#DIV/0!</v>
      </c>
      <c r="R659" s="355">
        <f>AF659-L659</f>
        <v>0</v>
      </c>
      <c r="S659" s="355"/>
      <c r="T659" s="355"/>
      <c r="U659" s="355"/>
      <c r="V659" s="355"/>
      <c r="W659" s="355"/>
      <c r="X659" s="355"/>
      <c r="Y659" s="355" t="e">
        <f t="shared" si="823"/>
        <v>#DIV/0!</v>
      </c>
      <c r="Z659" s="355">
        <f t="shared" si="832"/>
        <v>0</v>
      </c>
      <c r="AA659" s="349" t="e">
        <f t="shared" si="824"/>
        <v>#DIV/0!</v>
      </c>
      <c r="AB659" s="355">
        <f>AQ659-X659</f>
        <v>0</v>
      </c>
      <c r="AC659" s="355"/>
      <c r="AD659" s="355"/>
      <c r="AE659" s="355"/>
      <c r="AF659" s="355"/>
      <c r="AG659" s="355"/>
      <c r="AH659" s="355"/>
      <c r="AI659" s="338" t="e">
        <f t="shared" si="825"/>
        <v>#DIV/0!</v>
      </c>
      <c r="AJ659" s="354">
        <f t="shared" si="833"/>
        <v>0</v>
      </c>
      <c r="AK659" s="349" t="e">
        <f t="shared" si="826"/>
        <v>#DIV/0!</v>
      </c>
      <c r="AL659" s="355">
        <f>AY659-AH659</f>
        <v>0</v>
      </c>
      <c r="AM659" s="355"/>
      <c r="AN659" s="355"/>
      <c r="AO659" s="355"/>
      <c r="AP659" s="355"/>
      <c r="AQ659" s="355"/>
      <c r="AR659" s="354">
        <f t="shared" si="834"/>
        <v>0</v>
      </c>
      <c r="AS659" s="349" t="e">
        <f t="shared" si="827"/>
        <v>#DIV/0!</v>
      </c>
      <c r="AT659" s="351"/>
      <c r="AU659" s="351"/>
      <c r="AV659" s="351"/>
      <c r="AW659" s="351"/>
      <c r="AX659" s="351"/>
      <c r="AY659" s="351"/>
      <c r="AZ659" s="351"/>
      <c r="BA659" s="351"/>
      <c r="BB659" s="351"/>
      <c r="BC659" s="351"/>
      <c r="BD659" s="351"/>
      <c r="BE659" s="356">
        <f t="shared" si="836"/>
        <v>0</v>
      </c>
      <c r="BF659" s="353" t="e">
        <f t="shared" si="837"/>
        <v>#DIV/0!</v>
      </c>
      <c r="BG659" s="351">
        <f>BR659-BC659</f>
        <v>0</v>
      </c>
      <c r="BH659" s="351"/>
      <c r="BI659" s="351"/>
      <c r="BJ659" s="351"/>
      <c r="BK659" s="356"/>
      <c r="BL659" s="353" t="e">
        <f t="shared" si="829"/>
        <v>#DIV/0!</v>
      </c>
      <c r="BS659" s="647"/>
    </row>
    <row r="660" spans="2:71" s="85" customFormat="1" ht="241.5" hidden="1" customHeight="1" x14ac:dyDescent="0.25">
      <c r="B660" s="587">
        <v>2</v>
      </c>
      <c r="C660" s="200" t="s">
        <v>255</v>
      </c>
      <c r="D660" s="374"/>
      <c r="E660" s="374"/>
      <c r="F660" s="374"/>
      <c r="G660" s="374"/>
      <c r="H660" s="374"/>
      <c r="I660" s="374"/>
      <c r="J660" s="374"/>
      <c r="K660" s="355">
        <f t="shared" si="830"/>
        <v>0</v>
      </c>
      <c r="L660" s="594">
        <f>L661+L662+L663+L664</f>
        <v>0</v>
      </c>
      <c r="M660" s="594"/>
      <c r="N660" s="594"/>
      <c r="O660" s="594"/>
      <c r="P660" s="355">
        <f t="shared" si="831"/>
        <v>0</v>
      </c>
      <c r="Q660" s="594" t="e">
        <f t="shared" si="822"/>
        <v>#DIV/0!</v>
      </c>
      <c r="R660" s="594">
        <f>R661+R662+R663+R664</f>
        <v>0</v>
      </c>
      <c r="S660" s="594" t="e">
        <f>R660/L660</f>
        <v>#DIV/0!</v>
      </c>
      <c r="T660" s="594"/>
      <c r="U660" s="594"/>
      <c r="V660" s="594"/>
      <c r="W660" s="594"/>
      <c r="X660" s="594"/>
      <c r="Y660" s="355" t="e">
        <f t="shared" si="823"/>
        <v>#DIV/0!</v>
      </c>
      <c r="Z660" s="355">
        <f t="shared" si="832"/>
        <v>0</v>
      </c>
      <c r="AA660" s="349" t="e">
        <f t="shared" si="824"/>
        <v>#DIV/0!</v>
      </c>
      <c r="AB660" s="348">
        <f>AB661+AB662+AB663+AB664</f>
        <v>0</v>
      </c>
      <c r="AC660" s="349" t="e">
        <f>AB660/L660</f>
        <v>#DIV/0!</v>
      </c>
      <c r="AD660" s="349"/>
      <c r="AE660" s="349"/>
      <c r="AF660" s="594"/>
      <c r="AG660" s="594"/>
      <c r="AH660" s="594"/>
      <c r="AI660" s="338" t="e">
        <f t="shared" si="825"/>
        <v>#DIV/0!</v>
      </c>
      <c r="AJ660" s="354">
        <f t="shared" si="833"/>
        <v>0</v>
      </c>
      <c r="AK660" s="349" t="e">
        <f t="shared" si="826"/>
        <v>#DIV/0!</v>
      </c>
      <c r="AL660" s="348">
        <f>SUM(AL661:AL664)</f>
        <v>0</v>
      </c>
      <c r="AM660" s="338" t="e">
        <f>AL660/L660</f>
        <v>#DIV/0!</v>
      </c>
      <c r="AN660" s="338"/>
      <c r="AO660" s="338"/>
      <c r="AP660" s="594"/>
      <c r="AQ660" s="594"/>
      <c r="AR660" s="354">
        <f t="shared" si="834"/>
        <v>0</v>
      </c>
      <c r="AS660" s="349" t="e">
        <f t="shared" si="827"/>
        <v>#DIV/0!</v>
      </c>
      <c r="AT660" s="595"/>
      <c r="AU660" s="595"/>
      <c r="AV660" s="595"/>
      <c r="AW660" s="595"/>
      <c r="AX660" s="595"/>
      <c r="AY660" s="595"/>
      <c r="AZ660" s="595"/>
      <c r="BA660" s="595"/>
      <c r="BB660" s="595"/>
      <c r="BC660" s="595"/>
      <c r="BD660" s="595"/>
      <c r="BE660" s="352">
        <f t="shared" si="836"/>
        <v>0</v>
      </c>
      <c r="BF660" s="353" t="e">
        <f>BE660/K660</f>
        <v>#DIV/0!</v>
      </c>
      <c r="BG660" s="352">
        <f>SUM(BG661:BG664)</f>
        <v>0</v>
      </c>
      <c r="BH660" s="353" t="e">
        <f>BG660/L660</f>
        <v>#DIV/0!</v>
      </c>
      <c r="BI660" s="595"/>
      <c r="BJ660" s="595"/>
      <c r="BK660" s="352"/>
      <c r="BL660" s="353"/>
      <c r="BS660" s="690"/>
    </row>
    <row r="661" spans="2:71" s="43" customFormat="1" ht="96" hidden="1" customHeight="1" x14ac:dyDescent="0.25">
      <c r="B661" s="483">
        <v>1</v>
      </c>
      <c r="C661" s="200" t="s">
        <v>252</v>
      </c>
      <c r="D661" s="355"/>
      <c r="E661" s="355"/>
      <c r="F661" s="355"/>
      <c r="G661" s="355"/>
      <c r="H661" s="355"/>
      <c r="I661" s="355"/>
      <c r="J661" s="355"/>
      <c r="K661" s="355">
        <f t="shared" si="830"/>
        <v>0</v>
      </c>
      <c r="L661" s="355">
        <v>0</v>
      </c>
      <c r="M661" s="355"/>
      <c r="N661" s="594"/>
      <c r="O661" s="594"/>
      <c r="P661" s="355">
        <f t="shared" si="831"/>
        <v>0</v>
      </c>
      <c r="Q661" s="594" t="e">
        <f t="shared" si="822"/>
        <v>#DIV/0!</v>
      </c>
      <c r="R661" s="355"/>
      <c r="S661" s="594" t="e">
        <f t="shared" ref="S661:S677" si="838">R661/L661</f>
        <v>#DIV/0!</v>
      </c>
      <c r="T661" s="594"/>
      <c r="U661" s="594"/>
      <c r="V661" s="594"/>
      <c r="W661" s="594"/>
      <c r="X661" s="594"/>
      <c r="Y661" s="355" t="e">
        <f t="shared" si="823"/>
        <v>#DIV/0!</v>
      </c>
      <c r="Z661" s="355">
        <f t="shared" si="832"/>
        <v>0</v>
      </c>
      <c r="AA661" s="349" t="e">
        <f t="shared" si="824"/>
        <v>#DIV/0!</v>
      </c>
      <c r="AB661" s="594"/>
      <c r="AC661" s="349" t="e">
        <f t="shared" ref="AC661:AC677" si="839">AB661/L661</f>
        <v>#DIV/0!</v>
      </c>
      <c r="AD661" s="349"/>
      <c r="AE661" s="349"/>
      <c r="AF661" s="594"/>
      <c r="AG661" s="594"/>
      <c r="AH661" s="594"/>
      <c r="AI661" s="338" t="e">
        <f t="shared" si="825"/>
        <v>#DIV/0!</v>
      </c>
      <c r="AJ661" s="354">
        <f t="shared" si="833"/>
        <v>0</v>
      </c>
      <c r="AK661" s="349" t="e">
        <f t="shared" si="826"/>
        <v>#DIV/0!</v>
      </c>
      <c r="AL661" s="594">
        <v>0</v>
      </c>
      <c r="AM661" s="338" t="e">
        <f t="shared" ref="AM661:AM677" si="840">AL661/L661</f>
        <v>#DIV/0!</v>
      </c>
      <c r="AN661" s="338"/>
      <c r="AO661" s="338"/>
      <c r="AP661" s="594"/>
      <c r="AQ661" s="594"/>
      <c r="AR661" s="354">
        <f t="shared" si="834"/>
        <v>0</v>
      </c>
      <c r="AS661" s="349" t="e">
        <f t="shared" si="827"/>
        <v>#DIV/0!</v>
      </c>
      <c r="AT661" s="595"/>
      <c r="AU661" s="595"/>
      <c r="AV661" s="595"/>
      <c r="AW661" s="595"/>
      <c r="AX661" s="595"/>
      <c r="AY661" s="595"/>
      <c r="AZ661" s="595"/>
      <c r="BA661" s="595"/>
      <c r="BB661" s="595"/>
      <c r="BC661" s="595"/>
      <c r="BD661" s="595"/>
      <c r="BE661" s="356">
        <f t="shared" si="836"/>
        <v>0</v>
      </c>
      <c r="BF661" s="353" t="e">
        <f t="shared" ref="BF661:BF663" si="841">BE661/K661</f>
        <v>#DIV/0!</v>
      </c>
      <c r="BG661" s="595"/>
      <c r="BH661" s="353" t="e">
        <f t="shared" ref="BH661:BH663" si="842">BG661/L661</f>
        <v>#DIV/0!</v>
      </c>
      <c r="BI661" s="595"/>
      <c r="BJ661" s="595"/>
      <c r="BK661" s="352"/>
      <c r="BL661" s="353"/>
      <c r="BS661" s="647"/>
    </row>
    <row r="662" spans="2:71" s="43" customFormat="1" ht="90" hidden="1" customHeight="1" x14ac:dyDescent="0.25">
      <c r="B662" s="483" t="s">
        <v>60</v>
      </c>
      <c r="C662" s="200" t="s">
        <v>255</v>
      </c>
      <c r="D662" s="355"/>
      <c r="E662" s="355"/>
      <c r="F662" s="355"/>
      <c r="G662" s="355"/>
      <c r="H662" s="355"/>
      <c r="I662" s="355"/>
      <c r="J662" s="355"/>
      <c r="K662" s="355">
        <f t="shared" si="830"/>
        <v>0</v>
      </c>
      <c r="L662" s="355">
        <v>0</v>
      </c>
      <c r="M662" s="355"/>
      <c r="N662" s="594"/>
      <c r="O662" s="594"/>
      <c r="P662" s="355">
        <f t="shared" si="831"/>
        <v>0</v>
      </c>
      <c r="Q662" s="594" t="e">
        <f t="shared" si="822"/>
        <v>#DIV/0!</v>
      </c>
      <c r="R662" s="355"/>
      <c r="S662" s="594" t="e">
        <f t="shared" si="838"/>
        <v>#DIV/0!</v>
      </c>
      <c r="T662" s="594"/>
      <c r="U662" s="594"/>
      <c r="V662" s="594"/>
      <c r="W662" s="594"/>
      <c r="X662" s="594"/>
      <c r="Y662" s="355" t="e">
        <f t="shared" si="823"/>
        <v>#DIV/0!</v>
      </c>
      <c r="Z662" s="355">
        <f t="shared" si="832"/>
        <v>0</v>
      </c>
      <c r="AA662" s="349" t="e">
        <f t="shared" si="824"/>
        <v>#DIV/0!</v>
      </c>
      <c r="AB662" s="354"/>
      <c r="AC662" s="338" t="e">
        <f t="shared" si="839"/>
        <v>#DIV/0!</v>
      </c>
      <c r="AD662" s="338"/>
      <c r="AE662" s="338"/>
      <c r="AF662" s="594"/>
      <c r="AG662" s="594"/>
      <c r="AH662" s="594"/>
      <c r="AI662" s="338" t="e">
        <f t="shared" si="825"/>
        <v>#DIV/0!</v>
      </c>
      <c r="AJ662" s="354">
        <f t="shared" si="833"/>
        <v>0</v>
      </c>
      <c r="AK662" s="349" t="e">
        <f t="shared" si="826"/>
        <v>#DIV/0!</v>
      </c>
      <c r="AL662" s="594"/>
      <c r="AM662" s="338" t="e">
        <f t="shared" si="840"/>
        <v>#DIV/0!</v>
      </c>
      <c r="AN662" s="338"/>
      <c r="AO662" s="338"/>
      <c r="AP662" s="594"/>
      <c r="AQ662" s="594"/>
      <c r="AR662" s="354">
        <f t="shared" si="834"/>
        <v>0</v>
      </c>
      <c r="AS662" s="349" t="e">
        <f t="shared" si="827"/>
        <v>#DIV/0!</v>
      </c>
      <c r="AT662" s="595"/>
      <c r="AU662" s="595"/>
      <c r="AV662" s="595"/>
      <c r="AW662" s="595"/>
      <c r="AX662" s="595"/>
      <c r="AY662" s="595"/>
      <c r="AZ662" s="595"/>
      <c r="BA662" s="595"/>
      <c r="BB662" s="595"/>
      <c r="BC662" s="595"/>
      <c r="BD662" s="595"/>
      <c r="BE662" s="356">
        <f t="shared" si="836"/>
        <v>0</v>
      </c>
      <c r="BF662" s="353" t="e">
        <f t="shared" si="841"/>
        <v>#DIV/0!</v>
      </c>
      <c r="BG662" s="595">
        <f>L662-AB662</f>
        <v>0</v>
      </c>
      <c r="BH662" s="353" t="e">
        <f t="shared" si="842"/>
        <v>#DIV/0!</v>
      </c>
      <c r="BI662" s="595"/>
      <c r="BJ662" s="595"/>
      <c r="BK662" s="352"/>
      <c r="BL662" s="353"/>
      <c r="BS662" s="647"/>
    </row>
    <row r="663" spans="2:71" s="43" customFormat="1" ht="81" hidden="1" customHeight="1" x14ac:dyDescent="0.25">
      <c r="B663" s="483" t="s">
        <v>67</v>
      </c>
      <c r="C663" s="200" t="s">
        <v>252</v>
      </c>
      <c r="D663" s="355"/>
      <c r="E663" s="355"/>
      <c r="F663" s="355"/>
      <c r="G663" s="355"/>
      <c r="H663" s="355"/>
      <c r="I663" s="355"/>
      <c r="J663" s="355"/>
      <c r="K663" s="355">
        <f t="shared" si="830"/>
        <v>0</v>
      </c>
      <c r="L663" s="355">
        <v>0</v>
      </c>
      <c r="M663" s="355"/>
      <c r="N663" s="594"/>
      <c r="O663" s="594"/>
      <c r="P663" s="355">
        <f t="shared" si="831"/>
        <v>0</v>
      </c>
      <c r="Q663" s="594" t="e">
        <f t="shared" si="822"/>
        <v>#DIV/0!</v>
      </c>
      <c r="R663" s="355"/>
      <c r="S663" s="594" t="e">
        <f t="shared" si="838"/>
        <v>#DIV/0!</v>
      </c>
      <c r="T663" s="594"/>
      <c r="U663" s="594"/>
      <c r="V663" s="594"/>
      <c r="W663" s="594"/>
      <c r="X663" s="594"/>
      <c r="Y663" s="355" t="e">
        <f t="shared" si="823"/>
        <v>#DIV/0!</v>
      </c>
      <c r="Z663" s="355">
        <f t="shared" si="832"/>
        <v>0</v>
      </c>
      <c r="AA663" s="349" t="e">
        <f t="shared" si="824"/>
        <v>#DIV/0!</v>
      </c>
      <c r="AB663" s="354"/>
      <c r="AC663" s="338" t="e">
        <f t="shared" si="839"/>
        <v>#DIV/0!</v>
      </c>
      <c r="AD663" s="338"/>
      <c r="AE663" s="338"/>
      <c r="AF663" s="594"/>
      <c r="AG663" s="594"/>
      <c r="AH663" s="594"/>
      <c r="AI663" s="338" t="e">
        <f t="shared" si="825"/>
        <v>#DIV/0!</v>
      </c>
      <c r="AJ663" s="354">
        <f t="shared" si="833"/>
        <v>0</v>
      </c>
      <c r="AK663" s="349" t="e">
        <f t="shared" si="826"/>
        <v>#DIV/0!</v>
      </c>
      <c r="AL663" s="594"/>
      <c r="AM663" s="338" t="e">
        <f t="shared" si="840"/>
        <v>#DIV/0!</v>
      </c>
      <c r="AN663" s="338"/>
      <c r="AO663" s="338"/>
      <c r="AP663" s="594"/>
      <c r="AQ663" s="594"/>
      <c r="AR663" s="354">
        <f t="shared" si="834"/>
        <v>0</v>
      </c>
      <c r="AS663" s="349" t="e">
        <f t="shared" si="827"/>
        <v>#DIV/0!</v>
      </c>
      <c r="AT663" s="595"/>
      <c r="AU663" s="595"/>
      <c r="AV663" s="595"/>
      <c r="AW663" s="595"/>
      <c r="AX663" s="595"/>
      <c r="AY663" s="595"/>
      <c r="AZ663" s="595"/>
      <c r="BA663" s="595"/>
      <c r="BB663" s="595"/>
      <c r="BC663" s="595"/>
      <c r="BD663" s="595"/>
      <c r="BE663" s="356">
        <f t="shared" si="836"/>
        <v>0</v>
      </c>
      <c r="BF663" s="353" t="e">
        <f t="shared" si="841"/>
        <v>#DIV/0!</v>
      </c>
      <c r="BG663" s="352">
        <f>L663-AB663</f>
        <v>0</v>
      </c>
      <c r="BH663" s="353" t="e">
        <f t="shared" si="842"/>
        <v>#DIV/0!</v>
      </c>
      <c r="BI663" s="595"/>
      <c r="BJ663" s="595"/>
      <c r="BK663" s="352"/>
      <c r="BL663" s="353"/>
      <c r="BS663" s="647"/>
    </row>
    <row r="664" spans="2:71" s="43" customFormat="1" ht="88.5" hidden="1" customHeight="1" x14ac:dyDescent="0.25">
      <c r="B664" s="483" t="s">
        <v>31</v>
      </c>
      <c r="C664" s="200" t="s">
        <v>255</v>
      </c>
      <c r="D664" s="355"/>
      <c r="E664" s="355"/>
      <c r="F664" s="355"/>
      <c r="G664" s="355"/>
      <c r="H664" s="355"/>
      <c r="I664" s="355"/>
      <c r="J664" s="355"/>
      <c r="K664" s="355">
        <f t="shared" si="830"/>
        <v>0</v>
      </c>
      <c r="L664" s="355">
        <v>0</v>
      </c>
      <c r="M664" s="355"/>
      <c r="N664" s="594"/>
      <c r="O664" s="594"/>
      <c r="P664" s="355">
        <f t="shared" si="831"/>
        <v>0</v>
      </c>
      <c r="Q664" s="594" t="e">
        <f t="shared" si="822"/>
        <v>#DIV/0!</v>
      </c>
      <c r="R664" s="355"/>
      <c r="S664" s="594" t="e">
        <f t="shared" si="838"/>
        <v>#DIV/0!</v>
      </c>
      <c r="T664" s="594"/>
      <c r="U664" s="594"/>
      <c r="V664" s="594"/>
      <c r="W664" s="594"/>
      <c r="X664" s="594"/>
      <c r="Y664" s="355" t="e">
        <f t="shared" si="823"/>
        <v>#DIV/0!</v>
      </c>
      <c r="Z664" s="355">
        <f t="shared" si="832"/>
        <v>0</v>
      </c>
      <c r="AA664" s="349" t="e">
        <f t="shared" si="824"/>
        <v>#DIV/0!</v>
      </c>
      <c r="AB664" s="594"/>
      <c r="AC664" s="349" t="e">
        <f t="shared" si="839"/>
        <v>#DIV/0!</v>
      </c>
      <c r="AD664" s="349"/>
      <c r="AE664" s="349"/>
      <c r="AF664" s="594"/>
      <c r="AG664" s="594"/>
      <c r="AH664" s="594"/>
      <c r="AI664" s="338" t="e">
        <f t="shared" si="825"/>
        <v>#DIV/0!</v>
      </c>
      <c r="AJ664" s="354">
        <f t="shared" si="833"/>
        <v>0</v>
      </c>
      <c r="AK664" s="349" t="e">
        <f t="shared" si="826"/>
        <v>#DIV/0!</v>
      </c>
      <c r="AL664" s="594">
        <v>0</v>
      </c>
      <c r="AM664" s="338" t="e">
        <f t="shared" si="840"/>
        <v>#DIV/0!</v>
      </c>
      <c r="AN664" s="338"/>
      <c r="AO664" s="338"/>
      <c r="AP664" s="594"/>
      <c r="AQ664" s="594"/>
      <c r="AR664" s="354">
        <f t="shared" si="834"/>
        <v>0</v>
      </c>
      <c r="AS664" s="349" t="e">
        <f t="shared" si="827"/>
        <v>#DIV/0!</v>
      </c>
      <c r="AT664" s="595"/>
      <c r="AU664" s="595"/>
      <c r="AV664" s="595"/>
      <c r="AW664" s="595"/>
      <c r="AX664" s="595"/>
      <c r="AY664" s="595"/>
      <c r="AZ664" s="595"/>
      <c r="BA664" s="595"/>
      <c r="BB664" s="595"/>
      <c r="BC664" s="595"/>
      <c r="BD664" s="595"/>
      <c r="BE664" s="356">
        <f t="shared" si="836"/>
        <v>0</v>
      </c>
      <c r="BF664" s="353" t="e">
        <f t="shared" ref="BF664:BF670" si="843">BE664/AI664</f>
        <v>#DIV/0!</v>
      </c>
      <c r="BG664" s="595"/>
      <c r="BH664" s="353" t="e">
        <f t="shared" ref="BH664:BH677" si="844">BG664/AJ664</f>
        <v>#DIV/0!</v>
      </c>
      <c r="BI664" s="595"/>
      <c r="BJ664" s="595"/>
      <c r="BK664" s="352"/>
      <c r="BL664" s="353"/>
      <c r="BS664" s="647"/>
    </row>
    <row r="665" spans="2:71" s="43" customFormat="1" ht="43.5" hidden="1" customHeight="1" x14ac:dyDescent="0.25">
      <c r="B665" s="450"/>
      <c r="C665" s="200" t="s">
        <v>252</v>
      </c>
      <c r="D665" s="355"/>
      <c r="E665" s="355"/>
      <c r="F665" s="355"/>
      <c r="G665" s="355"/>
      <c r="H665" s="355"/>
      <c r="I665" s="355"/>
      <c r="J665" s="355"/>
      <c r="K665" s="355">
        <f t="shared" si="830"/>
        <v>0</v>
      </c>
      <c r="L665" s="594"/>
      <c r="M665" s="594"/>
      <c r="N665" s="594"/>
      <c r="O665" s="594"/>
      <c r="P665" s="355">
        <f t="shared" si="831"/>
        <v>0</v>
      </c>
      <c r="Q665" s="594" t="e">
        <f t="shared" si="822"/>
        <v>#DIV/0!</v>
      </c>
      <c r="R665" s="594"/>
      <c r="S665" s="594" t="e">
        <f t="shared" si="838"/>
        <v>#DIV/0!</v>
      </c>
      <c r="T665" s="594"/>
      <c r="U665" s="594"/>
      <c r="V665" s="594"/>
      <c r="W665" s="594"/>
      <c r="X665" s="594"/>
      <c r="Y665" s="355" t="e">
        <f t="shared" si="823"/>
        <v>#DIV/0!</v>
      </c>
      <c r="Z665" s="355">
        <f t="shared" si="832"/>
        <v>0</v>
      </c>
      <c r="AA665" s="349" t="e">
        <f t="shared" si="824"/>
        <v>#DIV/0!</v>
      </c>
      <c r="AB665" s="594"/>
      <c r="AC665" s="349" t="e">
        <f t="shared" si="839"/>
        <v>#DIV/0!</v>
      </c>
      <c r="AD665" s="349"/>
      <c r="AE665" s="349"/>
      <c r="AF665" s="594"/>
      <c r="AG665" s="594"/>
      <c r="AH665" s="594"/>
      <c r="AI665" s="338" t="e">
        <f t="shared" si="825"/>
        <v>#DIV/0!</v>
      </c>
      <c r="AJ665" s="354">
        <f t="shared" si="833"/>
        <v>0</v>
      </c>
      <c r="AK665" s="349" t="e">
        <f t="shared" si="826"/>
        <v>#DIV/0!</v>
      </c>
      <c r="AL665" s="594"/>
      <c r="AM665" s="338" t="e">
        <f t="shared" si="840"/>
        <v>#DIV/0!</v>
      </c>
      <c r="AN665" s="338"/>
      <c r="AO665" s="338"/>
      <c r="AP665" s="594"/>
      <c r="AQ665" s="594"/>
      <c r="AR665" s="354">
        <f t="shared" si="834"/>
        <v>0</v>
      </c>
      <c r="AS665" s="349" t="e">
        <f t="shared" si="827"/>
        <v>#DIV/0!</v>
      </c>
      <c r="AT665" s="595"/>
      <c r="AU665" s="595"/>
      <c r="AV665" s="595"/>
      <c r="AW665" s="595"/>
      <c r="AX665" s="595"/>
      <c r="AY665" s="595"/>
      <c r="AZ665" s="595"/>
      <c r="BA665" s="595"/>
      <c r="BB665" s="595"/>
      <c r="BC665" s="595"/>
      <c r="BD665" s="595"/>
      <c r="BE665" s="356">
        <f t="shared" si="836"/>
        <v>0</v>
      </c>
      <c r="BF665" s="353" t="e">
        <f t="shared" si="843"/>
        <v>#DIV/0!</v>
      </c>
      <c r="BG665" s="595"/>
      <c r="BH665" s="353" t="e">
        <f t="shared" si="844"/>
        <v>#DIV/0!</v>
      </c>
      <c r="BI665" s="595"/>
      <c r="BJ665" s="595"/>
      <c r="BK665" s="352"/>
      <c r="BL665" s="353"/>
      <c r="BS665" s="647"/>
    </row>
    <row r="666" spans="2:71" s="43" customFormat="1" ht="43.5" hidden="1" customHeight="1" x14ac:dyDescent="0.25">
      <c r="B666" s="450"/>
      <c r="C666" s="200" t="s">
        <v>255</v>
      </c>
      <c r="D666" s="355"/>
      <c r="E666" s="355"/>
      <c r="F666" s="355"/>
      <c r="G666" s="355"/>
      <c r="H666" s="355"/>
      <c r="I666" s="355"/>
      <c r="J666" s="355"/>
      <c r="K666" s="355">
        <f t="shared" si="830"/>
        <v>0</v>
      </c>
      <c r="L666" s="594"/>
      <c r="M666" s="594"/>
      <c r="N666" s="594"/>
      <c r="O666" s="594"/>
      <c r="P666" s="355">
        <f t="shared" si="831"/>
        <v>0</v>
      </c>
      <c r="Q666" s="594" t="e">
        <f t="shared" si="822"/>
        <v>#DIV/0!</v>
      </c>
      <c r="R666" s="594"/>
      <c r="S666" s="594" t="e">
        <f t="shared" si="838"/>
        <v>#DIV/0!</v>
      </c>
      <c r="T666" s="594"/>
      <c r="U666" s="594"/>
      <c r="V666" s="594"/>
      <c r="W666" s="594"/>
      <c r="X666" s="594"/>
      <c r="Y666" s="355" t="e">
        <f t="shared" si="823"/>
        <v>#DIV/0!</v>
      </c>
      <c r="Z666" s="355">
        <f t="shared" si="832"/>
        <v>0</v>
      </c>
      <c r="AA666" s="349" t="e">
        <f t="shared" si="824"/>
        <v>#DIV/0!</v>
      </c>
      <c r="AB666" s="594"/>
      <c r="AC666" s="349" t="e">
        <f t="shared" si="839"/>
        <v>#DIV/0!</v>
      </c>
      <c r="AD666" s="349"/>
      <c r="AE666" s="349"/>
      <c r="AF666" s="594"/>
      <c r="AG666" s="594"/>
      <c r="AH666" s="594"/>
      <c r="AI666" s="338" t="e">
        <f t="shared" si="825"/>
        <v>#DIV/0!</v>
      </c>
      <c r="AJ666" s="354">
        <f t="shared" si="833"/>
        <v>0</v>
      </c>
      <c r="AK666" s="349" t="e">
        <f t="shared" si="826"/>
        <v>#DIV/0!</v>
      </c>
      <c r="AL666" s="594"/>
      <c r="AM666" s="338" t="e">
        <f t="shared" si="840"/>
        <v>#DIV/0!</v>
      </c>
      <c r="AN666" s="338"/>
      <c r="AO666" s="338"/>
      <c r="AP666" s="594"/>
      <c r="AQ666" s="594"/>
      <c r="AR666" s="354">
        <f t="shared" si="834"/>
        <v>0</v>
      </c>
      <c r="AS666" s="349" t="e">
        <f t="shared" si="827"/>
        <v>#DIV/0!</v>
      </c>
      <c r="AT666" s="595"/>
      <c r="AU666" s="595"/>
      <c r="AV666" s="595"/>
      <c r="AW666" s="595"/>
      <c r="AX666" s="595"/>
      <c r="AY666" s="595"/>
      <c r="AZ666" s="595"/>
      <c r="BA666" s="595"/>
      <c r="BB666" s="595"/>
      <c r="BC666" s="595"/>
      <c r="BD666" s="595"/>
      <c r="BE666" s="356">
        <f t="shared" si="836"/>
        <v>0</v>
      </c>
      <c r="BF666" s="353" t="e">
        <f t="shared" si="843"/>
        <v>#DIV/0!</v>
      </c>
      <c r="BG666" s="595"/>
      <c r="BH666" s="353" t="e">
        <f t="shared" si="844"/>
        <v>#DIV/0!</v>
      </c>
      <c r="BI666" s="595"/>
      <c r="BJ666" s="595"/>
      <c r="BK666" s="352"/>
      <c r="BL666" s="353"/>
      <c r="BS666" s="647"/>
    </row>
    <row r="667" spans="2:71" s="43" customFormat="1" ht="43.5" hidden="1" customHeight="1" x14ac:dyDescent="0.25">
      <c r="B667" s="450"/>
      <c r="C667" s="200" t="s">
        <v>252</v>
      </c>
      <c r="D667" s="355"/>
      <c r="E667" s="355"/>
      <c r="F667" s="355"/>
      <c r="G667" s="355"/>
      <c r="H667" s="355"/>
      <c r="I667" s="355"/>
      <c r="J667" s="355"/>
      <c r="K667" s="355">
        <f t="shared" si="830"/>
        <v>0</v>
      </c>
      <c r="L667" s="594"/>
      <c r="M667" s="594"/>
      <c r="N667" s="594"/>
      <c r="O667" s="594"/>
      <c r="P667" s="355">
        <f t="shared" si="831"/>
        <v>0</v>
      </c>
      <c r="Q667" s="594" t="e">
        <f t="shared" si="822"/>
        <v>#DIV/0!</v>
      </c>
      <c r="R667" s="594"/>
      <c r="S667" s="594" t="e">
        <f t="shared" si="838"/>
        <v>#DIV/0!</v>
      </c>
      <c r="T667" s="594"/>
      <c r="U667" s="594"/>
      <c r="V667" s="594"/>
      <c r="W667" s="594"/>
      <c r="X667" s="594"/>
      <c r="Y667" s="355" t="e">
        <f t="shared" si="823"/>
        <v>#DIV/0!</v>
      </c>
      <c r="Z667" s="355">
        <f t="shared" si="832"/>
        <v>0</v>
      </c>
      <c r="AA667" s="349" t="e">
        <f t="shared" si="824"/>
        <v>#DIV/0!</v>
      </c>
      <c r="AB667" s="594"/>
      <c r="AC667" s="349" t="e">
        <f t="shared" si="839"/>
        <v>#DIV/0!</v>
      </c>
      <c r="AD667" s="349"/>
      <c r="AE667" s="349"/>
      <c r="AF667" s="594"/>
      <c r="AG667" s="594"/>
      <c r="AH667" s="594"/>
      <c r="AI667" s="338" t="e">
        <f t="shared" si="825"/>
        <v>#DIV/0!</v>
      </c>
      <c r="AJ667" s="354">
        <f t="shared" si="833"/>
        <v>0</v>
      </c>
      <c r="AK667" s="349" t="e">
        <f t="shared" si="826"/>
        <v>#DIV/0!</v>
      </c>
      <c r="AL667" s="594"/>
      <c r="AM667" s="338" t="e">
        <f t="shared" si="840"/>
        <v>#DIV/0!</v>
      </c>
      <c r="AN667" s="338"/>
      <c r="AO667" s="338"/>
      <c r="AP667" s="594"/>
      <c r="AQ667" s="594"/>
      <c r="AR667" s="354">
        <f t="shared" si="834"/>
        <v>0</v>
      </c>
      <c r="AS667" s="349" t="e">
        <f t="shared" si="827"/>
        <v>#DIV/0!</v>
      </c>
      <c r="AT667" s="595"/>
      <c r="AU667" s="595"/>
      <c r="AV667" s="595"/>
      <c r="AW667" s="595"/>
      <c r="AX667" s="595"/>
      <c r="AY667" s="595"/>
      <c r="AZ667" s="595"/>
      <c r="BA667" s="595"/>
      <c r="BB667" s="595"/>
      <c r="BC667" s="595"/>
      <c r="BD667" s="595"/>
      <c r="BE667" s="356">
        <f t="shared" si="836"/>
        <v>0</v>
      </c>
      <c r="BF667" s="353" t="e">
        <f t="shared" si="843"/>
        <v>#DIV/0!</v>
      </c>
      <c r="BG667" s="595"/>
      <c r="BH667" s="353" t="e">
        <f t="shared" si="844"/>
        <v>#DIV/0!</v>
      </c>
      <c r="BI667" s="595"/>
      <c r="BJ667" s="595"/>
      <c r="BK667" s="352"/>
      <c r="BL667" s="353"/>
      <c r="BS667" s="647"/>
    </row>
    <row r="668" spans="2:71" s="43" customFormat="1" ht="43.5" hidden="1" customHeight="1" x14ac:dyDescent="0.25">
      <c r="B668" s="450"/>
      <c r="C668" s="200" t="s">
        <v>255</v>
      </c>
      <c r="D668" s="355"/>
      <c r="E668" s="355"/>
      <c r="F668" s="355"/>
      <c r="G668" s="355"/>
      <c r="H668" s="355"/>
      <c r="I668" s="355"/>
      <c r="J668" s="355"/>
      <c r="K668" s="355">
        <f t="shared" si="830"/>
        <v>0</v>
      </c>
      <c r="L668" s="594"/>
      <c r="M668" s="594"/>
      <c r="N668" s="594"/>
      <c r="O668" s="594"/>
      <c r="P668" s="355">
        <f t="shared" si="831"/>
        <v>0</v>
      </c>
      <c r="Q668" s="594" t="e">
        <f t="shared" si="822"/>
        <v>#DIV/0!</v>
      </c>
      <c r="R668" s="594"/>
      <c r="S668" s="594" t="e">
        <f t="shared" si="838"/>
        <v>#DIV/0!</v>
      </c>
      <c r="T668" s="594"/>
      <c r="U668" s="594"/>
      <c r="V668" s="594"/>
      <c r="W668" s="594"/>
      <c r="X668" s="594"/>
      <c r="Y668" s="355" t="e">
        <f t="shared" si="823"/>
        <v>#DIV/0!</v>
      </c>
      <c r="Z668" s="355">
        <f t="shared" si="832"/>
        <v>0</v>
      </c>
      <c r="AA668" s="349" t="e">
        <f t="shared" si="824"/>
        <v>#DIV/0!</v>
      </c>
      <c r="AB668" s="594"/>
      <c r="AC668" s="349" t="e">
        <f t="shared" si="839"/>
        <v>#DIV/0!</v>
      </c>
      <c r="AD668" s="349"/>
      <c r="AE668" s="349"/>
      <c r="AF668" s="594"/>
      <c r="AG668" s="594"/>
      <c r="AH668" s="594"/>
      <c r="AI668" s="338" t="e">
        <f t="shared" si="825"/>
        <v>#DIV/0!</v>
      </c>
      <c r="AJ668" s="354">
        <f t="shared" si="833"/>
        <v>0</v>
      </c>
      <c r="AK668" s="349" t="e">
        <f t="shared" si="826"/>
        <v>#DIV/0!</v>
      </c>
      <c r="AL668" s="594"/>
      <c r="AM668" s="338" t="e">
        <f t="shared" si="840"/>
        <v>#DIV/0!</v>
      </c>
      <c r="AN668" s="338"/>
      <c r="AO668" s="338"/>
      <c r="AP668" s="594"/>
      <c r="AQ668" s="594"/>
      <c r="AR668" s="354">
        <f t="shared" si="834"/>
        <v>0</v>
      </c>
      <c r="AS668" s="349" t="e">
        <f t="shared" si="827"/>
        <v>#DIV/0!</v>
      </c>
      <c r="AT668" s="595"/>
      <c r="AU668" s="595"/>
      <c r="AV668" s="595"/>
      <c r="AW668" s="595"/>
      <c r="AX668" s="595"/>
      <c r="AY668" s="595"/>
      <c r="AZ668" s="595"/>
      <c r="BA668" s="595"/>
      <c r="BB668" s="595"/>
      <c r="BC668" s="595"/>
      <c r="BD668" s="595"/>
      <c r="BE668" s="356">
        <f t="shared" si="836"/>
        <v>0</v>
      </c>
      <c r="BF668" s="353" t="e">
        <f t="shared" si="843"/>
        <v>#DIV/0!</v>
      </c>
      <c r="BG668" s="595"/>
      <c r="BH668" s="353" t="e">
        <f t="shared" si="844"/>
        <v>#DIV/0!</v>
      </c>
      <c r="BI668" s="595"/>
      <c r="BJ668" s="595"/>
      <c r="BK668" s="352"/>
      <c r="BL668" s="353"/>
      <c r="BS668" s="647"/>
    </row>
    <row r="669" spans="2:71" s="43" customFormat="1" ht="43.5" hidden="1" customHeight="1" x14ac:dyDescent="0.25">
      <c r="B669" s="450"/>
      <c r="C669" s="200" t="s">
        <v>252</v>
      </c>
      <c r="D669" s="355"/>
      <c r="E669" s="355"/>
      <c r="F669" s="355"/>
      <c r="G669" s="355"/>
      <c r="H669" s="355"/>
      <c r="I669" s="355"/>
      <c r="J669" s="355"/>
      <c r="K669" s="355">
        <f t="shared" si="830"/>
        <v>0</v>
      </c>
      <c r="L669" s="594"/>
      <c r="M669" s="594"/>
      <c r="N669" s="594"/>
      <c r="O669" s="594"/>
      <c r="P669" s="355">
        <f t="shared" si="831"/>
        <v>0</v>
      </c>
      <c r="Q669" s="594" t="e">
        <f t="shared" si="822"/>
        <v>#DIV/0!</v>
      </c>
      <c r="R669" s="594"/>
      <c r="S669" s="594" t="e">
        <f t="shared" si="838"/>
        <v>#DIV/0!</v>
      </c>
      <c r="T669" s="594"/>
      <c r="U669" s="594"/>
      <c r="V669" s="594"/>
      <c r="W669" s="594"/>
      <c r="X669" s="594"/>
      <c r="Y669" s="355" t="e">
        <f t="shared" si="823"/>
        <v>#DIV/0!</v>
      </c>
      <c r="Z669" s="355">
        <f t="shared" si="832"/>
        <v>0</v>
      </c>
      <c r="AA669" s="349" t="e">
        <f t="shared" si="824"/>
        <v>#DIV/0!</v>
      </c>
      <c r="AB669" s="594"/>
      <c r="AC669" s="349" t="e">
        <f t="shared" si="839"/>
        <v>#DIV/0!</v>
      </c>
      <c r="AD669" s="349"/>
      <c r="AE669" s="349"/>
      <c r="AF669" s="594"/>
      <c r="AG669" s="594"/>
      <c r="AH669" s="594"/>
      <c r="AI669" s="338" t="e">
        <f t="shared" si="825"/>
        <v>#DIV/0!</v>
      </c>
      <c r="AJ669" s="354">
        <f t="shared" si="833"/>
        <v>0</v>
      </c>
      <c r="AK669" s="349" t="e">
        <f t="shared" si="826"/>
        <v>#DIV/0!</v>
      </c>
      <c r="AL669" s="594"/>
      <c r="AM669" s="338" t="e">
        <f t="shared" si="840"/>
        <v>#DIV/0!</v>
      </c>
      <c r="AN669" s="338"/>
      <c r="AO669" s="338"/>
      <c r="AP669" s="594"/>
      <c r="AQ669" s="594"/>
      <c r="AR669" s="354">
        <f t="shared" si="834"/>
        <v>0</v>
      </c>
      <c r="AS669" s="349" t="e">
        <f t="shared" si="827"/>
        <v>#DIV/0!</v>
      </c>
      <c r="AT669" s="595"/>
      <c r="AU669" s="595"/>
      <c r="AV669" s="595"/>
      <c r="AW669" s="595"/>
      <c r="AX669" s="595"/>
      <c r="AY669" s="595"/>
      <c r="AZ669" s="595"/>
      <c r="BA669" s="595"/>
      <c r="BB669" s="595"/>
      <c r="BC669" s="595"/>
      <c r="BD669" s="595"/>
      <c r="BE669" s="356">
        <f t="shared" si="836"/>
        <v>0</v>
      </c>
      <c r="BF669" s="353" t="e">
        <f t="shared" si="843"/>
        <v>#DIV/0!</v>
      </c>
      <c r="BG669" s="595"/>
      <c r="BH669" s="353" t="e">
        <f t="shared" si="844"/>
        <v>#DIV/0!</v>
      </c>
      <c r="BI669" s="595"/>
      <c r="BJ669" s="595"/>
      <c r="BK669" s="352"/>
      <c r="BL669" s="353"/>
      <c r="BS669" s="647"/>
    </row>
    <row r="670" spans="2:71" s="43" customFormat="1" ht="43.5" hidden="1" customHeight="1" x14ac:dyDescent="0.25">
      <c r="B670" s="450"/>
      <c r="C670" s="200" t="s">
        <v>255</v>
      </c>
      <c r="D670" s="355"/>
      <c r="E670" s="355"/>
      <c r="F670" s="355"/>
      <c r="G670" s="355"/>
      <c r="H670" s="355"/>
      <c r="I670" s="355"/>
      <c r="J670" s="355"/>
      <c r="K670" s="355">
        <f t="shared" si="830"/>
        <v>0</v>
      </c>
      <c r="L670" s="594"/>
      <c r="M670" s="594"/>
      <c r="N670" s="594"/>
      <c r="O670" s="594"/>
      <c r="P670" s="355">
        <f t="shared" si="831"/>
        <v>0</v>
      </c>
      <c r="Q670" s="594" t="e">
        <f t="shared" si="822"/>
        <v>#DIV/0!</v>
      </c>
      <c r="R670" s="594"/>
      <c r="S670" s="594" t="e">
        <f t="shared" si="838"/>
        <v>#DIV/0!</v>
      </c>
      <c r="T670" s="594"/>
      <c r="U670" s="594"/>
      <c r="V670" s="594"/>
      <c r="W670" s="594"/>
      <c r="X670" s="594"/>
      <c r="Y670" s="355" t="e">
        <f t="shared" si="823"/>
        <v>#DIV/0!</v>
      </c>
      <c r="Z670" s="355">
        <f t="shared" si="832"/>
        <v>0</v>
      </c>
      <c r="AA670" s="349" t="e">
        <f t="shared" si="824"/>
        <v>#DIV/0!</v>
      </c>
      <c r="AB670" s="594"/>
      <c r="AC670" s="349" t="e">
        <f t="shared" si="839"/>
        <v>#DIV/0!</v>
      </c>
      <c r="AD670" s="349"/>
      <c r="AE670" s="349"/>
      <c r="AF670" s="594"/>
      <c r="AG670" s="594"/>
      <c r="AH670" s="594"/>
      <c r="AI670" s="338" t="e">
        <f t="shared" si="825"/>
        <v>#DIV/0!</v>
      </c>
      <c r="AJ670" s="354">
        <f t="shared" si="833"/>
        <v>0</v>
      </c>
      <c r="AK670" s="349" t="e">
        <f t="shared" si="826"/>
        <v>#DIV/0!</v>
      </c>
      <c r="AL670" s="594"/>
      <c r="AM670" s="338" t="e">
        <f t="shared" si="840"/>
        <v>#DIV/0!</v>
      </c>
      <c r="AN670" s="338"/>
      <c r="AO670" s="338"/>
      <c r="AP670" s="594"/>
      <c r="AQ670" s="594"/>
      <c r="AR670" s="354">
        <f t="shared" si="834"/>
        <v>0</v>
      </c>
      <c r="AS670" s="349" t="e">
        <f t="shared" si="827"/>
        <v>#DIV/0!</v>
      </c>
      <c r="AT670" s="595"/>
      <c r="AU670" s="595"/>
      <c r="AV670" s="595"/>
      <c r="AW670" s="595"/>
      <c r="AX670" s="595"/>
      <c r="AY670" s="595"/>
      <c r="AZ670" s="595"/>
      <c r="BA670" s="595"/>
      <c r="BB670" s="595"/>
      <c r="BC670" s="595"/>
      <c r="BD670" s="595"/>
      <c r="BE670" s="356">
        <f t="shared" si="836"/>
        <v>0</v>
      </c>
      <c r="BF670" s="353" t="e">
        <f t="shared" si="843"/>
        <v>#DIV/0!</v>
      </c>
      <c r="BG670" s="595"/>
      <c r="BH670" s="353" t="e">
        <f t="shared" si="844"/>
        <v>#DIV/0!</v>
      </c>
      <c r="BI670" s="595"/>
      <c r="BJ670" s="595"/>
      <c r="BK670" s="352"/>
      <c r="BL670" s="353"/>
      <c r="BS670" s="647"/>
    </row>
    <row r="671" spans="2:71" s="43" customFormat="1" ht="52.5" customHeight="1" x14ac:dyDescent="0.25">
      <c r="B671" s="483">
        <v>2</v>
      </c>
      <c r="C671" s="197" t="s">
        <v>252</v>
      </c>
      <c r="D671" s="355"/>
      <c r="E671" s="355"/>
      <c r="F671" s="355"/>
      <c r="G671" s="355"/>
      <c r="H671" s="355"/>
      <c r="I671" s="355"/>
      <c r="J671" s="355"/>
      <c r="K671" s="355">
        <f t="shared" si="830"/>
        <v>24421.366969999999</v>
      </c>
      <c r="L671" s="594"/>
      <c r="M671" s="594"/>
      <c r="N671" s="594"/>
      <c r="O671" s="355">
        <f>'[12]2023_2025'!$BN$649</f>
        <v>24421.366969999999</v>
      </c>
      <c r="P671" s="355">
        <f t="shared" si="831"/>
        <v>24421.366969999999</v>
      </c>
      <c r="Q671" s="355">
        <f t="shared" si="822"/>
        <v>1</v>
      </c>
      <c r="R671" s="594"/>
      <c r="S671" s="594"/>
      <c r="T671" s="594"/>
      <c r="U671" s="594"/>
      <c r="V671" s="594"/>
      <c r="W671" s="594"/>
      <c r="X671" s="355">
        <f>'[12]2023_2025'!$BN$649</f>
        <v>24421.366969999999</v>
      </c>
      <c r="Y671" s="355">
        <f t="shared" si="823"/>
        <v>1</v>
      </c>
      <c r="Z671" s="355">
        <f t="shared" si="832"/>
        <v>24421.366969999999</v>
      </c>
      <c r="AA671" s="338">
        <v>0</v>
      </c>
      <c r="AB671" s="594"/>
      <c r="AC671" s="349"/>
      <c r="AD671" s="349"/>
      <c r="AE671" s="349"/>
      <c r="AF671" s="594"/>
      <c r="AG671" s="594"/>
      <c r="AH671" s="354">
        <f>'[12]2023_2025'!$BN$649</f>
        <v>24421.366969999999</v>
      </c>
      <c r="AI671" s="338">
        <f t="shared" si="825"/>
        <v>1</v>
      </c>
      <c r="AJ671" s="354">
        <f t="shared" si="833"/>
        <v>24421.366969999999</v>
      </c>
      <c r="AK671" s="338">
        <f t="shared" si="826"/>
        <v>1</v>
      </c>
      <c r="AL671" s="594"/>
      <c r="AM671" s="338"/>
      <c r="AN671" s="338"/>
      <c r="AO671" s="338"/>
      <c r="AP671" s="594"/>
      <c r="AQ671" s="594"/>
      <c r="AR671" s="354">
        <f t="shared" si="834"/>
        <v>24421.366969999999</v>
      </c>
      <c r="AS671" s="338">
        <f t="shared" si="827"/>
        <v>1</v>
      </c>
      <c r="AT671" s="595"/>
      <c r="AU671" s="595"/>
      <c r="AV671" s="595"/>
      <c r="AW671" s="595"/>
      <c r="AX671" s="595"/>
      <c r="AY671" s="595"/>
      <c r="AZ671" s="595"/>
      <c r="BA671" s="595"/>
      <c r="BB671" s="595"/>
      <c r="BC671" s="595"/>
      <c r="BD671" s="595"/>
      <c r="BE671" s="356"/>
      <c r="BF671" s="353"/>
      <c r="BG671" s="595"/>
      <c r="BH671" s="353"/>
      <c r="BI671" s="595"/>
      <c r="BJ671" s="595"/>
      <c r="BK671" s="352"/>
      <c r="BL671" s="353"/>
      <c r="BS671" s="759" t="s">
        <v>443</v>
      </c>
    </row>
    <row r="672" spans="2:71" s="87" customFormat="1" ht="136.5" customHeight="1" x14ac:dyDescent="0.25">
      <c r="B672" s="770">
        <v>2</v>
      </c>
      <c r="C672" s="800" t="s">
        <v>430</v>
      </c>
      <c r="D672" s="772"/>
      <c r="E672" s="772"/>
      <c r="F672" s="772"/>
      <c r="G672" s="772"/>
      <c r="H672" s="772"/>
      <c r="I672" s="772"/>
      <c r="J672" s="772"/>
      <c r="K672" s="772">
        <f>O672</f>
        <v>2793.5635000000002</v>
      </c>
      <c r="L672" s="772"/>
      <c r="M672" s="772"/>
      <c r="N672" s="772"/>
      <c r="O672" s="772">
        <f>'[12]2023_2025'!$BJ$648</f>
        <v>2793.5635000000002</v>
      </c>
      <c r="P672" s="772">
        <f>X672</f>
        <v>860.56191000000001</v>
      </c>
      <c r="Q672" s="772">
        <f t="shared" si="822"/>
        <v>0.30805167306918207</v>
      </c>
      <c r="R672" s="772"/>
      <c r="S672" s="772"/>
      <c r="T672" s="772"/>
      <c r="U672" s="772"/>
      <c r="V672" s="772"/>
      <c r="W672" s="772"/>
      <c r="X672" s="772">
        <v>860.56191000000001</v>
      </c>
      <c r="Y672" s="772">
        <f>X672/O672</f>
        <v>0.30805167306918207</v>
      </c>
      <c r="Z672" s="772">
        <f>AH672</f>
        <v>2793.5635000000002</v>
      </c>
      <c r="AA672" s="773">
        <f>Z672/K672</f>
        <v>1</v>
      </c>
      <c r="AB672" s="772"/>
      <c r="AC672" s="773"/>
      <c r="AD672" s="773"/>
      <c r="AE672" s="773"/>
      <c r="AF672" s="772"/>
      <c r="AG672" s="772"/>
      <c r="AH672" s="774">
        <f>O672</f>
        <v>2793.5635000000002</v>
      </c>
      <c r="AI672" s="773">
        <f t="shared" si="825"/>
        <v>1</v>
      </c>
      <c r="AJ672" s="774">
        <f>AR672</f>
        <v>2793.5635000000002</v>
      </c>
      <c r="AK672" s="773">
        <f t="shared" si="826"/>
        <v>1</v>
      </c>
      <c r="AL672" s="772"/>
      <c r="AM672" s="775"/>
      <c r="AN672" s="775"/>
      <c r="AO672" s="775"/>
      <c r="AP672" s="772"/>
      <c r="AQ672" s="772"/>
      <c r="AR672" s="774">
        <f>O672</f>
        <v>2793.5635000000002</v>
      </c>
      <c r="AS672" s="773">
        <f t="shared" si="827"/>
        <v>1</v>
      </c>
      <c r="AT672" s="791"/>
      <c r="AU672" s="791"/>
      <c r="AV672" s="791"/>
      <c r="AW672" s="791"/>
      <c r="AX672" s="791"/>
      <c r="AY672" s="791"/>
      <c r="AZ672" s="791"/>
      <c r="BA672" s="791"/>
      <c r="BB672" s="791"/>
      <c r="BC672" s="791"/>
      <c r="BD672" s="791"/>
      <c r="BE672" s="776"/>
      <c r="BF672" s="777"/>
      <c r="BG672" s="791"/>
      <c r="BH672" s="777">
        <f t="shared" si="844"/>
        <v>0</v>
      </c>
      <c r="BI672" s="791"/>
      <c r="BJ672" s="791"/>
      <c r="BK672" s="776"/>
      <c r="BL672" s="777"/>
      <c r="BM672" s="802"/>
      <c r="BN672" s="802"/>
      <c r="BO672" s="802"/>
      <c r="BP672" s="802"/>
      <c r="BQ672" s="802"/>
      <c r="BR672" s="802"/>
      <c r="BS672" s="803"/>
    </row>
    <row r="673" spans="2:71" s="87" customFormat="1" ht="103.5" customHeight="1" x14ac:dyDescent="0.25">
      <c r="B673" s="770" t="s">
        <v>71</v>
      </c>
      <c r="C673" s="800" t="s">
        <v>452</v>
      </c>
      <c r="D673" s="772"/>
      <c r="E673" s="772"/>
      <c r="F673" s="772"/>
      <c r="G673" s="772"/>
      <c r="H673" s="772"/>
      <c r="I673" s="772"/>
      <c r="J673" s="772"/>
      <c r="K673" s="772">
        <f>L673+M673+N673+O673</f>
        <v>20741.143410000001</v>
      </c>
      <c r="L673" s="772">
        <f>L674+L675+L676</f>
        <v>9828.6434100000006</v>
      </c>
      <c r="M673" s="772">
        <f t="shared" ref="M673:O673" si="845">M674+M675+M676</f>
        <v>10912.5</v>
      </c>
      <c r="N673" s="772">
        <f t="shared" si="845"/>
        <v>0</v>
      </c>
      <c r="O673" s="772">
        <f t="shared" si="845"/>
        <v>0</v>
      </c>
      <c r="P673" s="772">
        <f>R673</f>
        <v>13244.51383</v>
      </c>
      <c r="Q673" s="772">
        <f>P673/K673</f>
        <v>0.63856237663418192</v>
      </c>
      <c r="R673" s="772">
        <f>R674+R675+R676</f>
        <v>13244.51383</v>
      </c>
      <c r="S673" s="772">
        <f>R673/L673</f>
        <v>1.3475424102297346</v>
      </c>
      <c r="T673" s="772"/>
      <c r="U673" s="772"/>
      <c r="V673" s="772"/>
      <c r="W673" s="772"/>
      <c r="X673" s="772"/>
      <c r="Y673" s="772"/>
      <c r="Z673" s="772">
        <f>AB673</f>
        <v>9828.6434100000006</v>
      </c>
      <c r="AA673" s="773">
        <f>Z673/K673</f>
        <v>0.47387182161140073</v>
      </c>
      <c r="AB673" s="774">
        <f>AB674+AB675+AB676</f>
        <v>9828.6434100000006</v>
      </c>
      <c r="AC673" s="773">
        <f>AB673/L673</f>
        <v>1</v>
      </c>
      <c r="AD673" s="773"/>
      <c r="AE673" s="773"/>
      <c r="AF673" s="772"/>
      <c r="AG673" s="772"/>
      <c r="AH673" s="772"/>
      <c r="AI673" s="773"/>
      <c r="AJ673" s="774">
        <f>AL673</f>
        <v>18741.143410000001</v>
      </c>
      <c r="AK673" s="773">
        <f>AJ673/K673</f>
        <v>0.90357330063897379</v>
      </c>
      <c r="AL673" s="774">
        <f>AL674+AL675+AL676</f>
        <v>18741.143410000001</v>
      </c>
      <c r="AM673" s="773">
        <f>AL673/L673</f>
        <v>1.9067884171005853</v>
      </c>
      <c r="AN673" s="773"/>
      <c r="AO673" s="773"/>
      <c r="AP673" s="772"/>
      <c r="AQ673" s="772"/>
      <c r="AR673" s="774"/>
      <c r="AS673" s="773"/>
      <c r="AT673" s="791"/>
      <c r="AU673" s="791"/>
      <c r="AV673" s="791"/>
      <c r="AW673" s="791"/>
      <c r="AX673" s="791"/>
      <c r="AY673" s="791"/>
      <c r="AZ673" s="791"/>
      <c r="BA673" s="791"/>
      <c r="BB673" s="791"/>
      <c r="BC673" s="791"/>
      <c r="BD673" s="791"/>
      <c r="BE673" s="776"/>
      <c r="BF673" s="777"/>
      <c r="BG673" s="791"/>
      <c r="BH673" s="777">
        <f t="shared" si="844"/>
        <v>0</v>
      </c>
      <c r="BI673" s="791"/>
      <c r="BJ673" s="791"/>
      <c r="BK673" s="776"/>
      <c r="BL673" s="777"/>
      <c r="BM673" s="802"/>
      <c r="BN673" s="802"/>
      <c r="BO673" s="802"/>
      <c r="BP673" s="802"/>
      <c r="BQ673" s="802"/>
      <c r="BR673" s="802"/>
      <c r="BS673" s="804" t="s">
        <v>455</v>
      </c>
    </row>
    <row r="674" spans="2:71" s="43" customFormat="1" ht="64.5" customHeight="1" x14ac:dyDescent="0.25">
      <c r="B674" s="755">
        <v>1</v>
      </c>
      <c r="C674" s="756" t="s">
        <v>366</v>
      </c>
      <c r="D674" s="728"/>
      <c r="E674" s="728"/>
      <c r="F674" s="728"/>
      <c r="G674" s="728"/>
      <c r="H674" s="728"/>
      <c r="I674" s="728"/>
      <c r="J674" s="728"/>
      <c r="K674" s="728">
        <f>L674+M674+N674+O674</f>
        <v>7160</v>
      </c>
      <c r="L674" s="728">
        <v>0</v>
      </c>
      <c r="M674" s="728">
        <f>'[12]2023_2025'!$BL$652</f>
        <v>7160</v>
      </c>
      <c r="N674" s="728"/>
      <c r="O674" s="728"/>
      <c r="P674" s="728">
        <f>R674</f>
        <v>0</v>
      </c>
      <c r="Q674" s="728">
        <f t="shared" ref="Q674:Q676" si="846">P674/K674</f>
        <v>0</v>
      </c>
      <c r="R674" s="728">
        <v>0</v>
      </c>
      <c r="S674" s="728" t="e">
        <f t="shared" ref="S674:S676" si="847">R674/L674</f>
        <v>#DIV/0!</v>
      </c>
      <c r="T674" s="728"/>
      <c r="U674" s="728"/>
      <c r="V674" s="728"/>
      <c r="W674" s="728"/>
      <c r="X674" s="728"/>
      <c r="Y674" s="728"/>
      <c r="Z674" s="728">
        <f t="shared" ref="Z674:Z676" si="848">AB674</f>
        <v>0</v>
      </c>
      <c r="AA674" s="733">
        <f t="shared" ref="AA674:AA677" si="849">Z674/K674</f>
        <v>0</v>
      </c>
      <c r="AB674" s="732">
        <v>0</v>
      </c>
      <c r="AC674" s="733" t="e">
        <f t="shared" ref="AC674:AC676" si="850">AB674/L674</f>
        <v>#DIV/0!</v>
      </c>
      <c r="AD674" s="733"/>
      <c r="AE674" s="733"/>
      <c r="AF674" s="728"/>
      <c r="AG674" s="728"/>
      <c r="AH674" s="728"/>
      <c r="AI674" s="733"/>
      <c r="AJ674" s="732">
        <f>AL674</f>
        <v>5160</v>
      </c>
      <c r="AK674" s="733">
        <f>AJ674/K674</f>
        <v>0.72067039106145248</v>
      </c>
      <c r="AL674" s="732">
        <f>[14]Лист1!$G$943</f>
        <v>5160</v>
      </c>
      <c r="AM674" s="733" t="e">
        <f>AL674/L674</f>
        <v>#DIV/0!</v>
      </c>
      <c r="AN674" s="733"/>
      <c r="AO674" s="733"/>
      <c r="AP674" s="728"/>
      <c r="AQ674" s="728"/>
      <c r="AR674" s="732"/>
      <c r="AS674" s="733"/>
      <c r="AT674" s="724"/>
      <c r="AU674" s="724"/>
      <c r="AV674" s="724"/>
      <c r="AW674" s="724"/>
      <c r="AX674" s="724"/>
      <c r="AY674" s="724"/>
      <c r="AZ674" s="724"/>
      <c r="BA674" s="724"/>
      <c r="BB674" s="724"/>
      <c r="BC674" s="724"/>
      <c r="BD674" s="724"/>
      <c r="BE674" s="725"/>
      <c r="BF674" s="735"/>
      <c r="BG674" s="724"/>
      <c r="BH674" s="735"/>
      <c r="BI674" s="724"/>
      <c r="BJ674" s="724"/>
      <c r="BK674" s="725"/>
      <c r="BL674" s="735"/>
      <c r="BM674" s="757"/>
      <c r="BN674" s="757"/>
      <c r="BO674" s="757"/>
      <c r="BP674" s="757"/>
      <c r="BQ674" s="757"/>
      <c r="BR674" s="757"/>
      <c r="BS674" s="758" t="s">
        <v>451</v>
      </c>
    </row>
    <row r="675" spans="2:71" s="43" customFormat="1" ht="59.25" customHeight="1" x14ac:dyDescent="0.25">
      <c r="B675" s="483">
        <v>2</v>
      </c>
      <c r="C675" s="197" t="s">
        <v>365</v>
      </c>
      <c r="D675" s="355"/>
      <c r="E675" s="355"/>
      <c r="F675" s="355"/>
      <c r="G675" s="355"/>
      <c r="H675" s="355"/>
      <c r="I675" s="355"/>
      <c r="J675" s="355"/>
      <c r="K675" s="355">
        <f t="shared" ref="K675:K676" si="851">L675+M675+N675+O675</f>
        <v>9828.6434100000006</v>
      </c>
      <c r="L675" s="355">
        <f>'[12]2023_2025'!$BL$653</f>
        <v>9828.6434100000006</v>
      </c>
      <c r="M675" s="355"/>
      <c r="N675" s="355"/>
      <c r="O675" s="355"/>
      <c r="P675" s="355">
        <f>R675</f>
        <v>13244.51383</v>
      </c>
      <c r="Q675" s="355">
        <f t="shared" si="846"/>
        <v>1.3475424102297346</v>
      </c>
      <c r="R675" s="355">
        <f>[13]Лист1!$L$1044+[13]Лист1!$L$1045</f>
        <v>13244.51383</v>
      </c>
      <c r="S675" s="355">
        <f t="shared" si="847"/>
        <v>1.3475424102297346</v>
      </c>
      <c r="T675" s="355"/>
      <c r="U675" s="355"/>
      <c r="V675" s="355"/>
      <c r="W675" s="355"/>
      <c r="X675" s="355"/>
      <c r="Y675" s="355"/>
      <c r="Z675" s="355">
        <f t="shared" si="848"/>
        <v>9828.6434100000006</v>
      </c>
      <c r="AA675" s="338">
        <f t="shared" si="849"/>
        <v>1</v>
      </c>
      <c r="AB675" s="354">
        <f>L675</f>
        <v>9828.6434100000006</v>
      </c>
      <c r="AC675" s="338">
        <f t="shared" si="850"/>
        <v>1</v>
      </c>
      <c r="AD675" s="338"/>
      <c r="AE675" s="338"/>
      <c r="AF675" s="355"/>
      <c r="AG675" s="355"/>
      <c r="AH675" s="355"/>
      <c r="AI675" s="338"/>
      <c r="AJ675" s="354">
        <f t="shared" ref="AJ675:AJ676" si="852">AL675</f>
        <v>9828.6434100000006</v>
      </c>
      <c r="AK675" s="338">
        <f t="shared" ref="AK675:AK677" si="853">AJ675/K675</f>
        <v>1</v>
      </c>
      <c r="AL675" s="354">
        <f>[14]Лист1!$G$945</f>
        <v>9828.6434100000006</v>
      </c>
      <c r="AM675" s="338">
        <f t="shared" ref="AM675:AM676" si="854">AL675/L675</f>
        <v>1</v>
      </c>
      <c r="AN675" s="338"/>
      <c r="AO675" s="338"/>
      <c r="AP675" s="355"/>
      <c r="AQ675" s="355"/>
      <c r="AR675" s="354"/>
      <c r="AS675" s="338"/>
      <c r="AT675" s="351"/>
      <c r="AU675" s="351"/>
      <c r="AV675" s="351"/>
      <c r="AW675" s="351"/>
      <c r="AX675" s="351"/>
      <c r="AY675" s="351"/>
      <c r="AZ675" s="351"/>
      <c r="BA675" s="351"/>
      <c r="BB675" s="351"/>
      <c r="BC675" s="351"/>
      <c r="BD675" s="351"/>
      <c r="BE675" s="356"/>
      <c r="BF675" s="357"/>
      <c r="BG675" s="351"/>
      <c r="BH675" s="357"/>
      <c r="BI675" s="351"/>
      <c r="BJ675" s="351"/>
      <c r="BK675" s="356"/>
      <c r="BL675" s="357"/>
      <c r="BS675" s="759" t="s">
        <v>450</v>
      </c>
    </row>
    <row r="676" spans="2:71" s="43" customFormat="1" ht="66" customHeight="1" x14ac:dyDescent="0.25">
      <c r="B676" s="755">
        <v>3</v>
      </c>
      <c r="C676" s="756" t="s">
        <v>367</v>
      </c>
      <c r="D676" s="728"/>
      <c r="E676" s="728"/>
      <c r="F676" s="728"/>
      <c r="G676" s="728"/>
      <c r="H676" s="728"/>
      <c r="I676" s="728"/>
      <c r="J676" s="728"/>
      <c r="K676" s="728">
        <f t="shared" si="851"/>
        <v>3752.5</v>
      </c>
      <c r="L676" s="728">
        <v>0</v>
      </c>
      <c r="M676" s="728">
        <f>'[12]2023_2025'!$BL$654</f>
        <v>3752.5</v>
      </c>
      <c r="N676" s="728"/>
      <c r="O676" s="728"/>
      <c r="P676" s="728">
        <f>R676</f>
        <v>0</v>
      </c>
      <c r="Q676" s="728">
        <f t="shared" si="846"/>
        <v>0</v>
      </c>
      <c r="R676" s="728">
        <v>0</v>
      </c>
      <c r="S676" s="728" t="e">
        <f t="shared" si="847"/>
        <v>#DIV/0!</v>
      </c>
      <c r="T676" s="728"/>
      <c r="U676" s="728"/>
      <c r="V676" s="728"/>
      <c r="W676" s="728"/>
      <c r="X676" s="728"/>
      <c r="Y676" s="728"/>
      <c r="Z676" s="728">
        <f t="shared" si="848"/>
        <v>0</v>
      </c>
      <c r="AA676" s="733">
        <f t="shared" si="849"/>
        <v>0</v>
      </c>
      <c r="AB676" s="728">
        <v>0</v>
      </c>
      <c r="AC676" s="733" t="e">
        <f t="shared" si="850"/>
        <v>#DIV/0!</v>
      </c>
      <c r="AD676" s="733"/>
      <c r="AE676" s="733"/>
      <c r="AF676" s="728"/>
      <c r="AG676" s="728"/>
      <c r="AH676" s="728"/>
      <c r="AI676" s="733"/>
      <c r="AJ676" s="732">
        <f t="shared" si="852"/>
        <v>3752.5</v>
      </c>
      <c r="AK676" s="733">
        <f t="shared" si="853"/>
        <v>1</v>
      </c>
      <c r="AL676" s="732">
        <f>[14]Лист1!$G$942</f>
        <v>3752.5</v>
      </c>
      <c r="AM676" s="733" t="e">
        <f t="shared" si="854"/>
        <v>#DIV/0!</v>
      </c>
      <c r="AN676" s="733"/>
      <c r="AO676" s="733"/>
      <c r="AP676" s="728"/>
      <c r="AQ676" s="728"/>
      <c r="AR676" s="732"/>
      <c r="AS676" s="733"/>
      <c r="AT676" s="724"/>
      <c r="AU676" s="724"/>
      <c r="AV676" s="724"/>
      <c r="AW676" s="724"/>
      <c r="AX676" s="724"/>
      <c r="AY676" s="724"/>
      <c r="AZ676" s="724"/>
      <c r="BA676" s="724"/>
      <c r="BB676" s="724"/>
      <c r="BC676" s="724"/>
      <c r="BD676" s="724"/>
      <c r="BE676" s="725"/>
      <c r="BF676" s="735"/>
      <c r="BG676" s="724"/>
      <c r="BH676" s="735"/>
      <c r="BI676" s="724"/>
      <c r="BJ676" s="724"/>
      <c r="BK676" s="725"/>
      <c r="BL676" s="735"/>
      <c r="BM676" s="757"/>
      <c r="BN676" s="757"/>
      <c r="BO676" s="757"/>
      <c r="BP676" s="757"/>
      <c r="BQ676" s="757"/>
      <c r="BR676" s="757"/>
      <c r="BS676" s="758" t="s">
        <v>451</v>
      </c>
    </row>
    <row r="677" spans="2:71" s="45" customFormat="1" ht="39.75" customHeight="1" x14ac:dyDescent="0.25">
      <c r="B677" s="874"/>
      <c r="C677" s="891" t="s">
        <v>257</v>
      </c>
      <c r="D677" s="818"/>
      <c r="E677" s="818"/>
      <c r="F677" s="818"/>
      <c r="G677" s="818"/>
      <c r="H677" s="818"/>
      <c r="I677" s="818"/>
      <c r="J677" s="818"/>
      <c r="K677" s="818">
        <f>L677+M677+N677+O677</f>
        <v>72865.015880000006</v>
      </c>
      <c r="L677" s="818">
        <f>L674+L675+L676</f>
        <v>9828.6434100000006</v>
      </c>
      <c r="M677" s="818">
        <f t="shared" ref="M677:N677" si="855">M674+M675+M676</f>
        <v>10912.5</v>
      </c>
      <c r="N677" s="818">
        <f t="shared" si="855"/>
        <v>0</v>
      </c>
      <c r="O677" s="818">
        <f>O632+O672</f>
        <v>52123.872470000002</v>
      </c>
      <c r="P677" s="818">
        <f>R677+X677</f>
        <v>38526.442710000003</v>
      </c>
      <c r="Q677" s="818">
        <f>P677/K677</f>
        <v>0.52873717578609269</v>
      </c>
      <c r="R677" s="818">
        <f>R673</f>
        <v>13244.51383</v>
      </c>
      <c r="S677" s="818">
        <f t="shared" si="838"/>
        <v>1.3475424102297346</v>
      </c>
      <c r="T677" s="818"/>
      <c r="U677" s="818"/>
      <c r="V677" s="818">
        <f>V660+V632</f>
        <v>0</v>
      </c>
      <c r="W677" s="818">
        <f>W660+W632</f>
        <v>0</v>
      </c>
      <c r="X677" s="818">
        <f>X632+X672</f>
        <v>25281.928879999999</v>
      </c>
      <c r="Y677" s="818">
        <f>X677/O677</f>
        <v>0.48503550641888826</v>
      </c>
      <c r="Z677" s="818">
        <f>Z660+Z632+Z672+Z673</f>
        <v>61952.515880000006</v>
      </c>
      <c r="AA677" s="892">
        <f t="shared" si="849"/>
        <v>0.85023677181417778</v>
      </c>
      <c r="AB677" s="876">
        <f>AB673</f>
        <v>9828.6434100000006</v>
      </c>
      <c r="AC677" s="892">
        <f t="shared" si="839"/>
        <v>1</v>
      </c>
      <c r="AD677" s="892"/>
      <c r="AE677" s="892"/>
      <c r="AF677" s="818"/>
      <c r="AG677" s="818"/>
      <c r="AH677" s="876">
        <f>AH632+AH672</f>
        <v>52123.872470000002</v>
      </c>
      <c r="AI677" s="892">
        <f>AH677/O677</f>
        <v>1</v>
      </c>
      <c r="AJ677" s="876">
        <f t="shared" ref="AJ677" si="856">AL677+AP677+AR677</f>
        <v>70865.015880000006</v>
      </c>
      <c r="AK677" s="892">
        <f t="shared" si="853"/>
        <v>0.97255198567041057</v>
      </c>
      <c r="AL677" s="876">
        <f>AL673</f>
        <v>18741.143410000001</v>
      </c>
      <c r="AM677" s="775">
        <f t="shared" si="840"/>
        <v>1.9067884171005853</v>
      </c>
      <c r="AN677" s="775"/>
      <c r="AO677" s="775"/>
      <c r="AP677" s="818"/>
      <c r="AQ677" s="818"/>
      <c r="AR677" s="876">
        <f>AR632+AR672</f>
        <v>52123.872470000002</v>
      </c>
      <c r="AS677" s="892">
        <f t="shared" ref="AS677" si="857">AR677/O677</f>
        <v>1</v>
      </c>
      <c r="AT677" s="877"/>
      <c r="AU677" s="877"/>
      <c r="AV677" s="877"/>
      <c r="AW677" s="877"/>
      <c r="AX677" s="877"/>
      <c r="AY677" s="877"/>
      <c r="AZ677" s="877"/>
      <c r="BA677" s="877"/>
      <c r="BB677" s="877"/>
      <c r="BC677" s="877"/>
      <c r="BD677" s="877"/>
      <c r="BE677" s="878">
        <f t="shared" si="836"/>
        <v>0</v>
      </c>
      <c r="BF677" s="893">
        <f>BE677/K677</f>
        <v>0</v>
      </c>
      <c r="BG677" s="878">
        <f>BG660+BG632</f>
        <v>0</v>
      </c>
      <c r="BH677" s="893">
        <f t="shared" si="844"/>
        <v>0</v>
      </c>
      <c r="BI677" s="877"/>
      <c r="BJ677" s="877"/>
      <c r="BK677" s="878">
        <f>BK660+BK632</f>
        <v>0</v>
      </c>
      <c r="BL677" s="893">
        <f t="shared" ref="BL677" si="858">BK677/AL677</f>
        <v>0</v>
      </c>
      <c r="BM677" s="881"/>
      <c r="BN677" s="881"/>
      <c r="BO677" s="881"/>
      <c r="BP677" s="881"/>
      <c r="BQ677" s="881"/>
      <c r="BR677" s="881"/>
      <c r="BS677" s="882"/>
    </row>
    <row r="678" spans="2:71" s="38" customFormat="1" ht="46.5" customHeight="1" x14ac:dyDescent="0.25">
      <c r="B678" s="1040" t="s">
        <v>106</v>
      </c>
      <c r="C678" s="1041"/>
      <c r="D678" s="1041"/>
      <c r="E678" s="1041"/>
      <c r="F678" s="1041"/>
      <c r="G678" s="1041"/>
      <c r="H678" s="1041"/>
      <c r="I678" s="1041"/>
      <c r="J678" s="1041"/>
      <c r="K678" s="1041"/>
      <c r="L678" s="1041"/>
      <c r="M678" s="1041"/>
      <c r="N678" s="1041"/>
      <c r="O678" s="1041"/>
      <c r="P678" s="1041"/>
      <c r="Q678" s="1041"/>
      <c r="R678" s="1041"/>
      <c r="S678" s="1041"/>
      <c r="T678" s="1041"/>
      <c r="U678" s="1041"/>
      <c r="V678" s="1041"/>
      <c r="W678" s="1041"/>
      <c r="X678" s="1041"/>
      <c r="Y678" s="1041"/>
      <c r="Z678" s="1041"/>
      <c r="AA678" s="1041"/>
      <c r="AB678" s="1041"/>
      <c r="AC678" s="1041"/>
      <c r="AD678" s="1041"/>
      <c r="AE678" s="1041"/>
      <c r="AF678" s="1041"/>
      <c r="AG678" s="1041"/>
      <c r="AH678" s="1041"/>
      <c r="AI678" s="1041"/>
      <c r="AJ678" s="1041"/>
      <c r="AK678" s="1041"/>
      <c r="AL678" s="1041"/>
      <c r="AM678" s="1041"/>
      <c r="AN678" s="1041"/>
      <c r="AO678" s="1041"/>
      <c r="AP678" s="1041"/>
      <c r="AQ678" s="1041"/>
      <c r="AR678" s="1041"/>
      <c r="AS678" s="1041"/>
      <c r="AT678" s="1041"/>
      <c r="AU678" s="1041"/>
      <c r="AV678" s="1041"/>
      <c r="AW678" s="1041"/>
      <c r="AX678" s="1041"/>
      <c r="AY678" s="1041"/>
      <c r="AZ678" s="1041"/>
      <c r="BA678" s="1041"/>
      <c r="BB678" s="1041"/>
      <c r="BC678" s="1041"/>
      <c r="BD678" s="1041"/>
      <c r="BE678" s="1041"/>
      <c r="BF678" s="1041"/>
      <c r="BG678" s="1041"/>
      <c r="BH678" s="1041"/>
      <c r="BI678" s="1041"/>
      <c r="BJ678" s="1041"/>
      <c r="BK678" s="1041"/>
      <c r="BL678" s="1041"/>
      <c r="BM678" s="1041"/>
      <c r="BN678" s="1041"/>
      <c r="BO678" s="1041"/>
      <c r="BP678" s="1041"/>
      <c r="BQ678" s="1041"/>
      <c r="BR678" s="1041"/>
      <c r="BS678" s="1042"/>
    </row>
    <row r="679" spans="2:71" s="87" customFormat="1" ht="160.5" hidden="1" customHeight="1" x14ac:dyDescent="0.25">
      <c r="B679" s="602">
        <v>1</v>
      </c>
      <c r="C679" s="216" t="s">
        <v>258</v>
      </c>
      <c r="D679" s="597">
        <f>SUM(D689:D690)</f>
        <v>0</v>
      </c>
      <c r="E679" s="597"/>
      <c r="F679" s="597"/>
      <c r="G679" s="597"/>
      <c r="H679" s="597"/>
      <c r="I679" s="597"/>
      <c r="J679" s="597"/>
      <c r="K679" s="597">
        <f>L679+N679+O679</f>
        <v>0</v>
      </c>
      <c r="L679" s="597">
        <v>0</v>
      </c>
      <c r="M679" s="597"/>
      <c r="N679" s="597">
        <v>0</v>
      </c>
      <c r="O679" s="597">
        <f>O680+O681</f>
        <v>0</v>
      </c>
      <c r="P679" s="597">
        <f>R679+V679+X679</f>
        <v>16901.862860000001</v>
      </c>
      <c r="Q679" s="597"/>
      <c r="R679" s="597">
        <f>R689+R690</f>
        <v>0</v>
      </c>
      <c r="S679" s="597"/>
      <c r="T679" s="597"/>
      <c r="U679" s="597"/>
      <c r="V679" s="597">
        <v>0</v>
      </c>
      <c r="W679" s="597"/>
      <c r="X679" s="597">
        <f>SUM(X689:X690)</f>
        <v>16901.862860000001</v>
      </c>
      <c r="Y679" s="597"/>
      <c r="Z679" s="597">
        <f>AB679+AF679+AH679</f>
        <v>0</v>
      </c>
      <c r="AA679" s="597"/>
      <c r="AB679" s="597">
        <f>AB689+AB690</f>
        <v>0</v>
      </c>
      <c r="AC679" s="597"/>
      <c r="AD679" s="597"/>
      <c r="AE679" s="597"/>
      <c r="AF679" s="597">
        <v>0</v>
      </c>
      <c r="AG679" s="597"/>
      <c r="AH679" s="597"/>
      <c r="AI679" s="597"/>
      <c r="AJ679" s="597">
        <f>AL679+AP679+AR679</f>
        <v>0</v>
      </c>
      <c r="AK679" s="597"/>
      <c r="AL679" s="597">
        <f>AL689+AL690</f>
        <v>0</v>
      </c>
      <c r="AM679" s="355"/>
      <c r="AN679" s="355"/>
      <c r="AO679" s="355"/>
      <c r="AP679" s="597">
        <v>0</v>
      </c>
      <c r="AQ679" s="597"/>
      <c r="AR679" s="597">
        <f>SUM(AR689:AR690)</f>
        <v>0</v>
      </c>
      <c r="AS679" s="597"/>
      <c r="AT679" s="600">
        <f>AT689+AT690</f>
        <v>0</v>
      </c>
      <c r="AU679" s="600"/>
      <c r="AV679" s="600">
        <f>SUM(AV689:AV690)</f>
        <v>79332.537429999997</v>
      </c>
      <c r="AW679" s="600">
        <f>AX679+AY679+AZ679</f>
        <v>0</v>
      </c>
      <c r="AX679" s="600"/>
      <c r="AY679" s="600"/>
      <c r="AZ679" s="600">
        <f>SUM(AZ689:AZ690)</f>
        <v>0</v>
      </c>
      <c r="BA679" s="600">
        <f>BB679+BC679+BD679</f>
        <v>79332.537429999997</v>
      </c>
      <c r="BB679" s="600">
        <f>BB689+BB690</f>
        <v>0</v>
      </c>
      <c r="BC679" s="600"/>
      <c r="BD679" s="600">
        <f>SUM(BD689:BD690)</f>
        <v>79332.537429999997</v>
      </c>
      <c r="BE679" s="600">
        <f>BG679+BI679+BK679</f>
        <v>0</v>
      </c>
      <c r="BF679" s="600"/>
      <c r="BG679" s="600">
        <f>BG689+BG690</f>
        <v>0</v>
      </c>
      <c r="BH679" s="600"/>
      <c r="BI679" s="600">
        <v>0</v>
      </c>
      <c r="BJ679" s="600"/>
      <c r="BK679" s="600"/>
      <c r="BL679" s="600"/>
      <c r="BS679" s="679"/>
    </row>
    <row r="680" spans="2:71" s="87" customFormat="1" ht="69.75" hidden="1" customHeight="1" x14ac:dyDescent="0.25">
      <c r="B680" s="602"/>
      <c r="C680" s="223" t="s">
        <v>259</v>
      </c>
      <c r="D680" s="597"/>
      <c r="E680" s="597"/>
      <c r="F680" s="597"/>
      <c r="G680" s="597"/>
      <c r="H680" s="597"/>
      <c r="I680" s="597"/>
      <c r="J680" s="597"/>
      <c r="K680" s="355">
        <f>O680</f>
        <v>0</v>
      </c>
      <c r="L680" s="355"/>
      <c r="M680" s="355"/>
      <c r="N680" s="355"/>
      <c r="O680" s="355">
        <v>0</v>
      </c>
      <c r="P680" s="355">
        <f>X680</f>
        <v>0</v>
      </c>
      <c r="Q680" s="355"/>
      <c r="R680" s="355"/>
      <c r="S680" s="355"/>
      <c r="T680" s="355"/>
      <c r="U680" s="355"/>
      <c r="V680" s="355"/>
      <c r="W680" s="355"/>
      <c r="X680" s="355">
        <v>0</v>
      </c>
      <c r="Y680" s="355"/>
      <c r="Z680" s="355">
        <f>AH680</f>
        <v>0</v>
      </c>
      <c r="AA680" s="355"/>
      <c r="AB680" s="355"/>
      <c r="AC680" s="355"/>
      <c r="AD680" s="355"/>
      <c r="AE680" s="355"/>
      <c r="AF680" s="355"/>
      <c r="AG680" s="355"/>
      <c r="AH680" s="355">
        <v>0</v>
      </c>
      <c r="AI680" s="355"/>
      <c r="AJ680" s="355">
        <f>AR680</f>
        <v>0</v>
      </c>
      <c r="AK680" s="598"/>
      <c r="AL680" s="355"/>
      <c r="AM680" s="355"/>
      <c r="AN680" s="355"/>
      <c r="AO680" s="355"/>
      <c r="AP680" s="355"/>
      <c r="AQ680" s="355"/>
      <c r="AR680" s="355">
        <v>0</v>
      </c>
      <c r="AS680" s="355"/>
      <c r="AT680" s="367"/>
      <c r="AU680" s="367"/>
      <c r="AV680" s="367"/>
      <c r="AW680" s="367"/>
      <c r="AX680" s="367"/>
      <c r="AY680" s="367"/>
      <c r="AZ680" s="367"/>
      <c r="BA680" s="367">
        <v>0</v>
      </c>
      <c r="BB680" s="600"/>
      <c r="BC680" s="600"/>
      <c r="BD680" s="600"/>
      <c r="BE680" s="351">
        <f>BK680</f>
        <v>0</v>
      </c>
      <c r="BF680" s="351"/>
      <c r="BG680" s="351"/>
      <c r="BH680" s="351"/>
      <c r="BI680" s="351"/>
      <c r="BJ680" s="351"/>
      <c r="BK680" s="351">
        <v>0</v>
      </c>
      <c r="BL680" s="351"/>
      <c r="BS680" s="679"/>
    </row>
    <row r="681" spans="2:71" s="45" customFormat="1" ht="69.75" hidden="1" customHeight="1" x14ac:dyDescent="0.25">
      <c r="B681" s="602"/>
      <c r="C681" s="197" t="s">
        <v>260</v>
      </c>
      <c r="D681" s="598"/>
      <c r="E681" s="598"/>
      <c r="F681" s="598"/>
      <c r="G681" s="598"/>
      <c r="H681" s="598"/>
      <c r="I681" s="598"/>
      <c r="J681" s="598"/>
      <c r="K681" s="355">
        <f>O681</f>
        <v>0</v>
      </c>
      <c r="L681" s="355"/>
      <c r="M681" s="355"/>
      <c r="N681" s="355"/>
      <c r="O681" s="355">
        <v>0</v>
      </c>
      <c r="P681" s="355">
        <f>X681</f>
        <v>0</v>
      </c>
      <c r="Q681" s="355"/>
      <c r="R681" s="355"/>
      <c r="S681" s="355"/>
      <c r="T681" s="355"/>
      <c r="U681" s="355"/>
      <c r="V681" s="355"/>
      <c r="W681" s="355"/>
      <c r="X681" s="355">
        <v>0</v>
      </c>
      <c r="Y681" s="355"/>
      <c r="Z681" s="355">
        <f>AH681</f>
        <v>0</v>
      </c>
      <c r="AA681" s="355"/>
      <c r="AB681" s="355"/>
      <c r="AC681" s="355"/>
      <c r="AD681" s="355"/>
      <c r="AE681" s="355"/>
      <c r="AF681" s="355"/>
      <c r="AG681" s="355"/>
      <c r="AH681" s="355">
        <v>0</v>
      </c>
      <c r="AI681" s="355"/>
      <c r="AJ681" s="355">
        <f>AR681</f>
        <v>0</v>
      </c>
      <c r="AK681" s="598"/>
      <c r="AL681" s="355"/>
      <c r="AM681" s="355"/>
      <c r="AN681" s="355"/>
      <c r="AO681" s="355"/>
      <c r="AP681" s="355"/>
      <c r="AQ681" s="355"/>
      <c r="AR681" s="355">
        <v>0</v>
      </c>
      <c r="AS681" s="355"/>
      <c r="AT681" s="351"/>
      <c r="AU681" s="351"/>
      <c r="AV681" s="351"/>
      <c r="AW681" s="351"/>
      <c r="AX681" s="351"/>
      <c r="AY681" s="351"/>
      <c r="AZ681" s="351"/>
      <c r="BA681" s="351">
        <v>0</v>
      </c>
      <c r="BB681" s="331"/>
      <c r="BC681" s="331"/>
      <c r="BD681" s="331"/>
      <c r="BE681" s="351">
        <f>BK681</f>
        <v>0</v>
      </c>
      <c r="BF681" s="351"/>
      <c r="BG681" s="351"/>
      <c r="BH681" s="351"/>
      <c r="BI681" s="351"/>
      <c r="BJ681" s="351"/>
      <c r="BK681" s="351">
        <v>0</v>
      </c>
      <c r="BL681" s="351"/>
      <c r="BS681" s="643"/>
    </row>
    <row r="682" spans="2:71" s="95" customFormat="1" ht="58.5" customHeight="1" x14ac:dyDescent="0.25">
      <c r="B682" s="334" t="s">
        <v>60</v>
      </c>
      <c r="C682" s="224" t="s">
        <v>51</v>
      </c>
      <c r="D682" s="601"/>
      <c r="E682" s="601"/>
      <c r="F682" s="601"/>
      <c r="G682" s="601"/>
      <c r="H682" s="601"/>
      <c r="I682" s="601"/>
      <c r="J682" s="601"/>
      <c r="K682" s="601">
        <f>O682</f>
        <v>25680.987000000001</v>
      </c>
      <c r="L682" s="601">
        <f t="shared" ref="L682:BE682" si="859">L683+L688</f>
        <v>0</v>
      </c>
      <c r="M682" s="601"/>
      <c r="N682" s="601">
        <f t="shared" si="859"/>
        <v>0</v>
      </c>
      <c r="O682" s="601">
        <f>O686+O687</f>
        <v>25680.987000000001</v>
      </c>
      <c r="P682" s="601">
        <f>X682</f>
        <v>52999.913719999997</v>
      </c>
      <c r="Q682" s="601">
        <f>P682/K682</f>
        <v>2.0637802480099379</v>
      </c>
      <c r="R682" s="601">
        <f t="shared" si="859"/>
        <v>0</v>
      </c>
      <c r="S682" s="601"/>
      <c r="T682" s="601"/>
      <c r="U682" s="601"/>
      <c r="V682" s="601">
        <f t="shared" si="859"/>
        <v>0</v>
      </c>
      <c r="W682" s="601"/>
      <c r="X682" s="601">
        <f>X686+X687</f>
        <v>52999.913719999997</v>
      </c>
      <c r="Y682" s="601">
        <f>X682/O682</f>
        <v>2.0637802480099379</v>
      </c>
      <c r="Z682" s="601">
        <f>AH682</f>
        <v>25680.987000000001</v>
      </c>
      <c r="AA682" s="337">
        <f>Z682/K682</f>
        <v>1</v>
      </c>
      <c r="AB682" s="601">
        <v>0</v>
      </c>
      <c r="AC682" s="601"/>
      <c r="AD682" s="601"/>
      <c r="AE682" s="601"/>
      <c r="AF682" s="601">
        <f t="shared" ref="AF682" si="860">AF683+AF688</f>
        <v>0</v>
      </c>
      <c r="AG682" s="601"/>
      <c r="AH682" s="336">
        <f>AH686+AH687</f>
        <v>25680.987000000001</v>
      </c>
      <c r="AI682" s="393">
        <f>AH682/O682</f>
        <v>1</v>
      </c>
      <c r="AJ682" s="336">
        <f>AR682</f>
        <v>44324.459000000003</v>
      </c>
      <c r="AK682" s="337">
        <f>AJ682/K682</f>
        <v>1.7259639981905681</v>
      </c>
      <c r="AL682" s="601">
        <f t="shared" ref="AL682" si="861">AL683+AL688</f>
        <v>0</v>
      </c>
      <c r="AM682" s="355"/>
      <c r="AN682" s="355"/>
      <c r="AO682" s="355"/>
      <c r="AP682" s="601">
        <f t="shared" ref="AP682" si="862">AP683+AP688</f>
        <v>0</v>
      </c>
      <c r="AQ682" s="601"/>
      <c r="AR682" s="336">
        <f>AR686+AR687</f>
        <v>44324.459000000003</v>
      </c>
      <c r="AS682" s="337">
        <f>AR682/O682</f>
        <v>1.7259639981905681</v>
      </c>
      <c r="AT682" s="339">
        <f t="shared" si="859"/>
        <v>0</v>
      </c>
      <c r="AU682" s="339">
        <f t="shared" si="859"/>
        <v>0</v>
      </c>
      <c r="AV682" s="339">
        <f t="shared" si="859"/>
        <v>79332.537429999997</v>
      </c>
      <c r="AW682" s="339">
        <f t="shared" si="859"/>
        <v>0</v>
      </c>
      <c r="AX682" s="339">
        <f t="shared" si="859"/>
        <v>0</v>
      </c>
      <c r="AY682" s="339">
        <f t="shared" si="859"/>
        <v>0</v>
      </c>
      <c r="AZ682" s="339">
        <f t="shared" si="859"/>
        <v>0</v>
      </c>
      <c r="BA682" s="339">
        <f t="shared" si="859"/>
        <v>79332.537429999997</v>
      </c>
      <c r="BB682" s="339">
        <f t="shared" si="859"/>
        <v>0</v>
      </c>
      <c r="BC682" s="339">
        <f t="shared" si="859"/>
        <v>0</v>
      </c>
      <c r="BD682" s="339">
        <f t="shared" si="859"/>
        <v>79332.537429999997</v>
      </c>
      <c r="BE682" s="339">
        <f t="shared" si="859"/>
        <v>0</v>
      </c>
      <c r="BF682" s="341">
        <f>BE682/K682</f>
        <v>0</v>
      </c>
      <c r="BG682" s="339"/>
      <c r="BH682" s="339"/>
      <c r="BI682" s="339"/>
      <c r="BJ682" s="339"/>
      <c r="BK682" s="340">
        <f t="shared" ref="BK682" si="863">BK683+BK688</f>
        <v>0</v>
      </c>
      <c r="BL682" s="341">
        <f>BK682/O682</f>
        <v>0</v>
      </c>
      <c r="BS682" s="703"/>
    </row>
    <row r="683" spans="2:71" s="87" customFormat="1" ht="138.75" hidden="1" customHeight="1" x14ac:dyDescent="0.25">
      <c r="B683" s="587" t="s">
        <v>60</v>
      </c>
      <c r="C683" s="216" t="s">
        <v>261</v>
      </c>
      <c r="D683" s="594"/>
      <c r="E683" s="594"/>
      <c r="F683" s="594"/>
      <c r="G683" s="594"/>
      <c r="H683" s="594"/>
      <c r="I683" s="594"/>
      <c r="J683" s="594"/>
      <c r="K683" s="594">
        <f>L683</f>
        <v>0</v>
      </c>
      <c r="L683" s="594">
        <f>L684+L685</f>
        <v>0</v>
      </c>
      <c r="M683" s="594"/>
      <c r="N683" s="594"/>
      <c r="O683" s="594"/>
      <c r="P683" s="594">
        <f>R683</f>
        <v>0</v>
      </c>
      <c r="Q683" s="594"/>
      <c r="R683" s="594">
        <f>R684+R685</f>
        <v>0</v>
      </c>
      <c r="S683" s="594"/>
      <c r="T683" s="594"/>
      <c r="U683" s="594"/>
      <c r="V683" s="594"/>
      <c r="W683" s="594"/>
      <c r="X683" s="594"/>
      <c r="Y683" s="594" t="e">
        <f t="shared" ref="Y683:Y688" si="864">X683/O683</f>
        <v>#DIV/0!</v>
      </c>
      <c r="Z683" s="594">
        <f>AB683</f>
        <v>0</v>
      </c>
      <c r="AA683" s="594"/>
      <c r="AB683" s="594"/>
      <c r="AC683" s="594"/>
      <c r="AD683" s="594"/>
      <c r="AE683" s="594"/>
      <c r="AF683" s="594"/>
      <c r="AG683" s="594"/>
      <c r="AH683" s="348"/>
      <c r="AI683" s="594"/>
      <c r="AJ683" s="348">
        <f>AL683</f>
        <v>0</v>
      </c>
      <c r="AK683" s="594"/>
      <c r="AL683" s="594">
        <f>AL684+AL685</f>
        <v>0</v>
      </c>
      <c r="AM683" s="355"/>
      <c r="AN683" s="355"/>
      <c r="AO683" s="355"/>
      <c r="AP683" s="594"/>
      <c r="AQ683" s="594"/>
      <c r="AR683" s="348"/>
      <c r="AS683" s="594"/>
      <c r="AT683" s="595"/>
      <c r="AU683" s="595"/>
      <c r="AV683" s="595"/>
      <c r="AW683" s="595"/>
      <c r="AX683" s="595"/>
      <c r="AY683" s="595"/>
      <c r="AZ683" s="595"/>
      <c r="BA683" s="595"/>
      <c r="BB683" s="595"/>
      <c r="BC683" s="595"/>
      <c r="BD683" s="595"/>
      <c r="BE683" s="595">
        <f>BG683</f>
        <v>0</v>
      </c>
      <c r="BF683" s="341" t="e">
        <f t="shared" ref="BF683:BF690" si="865">BE683/K683</f>
        <v>#DIV/0!</v>
      </c>
      <c r="BG683" s="595"/>
      <c r="BH683" s="595"/>
      <c r="BI683" s="595"/>
      <c r="BJ683" s="595"/>
      <c r="BK683" s="595"/>
      <c r="BL683" s="341" t="e">
        <f t="shared" ref="BL683:BL699" si="866">BK683/O683</f>
        <v>#DIV/0!</v>
      </c>
      <c r="BS683" s="679"/>
    </row>
    <row r="684" spans="2:71" s="45" customFormat="1" ht="69.75" hidden="1" customHeight="1" x14ac:dyDescent="0.25">
      <c r="B684" s="587"/>
      <c r="C684" s="223" t="s">
        <v>259</v>
      </c>
      <c r="D684" s="582"/>
      <c r="E684" s="582"/>
      <c r="F684" s="582"/>
      <c r="G684" s="582"/>
      <c r="H684" s="582"/>
      <c r="I684" s="582"/>
      <c r="J684" s="582"/>
      <c r="K684" s="365">
        <f>L684</f>
        <v>0</v>
      </c>
      <c r="L684" s="365">
        <v>0</v>
      </c>
      <c r="M684" s="365"/>
      <c r="N684" s="365">
        <v>0</v>
      </c>
      <c r="O684" s="365">
        <v>0</v>
      </c>
      <c r="P684" s="365">
        <f>R684</f>
        <v>0</v>
      </c>
      <c r="Q684" s="365"/>
      <c r="R684" s="365">
        <v>0</v>
      </c>
      <c r="S684" s="365"/>
      <c r="T684" s="365"/>
      <c r="U684" s="365"/>
      <c r="V684" s="365">
        <v>0</v>
      </c>
      <c r="W684" s="365"/>
      <c r="X684" s="365">
        <v>0</v>
      </c>
      <c r="Y684" s="365" t="e">
        <f t="shared" si="864"/>
        <v>#DIV/0!</v>
      </c>
      <c r="Z684" s="365">
        <f>AB684</f>
        <v>0</v>
      </c>
      <c r="AA684" s="365"/>
      <c r="AB684" s="365"/>
      <c r="AC684" s="365"/>
      <c r="AD684" s="365"/>
      <c r="AE684" s="365"/>
      <c r="AF684" s="365">
        <v>0</v>
      </c>
      <c r="AG684" s="365"/>
      <c r="AH684" s="366">
        <v>0</v>
      </c>
      <c r="AI684" s="365"/>
      <c r="AJ684" s="366">
        <f>AL684</f>
        <v>0</v>
      </c>
      <c r="AK684" s="583"/>
      <c r="AL684" s="365">
        <v>0</v>
      </c>
      <c r="AM684" s="355"/>
      <c r="AN684" s="355"/>
      <c r="AO684" s="355"/>
      <c r="AP684" s="365">
        <v>0</v>
      </c>
      <c r="AQ684" s="365"/>
      <c r="AR684" s="366">
        <v>0</v>
      </c>
      <c r="AS684" s="365"/>
      <c r="AT684" s="351"/>
      <c r="AU684" s="351"/>
      <c r="AV684" s="351"/>
      <c r="AW684" s="351"/>
      <c r="AX684" s="351"/>
      <c r="AY684" s="351"/>
      <c r="AZ684" s="351"/>
      <c r="BA684" s="351"/>
      <c r="BB684" s="331"/>
      <c r="BC684" s="331"/>
      <c r="BD684" s="331"/>
      <c r="BE684" s="367">
        <f>BG684</f>
        <v>0</v>
      </c>
      <c r="BF684" s="341" t="e">
        <f t="shared" si="865"/>
        <v>#DIV/0!</v>
      </c>
      <c r="BG684" s="367"/>
      <c r="BH684" s="367"/>
      <c r="BI684" s="367"/>
      <c r="BJ684" s="367"/>
      <c r="BK684" s="367">
        <v>0</v>
      </c>
      <c r="BL684" s="341" t="e">
        <f t="shared" si="866"/>
        <v>#DIV/0!</v>
      </c>
      <c r="BS684" s="643"/>
    </row>
    <row r="685" spans="2:71" s="45" customFormat="1" ht="66" hidden="1" customHeight="1" x14ac:dyDescent="0.25">
      <c r="B685" s="587"/>
      <c r="C685" s="197" t="s">
        <v>260</v>
      </c>
      <c r="D685" s="582"/>
      <c r="E685" s="582"/>
      <c r="F685" s="582"/>
      <c r="G685" s="582"/>
      <c r="H685" s="582"/>
      <c r="I685" s="582"/>
      <c r="J685" s="582"/>
      <c r="K685" s="355">
        <f>L685</f>
        <v>0</v>
      </c>
      <c r="L685" s="355">
        <v>0</v>
      </c>
      <c r="M685" s="355"/>
      <c r="N685" s="355">
        <v>0</v>
      </c>
      <c r="O685" s="355">
        <v>0</v>
      </c>
      <c r="P685" s="355">
        <f>R685</f>
        <v>0</v>
      </c>
      <c r="Q685" s="355"/>
      <c r="R685" s="355">
        <v>0</v>
      </c>
      <c r="S685" s="355"/>
      <c r="T685" s="355"/>
      <c r="U685" s="355"/>
      <c r="V685" s="355">
        <v>0</v>
      </c>
      <c r="W685" s="355"/>
      <c r="X685" s="355">
        <v>0</v>
      </c>
      <c r="Y685" s="355" t="e">
        <f t="shared" si="864"/>
        <v>#DIV/0!</v>
      </c>
      <c r="Z685" s="355">
        <f>AB685</f>
        <v>0</v>
      </c>
      <c r="AA685" s="355"/>
      <c r="AB685" s="355"/>
      <c r="AC685" s="355"/>
      <c r="AD685" s="355"/>
      <c r="AE685" s="355"/>
      <c r="AF685" s="355">
        <v>0</v>
      </c>
      <c r="AG685" s="355"/>
      <c r="AH685" s="354">
        <v>0</v>
      </c>
      <c r="AI685" s="355"/>
      <c r="AJ685" s="354">
        <f>AL685</f>
        <v>0</v>
      </c>
      <c r="AK685" s="582"/>
      <c r="AL685" s="355">
        <v>0</v>
      </c>
      <c r="AM685" s="355"/>
      <c r="AN685" s="355"/>
      <c r="AO685" s="355"/>
      <c r="AP685" s="355">
        <v>0</v>
      </c>
      <c r="AQ685" s="355"/>
      <c r="AR685" s="354">
        <v>0</v>
      </c>
      <c r="AS685" s="355"/>
      <c r="AT685" s="351"/>
      <c r="AU685" s="351"/>
      <c r="AV685" s="351"/>
      <c r="AW685" s="351"/>
      <c r="AX685" s="351"/>
      <c r="AY685" s="351"/>
      <c r="AZ685" s="351"/>
      <c r="BA685" s="351"/>
      <c r="BB685" s="331"/>
      <c r="BC685" s="331"/>
      <c r="BD685" s="331"/>
      <c r="BE685" s="351">
        <f>BG685</f>
        <v>0</v>
      </c>
      <c r="BF685" s="341" t="e">
        <f t="shared" si="865"/>
        <v>#DIV/0!</v>
      </c>
      <c r="BG685" s="351"/>
      <c r="BH685" s="351"/>
      <c r="BI685" s="351"/>
      <c r="BJ685" s="351"/>
      <c r="BK685" s="351">
        <v>0</v>
      </c>
      <c r="BL685" s="341" t="e">
        <f t="shared" si="866"/>
        <v>#DIV/0!</v>
      </c>
      <c r="BS685" s="643"/>
    </row>
    <row r="686" spans="2:71" s="36" customFormat="1" ht="35.25" hidden="1" customHeight="1" x14ac:dyDescent="0.25">
      <c r="B686" s="503"/>
      <c r="C686" s="959" t="s">
        <v>57</v>
      </c>
      <c r="D686" s="959"/>
      <c r="E686" s="583"/>
      <c r="F686" s="583"/>
      <c r="G686" s="583"/>
      <c r="H686" s="583"/>
      <c r="I686" s="583"/>
      <c r="J686" s="583"/>
      <c r="K686" s="583">
        <f>L686+N686+O686</f>
        <v>17206.2</v>
      </c>
      <c r="L686" s="583">
        <v>0</v>
      </c>
      <c r="M686" s="583"/>
      <c r="N686" s="583">
        <v>0</v>
      </c>
      <c r="O686" s="583">
        <f>O689+O703+O706+O709+O712+O715</f>
        <v>17206.2</v>
      </c>
      <c r="P686" s="583">
        <f t="shared" ref="P686:P697" si="867">R686+V686+X686</f>
        <v>35508.930919999992</v>
      </c>
      <c r="Q686" s="604">
        <f>P686/K686</f>
        <v>2.0637288256558675</v>
      </c>
      <c r="R686" s="583">
        <v>0</v>
      </c>
      <c r="S686" s="583"/>
      <c r="T686" s="583"/>
      <c r="U686" s="583"/>
      <c r="V686" s="583">
        <v>0</v>
      </c>
      <c r="W686" s="583"/>
      <c r="X686" s="583">
        <f>X689+X703+X706+X709+X712+X715</f>
        <v>35508.930919999992</v>
      </c>
      <c r="Y686" s="604">
        <f>X686/O686</f>
        <v>2.0637288256558675</v>
      </c>
      <c r="Z686" s="583">
        <f t="shared" ref="Z686:Z690" si="868">AB686+AF686+AH686</f>
        <v>17206.2</v>
      </c>
      <c r="AA686" s="386">
        <f>Z686/K686</f>
        <v>1</v>
      </c>
      <c r="AB686" s="583"/>
      <c r="AC686" s="583"/>
      <c r="AD686" s="583"/>
      <c r="AE686" s="583"/>
      <c r="AF686" s="583"/>
      <c r="AG686" s="583"/>
      <c r="AH686" s="309">
        <f>AH689+AH703+AH706+AH709+AH712+AH715</f>
        <v>17206.2</v>
      </c>
      <c r="AI686" s="386">
        <f t="shared" ref="AI686:AI687" si="869">AH686/O686</f>
        <v>1</v>
      </c>
      <c r="AJ686" s="309">
        <f t="shared" ref="AJ686:AJ690" si="870">AL686+AP686+AR686</f>
        <v>29696.880940000003</v>
      </c>
      <c r="AK686" s="344">
        <f>AJ686/K686</f>
        <v>1.7259407039323036</v>
      </c>
      <c r="AL686" s="583">
        <v>0</v>
      </c>
      <c r="AM686" s="355"/>
      <c r="AN686" s="355"/>
      <c r="AO686" s="355"/>
      <c r="AP686" s="583">
        <v>0</v>
      </c>
      <c r="AQ686" s="583"/>
      <c r="AR686" s="309">
        <f>AR689+AR703+AR706+AR709+AR712+AR715</f>
        <v>29696.880940000003</v>
      </c>
      <c r="AS686" s="344">
        <f>AR686/O686</f>
        <v>1.7259407039323036</v>
      </c>
      <c r="AT686" s="310">
        <v>0</v>
      </c>
      <c r="AU686" s="310"/>
      <c r="AV686" s="310">
        <f>BD686-AH686</f>
        <v>35946.600000000006</v>
      </c>
      <c r="AW686" s="310">
        <f>AX686+AY686+AZ686</f>
        <v>0</v>
      </c>
      <c r="AX686" s="310"/>
      <c r="AY686" s="310"/>
      <c r="AZ686" s="310"/>
      <c r="BA686" s="310">
        <f>BB686+BC686+BD686</f>
        <v>53152.800000000003</v>
      </c>
      <c r="BB686" s="310">
        <v>0</v>
      </c>
      <c r="BC686" s="310"/>
      <c r="BD686" s="310">
        <f>[15]безвозмездные_ФБ!$D$8</f>
        <v>53152.800000000003</v>
      </c>
      <c r="BE686" s="310">
        <f t="shared" ref="BE686:BE690" si="871">BG686+BI686+BK686</f>
        <v>0</v>
      </c>
      <c r="BF686" s="345">
        <f t="shared" si="865"/>
        <v>0</v>
      </c>
      <c r="BG686" s="310"/>
      <c r="BH686" s="310"/>
      <c r="BI686" s="310"/>
      <c r="BJ686" s="310"/>
      <c r="BK686" s="311">
        <f>O686-AH686</f>
        <v>0</v>
      </c>
      <c r="BL686" s="345">
        <f t="shared" si="866"/>
        <v>0</v>
      </c>
      <c r="BS686" s="639"/>
    </row>
    <row r="687" spans="2:71" s="74" customFormat="1" ht="52.5" hidden="1" customHeight="1" x14ac:dyDescent="0.25">
      <c r="B687" s="494"/>
      <c r="C687" s="958" t="s">
        <v>347</v>
      </c>
      <c r="D687" s="958"/>
      <c r="E687" s="582"/>
      <c r="F687" s="582"/>
      <c r="G687" s="582"/>
      <c r="H687" s="582"/>
      <c r="I687" s="582"/>
      <c r="J687" s="582"/>
      <c r="K687" s="582">
        <f>L687+N687+O687</f>
        <v>8474.7870000000003</v>
      </c>
      <c r="L687" s="582">
        <v>0</v>
      </c>
      <c r="M687" s="582"/>
      <c r="N687" s="582">
        <v>0</v>
      </c>
      <c r="O687" s="582">
        <f>O690+O704+O707+O710+O713+O716</f>
        <v>8474.7870000000003</v>
      </c>
      <c r="P687" s="582">
        <f t="shared" si="867"/>
        <v>17490.982800000002</v>
      </c>
      <c r="Q687" s="605">
        <f>P687/K687</f>
        <v>2.0638846498442973</v>
      </c>
      <c r="R687" s="582">
        <v>0</v>
      </c>
      <c r="S687" s="582"/>
      <c r="T687" s="582"/>
      <c r="U687" s="582"/>
      <c r="V687" s="582">
        <v>0</v>
      </c>
      <c r="W687" s="582"/>
      <c r="X687" s="582">
        <f>X690+X704+X707+X710+X713+X716</f>
        <v>17490.982800000002</v>
      </c>
      <c r="Y687" s="605">
        <f>X687/O687</f>
        <v>2.0638846498442973</v>
      </c>
      <c r="Z687" s="582">
        <f t="shared" si="868"/>
        <v>8474.7870000000003</v>
      </c>
      <c r="AA687" s="389">
        <f>Z687/K687</f>
        <v>1</v>
      </c>
      <c r="AB687" s="582"/>
      <c r="AC687" s="582"/>
      <c r="AD687" s="582"/>
      <c r="AE687" s="582"/>
      <c r="AF687" s="582"/>
      <c r="AG687" s="582"/>
      <c r="AH687" s="590">
        <f>AH690+AH704+AH707+AH710+AH713+AH716</f>
        <v>8474.7870000000003</v>
      </c>
      <c r="AI687" s="389">
        <f t="shared" si="869"/>
        <v>1</v>
      </c>
      <c r="AJ687" s="590">
        <f t="shared" si="870"/>
        <v>14627.57806</v>
      </c>
      <c r="AK687" s="342">
        <f>AJ687/K687</f>
        <v>1.7260112920832109</v>
      </c>
      <c r="AL687" s="582">
        <v>0</v>
      </c>
      <c r="AM687" s="355"/>
      <c r="AN687" s="355"/>
      <c r="AO687" s="355"/>
      <c r="AP687" s="582">
        <v>0</v>
      </c>
      <c r="AQ687" s="582"/>
      <c r="AR687" s="590">
        <f>AR690+AR704+AR707+AR710+AR713+AR716</f>
        <v>14627.57806</v>
      </c>
      <c r="AS687" s="337">
        <f>AR687/O687</f>
        <v>1.7260112920832109</v>
      </c>
      <c r="AT687" s="331">
        <v>0</v>
      </c>
      <c r="AU687" s="331"/>
      <c r="AV687" s="331">
        <f>BD687-AH687</f>
        <v>17704.950430000001</v>
      </c>
      <c r="AW687" s="331">
        <f>AX687+AY687+AZ687</f>
        <v>0</v>
      </c>
      <c r="AX687" s="331"/>
      <c r="AY687" s="331"/>
      <c r="AZ687" s="331"/>
      <c r="BA687" s="331">
        <f>BB687+BC687+BD687</f>
        <v>26179.737430000001</v>
      </c>
      <c r="BB687" s="331">
        <v>0</v>
      </c>
      <c r="BC687" s="331"/>
      <c r="BD687" s="331">
        <v>26179.737430000001</v>
      </c>
      <c r="BE687" s="331">
        <f t="shared" si="871"/>
        <v>0</v>
      </c>
      <c r="BF687" s="341">
        <f t="shared" si="865"/>
        <v>0</v>
      </c>
      <c r="BG687" s="331"/>
      <c r="BH687" s="331"/>
      <c r="BI687" s="331"/>
      <c r="BJ687" s="331"/>
      <c r="BK687" s="593">
        <f>O687-AH687</f>
        <v>0</v>
      </c>
      <c r="BL687" s="341">
        <f t="shared" si="866"/>
        <v>0</v>
      </c>
      <c r="BS687" s="677"/>
    </row>
    <row r="688" spans="2:71" s="87" customFormat="1" ht="117" hidden="1" customHeight="1" x14ac:dyDescent="0.25">
      <c r="B688" s="587" t="s">
        <v>60</v>
      </c>
      <c r="C688" s="197" t="s">
        <v>346</v>
      </c>
      <c r="D688" s="348"/>
      <c r="E688" s="594"/>
      <c r="F688" s="594"/>
      <c r="G688" s="594"/>
      <c r="H688" s="594"/>
      <c r="I688" s="594"/>
      <c r="J688" s="594"/>
      <c r="K688" s="348">
        <f>O688</f>
        <v>0</v>
      </c>
      <c r="L688" s="348"/>
      <c r="M688" s="348"/>
      <c r="N688" s="348"/>
      <c r="O688" s="348">
        <f>O689+O690</f>
        <v>0</v>
      </c>
      <c r="P688" s="348">
        <f t="shared" si="867"/>
        <v>16901.862860000001</v>
      </c>
      <c r="Q688" s="393" t="e">
        <f>P688/K688</f>
        <v>#DIV/0!</v>
      </c>
      <c r="R688" s="594"/>
      <c r="S688" s="594"/>
      <c r="T688" s="594"/>
      <c r="U688" s="594"/>
      <c r="V688" s="594"/>
      <c r="W688" s="594"/>
      <c r="X688" s="348">
        <f>X689+X690</f>
        <v>16901.862860000001</v>
      </c>
      <c r="Y688" s="393" t="e">
        <f t="shared" si="864"/>
        <v>#DIV/0!</v>
      </c>
      <c r="Z688" s="348">
        <f t="shared" si="868"/>
        <v>0</v>
      </c>
      <c r="AA688" s="393" t="e">
        <f>Z688/K688</f>
        <v>#DIV/0!</v>
      </c>
      <c r="AB688" s="594"/>
      <c r="AC688" s="594"/>
      <c r="AD688" s="594"/>
      <c r="AE688" s="594"/>
      <c r="AF688" s="594"/>
      <c r="AG688" s="594"/>
      <c r="AH688" s="348">
        <f>AH689+AH690</f>
        <v>0</v>
      </c>
      <c r="AI688" s="393" t="e">
        <f>AH688/O688</f>
        <v>#DIV/0!</v>
      </c>
      <c r="AJ688" s="348">
        <f t="shared" si="870"/>
        <v>0</v>
      </c>
      <c r="AK688" s="393" t="e">
        <f>AJ688/K688</f>
        <v>#DIV/0!</v>
      </c>
      <c r="AL688" s="594"/>
      <c r="AM688" s="355"/>
      <c r="AN688" s="355"/>
      <c r="AO688" s="355"/>
      <c r="AP688" s="594"/>
      <c r="AQ688" s="594"/>
      <c r="AR688" s="348">
        <f>AR689+AR690</f>
        <v>0</v>
      </c>
      <c r="AS688" s="337" t="e">
        <f>AR688/O688</f>
        <v>#DIV/0!</v>
      </c>
      <c r="AT688" s="595"/>
      <c r="AU688" s="595"/>
      <c r="AV688" s="595">
        <f>AV689+AV690</f>
        <v>79332.537429999997</v>
      </c>
      <c r="AW688" s="595"/>
      <c r="AX688" s="595"/>
      <c r="AY688" s="595"/>
      <c r="AZ688" s="595"/>
      <c r="BA688" s="595">
        <f>BB688+BC688+BD688</f>
        <v>79332.537429999997</v>
      </c>
      <c r="BB688" s="595"/>
      <c r="BC688" s="595"/>
      <c r="BD688" s="595">
        <f>BD689+BD690</f>
        <v>79332.537429999997</v>
      </c>
      <c r="BE688" s="595">
        <f t="shared" si="871"/>
        <v>0</v>
      </c>
      <c r="BF688" s="341" t="e">
        <f t="shared" si="865"/>
        <v>#DIV/0!</v>
      </c>
      <c r="BG688" s="595"/>
      <c r="BH688" s="595"/>
      <c r="BI688" s="595"/>
      <c r="BJ688" s="595"/>
      <c r="BK688" s="352">
        <f>BK689+BK690</f>
        <v>0</v>
      </c>
      <c r="BL688" s="341" t="e">
        <f t="shared" si="866"/>
        <v>#DIV/0!</v>
      </c>
      <c r="BS688" s="679"/>
    </row>
    <row r="689" spans="2:71" s="36" customFormat="1" ht="45.75" hidden="1" customHeight="1" x14ac:dyDescent="0.25">
      <c r="B689" s="503"/>
      <c r="C689" s="959" t="s">
        <v>57</v>
      </c>
      <c r="D689" s="959"/>
      <c r="E689" s="583"/>
      <c r="F689" s="583"/>
      <c r="G689" s="583"/>
      <c r="H689" s="583"/>
      <c r="I689" s="583"/>
      <c r="J689" s="583"/>
      <c r="K689" s="309">
        <f>L689+N689+O689</f>
        <v>0</v>
      </c>
      <c r="L689" s="309">
        <v>0</v>
      </c>
      <c r="M689" s="309"/>
      <c r="N689" s="309">
        <v>0</v>
      </c>
      <c r="O689" s="309"/>
      <c r="P689" s="309">
        <f t="shared" si="867"/>
        <v>11323.84441</v>
      </c>
      <c r="Q689" s="386" t="e">
        <f>P689/K689</f>
        <v>#DIV/0!</v>
      </c>
      <c r="R689" s="583">
        <v>0</v>
      </c>
      <c r="S689" s="583"/>
      <c r="T689" s="583"/>
      <c r="U689" s="583"/>
      <c r="V689" s="583">
        <v>0</v>
      </c>
      <c r="W689" s="583"/>
      <c r="X689" s="309">
        <f>11323.84441</f>
        <v>11323.84441</v>
      </c>
      <c r="Y689" s="386" t="e">
        <f>X689/O689</f>
        <v>#DIV/0!</v>
      </c>
      <c r="Z689" s="309">
        <f t="shared" si="868"/>
        <v>0</v>
      </c>
      <c r="AA689" s="386" t="e">
        <f>Z689/K689</f>
        <v>#DIV/0!</v>
      </c>
      <c r="AB689" s="583"/>
      <c r="AC689" s="583"/>
      <c r="AD689" s="583"/>
      <c r="AE689" s="583"/>
      <c r="AF689" s="583"/>
      <c r="AG689" s="583"/>
      <c r="AH689" s="309"/>
      <c r="AI689" s="386" t="e">
        <f t="shared" ref="AI689:AI690" si="872">AH689/O689</f>
        <v>#DIV/0!</v>
      </c>
      <c r="AJ689" s="309">
        <f t="shared" si="870"/>
        <v>0</v>
      </c>
      <c r="AK689" s="344" t="e">
        <f>AJ689/K689</f>
        <v>#DIV/0!</v>
      </c>
      <c r="AL689" s="583">
        <v>0</v>
      </c>
      <c r="AM689" s="355"/>
      <c r="AN689" s="355"/>
      <c r="AO689" s="355"/>
      <c r="AP689" s="583">
        <v>0</v>
      </c>
      <c r="AQ689" s="583"/>
      <c r="AR689" s="309">
        <f>O689</f>
        <v>0</v>
      </c>
      <c r="AS689" s="344" t="e">
        <f>AR689/O689</f>
        <v>#DIV/0!</v>
      </c>
      <c r="AT689" s="310">
        <v>0</v>
      </c>
      <c r="AU689" s="310"/>
      <c r="AV689" s="310">
        <f>BD689-AH689</f>
        <v>53152.800000000003</v>
      </c>
      <c r="AW689" s="310">
        <f>AX689+AY689+AZ689</f>
        <v>0</v>
      </c>
      <c r="AX689" s="310"/>
      <c r="AY689" s="310"/>
      <c r="AZ689" s="310"/>
      <c r="BA689" s="310">
        <f>BB689+BC689+BD689</f>
        <v>53152.800000000003</v>
      </c>
      <c r="BB689" s="310">
        <v>0</v>
      </c>
      <c r="BC689" s="310"/>
      <c r="BD689" s="310">
        <f>[15]безвозмездные_ФБ!$D$8</f>
        <v>53152.800000000003</v>
      </c>
      <c r="BE689" s="310">
        <f t="shared" si="871"/>
        <v>0</v>
      </c>
      <c r="BF689" s="345" t="e">
        <f t="shared" si="865"/>
        <v>#DIV/0!</v>
      </c>
      <c r="BG689" s="310"/>
      <c r="BH689" s="310"/>
      <c r="BI689" s="310"/>
      <c r="BJ689" s="310"/>
      <c r="BK689" s="311">
        <f>O689-AH689</f>
        <v>0</v>
      </c>
      <c r="BL689" s="345" t="e">
        <f t="shared" si="866"/>
        <v>#DIV/0!</v>
      </c>
      <c r="BS689" s="639"/>
    </row>
    <row r="690" spans="2:71" s="38" customFormat="1" ht="42.75" hidden="1" customHeight="1" x14ac:dyDescent="0.25">
      <c r="B690" s="450"/>
      <c r="C690" s="958" t="s">
        <v>347</v>
      </c>
      <c r="D690" s="958"/>
      <c r="E690" s="355"/>
      <c r="F690" s="355"/>
      <c r="G690" s="355"/>
      <c r="H690" s="355"/>
      <c r="I690" s="355"/>
      <c r="J690" s="355"/>
      <c r="K690" s="354">
        <f>L690+N690+O690</f>
        <v>0</v>
      </c>
      <c r="L690" s="354">
        <v>0</v>
      </c>
      <c r="M690" s="354"/>
      <c r="N690" s="354">
        <v>0</v>
      </c>
      <c r="O690" s="354"/>
      <c r="P690" s="354">
        <f t="shared" si="867"/>
        <v>5578.0184499999996</v>
      </c>
      <c r="Q690" s="387" t="e">
        <f>P690/K690</f>
        <v>#DIV/0!</v>
      </c>
      <c r="R690" s="355">
        <v>0</v>
      </c>
      <c r="S690" s="355"/>
      <c r="T690" s="355"/>
      <c r="U690" s="355"/>
      <c r="V690" s="355">
        <v>0</v>
      </c>
      <c r="W690" s="355"/>
      <c r="X690" s="354">
        <v>5578.0184499999996</v>
      </c>
      <c r="Y690" s="387" t="e">
        <f>X690/O690</f>
        <v>#DIV/0!</v>
      </c>
      <c r="Z690" s="354">
        <f t="shared" si="868"/>
        <v>0</v>
      </c>
      <c r="AA690" s="387" t="e">
        <f>Z690/K690</f>
        <v>#DIV/0!</v>
      </c>
      <c r="AB690" s="355"/>
      <c r="AC690" s="355"/>
      <c r="AD690" s="355"/>
      <c r="AE690" s="355"/>
      <c r="AF690" s="355"/>
      <c r="AG690" s="355"/>
      <c r="AH690" s="354"/>
      <c r="AI690" s="387" t="e">
        <f t="shared" si="872"/>
        <v>#DIV/0!</v>
      </c>
      <c r="AJ690" s="354">
        <f t="shared" si="870"/>
        <v>0</v>
      </c>
      <c r="AK690" s="387" t="e">
        <f>AJ690/K690</f>
        <v>#DIV/0!</v>
      </c>
      <c r="AL690" s="355">
        <v>0</v>
      </c>
      <c r="AM690" s="355"/>
      <c r="AN690" s="355"/>
      <c r="AO690" s="355"/>
      <c r="AP690" s="355">
        <v>0</v>
      </c>
      <c r="AQ690" s="355"/>
      <c r="AR690" s="354">
        <f>O690</f>
        <v>0</v>
      </c>
      <c r="AS690" s="337" t="e">
        <f>AR690/O690</f>
        <v>#DIV/0!</v>
      </c>
      <c r="AT690" s="351">
        <v>0</v>
      </c>
      <c r="AU690" s="351"/>
      <c r="AV690" s="351">
        <f>BD690-AH690</f>
        <v>26179.737430000001</v>
      </c>
      <c r="AW690" s="351">
        <f>AX690+AY690+AZ690</f>
        <v>0</v>
      </c>
      <c r="AX690" s="351"/>
      <c r="AY690" s="351"/>
      <c r="AZ690" s="351"/>
      <c r="BA690" s="351">
        <f>BB690+BC690+BD690</f>
        <v>26179.737430000001</v>
      </c>
      <c r="BB690" s="351">
        <v>0</v>
      </c>
      <c r="BC690" s="351"/>
      <c r="BD690" s="351">
        <v>26179.737430000001</v>
      </c>
      <c r="BE690" s="351">
        <f t="shared" si="871"/>
        <v>0</v>
      </c>
      <c r="BF690" s="341" t="e">
        <f t="shared" si="865"/>
        <v>#DIV/0!</v>
      </c>
      <c r="BG690" s="351"/>
      <c r="BH690" s="351"/>
      <c r="BI690" s="351"/>
      <c r="BJ690" s="351"/>
      <c r="BK690" s="356">
        <f>O690-AH690</f>
        <v>0</v>
      </c>
      <c r="BL690" s="341" t="e">
        <f t="shared" si="866"/>
        <v>#DIV/0!</v>
      </c>
      <c r="BS690" s="644"/>
    </row>
    <row r="691" spans="2:71" s="38" customFormat="1" ht="106.5" hidden="1" customHeight="1" x14ac:dyDescent="0.25">
      <c r="B691" s="450"/>
      <c r="C691" s="197"/>
      <c r="D691" s="355"/>
      <c r="E691" s="355"/>
      <c r="F691" s="355"/>
      <c r="G691" s="355"/>
      <c r="H691" s="355"/>
      <c r="I691" s="355"/>
      <c r="J691" s="355"/>
      <c r="K691" s="355"/>
      <c r="L691" s="355"/>
      <c r="M691" s="355"/>
      <c r="N691" s="355"/>
      <c r="O691" s="355"/>
      <c r="P691" s="355"/>
      <c r="Q691" s="355"/>
      <c r="R691" s="355"/>
      <c r="S691" s="355"/>
      <c r="T691" s="355"/>
      <c r="U691" s="355"/>
      <c r="V691" s="355"/>
      <c r="W691" s="355"/>
      <c r="X691" s="355"/>
      <c r="Y691" s="355"/>
      <c r="Z691" s="355"/>
      <c r="AA691" s="355"/>
      <c r="AB691" s="355"/>
      <c r="AC691" s="355"/>
      <c r="AD691" s="355"/>
      <c r="AE691" s="355"/>
      <c r="AF691" s="355"/>
      <c r="AG691" s="355"/>
      <c r="AH691" s="355"/>
      <c r="AI691" s="355"/>
      <c r="AJ691" s="355"/>
      <c r="AK691" s="582"/>
      <c r="AL691" s="355"/>
      <c r="AM691" s="355"/>
      <c r="AN691" s="355"/>
      <c r="AO691" s="355"/>
      <c r="AP691" s="355"/>
      <c r="AQ691" s="355"/>
      <c r="AR691" s="355"/>
      <c r="AS691" s="355"/>
      <c r="AT691" s="351"/>
      <c r="AU691" s="351"/>
      <c r="AV691" s="351"/>
      <c r="AW691" s="351"/>
      <c r="AX691" s="351"/>
      <c r="AY691" s="351"/>
      <c r="AZ691" s="351"/>
      <c r="BA691" s="351"/>
      <c r="BB691" s="351"/>
      <c r="BC691" s="351"/>
      <c r="BD691" s="351"/>
      <c r="BE691" s="351"/>
      <c r="BF691" s="351"/>
      <c r="BG691" s="351"/>
      <c r="BH691" s="351"/>
      <c r="BI691" s="351"/>
      <c r="BJ691" s="351"/>
      <c r="BK691" s="351"/>
      <c r="BL691" s="341" t="e">
        <f t="shared" si="866"/>
        <v>#DIV/0!</v>
      </c>
      <c r="BS691" s="644"/>
    </row>
    <row r="692" spans="2:71" s="38" customFormat="1" ht="51.75" hidden="1" customHeight="1" x14ac:dyDescent="0.3">
      <c r="B692" s="1017" t="s">
        <v>262</v>
      </c>
      <c r="C692" s="1017"/>
      <c r="D692" s="1017"/>
      <c r="E692" s="1017"/>
      <c r="F692" s="1017"/>
      <c r="G692" s="1017"/>
      <c r="H692" s="1017"/>
      <c r="I692" s="1017"/>
      <c r="J692" s="1017"/>
      <c r="K692" s="1017"/>
      <c r="L692" s="1017"/>
      <c r="M692" s="1017"/>
      <c r="N692" s="1017"/>
      <c r="O692" s="1017"/>
      <c r="P692" s="1017"/>
      <c r="Q692" s="1017"/>
      <c r="R692" s="1017"/>
      <c r="S692" s="1017"/>
      <c r="T692" s="1017"/>
      <c r="U692" s="1017"/>
      <c r="V692" s="1017"/>
      <c r="W692" s="1017"/>
      <c r="X692" s="1017"/>
      <c r="Y692" s="1017"/>
      <c r="Z692" s="1017"/>
      <c r="AA692" s="1017"/>
      <c r="AB692" s="1017"/>
      <c r="AC692" s="1017"/>
      <c r="AD692" s="1017"/>
      <c r="AE692" s="1017"/>
      <c r="AF692" s="1017"/>
      <c r="AG692" s="1017"/>
      <c r="AH692" s="1017"/>
      <c r="AI692" s="1017"/>
      <c r="AJ692" s="1017"/>
      <c r="AK692" s="1017"/>
      <c r="AL692" s="1017"/>
      <c r="AM692" s="1017"/>
      <c r="AN692" s="1017"/>
      <c r="AO692" s="1017"/>
      <c r="AP692" s="1017"/>
      <c r="AQ692" s="1017"/>
      <c r="AR692" s="1017"/>
      <c r="AS692" s="1017"/>
      <c r="AT692" s="1017"/>
      <c r="AU692" s="1017"/>
      <c r="AV692" s="1017"/>
      <c r="AW692" s="1017"/>
      <c r="AX692" s="1017"/>
      <c r="AY692" s="1017"/>
      <c r="AZ692" s="1017"/>
      <c r="BA692" s="1017"/>
      <c r="BB692" s="1017"/>
      <c r="BC692" s="1017"/>
      <c r="BD692" s="1017"/>
      <c r="BE692" s="504"/>
      <c r="BF692" s="504"/>
      <c r="BG692" s="504"/>
      <c r="BH692" s="452"/>
      <c r="BI692" s="452"/>
      <c r="BJ692" s="452"/>
      <c r="BK692" s="452"/>
      <c r="BL692" s="341" t="e">
        <f t="shared" si="866"/>
        <v>#DIV/0!</v>
      </c>
      <c r="BS692" s="644"/>
    </row>
    <row r="693" spans="2:71" s="87" customFormat="1" ht="198" hidden="1" customHeight="1" x14ac:dyDescent="0.25">
      <c r="B693" s="587">
        <v>1</v>
      </c>
      <c r="C693" s="216" t="s">
        <v>263</v>
      </c>
      <c r="D693" s="594"/>
      <c r="E693" s="594">
        <f>F693+G693</f>
        <v>0</v>
      </c>
      <c r="F693" s="594">
        <v>0</v>
      </c>
      <c r="G693" s="594">
        <v>0</v>
      </c>
      <c r="H693" s="594">
        <f>I693+J693</f>
        <v>0</v>
      </c>
      <c r="I693" s="594">
        <f>L693-F693</f>
        <v>0</v>
      </c>
      <c r="J693" s="594">
        <v>0</v>
      </c>
      <c r="K693" s="594">
        <f>L693+O693</f>
        <v>0</v>
      </c>
      <c r="L693" s="594">
        <f>SUM(L694:L699)</f>
        <v>0</v>
      </c>
      <c r="M693" s="594"/>
      <c r="N693" s="594">
        <v>0</v>
      </c>
      <c r="O693" s="594">
        <v>0</v>
      </c>
      <c r="P693" s="594">
        <f t="shared" si="867"/>
        <v>0</v>
      </c>
      <c r="Q693" s="594"/>
      <c r="R693" s="594">
        <f>SUM(R694:R699)</f>
        <v>0</v>
      </c>
      <c r="S693" s="594"/>
      <c r="T693" s="594"/>
      <c r="U693" s="594"/>
      <c r="V693" s="594"/>
      <c r="W693" s="594"/>
      <c r="X693" s="594"/>
      <c r="Y693" s="594"/>
      <c r="Z693" s="594">
        <f t="shared" ref="Z693:Z697" si="873">AB693+AF693+AH693</f>
        <v>0</v>
      </c>
      <c r="AA693" s="594"/>
      <c r="AB693" s="594">
        <f>SUM(AB694:AB699)</f>
        <v>0</v>
      </c>
      <c r="AC693" s="594"/>
      <c r="AD693" s="594"/>
      <c r="AE693" s="594"/>
      <c r="AF693" s="594"/>
      <c r="AG693" s="594"/>
      <c r="AH693" s="594"/>
      <c r="AI693" s="594"/>
      <c r="AJ693" s="594">
        <f t="shared" ref="AJ693:AJ697" si="874">AL693+AP693+AR693</f>
        <v>0</v>
      </c>
      <c r="AK693" s="594"/>
      <c r="AL693" s="594">
        <f>SUM(AL694:AL699)</f>
        <v>0</v>
      </c>
      <c r="AM693" s="355"/>
      <c r="AN693" s="355"/>
      <c r="AO693" s="355"/>
      <c r="AP693" s="594"/>
      <c r="AQ693" s="594"/>
      <c r="AR693" s="594"/>
      <c r="AS693" s="594"/>
      <c r="AT693" s="595">
        <f>SUM(AT694:AT699)</f>
        <v>0</v>
      </c>
      <c r="AU693" s="595"/>
      <c r="AV693" s="595">
        <v>0</v>
      </c>
      <c r="AW693" s="595" t="e">
        <f>AX693</f>
        <v>#REF!</v>
      </c>
      <c r="AX693" s="595" t="e">
        <f>AX695+AX696+AX697+AX698+AX699</f>
        <v>#REF!</v>
      </c>
      <c r="AY693" s="595"/>
      <c r="AZ693" s="595"/>
      <c r="BA693" s="595">
        <f t="shared" ref="BA693:BA699" si="875">BB693</f>
        <v>0</v>
      </c>
      <c r="BB693" s="595">
        <f>SUM(BB694:BB699)</f>
        <v>0</v>
      </c>
      <c r="BC693" s="595"/>
      <c r="BD693" s="595">
        <v>0</v>
      </c>
      <c r="BE693" s="595">
        <f t="shared" ref="BE693:BE697" si="876">BG693+BI693+BK693</f>
        <v>0</v>
      </c>
      <c r="BF693" s="595"/>
      <c r="BG693" s="595"/>
      <c r="BH693" s="595"/>
      <c r="BI693" s="595"/>
      <c r="BJ693" s="595"/>
      <c r="BK693" s="595"/>
      <c r="BL693" s="341" t="e">
        <f t="shared" si="866"/>
        <v>#DIV/0!</v>
      </c>
      <c r="BS693" s="679"/>
    </row>
    <row r="694" spans="2:71" s="43" customFormat="1" ht="75" hidden="1" customHeight="1" x14ac:dyDescent="0.25">
      <c r="B694" s="450"/>
      <c r="C694" s="197" t="s">
        <v>256</v>
      </c>
      <c r="D694" s="355"/>
      <c r="E694" s="355"/>
      <c r="F694" s="355"/>
      <c r="G694" s="355"/>
      <c r="H694" s="355"/>
      <c r="I694" s="355"/>
      <c r="J694" s="355"/>
      <c r="K694" s="355">
        <f t="shared" ref="K694:K699" si="877">L694</f>
        <v>0</v>
      </c>
      <c r="L694" s="355">
        <v>0</v>
      </c>
      <c r="M694" s="355"/>
      <c r="N694" s="355"/>
      <c r="O694" s="355"/>
      <c r="P694" s="355">
        <f t="shared" si="867"/>
        <v>0</v>
      </c>
      <c r="Q694" s="355"/>
      <c r="R694" s="355">
        <v>0</v>
      </c>
      <c r="S694" s="355"/>
      <c r="T694" s="355"/>
      <c r="U694" s="355"/>
      <c r="V694" s="355"/>
      <c r="W694" s="355"/>
      <c r="X694" s="355"/>
      <c r="Y694" s="355"/>
      <c r="Z694" s="355">
        <f t="shared" si="873"/>
        <v>0</v>
      </c>
      <c r="AA694" s="355"/>
      <c r="AB694" s="355">
        <v>0</v>
      </c>
      <c r="AC694" s="355"/>
      <c r="AD694" s="355"/>
      <c r="AE694" s="355"/>
      <c r="AF694" s="355"/>
      <c r="AG694" s="355"/>
      <c r="AH694" s="355"/>
      <c r="AI694" s="355"/>
      <c r="AJ694" s="355">
        <f t="shared" si="874"/>
        <v>0</v>
      </c>
      <c r="AK694" s="582"/>
      <c r="AL694" s="355">
        <v>0</v>
      </c>
      <c r="AM694" s="355"/>
      <c r="AN694" s="355"/>
      <c r="AO694" s="355"/>
      <c r="AP694" s="355"/>
      <c r="AQ694" s="355"/>
      <c r="AR694" s="355"/>
      <c r="AS694" s="355"/>
      <c r="AT694" s="351">
        <f>BB694-AF694</f>
        <v>0</v>
      </c>
      <c r="AU694" s="351"/>
      <c r="AV694" s="351"/>
      <c r="AW694" s="351"/>
      <c r="AX694" s="351"/>
      <c r="AY694" s="351"/>
      <c r="AZ694" s="351"/>
      <c r="BA694" s="351">
        <f t="shared" si="875"/>
        <v>0</v>
      </c>
      <c r="BB694" s="351">
        <v>0</v>
      </c>
      <c r="BC694" s="351"/>
      <c r="BD694" s="351"/>
      <c r="BE694" s="351">
        <f t="shared" si="876"/>
        <v>0</v>
      </c>
      <c r="BF694" s="351"/>
      <c r="BG694" s="351"/>
      <c r="BH694" s="351"/>
      <c r="BI694" s="351"/>
      <c r="BJ694" s="351"/>
      <c r="BK694" s="351"/>
      <c r="BL694" s="341" t="e">
        <f t="shared" si="866"/>
        <v>#DIV/0!</v>
      </c>
      <c r="BS694" s="647"/>
    </row>
    <row r="695" spans="2:71" s="74" customFormat="1" ht="102.75" hidden="1" customHeight="1" x14ac:dyDescent="0.3">
      <c r="B695" s="494" t="s">
        <v>60</v>
      </c>
      <c r="C695" s="197" t="s">
        <v>264</v>
      </c>
      <c r="D695" s="582"/>
      <c r="E695" s="582"/>
      <c r="F695" s="582"/>
      <c r="G695" s="582"/>
      <c r="H695" s="582"/>
      <c r="I695" s="582"/>
      <c r="J695" s="582"/>
      <c r="K695" s="355">
        <f>L695</f>
        <v>0</v>
      </c>
      <c r="L695" s="355">
        <v>0</v>
      </c>
      <c r="M695" s="355"/>
      <c r="N695" s="355"/>
      <c r="O695" s="505"/>
      <c r="P695" s="355">
        <f t="shared" si="867"/>
        <v>0</v>
      </c>
      <c r="Q695" s="355"/>
      <c r="R695" s="355">
        <v>0</v>
      </c>
      <c r="S695" s="355"/>
      <c r="T695" s="355"/>
      <c r="U695" s="355"/>
      <c r="V695" s="355"/>
      <c r="W695" s="355"/>
      <c r="X695" s="355"/>
      <c r="Y695" s="355"/>
      <c r="Z695" s="355">
        <f t="shared" si="873"/>
        <v>0</v>
      </c>
      <c r="AA695" s="355"/>
      <c r="AB695" s="355">
        <v>0</v>
      </c>
      <c r="AC695" s="355"/>
      <c r="AD695" s="355"/>
      <c r="AE695" s="355"/>
      <c r="AF695" s="355"/>
      <c r="AG695" s="355"/>
      <c r="AH695" s="355"/>
      <c r="AI695" s="355"/>
      <c r="AJ695" s="355">
        <f t="shared" si="874"/>
        <v>0</v>
      </c>
      <c r="AK695" s="582"/>
      <c r="AL695" s="355">
        <v>0</v>
      </c>
      <c r="AM695" s="355"/>
      <c r="AN695" s="355"/>
      <c r="AO695" s="355"/>
      <c r="AP695" s="355"/>
      <c r="AQ695" s="355"/>
      <c r="AR695" s="355"/>
      <c r="AS695" s="355"/>
      <c r="AT695" s="351">
        <f>BB695-AF695</f>
        <v>0</v>
      </c>
      <c r="AU695" s="351"/>
      <c r="AV695" s="351"/>
      <c r="AW695" s="351" t="e">
        <f>AX695</f>
        <v>#REF!</v>
      </c>
      <c r="AX695" s="351" t="e">
        <f>#REF!-AF695</f>
        <v>#REF!</v>
      </c>
      <c r="AY695" s="351"/>
      <c r="AZ695" s="351"/>
      <c r="BA695" s="351">
        <f>BB695</f>
        <v>0</v>
      </c>
      <c r="BB695" s="356">
        <v>0</v>
      </c>
      <c r="BC695" s="351"/>
      <c r="BD695" s="351"/>
      <c r="BE695" s="351">
        <f t="shared" si="876"/>
        <v>0</v>
      </c>
      <c r="BF695" s="351"/>
      <c r="BG695" s="351"/>
      <c r="BH695" s="351"/>
      <c r="BI695" s="351"/>
      <c r="BJ695" s="351"/>
      <c r="BK695" s="351"/>
      <c r="BL695" s="341" t="e">
        <f t="shared" si="866"/>
        <v>#DIV/0!</v>
      </c>
      <c r="BS695" s="677"/>
    </row>
    <row r="696" spans="2:71" s="74" customFormat="1" ht="98.25" hidden="1" customHeight="1" x14ac:dyDescent="0.25">
      <c r="B696" s="494" t="s">
        <v>67</v>
      </c>
      <c r="C696" s="197" t="s">
        <v>265</v>
      </c>
      <c r="D696" s="582"/>
      <c r="E696" s="582"/>
      <c r="F696" s="582"/>
      <c r="G696" s="582"/>
      <c r="H696" s="582"/>
      <c r="I696" s="582"/>
      <c r="J696" s="582"/>
      <c r="K696" s="355">
        <f t="shared" si="877"/>
        <v>0</v>
      </c>
      <c r="L696" s="355">
        <v>0</v>
      </c>
      <c r="M696" s="355"/>
      <c r="N696" s="355"/>
      <c r="O696" s="355"/>
      <c r="P696" s="355">
        <f t="shared" si="867"/>
        <v>0</v>
      </c>
      <c r="Q696" s="355"/>
      <c r="R696" s="355">
        <v>0</v>
      </c>
      <c r="S696" s="355"/>
      <c r="T696" s="355"/>
      <c r="U696" s="355"/>
      <c r="V696" s="355"/>
      <c r="W696" s="355"/>
      <c r="X696" s="355"/>
      <c r="Y696" s="355"/>
      <c r="Z696" s="355">
        <f t="shared" si="873"/>
        <v>0</v>
      </c>
      <c r="AA696" s="355"/>
      <c r="AB696" s="355">
        <v>0</v>
      </c>
      <c r="AC696" s="355"/>
      <c r="AD696" s="355"/>
      <c r="AE696" s="355"/>
      <c r="AF696" s="355"/>
      <c r="AG696" s="355"/>
      <c r="AH696" s="355"/>
      <c r="AI696" s="355"/>
      <c r="AJ696" s="355">
        <f t="shared" si="874"/>
        <v>0</v>
      </c>
      <c r="AK696" s="582"/>
      <c r="AL696" s="355">
        <v>0</v>
      </c>
      <c r="AM696" s="355"/>
      <c r="AN696" s="355"/>
      <c r="AO696" s="355"/>
      <c r="AP696" s="355"/>
      <c r="AQ696" s="355"/>
      <c r="AR696" s="355"/>
      <c r="AS696" s="355"/>
      <c r="AT696" s="351"/>
      <c r="AU696" s="351"/>
      <c r="AV696" s="351"/>
      <c r="AW696" s="351">
        <f>AX696</f>
        <v>0</v>
      </c>
      <c r="AX696" s="351">
        <f>BB696-AF696</f>
        <v>0</v>
      </c>
      <c r="AY696" s="351"/>
      <c r="AZ696" s="351"/>
      <c r="BA696" s="351">
        <f t="shared" si="875"/>
        <v>0</v>
      </c>
      <c r="BB696" s="351">
        <v>0</v>
      </c>
      <c r="BC696" s="351"/>
      <c r="BD696" s="351"/>
      <c r="BE696" s="351">
        <f t="shared" si="876"/>
        <v>0</v>
      </c>
      <c r="BF696" s="351"/>
      <c r="BG696" s="351"/>
      <c r="BH696" s="351"/>
      <c r="BI696" s="351"/>
      <c r="BJ696" s="351"/>
      <c r="BK696" s="351"/>
      <c r="BL696" s="341" t="e">
        <f t="shared" si="866"/>
        <v>#DIV/0!</v>
      </c>
      <c r="BS696" s="677"/>
    </row>
    <row r="697" spans="2:71" s="74" customFormat="1" ht="100.5" hidden="1" customHeight="1" x14ac:dyDescent="0.25">
      <c r="B697" s="494" t="s">
        <v>71</v>
      </c>
      <c r="C697" s="197" t="s">
        <v>266</v>
      </c>
      <c r="D697" s="582"/>
      <c r="E697" s="582"/>
      <c r="F697" s="582"/>
      <c r="G697" s="582"/>
      <c r="H697" s="582"/>
      <c r="I697" s="582"/>
      <c r="J697" s="582"/>
      <c r="K697" s="355">
        <f t="shared" si="877"/>
        <v>0</v>
      </c>
      <c r="L697" s="355">
        <v>0</v>
      </c>
      <c r="M697" s="355"/>
      <c r="N697" s="355"/>
      <c r="O697" s="355"/>
      <c r="P697" s="355">
        <f t="shared" si="867"/>
        <v>0</v>
      </c>
      <c r="Q697" s="355"/>
      <c r="R697" s="355">
        <v>0</v>
      </c>
      <c r="S697" s="355"/>
      <c r="T697" s="355"/>
      <c r="U697" s="355"/>
      <c r="V697" s="355"/>
      <c r="W697" s="355"/>
      <c r="X697" s="355"/>
      <c r="Y697" s="355"/>
      <c r="Z697" s="355">
        <f t="shared" si="873"/>
        <v>0</v>
      </c>
      <c r="AA697" s="355"/>
      <c r="AB697" s="355">
        <v>0</v>
      </c>
      <c r="AC697" s="355"/>
      <c r="AD697" s="355"/>
      <c r="AE697" s="355"/>
      <c r="AF697" s="355"/>
      <c r="AG697" s="355"/>
      <c r="AH697" s="355"/>
      <c r="AI697" s="355"/>
      <c r="AJ697" s="355">
        <f t="shared" si="874"/>
        <v>0</v>
      </c>
      <c r="AK697" s="582"/>
      <c r="AL697" s="355">
        <v>0</v>
      </c>
      <c r="AM697" s="355"/>
      <c r="AN697" s="355"/>
      <c r="AO697" s="355"/>
      <c r="AP697" s="355"/>
      <c r="AQ697" s="355"/>
      <c r="AR697" s="355"/>
      <c r="AS697" s="355"/>
      <c r="AT697" s="351"/>
      <c r="AU697" s="351"/>
      <c r="AV697" s="351"/>
      <c r="AW697" s="351">
        <f>AX697</f>
        <v>0</v>
      </c>
      <c r="AX697" s="351">
        <f>BB697-AF697</f>
        <v>0</v>
      </c>
      <c r="AY697" s="351"/>
      <c r="AZ697" s="351"/>
      <c r="BA697" s="351">
        <f t="shared" si="875"/>
        <v>0</v>
      </c>
      <c r="BB697" s="351">
        <v>0</v>
      </c>
      <c r="BC697" s="351"/>
      <c r="BD697" s="351"/>
      <c r="BE697" s="351">
        <f t="shared" si="876"/>
        <v>0</v>
      </c>
      <c r="BF697" s="351"/>
      <c r="BG697" s="351"/>
      <c r="BH697" s="351"/>
      <c r="BI697" s="351"/>
      <c r="BJ697" s="351"/>
      <c r="BK697" s="351"/>
      <c r="BL697" s="341" t="e">
        <f t="shared" si="866"/>
        <v>#DIV/0!</v>
      </c>
      <c r="BS697" s="677"/>
    </row>
    <row r="698" spans="2:71" s="74" customFormat="1" ht="99" hidden="1" customHeight="1" x14ac:dyDescent="0.25">
      <c r="B698" s="494" t="s">
        <v>31</v>
      </c>
      <c r="C698" s="197" t="s">
        <v>267</v>
      </c>
      <c r="D698" s="582"/>
      <c r="E698" s="582"/>
      <c r="F698" s="582"/>
      <c r="G698" s="582"/>
      <c r="H698" s="582"/>
      <c r="I698" s="582"/>
      <c r="J698" s="582"/>
      <c r="K698" s="355">
        <f t="shared" si="877"/>
        <v>0</v>
      </c>
      <c r="L698" s="355">
        <v>0</v>
      </c>
      <c r="M698" s="355"/>
      <c r="N698" s="355"/>
      <c r="O698" s="355"/>
      <c r="P698" s="355">
        <f>R698+V698+X698</f>
        <v>0</v>
      </c>
      <c r="Q698" s="355"/>
      <c r="R698" s="355">
        <v>0</v>
      </c>
      <c r="S698" s="355"/>
      <c r="T698" s="355"/>
      <c r="U698" s="355"/>
      <c r="V698" s="355"/>
      <c r="W698" s="355"/>
      <c r="X698" s="355"/>
      <c r="Y698" s="355"/>
      <c r="Z698" s="355">
        <f>AB698+AF698+AH698</f>
        <v>0</v>
      </c>
      <c r="AA698" s="355"/>
      <c r="AB698" s="355">
        <v>0</v>
      </c>
      <c r="AC698" s="355"/>
      <c r="AD698" s="355"/>
      <c r="AE698" s="355"/>
      <c r="AF698" s="355"/>
      <c r="AG698" s="355"/>
      <c r="AH698" s="355"/>
      <c r="AI698" s="355"/>
      <c r="AJ698" s="355">
        <f>AL698+AP698+AR698</f>
        <v>0</v>
      </c>
      <c r="AK698" s="582"/>
      <c r="AL698" s="355">
        <v>0</v>
      </c>
      <c r="AM698" s="355"/>
      <c r="AN698" s="355"/>
      <c r="AO698" s="355"/>
      <c r="AP698" s="355"/>
      <c r="AQ698" s="355"/>
      <c r="AR698" s="355"/>
      <c r="AS698" s="355"/>
      <c r="AT698" s="351"/>
      <c r="AU698" s="351"/>
      <c r="AV698" s="351"/>
      <c r="AW698" s="351">
        <f>AX698</f>
        <v>0</v>
      </c>
      <c r="AX698" s="351">
        <f>BB698-AF698</f>
        <v>0</v>
      </c>
      <c r="AY698" s="351"/>
      <c r="AZ698" s="351"/>
      <c r="BA698" s="351">
        <f t="shared" si="875"/>
        <v>0</v>
      </c>
      <c r="BB698" s="351">
        <v>0</v>
      </c>
      <c r="BC698" s="351"/>
      <c r="BD698" s="351"/>
      <c r="BE698" s="351">
        <f>BG698+BI698+BK698</f>
        <v>0</v>
      </c>
      <c r="BF698" s="351"/>
      <c r="BG698" s="351"/>
      <c r="BH698" s="351"/>
      <c r="BI698" s="351"/>
      <c r="BJ698" s="351"/>
      <c r="BK698" s="351"/>
      <c r="BL698" s="341" t="e">
        <f t="shared" si="866"/>
        <v>#DIV/0!</v>
      </c>
      <c r="BS698" s="677"/>
    </row>
    <row r="699" spans="2:71" s="74" customFormat="1" ht="125.25" hidden="1" customHeight="1" x14ac:dyDescent="0.25">
      <c r="B699" s="494" t="s">
        <v>76</v>
      </c>
      <c r="C699" s="197" t="s">
        <v>268</v>
      </c>
      <c r="D699" s="582"/>
      <c r="E699" s="582"/>
      <c r="F699" s="582"/>
      <c r="G699" s="582"/>
      <c r="H699" s="582"/>
      <c r="I699" s="582"/>
      <c r="J699" s="582"/>
      <c r="K699" s="355">
        <f t="shared" si="877"/>
        <v>0</v>
      </c>
      <c r="L699" s="355">
        <v>0</v>
      </c>
      <c r="M699" s="355"/>
      <c r="N699" s="355"/>
      <c r="O699" s="355"/>
      <c r="P699" s="355">
        <f>R699+V699+X699</f>
        <v>0</v>
      </c>
      <c r="Q699" s="355"/>
      <c r="R699" s="355">
        <v>0</v>
      </c>
      <c r="S699" s="355"/>
      <c r="T699" s="355"/>
      <c r="U699" s="355"/>
      <c r="V699" s="355"/>
      <c r="W699" s="355"/>
      <c r="X699" s="355"/>
      <c r="Y699" s="355"/>
      <c r="Z699" s="355">
        <f>AB699+AF699+AH699</f>
        <v>0</v>
      </c>
      <c r="AA699" s="355"/>
      <c r="AB699" s="355">
        <v>0</v>
      </c>
      <c r="AC699" s="355"/>
      <c r="AD699" s="355"/>
      <c r="AE699" s="355"/>
      <c r="AF699" s="355"/>
      <c r="AG699" s="355"/>
      <c r="AH699" s="355"/>
      <c r="AI699" s="355"/>
      <c r="AJ699" s="355">
        <f>AL699+AP699+AR699</f>
        <v>0</v>
      </c>
      <c r="AK699" s="582"/>
      <c r="AL699" s="355">
        <v>0</v>
      </c>
      <c r="AM699" s="355"/>
      <c r="AN699" s="355"/>
      <c r="AO699" s="355"/>
      <c r="AP699" s="355"/>
      <c r="AQ699" s="355"/>
      <c r="AR699" s="355"/>
      <c r="AS699" s="355"/>
      <c r="AT699" s="351"/>
      <c r="AU699" s="351"/>
      <c r="AV699" s="351"/>
      <c r="AW699" s="351">
        <f>AX699</f>
        <v>0</v>
      </c>
      <c r="AX699" s="351">
        <f>BB699-AF699</f>
        <v>0</v>
      </c>
      <c r="AY699" s="351"/>
      <c r="AZ699" s="351"/>
      <c r="BA699" s="351">
        <f t="shared" si="875"/>
        <v>0</v>
      </c>
      <c r="BB699" s="351">
        <v>0</v>
      </c>
      <c r="BC699" s="351"/>
      <c r="BD699" s="351"/>
      <c r="BE699" s="351">
        <f>BG699+BI699+BK699</f>
        <v>0</v>
      </c>
      <c r="BF699" s="351"/>
      <c r="BG699" s="351"/>
      <c r="BH699" s="351"/>
      <c r="BI699" s="351"/>
      <c r="BJ699" s="351"/>
      <c r="BK699" s="351"/>
      <c r="BL699" s="341" t="e">
        <f t="shared" si="866"/>
        <v>#DIV/0!</v>
      </c>
      <c r="BS699" s="677"/>
    </row>
    <row r="700" spans="2:71" s="74" customFormat="1" ht="61.5" hidden="1" customHeight="1" x14ac:dyDescent="0.25">
      <c r="B700" s="952" t="s">
        <v>269</v>
      </c>
      <c r="C700" s="953"/>
      <c r="D700" s="953"/>
      <c r="E700" s="953"/>
      <c r="F700" s="953"/>
      <c r="G700" s="953"/>
      <c r="H700" s="953"/>
      <c r="I700" s="953"/>
      <c r="J700" s="953"/>
      <c r="K700" s="953"/>
      <c r="L700" s="953"/>
      <c r="M700" s="953"/>
      <c r="N700" s="953"/>
      <c r="O700" s="953"/>
      <c r="P700" s="953"/>
      <c r="Q700" s="953"/>
      <c r="R700" s="953"/>
      <c r="S700" s="953"/>
      <c r="T700" s="953"/>
      <c r="U700" s="953"/>
      <c r="V700" s="953"/>
      <c r="W700" s="953"/>
      <c r="X700" s="953"/>
      <c r="Y700" s="953"/>
      <c r="Z700" s="953"/>
      <c r="AA700" s="953"/>
      <c r="AB700" s="953"/>
      <c r="AC700" s="953"/>
      <c r="AD700" s="953"/>
      <c r="AE700" s="953"/>
      <c r="AF700" s="953"/>
      <c r="AG700" s="953"/>
      <c r="AH700" s="953"/>
      <c r="AI700" s="953"/>
      <c r="AJ700" s="953"/>
      <c r="AK700" s="953"/>
      <c r="AL700" s="953"/>
      <c r="AM700" s="953"/>
      <c r="AN700" s="953"/>
      <c r="AO700" s="953"/>
      <c r="AP700" s="953"/>
      <c r="AQ700" s="953"/>
      <c r="AR700" s="953"/>
      <c r="AS700" s="953"/>
      <c r="AT700" s="953"/>
      <c r="AU700" s="953"/>
      <c r="AV700" s="953"/>
      <c r="AW700" s="953"/>
      <c r="AX700" s="953"/>
      <c r="AY700" s="953"/>
      <c r="AZ700" s="953"/>
      <c r="BA700" s="953"/>
      <c r="BB700" s="953"/>
      <c r="BC700" s="953"/>
      <c r="BD700" s="953"/>
      <c r="BE700" s="953"/>
      <c r="BF700" s="953"/>
      <c r="BG700" s="953"/>
      <c r="BH700" s="953"/>
      <c r="BI700" s="953"/>
      <c r="BJ700" s="953"/>
      <c r="BK700" s="953"/>
      <c r="BL700" s="953"/>
      <c r="BS700" s="677"/>
    </row>
    <row r="701" spans="2:71" s="101" customFormat="1" ht="86.25" hidden="1" customHeight="1" x14ac:dyDescent="0.25">
      <c r="B701" s="506" t="s">
        <v>60</v>
      </c>
      <c r="C701" s="225" t="s">
        <v>270</v>
      </c>
      <c r="D701" s="588">
        <v>0</v>
      </c>
      <c r="E701" s="588"/>
      <c r="F701" s="588"/>
      <c r="G701" s="588"/>
      <c r="H701" s="588"/>
      <c r="I701" s="588"/>
      <c r="J701" s="588"/>
      <c r="K701" s="507">
        <f>O701</f>
        <v>0</v>
      </c>
      <c r="L701" s="507">
        <v>0</v>
      </c>
      <c r="M701" s="507"/>
      <c r="N701" s="507">
        <v>0</v>
      </c>
      <c r="O701" s="507">
        <v>0</v>
      </c>
      <c r="P701" s="507">
        <v>0</v>
      </c>
      <c r="Q701" s="507"/>
      <c r="R701" s="507">
        <v>0</v>
      </c>
      <c r="S701" s="507"/>
      <c r="T701" s="507"/>
      <c r="U701" s="507"/>
      <c r="V701" s="507">
        <v>0</v>
      </c>
      <c r="W701" s="507"/>
      <c r="X701" s="507">
        <v>0</v>
      </c>
      <c r="Y701" s="507"/>
      <c r="Z701" s="507">
        <v>0</v>
      </c>
      <c r="AA701" s="507"/>
      <c r="AB701" s="507">
        <v>0</v>
      </c>
      <c r="AC701" s="507"/>
      <c r="AD701" s="507"/>
      <c r="AE701" s="507"/>
      <c r="AF701" s="507">
        <v>0</v>
      </c>
      <c r="AG701" s="507"/>
      <c r="AH701" s="507">
        <v>0</v>
      </c>
      <c r="AI701" s="507"/>
      <c r="AJ701" s="507">
        <v>0</v>
      </c>
      <c r="AK701" s="507"/>
      <c r="AL701" s="507">
        <v>0</v>
      </c>
      <c r="AM701" s="508"/>
      <c r="AN701" s="508"/>
      <c r="AO701" s="508"/>
      <c r="AP701" s="507">
        <v>0</v>
      </c>
      <c r="AQ701" s="507"/>
      <c r="AR701" s="507">
        <v>0</v>
      </c>
      <c r="AS701" s="507"/>
      <c r="AT701" s="509">
        <v>0</v>
      </c>
      <c r="AU701" s="509">
        <v>0</v>
      </c>
      <c r="AV701" s="509">
        <v>0</v>
      </c>
      <c r="AW701" s="509"/>
      <c r="AX701" s="509"/>
      <c r="AY701" s="509"/>
      <c r="AZ701" s="509"/>
      <c r="BA701" s="509">
        <v>0</v>
      </c>
      <c r="BB701" s="509">
        <v>0</v>
      </c>
      <c r="BC701" s="509">
        <v>0</v>
      </c>
      <c r="BD701" s="509">
        <v>0</v>
      </c>
      <c r="BE701" s="509">
        <v>0</v>
      </c>
      <c r="BF701" s="509"/>
      <c r="BG701" s="509">
        <v>0</v>
      </c>
      <c r="BH701" s="509"/>
      <c r="BI701" s="509">
        <v>0</v>
      </c>
      <c r="BJ701" s="509"/>
      <c r="BK701" s="509">
        <v>0</v>
      </c>
      <c r="BL701" s="509"/>
      <c r="BS701" s="704"/>
    </row>
    <row r="702" spans="2:71" s="101" customFormat="1" ht="117" hidden="1" customHeight="1" x14ac:dyDescent="0.25">
      <c r="B702" s="587" t="s">
        <v>67</v>
      </c>
      <c r="C702" s="197" t="s">
        <v>348</v>
      </c>
      <c r="D702" s="348"/>
      <c r="E702" s="588"/>
      <c r="F702" s="588"/>
      <c r="G702" s="588"/>
      <c r="H702" s="588"/>
      <c r="I702" s="588"/>
      <c r="J702" s="588"/>
      <c r="K702" s="348">
        <f>O702</f>
        <v>0</v>
      </c>
      <c r="L702" s="348"/>
      <c r="M702" s="348"/>
      <c r="N702" s="348"/>
      <c r="O702" s="348">
        <f>O703+O704</f>
        <v>0</v>
      </c>
      <c r="P702" s="348">
        <f t="shared" ref="P702:P707" si="878">R702+V702+X702</f>
        <v>4209.8379999999997</v>
      </c>
      <c r="Q702" s="393" t="e">
        <f t="shared" ref="Q702:Q707" si="879">P702/K702</f>
        <v>#DIV/0!</v>
      </c>
      <c r="R702" s="594"/>
      <c r="S702" s="594"/>
      <c r="T702" s="594"/>
      <c r="U702" s="594"/>
      <c r="V702" s="594"/>
      <c r="W702" s="594"/>
      <c r="X702" s="348">
        <f>X703+X704</f>
        <v>4209.8379999999997</v>
      </c>
      <c r="Y702" s="393" t="e">
        <f t="shared" ref="Y702" si="880">X702/O702</f>
        <v>#DIV/0!</v>
      </c>
      <c r="Z702" s="348">
        <f t="shared" ref="Z702:Z716" si="881">AB702+AF702+AH702</f>
        <v>0</v>
      </c>
      <c r="AA702" s="393" t="e">
        <f t="shared" ref="AA702:AA720" si="882">Z702/K702</f>
        <v>#DIV/0!</v>
      </c>
      <c r="AB702" s="594"/>
      <c r="AC702" s="594"/>
      <c r="AD702" s="594"/>
      <c r="AE702" s="594"/>
      <c r="AF702" s="594"/>
      <c r="AG702" s="594"/>
      <c r="AH702" s="348">
        <f>AH703+AH704</f>
        <v>0</v>
      </c>
      <c r="AI702" s="393" t="e">
        <f>AH702/O702</f>
        <v>#DIV/0!</v>
      </c>
      <c r="AJ702" s="348">
        <f t="shared" ref="AJ702:AJ707" si="883">AL702+AP702+AR702</f>
        <v>4209.8379999999997</v>
      </c>
      <c r="AK702" s="393" t="e">
        <f t="shared" ref="AK702:AK720" si="884">AJ702/K702</f>
        <v>#DIV/0!</v>
      </c>
      <c r="AL702" s="594"/>
      <c r="AM702" s="355"/>
      <c r="AN702" s="355"/>
      <c r="AO702" s="355"/>
      <c r="AP702" s="594"/>
      <c r="AQ702" s="594"/>
      <c r="AR702" s="348">
        <f>AR703+AR704</f>
        <v>4209.8379999999997</v>
      </c>
      <c r="AS702" s="337" t="e">
        <f t="shared" ref="AS702:AS720" si="885">AR702/O702</f>
        <v>#DIV/0!</v>
      </c>
      <c r="AT702" s="595"/>
      <c r="AU702" s="595"/>
      <c r="AV702" s="595">
        <f>AV703+AV704</f>
        <v>79332.537429999997</v>
      </c>
      <c r="AW702" s="595"/>
      <c r="AX702" s="595"/>
      <c r="AY702" s="595"/>
      <c r="AZ702" s="595"/>
      <c r="BA702" s="595">
        <f t="shared" ref="BA702:BA707" si="886">BB702+BC702+BD702</f>
        <v>79332.537429999997</v>
      </c>
      <c r="BB702" s="595"/>
      <c r="BC702" s="595"/>
      <c r="BD702" s="595">
        <f>BD703+BD704</f>
        <v>79332.537429999997</v>
      </c>
      <c r="BE702" s="595">
        <f t="shared" ref="BE702:BE707" si="887">BG702+BI702+BK702</f>
        <v>0</v>
      </c>
      <c r="BF702" s="341" t="e">
        <f t="shared" ref="BF702:BF707" si="888">BE702/K702</f>
        <v>#DIV/0!</v>
      </c>
      <c r="BG702" s="595"/>
      <c r="BH702" s="595"/>
      <c r="BI702" s="595"/>
      <c r="BJ702" s="595"/>
      <c r="BK702" s="352">
        <f>BK703+BK704</f>
        <v>0</v>
      </c>
      <c r="BL702" s="341" t="e">
        <f t="shared" ref="BL702:BL707" si="889">BK702/O702</f>
        <v>#DIV/0!</v>
      </c>
      <c r="BM702" s="87"/>
      <c r="BS702" s="704"/>
    </row>
    <row r="703" spans="2:71" s="36" customFormat="1" ht="59.25" hidden="1" customHeight="1" x14ac:dyDescent="0.25">
      <c r="B703" s="503"/>
      <c r="C703" s="959" t="s">
        <v>57</v>
      </c>
      <c r="D703" s="959"/>
      <c r="E703" s="583"/>
      <c r="F703" s="583"/>
      <c r="G703" s="583"/>
      <c r="H703" s="583"/>
      <c r="I703" s="583"/>
      <c r="J703" s="583"/>
      <c r="K703" s="309">
        <f>L703+N703+O703</f>
        <v>0</v>
      </c>
      <c r="L703" s="309">
        <v>0</v>
      </c>
      <c r="M703" s="309"/>
      <c r="N703" s="309">
        <v>0</v>
      </c>
      <c r="O703" s="309"/>
      <c r="P703" s="309">
        <f t="shared" si="878"/>
        <v>2820.49091</v>
      </c>
      <c r="Q703" s="386" t="e">
        <f t="shared" si="879"/>
        <v>#DIV/0!</v>
      </c>
      <c r="R703" s="583">
        <v>0</v>
      </c>
      <c r="S703" s="583"/>
      <c r="T703" s="583"/>
      <c r="U703" s="583"/>
      <c r="V703" s="583">
        <v>0</v>
      </c>
      <c r="W703" s="583"/>
      <c r="X703" s="309">
        <v>2820.49091</v>
      </c>
      <c r="Y703" s="386" t="e">
        <f>X703/O703</f>
        <v>#DIV/0!</v>
      </c>
      <c r="Z703" s="309">
        <f t="shared" si="881"/>
        <v>0</v>
      </c>
      <c r="AA703" s="386" t="e">
        <f t="shared" si="882"/>
        <v>#DIV/0!</v>
      </c>
      <c r="AB703" s="583"/>
      <c r="AC703" s="583"/>
      <c r="AD703" s="583"/>
      <c r="AE703" s="583"/>
      <c r="AF703" s="583"/>
      <c r="AG703" s="583"/>
      <c r="AH703" s="309"/>
      <c r="AI703" s="386" t="e">
        <f t="shared" ref="AI703:AI704" si="890">AH703/O703</f>
        <v>#DIV/0!</v>
      </c>
      <c r="AJ703" s="309">
        <f t="shared" si="883"/>
        <v>2820.49091</v>
      </c>
      <c r="AK703" s="344" t="e">
        <f t="shared" si="884"/>
        <v>#DIV/0!</v>
      </c>
      <c r="AL703" s="583">
        <v>0</v>
      </c>
      <c r="AM703" s="355"/>
      <c r="AN703" s="355"/>
      <c r="AO703" s="355"/>
      <c r="AP703" s="583">
        <v>0</v>
      </c>
      <c r="AQ703" s="583"/>
      <c r="AR703" s="309">
        <v>2820.49091</v>
      </c>
      <c r="AS703" s="344" t="e">
        <f t="shared" si="885"/>
        <v>#DIV/0!</v>
      </c>
      <c r="AT703" s="310">
        <v>0</v>
      </c>
      <c r="AU703" s="310"/>
      <c r="AV703" s="310">
        <f>BD703-AH703</f>
        <v>53152.800000000003</v>
      </c>
      <c r="AW703" s="310">
        <f>AX703+AY703+AZ703</f>
        <v>0</v>
      </c>
      <c r="AX703" s="310"/>
      <c r="AY703" s="310"/>
      <c r="AZ703" s="310"/>
      <c r="BA703" s="310">
        <f t="shared" si="886"/>
        <v>53152.800000000003</v>
      </c>
      <c r="BB703" s="310">
        <v>0</v>
      </c>
      <c r="BC703" s="310"/>
      <c r="BD703" s="310">
        <f>[15]безвозмездные_ФБ!$D$8</f>
        <v>53152.800000000003</v>
      </c>
      <c r="BE703" s="310">
        <f t="shared" si="887"/>
        <v>0</v>
      </c>
      <c r="BF703" s="345" t="e">
        <f t="shared" si="888"/>
        <v>#DIV/0!</v>
      </c>
      <c r="BG703" s="310"/>
      <c r="BH703" s="310"/>
      <c r="BI703" s="310"/>
      <c r="BJ703" s="310"/>
      <c r="BK703" s="311">
        <f>O703-AH703</f>
        <v>0</v>
      </c>
      <c r="BL703" s="345" t="e">
        <f t="shared" si="889"/>
        <v>#DIV/0!</v>
      </c>
      <c r="BS703" s="639"/>
    </row>
    <row r="704" spans="2:71" s="101" customFormat="1" ht="59.25" hidden="1" customHeight="1" x14ac:dyDescent="0.25">
      <c r="B704" s="506"/>
      <c r="C704" s="958" t="s">
        <v>347</v>
      </c>
      <c r="D704" s="958"/>
      <c r="E704" s="588"/>
      <c r="F704" s="588"/>
      <c r="G704" s="588"/>
      <c r="H704" s="588"/>
      <c r="I704" s="588"/>
      <c r="J704" s="588"/>
      <c r="K704" s="354">
        <f>L704+N704+O704</f>
        <v>0</v>
      </c>
      <c r="L704" s="354">
        <v>0</v>
      </c>
      <c r="M704" s="354"/>
      <c r="N704" s="354">
        <v>0</v>
      </c>
      <c r="O704" s="354"/>
      <c r="P704" s="354">
        <f t="shared" si="878"/>
        <v>1389.34709</v>
      </c>
      <c r="Q704" s="387" t="e">
        <f t="shared" si="879"/>
        <v>#DIV/0!</v>
      </c>
      <c r="R704" s="355">
        <v>0</v>
      </c>
      <c r="S704" s="355"/>
      <c r="T704" s="355"/>
      <c r="U704" s="355"/>
      <c r="V704" s="355">
        <v>0</v>
      </c>
      <c r="W704" s="355"/>
      <c r="X704" s="354">
        <v>1389.34709</v>
      </c>
      <c r="Y704" s="387" t="e">
        <f>X704/O704</f>
        <v>#DIV/0!</v>
      </c>
      <c r="Z704" s="354">
        <f t="shared" si="881"/>
        <v>0</v>
      </c>
      <c r="AA704" s="387" t="e">
        <f t="shared" si="882"/>
        <v>#DIV/0!</v>
      </c>
      <c r="AB704" s="355"/>
      <c r="AC704" s="355"/>
      <c r="AD704" s="355"/>
      <c r="AE704" s="355"/>
      <c r="AF704" s="355"/>
      <c r="AG704" s="355"/>
      <c r="AH704" s="354"/>
      <c r="AI704" s="387" t="e">
        <f t="shared" si="890"/>
        <v>#DIV/0!</v>
      </c>
      <c r="AJ704" s="354">
        <f t="shared" si="883"/>
        <v>1389.34709</v>
      </c>
      <c r="AK704" s="387" t="e">
        <f t="shared" si="884"/>
        <v>#DIV/0!</v>
      </c>
      <c r="AL704" s="355">
        <v>0</v>
      </c>
      <c r="AM704" s="355"/>
      <c r="AN704" s="355"/>
      <c r="AO704" s="355"/>
      <c r="AP704" s="355">
        <v>0</v>
      </c>
      <c r="AQ704" s="355"/>
      <c r="AR704" s="354">
        <v>1389.34709</v>
      </c>
      <c r="AS704" s="337" t="e">
        <f t="shared" si="885"/>
        <v>#DIV/0!</v>
      </c>
      <c r="AT704" s="351">
        <v>0</v>
      </c>
      <c r="AU704" s="351"/>
      <c r="AV704" s="351">
        <f>BD704-AH704</f>
        <v>26179.737430000001</v>
      </c>
      <c r="AW704" s="351">
        <f>AX704+AY704+AZ704</f>
        <v>0</v>
      </c>
      <c r="AX704" s="351"/>
      <c r="AY704" s="351"/>
      <c r="AZ704" s="351"/>
      <c r="BA704" s="351">
        <f t="shared" si="886"/>
        <v>26179.737430000001</v>
      </c>
      <c r="BB704" s="351">
        <v>0</v>
      </c>
      <c r="BC704" s="351"/>
      <c r="BD704" s="351">
        <v>26179.737430000001</v>
      </c>
      <c r="BE704" s="351">
        <f t="shared" si="887"/>
        <v>0</v>
      </c>
      <c r="BF704" s="341" t="e">
        <f t="shared" si="888"/>
        <v>#DIV/0!</v>
      </c>
      <c r="BG704" s="351"/>
      <c r="BH704" s="351"/>
      <c r="BI704" s="351"/>
      <c r="BJ704" s="351"/>
      <c r="BK704" s="356">
        <f>O704-AH704</f>
        <v>0</v>
      </c>
      <c r="BL704" s="341" t="e">
        <f t="shared" si="889"/>
        <v>#DIV/0!</v>
      </c>
      <c r="BM704" s="38"/>
      <c r="BS704" s="704"/>
    </row>
    <row r="705" spans="2:74" s="101" customFormat="1" ht="117" hidden="1" customHeight="1" x14ac:dyDescent="0.25">
      <c r="B705" s="587" t="s">
        <v>71</v>
      </c>
      <c r="C705" s="197" t="s">
        <v>350</v>
      </c>
      <c r="D705" s="348"/>
      <c r="E705" s="588"/>
      <c r="F705" s="588"/>
      <c r="G705" s="588"/>
      <c r="H705" s="588"/>
      <c r="I705" s="588"/>
      <c r="J705" s="588"/>
      <c r="K705" s="348">
        <f>O705</f>
        <v>0</v>
      </c>
      <c r="L705" s="348"/>
      <c r="M705" s="348"/>
      <c r="N705" s="348"/>
      <c r="O705" s="348">
        <f>O706+O707</f>
        <v>0</v>
      </c>
      <c r="P705" s="348">
        <f t="shared" si="878"/>
        <v>6963.067</v>
      </c>
      <c r="Q705" s="393" t="e">
        <f t="shared" si="879"/>
        <v>#DIV/0!</v>
      </c>
      <c r="R705" s="594"/>
      <c r="S705" s="594"/>
      <c r="T705" s="594"/>
      <c r="U705" s="594"/>
      <c r="V705" s="594"/>
      <c r="W705" s="594"/>
      <c r="X705" s="348">
        <f>X706+X707</f>
        <v>6963.067</v>
      </c>
      <c r="Y705" s="393" t="e">
        <f t="shared" ref="Y705:Y716" si="891">X705/O705</f>
        <v>#DIV/0!</v>
      </c>
      <c r="Z705" s="348">
        <f t="shared" si="881"/>
        <v>0</v>
      </c>
      <c r="AA705" s="393" t="e">
        <f t="shared" si="882"/>
        <v>#DIV/0!</v>
      </c>
      <c r="AB705" s="594"/>
      <c r="AC705" s="594"/>
      <c r="AD705" s="594"/>
      <c r="AE705" s="594"/>
      <c r="AF705" s="594"/>
      <c r="AG705" s="594"/>
      <c r="AH705" s="348">
        <f>AH706+AH707</f>
        <v>0</v>
      </c>
      <c r="AI705" s="393" t="e">
        <f>AH705/O705</f>
        <v>#DIV/0!</v>
      </c>
      <c r="AJ705" s="348">
        <f t="shared" si="883"/>
        <v>6963.067</v>
      </c>
      <c r="AK705" s="393" t="e">
        <f t="shared" si="884"/>
        <v>#DIV/0!</v>
      </c>
      <c r="AL705" s="594"/>
      <c r="AM705" s="355"/>
      <c r="AN705" s="355"/>
      <c r="AO705" s="355"/>
      <c r="AP705" s="594"/>
      <c r="AQ705" s="594"/>
      <c r="AR705" s="348">
        <f>AR706+AR707</f>
        <v>6963.067</v>
      </c>
      <c r="AS705" s="337" t="e">
        <f t="shared" si="885"/>
        <v>#DIV/0!</v>
      </c>
      <c r="AT705" s="595"/>
      <c r="AU705" s="595"/>
      <c r="AV705" s="595">
        <f>AV706+AV707</f>
        <v>79332.537429999997</v>
      </c>
      <c r="AW705" s="595"/>
      <c r="AX705" s="595"/>
      <c r="AY705" s="595"/>
      <c r="AZ705" s="595"/>
      <c r="BA705" s="595">
        <f t="shared" si="886"/>
        <v>79332.537429999997</v>
      </c>
      <c r="BB705" s="595"/>
      <c r="BC705" s="595"/>
      <c r="BD705" s="595">
        <f>BD706+BD707</f>
        <v>79332.537429999997</v>
      </c>
      <c r="BE705" s="595">
        <f t="shared" si="887"/>
        <v>0</v>
      </c>
      <c r="BF705" s="341" t="e">
        <f t="shared" si="888"/>
        <v>#DIV/0!</v>
      </c>
      <c r="BG705" s="595"/>
      <c r="BH705" s="595"/>
      <c r="BI705" s="595"/>
      <c r="BJ705" s="595"/>
      <c r="BK705" s="352">
        <f>BK706+BK707</f>
        <v>0</v>
      </c>
      <c r="BL705" s="341" t="e">
        <f t="shared" si="889"/>
        <v>#DIV/0!</v>
      </c>
      <c r="BM705" s="87"/>
      <c r="BS705" s="704"/>
    </row>
    <row r="706" spans="2:74" s="36" customFormat="1" ht="49.5" hidden="1" customHeight="1" x14ac:dyDescent="0.25">
      <c r="B706" s="503"/>
      <c r="C706" s="959" t="s">
        <v>57</v>
      </c>
      <c r="D706" s="959"/>
      <c r="E706" s="583"/>
      <c r="F706" s="583"/>
      <c r="G706" s="583"/>
      <c r="H706" s="583"/>
      <c r="I706" s="583"/>
      <c r="J706" s="583"/>
      <c r="K706" s="309">
        <f>L706+N706+O706</f>
        <v>0</v>
      </c>
      <c r="L706" s="309">
        <v>0</v>
      </c>
      <c r="M706" s="309"/>
      <c r="N706" s="309">
        <v>0</v>
      </c>
      <c r="O706" s="309"/>
      <c r="P706" s="309">
        <f t="shared" si="878"/>
        <v>4665.0885699999999</v>
      </c>
      <c r="Q706" s="386" t="e">
        <f t="shared" si="879"/>
        <v>#DIV/0!</v>
      </c>
      <c r="R706" s="583">
        <v>0</v>
      </c>
      <c r="S706" s="583"/>
      <c r="T706" s="583"/>
      <c r="U706" s="583"/>
      <c r="V706" s="583">
        <v>0</v>
      </c>
      <c r="W706" s="583"/>
      <c r="X706" s="309">
        <v>4665.0885699999999</v>
      </c>
      <c r="Y706" s="386" t="e">
        <f t="shared" si="891"/>
        <v>#DIV/0!</v>
      </c>
      <c r="Z706" s="309">
        <f t="shared" si="881"/>
        <v>0</v>
      </c>
      <c r="AA706" s="386" t="e">
        <f t="shared" si="882"/>
        <v>#DIV/0!</v>
      </c>
      <c r="AB706" s="583"/>
      <c r="AC706" s="583"/>
      <c r="AD706" s="583"/>
      <c r="AE706" s="583"/>
      <c r="AF706" s="583"/>
      <c r="AG706" s="583"/>
      <c r="AH706" s="309"/>
      <c r="AI706" s="386" t="e">
        <f t="shared" ref="AI706:AI707" si="892">AH706/O706</f>
        <v>#DIV/0!</v>
      </c>
      <c r="AJ706" s="309">
        <f t="shared" si="883"/>
        <v>4665.0885699999999</v>
      </c>
      <c r="AK706" s="344" t="e">
        <f t="shared" si="884"/>
        <v>#DIV/0!</v>
      </c>
      <c r="AL706" s="583">
        <v>0</v>
      </c>
      <c r="AM706" s="355"/>
      <c r="AN706" s="355"/>
      <c r="AO706" s="355"/>
      <c r="AP706" s="583">
        <v>0</v>
      </c>
      <c r="AQ706" s="583"/>
      <c r="AR706" s="309">
        <v>4665.0885699999999</v>
      </c>
      <c r="AS706" s="344" t="e">
        <f t="shared" si="885"/>
        <v>#DIV/0!</v>
      </c>
      <c r="AT706" s="310">
        <v>0</v>
      </c>
      <c r="AU706" s="310"/>
      <c r="AV706" s="310">
        <f>BD706-AH706</f>
        <v>53152.800000000003</v>
      </c>
      <c r="AW706" s="310">
        <f>AX706+AY706+AZ706</f>
        <v>0</v>
      </c>
      <c r="AX706" s="310"/>
      <c r="AY706" s="310"/>
      <c r="AZ706" s="310"/>
      <c r="BA706" s="310">
        <f t="shared" si="886"/>
        <v>53152.800000000003</v>
      </c>
      <c r="BB706" s="310">
        <v>0</v>
      </c>
      <c r="BC706" s="310"/>
      <c r="BD706" s="310">
        <f>[15]безвозмездные_ФБ!$D$8</f>
        <v>53152.800000000003</v>
      </c>
      <c r="BE706" s="310">
        <f t="shared" si="887"/>
        <v>0</v>
      </c>
      <c r="BF706" s="345" t="e">
        <f t="shared" si="888"/>
        <v>#DIV/0!</v>
      </c>
      <c r="BG706" s="310"/>
      <c r="BH706" s="310"/>
      <c r="BI706" s="310"/>
      <c r="BJ706" s="310"/>
      <c r="BK706" s="311">
        <f>O706-AH706</f>
        <v>0</v>
      </c>
      <c r="BL706" s="345" t="e">
        <f t="shared" si="889"/>
        <v>#DIV/0!</v>
      </c>
      <c r="BS706" s="639"/>
    </row>
    <row r="707" spans="2:74" s="101" customFormat="1" ht="48" hidden="1" customHeight="1" x14ac:dyDescent="0.25">
      <c r="B707" s="506"/>
      <c r="C707" s="958" t="s">
        <v>347</v>
      </c>
      <c r="D707" s="958"/>
      <c r="E707" s="588"/>
      <c r="F707" s="588"/>
      <c r="G707" s="588"/>
      <c r="H707" s="588"/>
      <c r="I707" s="588"/>
      <c r="J707" s="588"/>
      <c r="K707" s="354">
        <f>L707+N707+O707</f>
        <v>0</v>
      </c>
      <c r="L707" s="354">
        <v>0</v>
      </c>
      <c r="M707" s="354"/>
      <c r="N707" s="354">
        <v>0</v>
      </c>
      <c r="O707" s="354"/>
      <c r="P707" s="354">
        <f t="shared" si="878"/>
        <v>2297.9784300000001</v>
      </c>
      <c r="Q707" s="387" t="e">
        <f t="shared" si="879"/>
        <v>#DIV/0!</v>
      </c>
      <c r="R707" s="355">
        <v>0</v>
      </c>
      <c r="S707" s="355"/>
      <c r="T707" s="355"/>
      <c r="U707" s="355"/>
      <c r="V707" s="355">
        <v>0</v>
      </c>
      <c r="W707" s="355"/>
      <c r="X707" s="354">
        <v>2297.9784300000001</v>
      </c>
      <c r="Y707" s="387" t="e">
        <f t="shared" si="891"/>
        <v>#DIV/0!</v>
      </c>
      <c r="Z707" s="354">
        <f t="shared" si="881"/>
        <v>0</v>
      </c>
      <c r="AA707" s="387" t="e">
        <f t="shared" si="882"/>
        <v>#DIV/0!</v>
      </c>
      <c r="AB707" s="355"/>
      <c r="AC707" s="355"/>
      <c r="AD707" s="355"/>
      <c r="AE707" s="355"/>
      <c r="AF707" s="355"/>
      <c r="AG707" s="355"/>
      <c r="AH707" s="354"/>
      <c r="AI707" s="387" t="e">
        <f t="shared" si="892"/>
        <v>#DIV/0!</v>
      </c>
      <c r="AJ707" s="354">
        <f t="shared" si="883"/>
        <v>2297.9784300000001</v>
      </c>
      <c r="AK707" s="387" t="e">
        <f t="shared" si="884"/>
        <v>#DIV/0!</v>
      </c>
      <c r="AL707" s="355">
        <v>0</v>
      </c>
      <c r="AM707" s="355"/>
      <c r="AN707" s="355"/>
      <c r="AO707" s="355"/>
      <c r="AP707" s="355">
        <v>0</v>
      </c>
      <c r="AQ707" s="355"/>
      <c r="AR707" s="354">
        <v>2297.9784300000001</v>
      </c>
      <c r="AS707" s="337" t="e">
        <f t="shared" si="885"/>
        <v>#DIV/0!</v>
      </c>
      <c r="AT707" s="351">
        <v>0</v>
      </c>
      <c r="AU707" s="351"/>
      <c r="AV707" s="351">
        <f>BD707-AH707</f>
        <v>26179.737430000001</v>
      </c>
      <c r="AW707" s="351">
        <f>AX707+AY707+AZ707</f>
        <v>0</v>
      </c>
      <c r="AX707" s="351"/>
      <c r="AY707" s="351"/>
      <c r="AZ707" s="351"/>
      <c r="BA707" s="351">
        <f t="shared" si="886"/>
        <v>26179.737430000001</v>
      </c>
      <c r="BB707" s="351">
        <v>0</v>
      </c>
      <c r="BC707" s="351"/>
      <c r="BD707" s="351">
        <v>26179.737430000001</v>
      </c>
      <c r="BE707" s="351">
        <f t="shared" si="887"/>
        <v>0</v>
      </c>
      <c r="BF707" s="341" t="e">
        <f t="shared" si="888"/>
        <v>#DIV/0!</v>
      </c>
      <c r="BG707" s="351"/>
      <c r="BH707" s="351"/>
      <c r="BI707" s="351"/>
      <c r="BJ707" s="351"/>
      <c r="BK707" s="356">
        <f>O707-AH707</f>
        <v>0</v>
      </c>
      <c r="BL707" s="341" t="e">
        <f t="shared" si="889"/>
        <v>#DIV/0!</v>
      </c>
      <c r="BM707" s="38"/>
      <c r="BS707" s="704"/>
    </row>
    <row r="708" spans="2:74" s="101" customFormat="1" ht="136.5" hidden="1" customHeight="1" x14ac:dyDescent="0.25">
      <c r="B708" s="587" t="s">
        <v>31</v>
      </c>
      <c r="C708" s="197" t="s">
        <v>351</v>
      </c>
      <c r="D708" s="582"/>
      <c r="E708" s="588"/>
      <c r="F708" s="588"/>
      <c r="G708" s="588"/>
      <c r="H708" s="588"/>
      <c r="I708" s="588"/>
      <c r="J708" s="588"/>
      <c r="K708" s="348">
        <f>O708</f>
        <v>0</v>
      </c>
      <c r="L708" s="348"/>
      <c r="M708" s="348"/>
      <c r="N708" s="348"/>
      <c r="O708" s="348">
        <f>O709+O710</f>
        <v>0</v>
      </c>
      <c r="P708" s="348">
        <f>X708</f>
        <v>7470.5663700000005</v>
      </c>
      <c r="Q708" s="393" t="e">
        <f>P708/O708</f>
        <v>#DIV/0!</v>
      </c>
      <c r="R708" s="507"/>
      <c r="S708" s="507"/>
      <c r="T708" s="507"/>
      <c r="U708" s="507"/>
      <c r="V708" s="507"/>
      <c r="W708" s="507"/>
      <c r="X708" s="348">
        <f>X709+X710</f>
        <v>7470.5663700000005</v>
      </c>
      <c r="Y708" s="393" t="e">
        <f t="shared" si="891"/>
        <v>#DIV/0!</v>
      </c>
      <c r="Z708" s="348">
        <f t="shared" si="881"/>
        <v>0</v>
      </c>
      <c r="AA708" s="393" t="e">
        <f t="shared" si="882"/>
        <v>#DIV/0!</v>
      </c>
      <c r="AB708" s="594"/>
      <c r="AC708" s="594"/>
      <c r="AD708" s="594"/>
      <c r="AE708" s="594"/>
      <c r="AF708" s="594"/>
      <c r="AG708" s="594"/>
      <c r="AH708" s="348">
        <f>AH709+AH710</f>
        <v>0</v>
      </c>
      <c r="AI708" s="393" t="e">
        <f>AH708/O708</f>
        <v>#DIV/0!</v>
      </c>
      <c r="AJ708" s="348">
        <f>AR708</f>
        <v>7470.567</v>
      </c>
      <c r="AK708" s="393" t="e">
        <f t="shared" si="884"/>
        <v>#DIV/0!</v>
      </c>
      <c r="AL708" s="507"/>
      <c r="AM708" s="508"/>
      <c r="AN708" s="508"/>
      <c r="AO708" s="508"/>
      <c r="AP708" s="507"/>
      <c r="AQ708" s="507"/>
      <c r="AR708" s="348">
        <f>AR709+AR710</f>
        <v>7470.567</v>
      </c>
      <c r="AS708" s="337" t="e">
        <f t="shared" si="885"/>
        <v>#DIV/0!</v>
      </c>
      <c r="AT708" s="509"/>
      <c r="AU708" s="509"/>
      <c r="AV708" s="509"/>
      <c r="AW708" s="509"/>
      <c r="AX708" s="509"/>
      <c r="AY708" s="509"/>
      <c r="AZ708" s="509"/>
      <c r="BA708" s="509"/>
      <c r="BB708" s="509"/>
      <c r="BC708" s="509"/>
      <c r="BD708" s="509"/>
      <c r="BE708" s="509"/>
      <c r="BF708" s="509"/>
      <c r="BG708" s="509"/>
      <c r="BH708" s="509"/>
      <c r="BI708" s="509"/>
      <c r="BJ708" s="509"/>
      <c r="BK708" s="509"/>
      <c r="BL708" s="509"/>
      <c r="BS708" s="704"/>
    </row>
    <row r="709" spans="2:74" s="36" customFormat="1" ht="55.5" hidden="1" customHeight="1" x14ac:dyDescent="0.25">
      <c r="B709" s="503"/>
      <c r="C709" s="959" t="s">
        <v>57</v>
      </c>
      <c r="D709" s="959"/>
      <c r="E709" s="583"/>
      <c r="F709" s="583"/>
      <c r="G709" s="583"/>
      <c r="H709" s="583"/>
      <c r="I709" s="583"/>
      <c r="J709" s="583"/>
      <c r="K709" s="309">
        <f>L709+N709+O709</f>
        <v>0</v>
      </c>
      <c r="L709" s="309">
        <v>0</v>
      </c>
      <c r="M709" s="309"/>
      <c r="N709" s="309">
        <v>0</v>
      </c>
      <c r="O709" s="309"/>
      <c r="P709" s="309">
        <f t="shared" ref="P709:P710" si="893">R709+V709+X709</f>
        <v>5005.1010299999998</v>
      </c>
      <c r="Q709" s="386" t="e">
        <f>P709/K709</f>
        <v>#DIV/0!</v>
      </c>
      <c r="R709" s="583">
        <v>0</v>
      </c>
      <c r="S709" s="583"/>
      <c r="T709" s="583"/>
      <c r="U709" s="583"/>
      <c r="V709" s="583">
        <v>0</v>
      </c>
      <c r="W709" s="583"/>
      <c r="X709" s="309">
        <v>5005.1010299999998</v>
      </c>
      <c r="Y709" s="386" t="e">
        <f t="shared" si="891"/>
        <v>#DIV/0!</v>
      </c>
      <c r="Z709" s="309">
        <f t="shared" si="881"/>
        <v>0</v>
      </c>
      <c r="AA709" s="386" t="e">
        <f t="shared" si="882"/>
        <v>#DIV/0!</v>
      </c>
      <c r="AB709" s="583"/>
      <c r="AC709" s="583"/>
      <c r="AD709" s="583"/>
      <c r="AE709" s="583"/>
      <c r="AF709" s="583"/>
      <c r="AG709" s="583"/>
      <c r="AH709" s="309"/>
      <c r="AI709" s="386" t="e">
        <f t="shared" ref="AI709:AI710" si="894">AH709/O709</f>
        <v>#DIV/0!</v>
      </c>
      <c r="AJ709" s="309">
        <f t="shared" ref="AJ709:AJ710" si="895">AL709+AP709+AR709</f>
        <v>5005.1014599999999</v>
      </c>
      <c r="AK709" s="344" t="e">
        <f t="shared" si="884"/>
        <v>#DIV/0!</v>
      </c>
      <c r="AL709" s="583">
        <v>0</v>
      </c>
      <c r="AM709" s="355"/>
      <c r="AN709" s="355"/>
      <c r="AO709" s="355"/>
      <c r="AP709" s="583">
        <v>0</v>
      </c>
      <c r="AQ709" s="583"/>
      <c r="AR709" s="309">
        <v>5005.1014599999999</v>
      </c>
      <c r="AS709" s="344" t="e">
        <f t="shared" si="885"/>
        <v>#DIV/0!</v>
      </c>
      <c r="AT709" s="310">
        <v>0</v>
      </c>
      <c r="AU709" s="310"/>
      <c r="AV709" s="310">
        <f>BD709-AH709</f>
        <v>53152.800000000003</v>
      </c>
      <c r="AW709" s="310">
        <f>AX709+AY709+AZ709</f>
        <v>0</v>
      </c>
      <c r="AX709" s="310"/>
      <c r="AY709" s="310"/>
      <c r="AZ709" s="310"/>
      <c r="BA709" s="310">
        <f>BB709+BC709+BD709</f>
        <v>53152.800000000003</v>
      </c>
      <c r="BB709" s="310">
        <v>0</v>
      </c>
      <c r="BC709" s="310"/>
      <c r="BD709" s="310">
        <f>[15]безвозмездные_ФБ!$D$8</f>
        <v>53152.800000000003</v>
      </c>
      <c r="BE709" s="310">
        <f t="shared" ref="BE709:BE710" si="896">BG709+BI709+BK709</f>
        <v>0</v>
      </c>
      <c r="BF709" s="345" t="e">
        <f t="shared" ref="BF709:BF710" si="897">BE709/K709</f>
        <v>#DIV/0!</v>
      </c>
      <c r="BG709" s="310"/>
      <c r="BH709" s="310"/>
      <c r="BI709" s="310"/>
      <c r="BJ709" s="310"/>
      <c r="BK709" s="311">
        <f>O709-AH709</f>
        <v>0</v>
      </c>
      <c r="BL709" s="345" t="e">
        <f t="shared" ref="BL709:BL710" si="898">BK709/O709</f>
        <v>#DIV/0!</v>
      </c>
      <c r="BS709" s="639"/>
    </row>
    <row r="710" spans="2:74" s="101" customFormat="1" ht="59.25" hidden="1" customHeight="1" x14ac:dyDescent="0.25">
      <c r="B710" s="506"/>
      <c r="C710" s="958" t="s">
        <v>347</v>
      </c>
      <c r="D710" s="958"/>
      <c r="E710" s="588"/>
      <c r="F710" s="588"/>
      <c r="G710" s="588"/>
      <c r="H710" s="588"/>
      <c r="I710" s="588"/>
      <c r="J710" s="588"/>
      <c r="K710" s="354">
        <f>L710+N710+O710</f>
        <v>0</v>
      </c>
      <c r="L710" s="354">
        <v>0</v>
      </c>
      <c r="M710" s="354"/>
      <c r="N710" s="354">
        <v>0</v>
      </c>
      <c r="O710" s="354"/>
      <c r="P710" s="354">
        <f t="shared" si="893"/>
        <v>2465.4653400000002</v>
      </c>
      <c r="Q710" s="387" t="e">
        <f>P710/K710</f>
        <v>#DIV/0!</v>
      </c>
      <c r="R710" s="355">
        <v>0</v>
      </c>
      <c r="S710" s="355"/>
      <c r="T710" s="355"/>
      <c r="U710" s="355"/>
      <c r="V710" s="355">
        <v>0</v>
      </c>
      <c r="W710" s="355"/>
      <c r="X710" s="354">
        <v>2465.4653400000002</v>
      </c>
      <c r="Y710" s="387" t="e">
        <f t="shared" si="891"/>
        <v>#DIV/0!</v>
      </c>
      <c r="Z710" s="354">
        <f t="shared" si="881"/>
        <v>0</v>
      </c>
      <c r="AA710" s="387" t="e">
        <f t="shared" si="882"/>
        <v>#DIV/0!</v>
      </c>
      <c r="AB710" s="355"/>
      <c r="AC710" s="355"/>
      <c r="AD710" s="355"/>
      <c r="AE710" s="355"/>
      <c r="AF710" s="355"/>
      <c r="AG710" s="355"/>
      <c r="AH710" s="354"/>
      <c r="AI710" s="387" t="e">
        <f t="shared" si="894"/>
        <v>#DIV/0!</v>
      </c>
      <c r="AJ710" s="354">
        <f t="shared" si="895"/>
        <v>2465.4655400000001</v>
      </c>
      <c r="AK710" s="387" t="e">
        <f t="shared" si="884"/>
        <v>#DIV/0!</v>
      </c>
      <c r="AL710" s="355">
        <v>0</v>
      </c>
      <c r="AM710" s="355"/>
      <c r="AN710" s="355"/>
      <c r="AO710" s="355"/>
      <c r="AP710" s="355">
        <v>0</v>
      </c>
      <c r="AQ710" s="355"/>
      <c r="AR710" s="354">
        <v>2465.4655400000001</v>
      </c>
      <c r="AS710" s="337" t="e">
        <f t="shared" si="885"/>
        <v>#DIV/0!</v>
      </c>
      <c r="AT710" s="351">
        <v>0</v>
      </c>
      <c r="AU710" s="351"/>
      <c r="AV710" s="351">
        <f>BD710-AH710</f>
        <v>26179.737430000001</v>
      </c>
      <c r="AW710" s="351">
        <f>AX710+AY710+AZ710</f>
        <v>0</v>
      </c>
      <c r="AX710" s="351"/>
      <c r="AY710" s="351"/>
      <c r="AZ710" s="351"/>
      <c r="BA710" s="351">
        <f>BB710+BC710+BD710</f>
        <v>26179.737430000001</v>
      </c>
      <c r="BB710" s="351">
        <v>0</v>
      </c>
      <c r="BC710" s="351"/>
      <c r="BD710" s="351">
        <v>26179.737430000001</v>
      </c>
      <c r="BE710" s="351">
        <f t="shared" si="896"/>
        <v>0</v>
      </c>
      <c r="BF710" s="341" t="e">
        <f t="shared" si="897"/>
        <v>#DIV/0!</v>
      </c>
      <c r="BG710" s="351"/>
      <c r="BH710" s="351"/>
      <c r="BI710" s="351"/>
      <c r="BJ710" s="351"/>
      <c r="BK710" s="356">
        <f>O710-AH710</f>
        <v>0</v>
      </c>
      <c r="BL710" s="341" t="e">
        <f t="shared" si="898"/>
        <v>#DIV/0!</v>
      </c>
      <c r="BM710" s="38"/>
      <c r="BS710" s="704"/>
    </row>
    <row r="711" spans="2:74" s="101" customFormat="1" ht="140.25" hidden="1" customHeight="1" x14ac:dyDescent="0.25">
      <c r="B711" s="587" t="s">
        <v>76</v>
      </c>
      <c r="C711" s="197" t="s">
        <v>352</v>
      </c>
      <c r="D711" s="582"/>
      <c r="E711" s="588"/>
      <c r="F711" s="588"/>
      <c r="G711" s="588"/>
      <c r="H711" s="588"/>
      <c r="I711" s="588"/>
      <c r="J711" s="588"/>
      <c r="K711" s="348">
        <f>O711</f>
        <v>0</v>
      </c>
      <c r="L711" s="348"/>
      <c r="M711" s="348"/>
      <c r="N711" s="348"/>
      <c r="O711" s="348">
        <f>O712+O713</f>
        <v>0</v>
      </c>
      <c r="P711" s="348">
        <f>X711</f>
        <v>5609.5649999999996</v>
      </c>
      <c r="Q711" s="393" t="e">
        <f>P711/O711</f>
        <v>#DIV/0!</v>
      </c>
      <c r="R711" s="355"/>
      <c r="S711" s="355"/>
      <c r="T711" s="355"/>
      <c r="U711" s="355"/>
      <c r="V711" s="355"/>
      <c r="W711" s="355"/>
      <c r="X711" s="348">
        <f>X712+X713</f>
        <v>5609.5649999999996</v>
      </c>
      <c r="Y711" s="393" t="e">
        <f t="shared" si="891"/>
        <v>#DIV/0!</v>
      </c>
      <c r="Z711" s="348">
        <f t="shared" si="881"/>
        <v>0</v>
      </c>
      <c r="AA711" s="393" t="e">
        <f t="shared" si="882"/>
        <v>#DIV/0!</v>
      </c>
      <c r="AB711" s="594"/>
      <c r="AC711" s="594"/>
      <c r="AD711" s="594"/>
      <c r="AE711" s="594"/>
      <c r="AF711" s="594"/>
      <c r="AG711" s="594"/>
      <c r="AH711" s="348">
        <f>AH712+AH713</f>
        <v>0</v>
      </c>
      <c r="AI711" s="393" t="e">
        <f>AH711/O711</f>
        <v>#DIV/0!</v>
      </c>
      <c r="AJ711" s="348">
        <f>AR711</f>
        <v>0</v>
      </c>
      <c r="AK711" s="387" t="e">
        <f t="shared" si="884"/>
        <v>#DIV/0!</v>
      </c>
      <c r="AL711" s="355"/>
      <c r="AM711" s="355"/>
      <c r="AN711" s="355"/>
      <c r="AO711" s="355"/>
      <c r="AP711" s="355"/>
      <c r="AQ711" s="355"/>
      <c r="AR711" s="348">
        <f>AR712+AR713</f>
        <v>0</v>
      </c>
      <c r="AS711" s="337" t="e">
        <f t="shared" si="885"/>
        <v>#DIV/0!</v>
      </c>
      <c r="AT711" s="351"/>
      <c r="AU711" s="351"/>
      <c r="AV711" s="351"/>
      <c r="AW711" s="351"/>
      <c r="AX711" s="351"/>
      <c r="AY711" s="351"/>
      <c r="AZ711" s="351"/>
      <c r="BA711" s="351"/>
      <c r="BB711" s="351"/>
      <c r="BC711" s="351"/>
      <c r="BD711" s="351"/>
      <c r="BE711" s="351"/>
      <c r="BF711" s="341"/>
      <c r="BG711" s="351"/>
      <c r="BH711" s="351"/>
      <c r="BI711" s="351"/>
      <c r="BJ711" s="351"/>
      <c r="BK711" s="356"/>
      <c r="BL711" s="341"/>
      <c r="BM711" s="38"/>
      <c r="BS711" s="704"/>
    </row>
    <row r="712" spans="2:74" s="36" customFormat="1" ht="55.5" hidden="1" customHeight="1" x14ac:dyDescent="0.25">
      <c r="B712" s="503"/>
      <c r="C712" s="959" t="s">
        <v>57</v>
      </c>
      <c r="D712" s="959"/>
      <c r="E712" s="583"/>
      <c r="F712" s="583"/>
      <c r="G712" s="583"/>
      <c r="H712" s="583"/>
      <c r="I712" s="583"/>
      <c r="J712" s="583"/>
      <c r="K712" s="309">
        <f>L712+N712+O712</f>
        <v>0</v>
      </c>
      <c r="L712" s="309">
        <v>0</v>
      </c>
      <c r="M712" s="309"/>
      <c r="N712" s="309">
        <v>0</v>
      </c>
      <c r="O712" s="309"/>
      <c r="P712" s="309">
        <f t="shared" ref="P712:P713" si="899">R712+V712+X712</f>
        <v>3758.2745599999998</v>
      </c>
      <c r="Q712" s="386" t="e">
        <f>P712/K712</f>
        <v>#DIV/0!</v>
      </c>
      <c r="R712" s="583">
        <v>0</v>
      </c>
      <c r="S712" s="583"/>
      <c r="T712" s="583"/>
      <c r="U712" s="583"/>
      <c r="V712" s="583">
        <v>0</v>
      </c>
      <c r="W712" s="583"/>
      <c r="X712" s="309">
        <v>3758.2745599999998</v>
      </c>
      <c r="Y712" s="386" t="e">
        <f t="shared" si="891"/>
        <v>#DIV/0!</v>
      </c>
      <c r="Z712" s="309">
        <f t="shared" si="881"/>
        <v>0</v>
      </c>
      <c r="AA712" s="386" t="e">
        <f t="shared" si="882"/>
        <v>#DIV/0!</v>
      </c>
      <c r="AB712" s="583"/>
      <c r="AC712" s="583"/>
      <c r="AD712" s="583"/>
      <c r="AE712" s="583"/>
      <c r="AF712" s="583"/>
      <c r="AG712" s="583"/>
      <c r="AH712" s="309"/>
      <c r="AI712" s="386" t="e">
        <f>AH712/O712</f>
        <v>#DIV/0!</v>
      </c>
      <c r="AJ712" s="309">
        <f t="shared" ref="AJ712:AJ713" si="900">AL712+AP712+AR712</f>
        <v>0</v>
      </c>
      <c r="AK712" s="344" t="e">
        <f t="shared" si="884"/>
        <v>#DIV/0!</v>
      </c>
      <c r="AL712" s="583">
        <v>0</v>
      </c>
      <c r="AM712" s="355"/>
      <c r="AN712" s="355"/>
      <c r="AO712" s="355"/>
      <c r="AP712" s="583">
        <v>0</v>
      </c>
      <c r="AQ712" s="583"/>
      <c r="AR712" s="309">
        <f>O712</f>
        <v>0</v>
      </c>
      <c r="AS712" s="337" t="e">
        <f t="shared" si="885"/>
        <v>#DIV/0!</v>
      </c>
      <c r="AT712" s="310">
        <v>0</v>
      </c>
      <c r="AU712" s="310"/>
      <c r="AV712" s="310">
        <f>BD712-AH712</f>
        <v>53152.800000000003</v>
      </c>
      <c r="AW712" s="310">
        <f>AX712+AY712+AZ712</f>
        <v>0</v>
      </c>
      <c r="AX712" s="310"/>
      <c r="AY712" s="310"/>
      <c r="AZ712" s="310"/>
      <c r="BA712" s="310">
        <f>BB712+BC712+BD712</f>
        <v>53152.800000000003</v>
      </c>
      <c r="BB712" s="310">
        <v>0</v>
      </c>
      <c r="BC712" s="310"/>
      <c r="BD712" s="310">
        <f>[15]безвозмездные_ФБ!$D$8</f>
        <v>53152.800000000003</v>
      </c>
      <c r="BE712" s="310">
        <f t="shared" ref="BE712:BE713" si="901">BG712+BI712+BK712</f>
        <v>0</v>
      </c>
      <c r="BF712" s="345" t="e">
        <f t="shared" ref="BF712:BF713" si="902">BE712/K712</f>
        <v>#DIV/0!</v>
      </c>
      <c r="BG712" s="310"/>
      <c r="BH712" s="310"/>
      <c r="BI712" s="310"/>
      <c r="BJ712" s="310"/>
      <c r="BK712" s="311">
        <f>O712-AH712</f>
        <v>0</v>
      </c>
      <c r="BL712" s="345" t="e">
        <f t="shared" ref="BL712:BL713" si="903">BK712/O712</f>
        <v>#DIV/0!</v>
      </c>
      <c r="BS712" s="639"/>
    </row>
    <row r="713" spans="2:74" s="101" customFormat="1" ht="86.25" hidden="1" customHeight="1" x14ac:dyDescent="0.25">
      <c r="B713" s="506"/>
      <c r="C713" s="958" t="s">
        <v>347</v>
      </c>
      <c r="D713" s="958"/>
      <c r="E713" s="588"/>
      <c r="F713" s="588"/>
      <c r="G713" s="588"/>
      <c r="H713" s="588"/>
      <c r="I713" s="588"/>
      <c r="J713" s="588"/>
      <c r="K713" s="354">
        <f>L713+N713+O713</f>
        <v>0</v>
      </c>
      <c r="L713" s="354">
        <v>0</v>
      </c>
      <c r="M713" s="354"/>
      <c r="N713" s="354">
        <v>0</v>
      </c>
      <c r="O713" s="354"/>
      <c r="P713" s="354">
        <f t="shared" si="899"/>
        <v>1851.29044</v>
      </c>
      <c r="Q713" s="387" t="e">
        <f>P713/K713</f>
        <v>#DIV/0!</v>
      </c>
      <c r="R713" s="355">
        <v>0</v>
      </c>
      <c r="S713" s="355"/>
      <c r="T713" s="355"/>
      <c r="U713" s="355"/>
      <c r="V713" s="355">
        <v>0</v>
      </c>
      <c r="W713" s="355"/>
      <c r="X713" s="354">
        <v>1851.29044</v>
      </c>
      <c r="Y713" s="387" t="e">
        <f t="shared" si="891"/>
        <v>#DIV/0!</v>
      </c>
      <c r="Z713" s="354">
        <f t="shared" si="881"/>
        <v>0</v>
      </c>
      <c r="AA713" s="387" t="e">
        <f t="shared" si="882"/>
        <v>#DIV/0!</v>
      </c>
      <c r="AB713" s="355"/>
      <c r="AC713" s="355"/>
      <c r="AD713" s="355"/>
      <c r="AE713" s="355"/>
      <c r="AF713" s="355"/>
      <c r="AG713" s="355"/>
      <c r="AH713" s="354"/>
      <c r="AI713" s="393" t="e">
        <f>AH713/O713</f>
        <v>#DIV/0!</v>
      </c>
      <c r="AJ713" s="354">
        <f t="shared" si="900"/>
        <v>0</v>
      </c>
      <c r="AK713" s="387" t="e">
        <f t="shared" si="884"/>
        <v>#DIV/0!</v>
      </c>
      <c r="AL713" s="355">
        <v>0</v>
      </c>
      <c r="AM713" s="355"/>
      <c r="AN713" s="355"/>
      <c r="AO713" s="355"/>
      <c r="AP713" s="355">
        <v>0</v>
      </c>
      <c r="AQ713" s="355"/>
      <c r="AR713" s="354">
        <f>O713</f>
        <v>0</v>
      </c>
      <c r="AS713" s="337" t="e">
        <f t="shared" si="885"/>
        <v>#DIV/0!</v>
      </c>
      <c r="AT713" s="351">
        <v>0</v>
      </c>
      <c r="AU713" s="351"/>
      <c r="AV713" s="351">
        <f>BD713-AH713</f>
        <v>26179.737430000001</v>
      </c>
      <c r="AW713" s="351">
        <f>AX713+AY713+AZ713</f>
        <v>0</v>
      </c>
      <c r="AX713" s="351"/>
      <c r="AY713" s="351"/>
      <c r="AZ713" s="351"/>
      <c r="BA713" s="351">
        <f>BB713+BC713+BD713</f>
        <v>26179.737430000001</v>
      </c>
      <c r="BB713" s="351">
        <v>0</v>
      </c>
      <c r="BC713" s="351"/>
      <c r="BD713" s="351">
        <v>26179.737430000001</v>
      </c>
      <c r="BE713" s="351">
        <f t="shared" si="901"/>
        <v>0</v>
      </c>
      <c r="BF713" s="341" t="e">
        <f t="shared" si="902"/>
        <v>#DIV/0!</v>
      </c>
      <c r="BG713" s="351"/>
      <c r="BH713" s="351"/>
      <c r="BI713" s="351"/>
      <c r="BJ713" s="351"/>
      <c r="BK713" s="356">
        <f>O713-AH713</f>
        <v>0</v>
      </c>
      <c r="BL713" s="341" t="e">
        <f t="shared" si="903"/>
        <v>#DIV/0!</v>
      </c>
      <c r="BM713" s="38"/>
      <c r="BS713" s="704"/>
    </row>
    <row r="714" spans="2:74" s="101" customFormat="1" ht="50.25" customHeight="1" x14ac:dyDescent="0.25">
      <c r="B714" s="587" t="s">
        <v>60</v>
      </c>
      <c r="C714" s="197" t="s">
        <v>349</v>
      </c>
      <c r="D714" s="582"/>
      <c r="E714" s="588"/>
      <c r="F714" s="588"/>
      <c r="G714" s="588"/>
      <c r="H714" s="588"/>
      <c r="I714" s="588"/>
      <c r="J714" s="588"/>
      <c r="K714" s="594">
        <f>O714</f>
        <v>25680.987000000001</v>
      </c>
      <c r="L714" s="594"/>
      <c r="M714" s="594"/>
      <c r="N714" s="594"/>
      <c r="O714" s="594">
        <f>O715+O716</f>
        <v>25680.987000000001</v>
      </c>
      <c r="P714" s="594">
        <f>X714</f>
        <v>11845.01449</v>
      </c>
      <c r="Q714" s="606">
        <f>P714/O714</f>
        <v>0.46123673089355949</v>
      </c>
      <c r="R714" s="355"/>
      <c r="S714" s="355"/>
      <c r="T714" s="355"/>
      <c r="U714" s="355"/>
      <c r="V714" s="355"/>
      <c r="W714" s="355"/>
      <c r="X714" s="594">
        <f>X715+X716</f>
        <v>11845.01449</v>
      </c>
      <c r="Y714" s="608">
        <f t="shared" si="891"/>
        <v>0.46123673089355949</v>
      </c>
      <c r="Z714" s="594">
        <f t="shared" si="881"/>
        <v>25680.987000000001</v>
      </c>
      <c r="AA714" s="393">
        <f t="shared" si="882"/>
        <v>1</v>
      </c>
      <c r="AB714" s="594"/>
      <c r="AC714" s="594"/>
      <c r="AD714" s="594"/>
      <c r="AE714" s="594"/>
      <c r="AF714" s="594"/>
      <c r="AG714" s="594"/>
      <c r="AH714" s="348">
        <f>AH715+AH716</f>
        <v>25680.987000000001</v>
      </c>
      <c r="AI714" s="393">
        <f>AH714/O714</f>
        <v>1</v>
      </c>
      <c r="AJ714" s="348">
        <f>AR714</f>
        <v>25680.987000000001</v>
      </c>
      <c r="AK714" s="393">
        <f t="shared" si="884"/>
        <v>1</v>
      </c>
      <c r="AL714" s="355"/>
      <c r="AM714" s="355"/>
      <c r="AN714" s="355"/>
      <c r="AO714" s="355"/>
      <c r="AP714" s="355"/>
      <c r="AQ714" s="355"/>
      <c r="AR714" s="348">
        <f>AR715+AR716</f>
        <v>25680.987000000001</v>
      </c>
      <c r="AS714" s="337">
        <f t="shared" si="885"/>
        <v>1</v>
      </c>
      <c r="AT714" s="351"/>
      <c r="AU714" s="351"/>
      <c r="AV714" s="351"/>
      <c r="AW714" s="351"/>
      <c r="AX714" s="351"/>
      <c r="AY714" s="351"/>
      <c r="AZ714" s="351"/>
      <c r="BA714" s="351"/>
      <c r="BB714" s="351"/>
      <c r="BC714" s="351"/>
      <c r="BD714" s="351"/>
      <c r="BE714" s="351"/>
      <c r="BF714" s="341"/>
      <c r="BG714" s="351"/>
      <c r="BH714" s="351"/>
      <c r="BI714" s="351"/>
      <c r="BJ714" s="351"/>
      <c r="BK714" s="356"/>
      <c r="BL714" s="341"/>
      <c r="BM714" s="38"/>
      <c r="BS714" s="760" t="s">
        <v>443</v>
      </c>
    </row>
    <row r="715" spans="2:74" s="36" customFormat="1" ht="32.25" customHeight="1" x14ac:dyDescent="0.25">
      <c r="B715" s="503"/>
      <c r="C715" s="959" t="s">
        <v>57</v>
      </c>
      <c r="D715" s="959"/>
      <c r="E715" s="583"/>
      <c r="F715" s="583"/>
      <c r="G715" s="583"/>
      <c r="H715" s="583"/>
      <c r="I715" s="583"/>
      <c r="J715" s="583"/>
      <c r="K715" s="583">
        <f>L715+N715+O715</f>
        <v>17206.2</v>
      </c>
      <c r="L715" s="583">
        <v>0</v>
      </c>
      <c r="M715" s="583"/>
      <c r="N715" s="583">
        <v>0</v>
      </c>
      <c r="O715" s="583">
        <f>'[5]2023_2025'!$BK$673</f>
        <v>17206.2</v>
      </c>
      <c r="P715" s="583">
        <f t="shared" ref="P715:P716" si="904">R715+V715+X715</f>
        <v>7936.1314400000001</v>
      </c>
      <c r="Q715" s="604">
        <f t="shared" ref="Q715:Q720" si="905">P715/K715</f>
        <v>0.46123673094582185</v>
      </c>
      <c r="R715" s="583">
        <v>0</v>
      </c>
      <c r="S715" s="583"/>
      <c r="T715" s="583"/>
      <c r="U715" s="583"/>
      <c r="V715" s="583">
        <v>0</v>
      </c>
      <c r="W715" s="583"/>
      <c r="X715" s="583">
        <v>7936.1314400000001</v>
      </c>
      <c r="Y715" s="604">
        <f t="shared" si="891"/>
        <v>0.46123673094582185</v>
      </c>
      <c r="Z715" s="583">
        <f t="shared" si="881"/>
        <v>17206.2</v>
      </c>
      <c r="AA715" s="386">
        <f t="shared" si="882"/>
        <v>1</v>
      </c>
      <c r="AB715" s="583"/>
      <c r="AC715" s="583"/>
      <c r="AD715" s="583"/>
      <c r="AE715" s="583"/>
      <c r="AF715" s="583"/>
      <c r="AG715" s="583"/>
      <c r="AH715" s="309">
        <v>17206.2</v>
      </c>
      <c r="AI715" s="386">
        <f t="shared" ref="AI715:AI720" si="906">AH715/O715</f>
        <v>1</v>
      </c>
      <c r="AJ715" s="309">
        <f t="shared" ref="AJ715:AJ716" si="907">AL715+AP715+AR715</f>
        <v>17206.2</v>
      </c>
      <c r="AK715" s="344">
        <f t="shared" si="884"/>
        <v>1</v>
      </c>
      <c r="AL715" s="583">
        <v>0</v>
      </c>
      <c r="AM715" s="355"/>
      <c r="AN715" s="355"/>
      <c r="AO715" s="355"/>
      <c r="AP715" s="583">
        <v>0</v>
      </c>
      <c r="AQ715" s="583"/>
      <c r="AR715" s="309">
        <f>K715</f>
        <v>17206.2</v>
      </c>
      <c r="AS715" s="344">
        <f t="shared" si="885"/>
        <v>1</v>
      </c>
      <c r="AT715" s="310">
        <v>0</v>
      </c>
      <c r="AU715" s="310"/>
      <c r="AV715" s="310">
        <f>BD715-AH715</f>
        <v>35946.600000000006</v>
      </c>
      <c r="AW715" s="310">
        <f>AX715+AY715+AZ715</f>
        <v>0</v>
      </c>
      <c r="AX715" s="310"/>
      <c r="AY715" s="310"/>
      <c r="AZ715" s="310"/>
      <c r="BA715" s="310">
        <f>BB715+BC715+BD715</f>
        <v>53152.800000000003</v>
      </c>
      <c r="BB715" s="310">
        <v>0</v>
      </c>
      <c r="BC715" s="310"/>
      <c r="BD715" s="310">
        <f>[15]безвозмездные_ФБ!$D$8</f>
        <v>53152.800000000003</v>
      </c>
      <c r="BE715" s="310">
        <f t="shared" ref="BE715:BE716" si="908">BG715+BI715+BK715</f>
        <v>0</v>
      </c>
      <c r="BF715" s="345">
        <f t="shared" ref="BF715:BF716" si="909">BE715/K715</f>
        <v>0</v>
      </c>
      <c r="BG715" s="310"/>
      <c r="BH715" s="310"/>
      <c r="BI715" s="310"/>
      <c r="BJ715" s="310"/>
      <c r="BK715" s="311">
        <f>O715-AH715</f>
        <v>0</v>
      </c>
      <c r="BL715" s="345">
        <f t="shared" ref="BL715:BL716" si="910">BK715/O715</f>
        <v>0</v>
      </c>
      <c r="BS715" s="639"/>
    </row>
    <row r="716" spans="2:74" s="101" customFormat="1" ht="34.5" customHeight="1" x14ac:dyDescent="0.25">
      <c r="B716" s="506"/>
      <c r="C716" s="958" t="s">
        <v>347</v>
      </c>
      <c r="D716" s="958"/>
      <c r="E716" s="588"/>
      <c r="F716" s="588"/>
      <c r="G716" s="588"/>
      <c r="H716" s="588"/>
      <c r="I716" s="588"/>
      <c r="J716" s="588"/>
      <c r="K716" s="355">
        <f>L716+N716+O716</f>
        <v>8474.7870000000003</v>
      </c>
      <c r="L716" s="355">
        <v>0</v>
      </c>
      <c r="M716" s="355"/>
      <c r="N716" s="355">
        <v>0</v>
      </c>
      <c r="O716" s="355">
        <f>'[5]2023_2025'!$BK$674</f>
        <v>8474.7870000000003</v>
      </c>
      <c r="P716" s="355">
        <f t="shared" si="904"/>
        <v>3908.8830499999999</v>
      </c>
      <c r="Q716" s="608">
        <f t="shared" si="905"/>
        <v>0.4612367307874522</v>
      </c>
      <c r="R716" s="355">
        <v>0</v>
      </c>
      <c r="S716" s="355"/>
      <c r="T716" s="355"/>
      <c r="U716" s="355"/>
      <c r="V716" s="355">
        <v>0</v>
      </c>
      <c r="W716" s="355"/>
      <c r="X716" s="355">
        <v>3908.8830499999999</v>
      </c>
      <c r="Y716" s="608">
        <f t="shared" si="891"/>
        <v>0.4612367307874522</v>
      </c>
      <c r="Z716" s="355">
        <f t="shared" si="881"/>
        <v>8474.7870000000003</v>
      </c>
      <c r="AA716" s="387">
        <f t="shared" si="882"/>
        <v>1</v>
      </c>
      <c r="AB716" s="355"/>
      <c r="AC716" s="355"/>
      <c r="AD716" s="355"/>
      <c r="AE716" s="355"/>
      <c r="AF716" s="355"/>
      <c r="AG716" s="355"/>
      <c r="AH716" s="354">
        <v>8474.7870000000003</v>
      </c>
      <c r="AI716" s="387">
        <f t="shared" si="906"/>
        <v>1</v>
      </c>
      <c r="AJ716" s="354">
        <f t="shared" si="907"/>
        <v>8474.7870000000003</v>
      </c>
      <c r="AK716" s="387">
        <f t="shared" si="884"/>
        <v>1</v>
      </c>
      <c r="AL716" s="355">
        <v>0</v>
      </c>
      <c r="AM716" s="355"/>
      <c r="AN716" s="355"/>
      <c r="AO716" s="355"/>
      <c r="AP716" s="355">
        <v>0</v>
      </c>
      <c r="AQ716" s="355"/>
      <c r="AR716" s="354">
        <f>K716</f>
        <v>8474.7870000000003</v>
      </c>
      <c r="AS716" s="337">
        <f t="shared" si="885"/>
        <v>1</v>
      </c>
      <c r="AT716" s="351">
        <v>0</v>
      </c>
      <c r="AU716" s="351"/>
      <c r="AV716" s="351">
        <f>BD716-AH716</f>
        <v>17704.950430000001</v>
      </c>
      <c r="AW716" s="351">
        <f>AX716+AY716+AZ716</f>
        <v>0</v>
      </c>
      <c r="AX716" s="351"/>
      <c r="AY716" s="351"/>
      <c r="AZ716" s="351"/>
      <c r="BA716" s="351">
        <f>BB716+BC716+BD716</f>
        <v>26179.737430000001</v>
      </c>
      <c r="BB716" s="351">
        <v>0</v>
      </c>
      <c r="BC716" s="351"/>
      <c r="BD716" s="351">
        <v>26179.737430000001</v>
      </c>
      <c r="BE716" s="351">
        <f t="shared" si="908"/>
        <v>0</v>
      </c>
      <c r="BF716" s="341">
        <f t="shared" si="909"/>
        <v>0</v>
      </c>
      <c r="BG716" s="351"/>
      <c r="BH716" s="351"/>
      <c r="BI716" s="351"/>
      <c r="BJ716" s="351"/>
      <c r="BK716" s="356">
        <f>O716-AH716</f>
        <v>0</v>
      </c>
      <c r="BL716" s="341">
        <f t="shared" si="910"/>
        <v>0</v>
      </c>
      <c r="BM716" s="38"/>
      <c r="BS716" s="704"/>
    </row>
    <row r="717" spans="2:74" s="38" customFormat="1" ht="60.75" customHeight="1" x14ac:dyDescent="0.25">
      <c r="B717" s="1052" t="s">
        <v>271</v>
      </c>
      <c r="C717" s="1052"/>
      <c r="D717" s="772" t="e">
        <f>D555+#REF!+#REF!</f>
        <v>#REF!</v>
      </c>
      <c r="E717" s="772" t="e">
        <f>E555+#REF!+#REF!</f>
        <v>#REF!</v>
      </c>
      <c r="F717" s="772" t="e">
        <f>F555+#REF!+#REF!</f>
        <v>#REF!</v>
      </c>
      <c r="G717" s="772" t="e">
        <f>G555+#REF!+#REF!</f>
        <v>#REF!</v>
      </c>
      <c r="H717" s="772" t="e">
        <f>H555+#REF!+#REF!</f>
        <v>#REF!</v>
      </c>
      <c r="I717" s="772" t="e">
        <f>I555+#REF!+#REF!</f>
        <v>#REF!</v>
      </c>
      <c r="J717" s="772" t="e">
        <f>J555+#REF!+#REF!</f>
        <v>#REF!</v>
      </c>
      <c r="K717" s="772">
        <f>L717+M717+N717+O717</f>
        <v>98546.00288</v>
      </c>
      <c r="L717" s="772">
        <f>L688+L677</f>
        <v>9828.6434100000006</v>
      </c>
      <c r="M717" s="772">
        <f>M688+M677</f>
        <v>10912.5</v>
      </c>
      <c r="N717" s="772">
        <f>N688+N677</f>
        <v>0</v>
      </c>
      <c r="O717" s="772">
        <f>O682+O677</f>
        <v>77804.859469999996</v>
      </c>
      <c r="P717" s="772">
        <f>R717+V717+X717</f>
        <v>91526.35643</v>
      </c>
      <c r="Q717" s="772">
        <f t="shared" si="905"/>
        <v>0.92876782167869498</v>
      </c>
      <c r="R717" s="772">
        <f>R688+R677</f>
        <v>13244.51383</v>
      </c>
      <c r="S717" s="772">
        <f>S688+S677</f>
        <v>1.3475424102297346</v>
      </c>
      <c r="T717" s="772"/>
      <c r="U717" s="772"/>
      <c r="V717" s="772">
        <f>V688+V677</f>
        <v>0</v>
      </c>
      <c r="W717" s="772">
        <f>W688+W677</f>
        <v>0</v>
      </c>
      <c r="X717" s="772">
        <f>X682+X677</f>
        <v>78281.842600000004</v>
      </c>
      <c r="Y717" s="772" t="e">
        <f>Y688+Y677</f>
        <v>#DIV/0!</v>
      </c>
      <c r="Z717" s="772">
        <f>Z682+Z677</f>
        <v>87633.502880000015</v>
      </c>
      <c r="AA717" s="773">
        <f t="shared" si="882"/>
        <v>0.88926491505405658</v>
      </c>
      <c r="AB717" s="774">
        <f>AB688+AB677</f>
        <v>9828.6434100000006</v>
      </c>
      <c r="AC717" s="773">
        <f t="shared" ref="AC717:AC718" si="911">AB717/L717</f>
        <v>1</v>
      </c>
      <c r="AD717" s="773"/>
      <c r="AE717" s="773"/>
      <c r="AF717" s="774"/>
      <c r="AG717" s="772"/>
      <c r="AH717" s="774">
        <f>AH682+AH677</f>
        <v>77804.859469999996</v>
      </c>
      <c r="AI717" s="790">
        <f t="shared" si="906"/>
        <v>1</v>
      </c>
      <c r="AJ717" s="774">
        <f>AL717+AP717+AR717</f>
        <v>115189.47488000001</v>
      </c>
      <c r="AK717" s="773">
        <f t="shared" si="884"/>
        <v>1.1688903812797649</v>
      </c>
      <c r="AL717" s="774">
        <f>AL688+AL677</f>
        <v>18741.143410000001</v>
      </c>
      <c r="AM717" s="801"/>
      <c r="AN717" s="801"/>
      <c r="AO717" s="801"/>
      <c r="AP717" s="774">
        <f>AP688+AP677</f>
        <v>0</v>
      </c>
      <c r="AQ717" s="772"/>
      <c r="AR717" s="774">
        <f>AR682+AR677</f>
        <v>96448.331470000005</v>
      </c>
      <c r="AS717" s="781">
        <f t="shared" si="885"/>
        <v>1.2396183493807165</v>
      </c>
      <c r="AT717" s="791" t="e">
        <f>#REF!+AT679+AT682+AT693</f>
        <v>#REF!</v>
      </c>
      <c r="AU717" s="791" t="e">
        <f>#REF!+AU679+AU682+AU693</f>
        <v>#REF!</v>
      </c>
      <c r="AV717" s="791" t="e">
        <f>#REF!+AV679+AV682+AV693</f>
        <v>#REF!</v>
      </c>
      <c r="AW717" s="791" t="e">
        <f>#REF!+AW679+AW682+AW693</f>
        <v>#REF!</v>
      </c>
      <c r="AX717" s="791" t="e">
        <f>#REF!+AX679+AX682+AX693</f>
        <v>#REF!</v>
      </c>
      <c r="AY717" s="791" t="e">
        <f>#REF!+AY679+AY682+AY693</f>
        <v>#REF!</v>
      </c>
      <c r="AZ717" s="791" t="e">
        <f>#REF!+AZ679+AZ682+AZ693</f>
        <v>#REF!</v>
      </c>
      <c r="BA717" s="791" t="e">
        <f>#REF!+BA679+BA682+BA693</f>
        <v>#REF!</v>
      </c>
      <c r="BB717" s="791" t="e">
        <f>#REF!+BB679+BB682+BB693</f>
        <v>#REF!</v>
      </c>
      <c r="BC717" s="791" t="e">
        <f>#REF!+BC679+BC682+BC693</f>
        <v>#REF!</v>
      </c>
      <c r="BD717" s="791" t="e">
        <f>#REF!+BD679+BD682+BD693</f>
        <v>#REF!</v>
      </c>
      <c r="BE717" s="776">
        <f>BE688+BE677</f>
        <v>0</v>
      </c>
      <c r="BF717" s="785">
        <f>BE717/K717</f>
        <v>0</v>
      </c>
      <c r="BG717" s="776">
        <f>BG688+BG677</f>
        <v>0</v>
      </c>
      <c r="BH717" s="894">
        <f>BG717/L717</f>
        <v>0</v>
      </c>
      <c r="BI717" s="776"/>
      <c r="BJ717" s="791"/>
      <c r="BK717" s="776">
        <f>BK688+BK677</f>
        <v>0</v>
      </c>
      <c r="BL717" s="894">
        <f>BK717/O717</f>
        <v>0</v>
      </c>
      <c r="BM717" s="895"/>
      <c r="BN717" s="895"/>
      <c r="BO717" s="895"/>
      <c r="BP717" s="895"/>
      <c r="BQ717" s="895"/>
      <c r="BR717" s="895"/>
      <c r="BS717" s="896"/>
      <c r="BV717" s="918"/>
    </row>
    <row r="718" spans="2:74" s="42" customFormat="1" ht="45.75" customHeight="1" x14ac:dyDescent="0.25">
      <c r="B718" s="582"/>
      <c r="C718" s="200" t="s">
        <v>56</v>
      </c>
      <c r="D718" s="582" t="e">
        <f>D559+D612+D618+#REF!+#REF!+#REF!</f>
        <v>#REF!</v>
      </c>
      <c r="E718" s="582"/>
      <c r="F718" s="582"/>
      <c r="G718" s="582"/>
      <c r="H718" s="582"/>
      <c r="I718" s="582"/>
      <c r="J718" s="582"/>
      <c r="K718" s="582">
        <f>L718+M718+N718+O718</f>
        <v>81339.802880000003</v>
      </c>
      <c r="L718" s="582">
        <f>L690+L677</f>
        <v>9828.6434100000006</v>
      </c>
      <c r="M718" s="582">
        <f>M690+M677</f>
        <v>10912.5</v>
      </c>
      <c r="N718" s="582">
        <f>N690+N677</f>
        <v>0</v>
      </c>
      <c r="O718" s="582">
        <f>O687+O677</f>
        <v>60598.659469999999</v>
      </c>
      <c r="P718" s="582">
        <f>R718+V718+X718</f>
        <v>56017.425510000001</v>
      </c>
      <c r="Q718" s="594">
        <f t="shared" si="905"/>
        <v>0.68868405782396702</v>
      </c>
      <c r="R718" s="582">
        <f>R690+R677</f>
        <v>13244.51383</v>
      </c>
      <c r="S718" s="594">
        <f>S689+S678</f>
        <v>0</v>
      </c>
      <c r="T718" s="594"/>
      <c r="U718" s="594"/>
      <c r="V718" s="582">
        <f>V690+V677</f>
        <v>0</v>
      </c>
      <c r="W718" s="582"/>
      <c r="X718" s="582">
        <f>X687+X677</f>
        <v>42772.911680000005</v>
      </c>
      <c r="Y718" s="594">
        <f t="shared" ref="Y718:Y720" si="912">X718/O718</f>
        <v>0.70583923892202904</v>
      </c>
      <c r="Z718" s="582">
        <f>Z687+Z677</f>
        <v>70427.302880000003</v>
      </c>
      <c r="AA718" s="349">
        <f t="shared" si="882"/>
        <v>0.86584058955614718</v>
      </c>
      <c r="AB718" s="590">
        <f>AB690+AB677</f>
        <v>9828.6434100000006</v>
      </c>
      <c r="AC718" s="349">
        <f t="shared" si="911"/>
        <v>1</v>
      </c>
      <c r="AD718" s="349"/>
      <c r="AE718" s="349"/>
      <c r="AF718" s="582"/>
      <c r="AG718" s="582"/>
      <c r="AH718" s="590">
        <f>AH687+AH677</f>
        <v>60598.659469999999</v>
      </c>
      <c r="AI718" s="387">
        <f t="shared" si="906"/>
        <v>1</v>
      </c>
      <c r="AJ718" s="590">
        <f>AL718+AP718+AR718</f>
        <v>85492.593940000006</v>
      </c>
      <c r="AK718" s="349">
        <f t="shared" si="884"/>
        <v>1.0510548453888755</v>
      </c>
      <c r="AL718" s="590">
        <f>AL690+AL677</f>
        <v>18741.143410000001</v>
      </c>
      <c r="AM718" s="355"/>
      <c r="AN718" s="355"/>
      <c r="AO718" s="355"/>
      <c r="AP718" s="582">
        <f>AP690+AP677</f>
        <v>0</v>
      </c>
      <c r="AQ718" s="582"/>
      <c r="AR718" s="590">
        <f>AR687+AR677</f>
        <v>66751.450530000002</v>
      </c>
      <c r="AS718" s="337">
        <f t="shared" si="885"/>
        <v>1.1015334516276885</v>
      </c>
      <c r="AT718" s="331" t="e">
        <f>#REF!+AT681+AT685+AT690+AT694</f>
        <v>#REF!</v>
      </c>
      <c r="AU718" s="331" t="e">
        <f>#REF!+AU681+AU685+AU690+AU694</f>
        <v>#REF!</v>
      </c>
      <c r="AV718" s="331" t="e">
        <f>#REF!+AV681+AV685+AV690+AV694</f>
        <v>#REF!</v>
      </c>
      <c r="AW718" s="331" t="e">
        <f>#REF!+AW681+AW685+AW690+AW694</f>
        <v>#REF!</v>
      </c>
      <c r="AX718" s="331" t="e">
        <f>#REF!+AX681+AX685+AX690+AX694</f>
        <v>#REF!</v>
      </c>
      <c r="AY718" s="331" t="e">
        <f>#REF!+AY681+AY685+AY690+AY694</f>
        <v>#REF!</v>
      </c>
      <c r="AZ718" s="331" t="e">
        <f>#REF!+AZ681+AZ685+AZ690+AZ694</f>
        <v>#REF!</v>
      </c>
      <c r="BA718" s="331" t="e">
        <f>#REF!+BA681+BA685+BA690+BA694</f>
        <v>#REF!</v>
      </c>
      <c r="BB718" s="331" t="e">
        <f>#REF!+BB681+BB685+BB690+BB694</f>
        <v>#REF!</v>
      </c>
      <c r="BC718" s="331" t="e">
        <f>#REF!+BC681+BC685+BC690+BC694</f>
        <v>#REF!</v>
      </c>
      <c r="BD718" s="331" t="e">
        <f>#REF!+BD681+BD685+BD690+BD694</f>
        <v>#REF!</v>
      </c>
      <c r="BE718" s="593">
        <f>BE690+BE677</f>
        <v>0</v>
      </c>
      <c r="BF718" s="341">
        <f t="shared" ref="BF718:BF720" si="913">BE718/K718</f>
        <v>0</v>
      </c>
      <c r="BG718" s="593">
        <f>BG690+BG677</f>
        <v>0</v>
      </c>
      <c r="BH718" s="405">
        <f t="shared" ref="BH718" si="914">BG718/L718</f>
        <v>0</v>
      </c>
      <c r="BI718" s="331"/>
      <c r="BJ718" s="331"/>
      <c r="BK718" s="593">
        <f>BK690+BK677</f>
        <v>0</v>
      </c>
      <c r="BL718" s="405">
        <f t="shared" ref="BL718:BL720" si="915">BK718/O718</f>
        <v>0</v>
      </c>
      <c r="BM718" s="41"/>
      <c r="BN718" s="41"/>
      <c r="BS718" s="646"/>
    </row>
    <row r="719" spans="2:74" s="36" customFormat="1" ht="42" customHeight="1" x14ac:dyDescent="0.25">
      <c r="B719" s="583"/>
      <c r="C719" s="199" t="s">
        <v>57</v>
      </c>
      <c r="D719" s="583">
        <f>D560+D613</f>
        <v>0</v>
      </c>
      <c r="E719" s="583"/>
      <c r="F719" s="583"/>
      <c r="G719" s="583"/>
      <c r="H719" s="583"/>
      <c r="I719" s="583"/>
      <c r="J719" s="583"/>
      <c r="K719" s="583">
        <f>O719</f>
        <v>17206.2</v>
      </c>
      <c r="L719" s="583">
        <f>L680+L684+L689</f>
        <v>0</v>
      </c>
      <c r="M719" s="583">
        <f>M680+M684+M689</f>
        <v>0</v>
      </c>
      <c r="N719" s="583">
        <f>N680+N684+N689</f>
        <v>0</v>
      </c>
      <c r="O719" s="583">
        <f>O686</f>
        <v>17206.2</v>
      </c>
      <c r="P719" s="583">
        <f>R719+X719</f>
        <v>35508.930919999992</v>
      </c>
      <c r="Q719" s="594">
        <f t="shared" si="905"/>
        <v>2.0637288256558675</v>
      </c>
      <c r="R719" s="583">
        <f>R680+R684+R689</f>
        <v>0</v>
      </c>
      <c r="S719" s="594">
        <f>S690+S679</f>
        <v>0</v>
      </c>
      <c r="T719" s="594"/>
      <c r="U719" s="594"/>
      <c r="V719" s="583">
        <f>V680+V684+V689</f>
        <v>0</v>
      </c>
      <c r="W719" s="583"/>
      <c r="X719" s="583">
        <f>X686</f>
        <v>35508.930919999992</v>
      </c>
      <c r="Y719" s="594">
        <f t="shared" si="912"/>
        <v>2.0637288256558675</v>
      </c>
      <c r="Z719" s="583">
        <f>Z686</f>
        <v>17206.2</v>
      </c>
      <c r="AA719" s="349">
        <f t="shared" si="882"/>
        <v>1</v>
      </c>
      <c r="AB719" s="583">
        <f>AB680+AB684+AB689</f>
        <v>0</v>
      </c>
      <c r="AC719" s="349">
        <v>0</v>
      </c>
      <c r="AD719" s="349"/>
      <c r="AE719" s="349"/>
      <c r="AF719" s="583"/>
      <c r="AG719" s="583"/>
      <c r="AH719" s="309">
        <f>AH686</f>
        <v>17206.2</v>
      </c>
      <c r="AI719" s="387">
        <f t="shared" si="906"/>
        <v>1</v>
      </c>
      <c r="AJ719" s="309">
        <f>AR719</f>
        <v>29696.880940000003</v>
      </c>
      <c r="AK719" s="349">
        <f t="shared" si="884"/>
        <v>1.7259407039323036</v>
      </c>
      <c r="AL719" s="309">
        <f>AL680+AL684+AL689</f>
        <v>0</v>
      </c>
      <c r="AM719" s="355"/>
      <c r="AN719" s="355"/>
      <c r="AO719" s="355"/>
      <c r="AP719" s="583">
        <f>AP680+AP684+AP689</f>
        <v>0</v>
      </c>
      <c r="AQ719" s="583"/>
      <c r="AR719" s="309">
        <f>AR686</f>
        <v>29696.880940000003</v>
      </c>
      <c r="AS719" s="337">
        <f t="shared" si="885"/>
        <v>1.7259407039323036</v>
      </c>
      <c r="AT719" s="310">
        <f t="shared" ref="AT719:BE719" si="916">AT680+AT684+AT689</f>
        <v>0</v>
      </c>
      <c r="AU719" s="310">
        <f t="shared" si="916"/>
        <v>0</v>
      </c>
      <c r="AV719" s="310">
        <f t="shared" si="916"/>
        <v>53152.800000000003</v>
      </c>
      <c r="AW719" s="310">
        <f t="shared" si="916"/>
        <v>0</v>
      </c>
      <c r="AX719" s="310">
        <f t="shared" si="916"/>
        <v>0</v>
      </c>
      <c r="AY719" s="310">
        <f t="shared" si="916"/>
        <v>0</v>
      </c>
      <c r="AZ719" s="310">
        <f t="shared" si="916"/>
        <v>0</v>
      </c>
      <c r="BA719" s="310">
        <f t="shared" si="916"/>
        <v>53152.800000000003</v>
      </c>
      <c r="BB719" s="310">
        <f t="shared" si="916"/>
        <v>0</v>
      </c>
      <c r="BC719" s="310">
        <f t="shared" si="916"/>
        <v>0</v>
      </c>
      <c r="BD719" s="310">
        <f t="shared" si="916"/>
        <v>53152.800000000003</v>
      </c>
      <c r="BE719" s="311">
        <f t="shared" si="916"/>
        <v>0</v>
      </c>
      <c r="BF719" s="341">
        <f t="shared" si="913"/>
        <v>0</v>
      </c>
      <c r="BG719" s="310">
        <f>BG680+BG684+BG689</f>
        <v>0</v>
      </c>
      <c r="BH719" s="405">
        <v>0</v>
      </c>
      <c r="BI719" s="310"/>
      <c r="BJ719" s="310"/>
      <c r="BK719" s="311">
        <f>BK680+BK684+BK689</f>
        <v>0</v>
      </c>
      <c r="BL719" s="405">
        <f t="shared" si="915"/>
        <v>0</v>
      </c>
      <c r="BS719" s="639"/>
    </row>
    <row r="720" spans="2:74" s="99" customFormat="1" ht="43.5" customHeight="1" x14ac:dyDescent="0.25">
      <c r="B720" s="957" t="s">
        <v>58</v>
      </c>
      <c r="C720" s="957"/>
      <c r="D720" s="416" t="e">
        <f>D561+D614</f>
        <v>#REF!</v>
      </c>
      <c r="E720" s="416">
        <f>E561+E614</f>
        <v>18536.115859999998</v>
      </c>
      <c r="F720" s="416">
        <f>F561+F614</f>
        <v>8536.1158599999999</v>
      </c>
      <c r="G720" s="416">
        <f>G561+G614</f>
        <v>10000</v>
      </c>
      <c r="H720" s="416">
        <f>I720+J720</f>
        <v>-18536.115859999998</v>
      </c>
      <c r="I720" s="416">
        <f>I561+I614</f>
        <v>-8536.1158599999999</v>
      </c>
      <c r="J720" s="416">
        <f>J561+J614</f>
        <v>-10000</v>
      </c>
      <c r="K720" s="416">
        <f>L720+N720+O720</f>
        <v>77804.859469999996</v>
      </c>
      <c r="L720" s="416">
        <f>L632+L682</f>
        <v>0</v>
      </c>
      <c r="M720" s="416">
        <f>M632+M682</f>
        <v>0</v>
      </c>
      <c r="N720" s="416">
        <f>N632+N682</f>
        <v>0</v>
      </c>
      <c r="O720" s="416">
        <f>O717</f>
        <v>77804.859469999996</v>
      </c>
      <c r="P720" s="416">
        <f>P632+P682+P672</f>
        <v>78281.842600000004</v>
      </c>
      <c r="Q720" s="416">
        <f t="shared" si="905"/>
        <v>1.0061305056425676</v>
      </c>
      <c r="R720" s="416">
        <v>0</v>
      </c>
      <c r="S720" s="416">
        <f>S691+S680</f>
        <v>0</v>
      </c>
      <c r="T720" s="416"/>
      <c r="U720" s="416"/>
      <c r="V720" s="416">
        <v>0</v>
      </c>
      <c r="W720" s="416"/>
      <c r="X720" s="416">
        <f>X632+X682+X672</f>
        <v>78281.842600000004</v>
      </c>
      <c r="Y720" s="416">
        <f t="shared" si="912"/>
        <v>1.0061305056425676</v>
      </c>
      <c r="Z720" s="416">
        <f>Z632+Z682+Z672</f>
        <v>77804.85947000001</v>
      </c>
      <c r="AA720" s="438">
        <f t="shared" si="882"/>
        <v>1.0000000000000002</v>
      </c>
      <c r="AB720" s="416">
        <v>0</v>
      </c>
      <c r="AC720" s="438">
        <v>0</v>
      </c>
      <c r="AD720" s="438"/>
      <c r="AE720" s="438"/>
      <c r="AF720" s="416"/>
      <c r="AG720" s="416"/>
      <c r="AH720" s="417">
        <f>AH717</f>
        <v>77804.859469999996</v>
      </c>
      <c r="AI720" s="480">
        <f t="shared" si="906"/>
        <v>1</v>
      </c>
      <c r="AJ720" s="417">
        <f>AR720</f>
        <v>96448.331470000005</v>
      </c>
      <c r="AK720" s="438">
        <f t="shared" si="884"/>
        <v>1.2396183493807165</v>
      </c>
      <c r="AL720" s="417">
        <v>0</v>
      </c>
      <c r="AM720" s="355"/>
      <c r="AN720" s="355"/>
      <c r="AO720" s="355"/>
      <c r="AP720" s="416">
        <v>0</v>
      </c>
      <c r="AQ720" s="416"/>
      <c r="AR720" s="417">
        <f>AR632+AR682+AR672</f>
        <v>96448.331470000005</v>
      </c>
      <c r="AS720" s="438">
        <f t="shared" si="885"/>
        <v>1.2396183493807165</v>
      </c>
      <c r="AT720" s="418" t="e">
        <f>#REF!+AT682</f>
        <v>#REF!</v>
      </c>
      <c r="AU720" s="418" t="e">
        <f>#REF!+AU682</f>
        <v>#REF!</v>
      </c>
      <c r="AV720" s="418" t="e">
        <f>#REF!+AV682</f>
        <v>#REF!</v>
      </c>
      <c r="AW720" s="418" t="e">
        <f>#REF!+AW682</f>
        <v>#REF!</v>
      </c>
      <c r="AX720" s="418" t="e">
        <f>#REF!+AX682</f>
        <v>#REF!</v>
      </c>
      <c r="AY720" s="418" t="e">
        <f>#REF!+AY682</f>
        <v>#REF!</v>
      </c>
      <c r="AZ720" s="418" t="e">
        <f>#REF!+AZ682</f>
        <v>#REF!</v>
      </c>
      <c r="BA720" s="418" t="e">
        <f>#REF!+BA682</f>
        <v>#REF!</v>
      </c>
      <c r="BB720" s="418" t="e">
        <f>#REF!+BB682</f>
        <v>#REF!</v>
      </c>
      <c r="BC720" s="418" t="e">
        <f>#REF!+BC682</f>
        <v>#REF!</v>
      </c>
      <c r="BD720" s="418" t="e">
        <f>#REF!+BD682</f>
        <v>#REF!</v>
      </c>
      <c r="BE720" s="419">
        <f>BG720+BI720+BK720</f>
        <v>0</v>
      </c>
      <c r="BF720" s="440">
        <f t="shared" si="913"/>
        <v>0</v>
      </c>
      <c r="BG720" s="418">
        <v>0</v>
      </c>
      <c r="BH720" s="510">
        <v>0</v>
      </c>
      <c r="BI720" s="418"/>
      <c r="BJ720" s="418"/>
      <c r="BK720" s="418">
        <f>BK632+BK682</f>
        <v>0</v>
      </c>
      <c r="BL720" s="510">
        <f t="shared" si="915"/>
        <v>0</v>
      </c>
      <c r="BM720" s="98"/>
      <c r="BN720" s="98"/>
      <c r="BS720" s="702"/>
    </row>
    <row r="721" spans="2:71" s="101" customFormat="1" ht="86.25" hidden="1" customHeight="1" x14ac:dyDescent="0.25">
      <c r="B721" s="506"/>
      <c r="C721" s="225"/>
      <c r="D721" s="588"/>
      <c r="E721" s="588"/>
      <c r="F721" s="588"/>
      <c r="G721" s="588"/>
      <c r="H721" s="588"/>
      <c r="I721" s="588"/>
      <c r="J721" s="588"/>
      <c r="K721" s="507"/>
      <c r="L721" s="507"/>
      <c r="M721" s="507"/>
      <c r="N721" s="507"/>
      <c r="O721" s="507"/>
      <c r="P721" s="507"/>
      <c r="Q721" s="507"/>
      <c r="R721" s="507"/>
      <c r="S721" s="507"/>
      <c r="T721" s="507"/>
      <c r="U721" s="507"/>
      <c r="V721" s="507"/>
      <c r="W721" s="507"/>
      <c r="X721" s="507"/>
      <c r="Y721" s="507"/>
      <c r="Z721" s="507"/>
      <c r="AA721" s="507"/>
      <c r="AB721" s="507"/>
      <c r="AC721" s="507"/>
      <c r="AD721" s="507"/>
      <c r="AE721" s="507"/>
      <c r="AF721" s="507"/>
      <c r="AG721" s="507"/>
      <c r="AH721" s="507"/>
      <c r="AI721" s="507"/>
      <c r="AJ721" s="507"/>
      <c r="AK721" s="507"/>
      <c r="AL721" s="507"/>
      <c r="AM721" s="508"/>
      <c r="AN721" s="508"/>
      <c r="AO721" s="508"/>
      <c r="AP721" s="507"/>
      <c r="AQ721" s="507"/>
      <c r="AR721" s="507"/>
      <c r="AS721" s="507"/>
      <c r="AT721" s="509"/>
      <c r="AU721" s="509"/>
      <c r="AV721" s="509"/>
      <c r="AW721" s="509"/>
      <c r="AX721" s="509"/>
      <c r="AY721" s="509"/>
      <c r="AZ721" s="509"/>
      <c r="BA721" s="509"/>
      <c r="BB721" s="509"/>
      <c r="BC721" s="509"/>
      <c r="BD721" s="509"/>
      <c r="BE721" s="509"/>
      <c r="BF721" s="509"/>
      <c r="BG721" s="509"/>
      <c r="BH721" s="509"/>
      <c r="BI721" s="509"/>
      <c r="BJ721" s="509"/>
      <c r="BK721" s="509"/>
      <c r="BL721" s="509"/>
      <c r="BS721" s="704"/>
    </row>
    <row r="722" spans="2:71" s="101" customFormat="1" ht="86.25" hidden="1" customHeight="1" x14ac:dyDescent="0.25">
      <c r="B722" s="506"/>
      <c r="C722" s="225"/>
      <c r="D722" s="588"/>
      <c r="E722" s="588"/>
      <c r="F722" s="588"/>
      <c r="G722" s="588"/>
      <c r="H722" s="588"/>
      <c r="I722" s="588"/>
      <c r="J722" s="588"/>
      <c r="K722" s="507"/>
      <c r="L722" s="507"/>
      <c r="M722" s="507"/>
      <c r="N722" s="507"/>
      <c r="O722" s="507"/>
      <c r="P722" s="507"/>
      <c r="Q722" s="507"/>
      <c r="R722" s="507"/>
      <c r="S722" s="507"/>
      <c r="T722" s="507"/>
      <c r="U722" s="507"/>
      <c r="V722" s="507"/>
      <c r="W722" s="507"/>
      <c r="X722" s="507"/>
      <c r="Y722" s="507"/>
      <c r="Z722" s="507"/>
      <c r="AA722" s="507"/>
      <c r="AB722" s="507"/>
      <c r="AC722" s="507"/>
      <c r="AD722" s="507"/>
      <c r="AE722" s="507"/>
      <c r="AF722" s="507"/>
      <c r="AG722" s="507"/>
      <c r="AH722" s="507"/>
      <c r="AI722" s="507"/>
      <c r="AJ722" s="507"/>
      <c r="AK722" s="507"/>
      <c r="AL722" s="507"/>
      <c r="AM722" s="508"/>
      <c r="AN722" s="508"/>
      <c r="AO722" s="508"/>
      <c r="AP722" s="507"/>
      <c r="AQ722" s="507"/>
      <c r="AR722" s="507"/>
      <c r="AS722" s="507"/>
      <c r="AT722" s="509"/>
      <c r="AU722" s="509"/>
      <c r="AV722" s="509"/>
      <c r="AW722" s="509"/>
      <c r="AX722" s="509"/>
      <c r="AY722" s="509"/>
      <c r="AZ722" s="509"/>
      <c r="BA722" s="509"/>
      <c r="BB722" s="509"/>
      <c r="BC722" s="509"/>
      <c r="BD722" s="509"/>
      <c r="BE722" s="509"/>
      <c r="BF722" s="509"/>
      <c r="BG722" s="509"/>
      <c r="BH722" s="509"/>
      <c r="BI722" s="509"/>
      <c r="BJ722" s="509"/>
      <c r="BK722" s="509"/>
      <c r="BL722" s="509"/>
      <c r="BS722" s="704"/>
    </row>
    <row r="723" spans="2:71" s="101" customFormat="1" ht="53.25" customHeight="1" x14ac:dyDescent="0.25">
      <c r="B723" s="1033" t="s">
        <v>272</v>
      </c>
      <c r="C723" s="1034"/>
      <c r="D723" s="1034"/>
      <c r="E723" s="1034"/>
      <c r="F723" s="1034"/>
      <c r="G723" s="1034"/>
      <c r="H723" s="1034"/>
      <c r="I723" s="1034"/>
      <c r="J723" s="1034"/>
      <c r="K723" s="1034"/>
      <c r="L723" s="1034"/>
      <c r="M723" s="1034"/>
      <c r="N723" s="1034"/>
      <c r="O723" s="1034"/>
      <c r="P723" s="1034"/>
      <c r="Q723" s="1034"/>
      <c r="R723" s="1034"/>
      <c r="S723" s="1034"/>
      <c r="T723" s="1034"/>
      <c r="U723" s="1034"/>
      <c r="V723" s="1034"/>
      <c r="W723" s="1034"/>
      <c r="X723" s="1034"/>
      <c r="Y723" s="1034"/>
      <c r="Z723" s="1034"/>
      <c r="AA723" s="1034"/>
      <c r="AB723" s="1034"/>
      <c r="AC723" s="1034"/>
      <c r="AD723" s="1034"/>
      <c r="AE723" s="1034"/>
      <c r="AF723" s="1034"/>
      <c r="AG723" s="1034"/>
      <c r="AH723" s="1034"/>
      <c r="AI723" s="1034"/>
      <c r="AJ723" s="1034"/>
      <c r="AK723" s="1034"/>
      <c r="AL723" s="1034"/>
      <c r="AM723" s="1034"/>
      <c r="AN723" s="1034"/>
      <c r="AO723" s="1034"/>
      <c r="AP723" s="1034"/>
      <c r="AQ723" s="1034"/>
      <c r="AR723" s="1034"/>
      <c r="AS723" s="1034"/>
      <c r="AT723" s="1034"/>
      <c r="AU723" s="1034"/>
      <c r="AV723" s="1034"/>
      <c r="AW723" s="1034"/>
      <c r="AX723" s="1034"/>
      <c r="AY723" s="1034"/>
      <c r="AZ723" s="1034"/>
      <c r="BA723" s="1034"/>
      <c r="BB723" s="1034"/>
      <c r="BC723" s="1034"/>
      <c r="BD723" s="1034"/>
      <c r="BE723" s="1034"/>
      <c r="BF723" s="1034"/>
      <c r="BG723" s="1034"/>
      <c r="BH723" s="1034"/>
      <c r="BI723" s="1034"/>
      <c r="BJ723" s="1034"/>
      <c r="BK723" s="1034"/>
      <c r="BL723" s="1034"/>
      <c r="BM723" s="1034"/>
      <c r="BN723" s="1034"/>
      <c r="BO723" s="1034"/>
      <c r="BP723" s="1034"/>
      <c r="BQ723" s="1034"/>
      <c r="BR723" s="1034"/>
      <c r="BS723" s="1035"/>
    </row>
    <row r="724" spans="2:71" s="101" customFormat="1" ht="48" hidden="1" customHeight="1" x14ac:dyDescent="0.25">
      <c r="B724" s="961" t="s">
        <v>36</v>
      </c>
      <c r="C724" s="962"/>
      <c r="D724" s="962"/>
      <c r="E724" s="962"/>
      <c r="F724" s="962"/>
      <c r="G724" s="962"/>
      <c r="H724" s="962"/>
      <c r="I724" s="962"/>
      <c r="J724" s="962"/>
      <c r="K724" s="962"/>
      <c r="L724" s="962"/>
      <c r="M724" s="962"/>
      <c r="N724" s="962"/>
      <c r="O724" s="962"/>
      <c r="P724" s="962"/>
      <c r="Q724" s="962"/>
      <c r="R724" s="962"/>
      <c r="S724" s="962"/>
      <c r="T724" s="962"/>
      <c r="U724" s="962"/>
      <c r="V724" s="962"/>
      <c r="W724" s="962"/>
      <c r="X724" s="962"/>
      <c r="Y724" s="962"/>
      <c r="Z724" s="962"/>
      <c r="AA724" s="962"/>
      <c r="AB724" s="962"/>
      <c r="AC724" s="962"/>
      <c r="AD724" s="962"/>
      <c r="AE724" s="962"/>
      <c r="AF724" s="962"/>
      <c r="AG724" s="962"/>
      <c r="AH724" s="962"/>
      <c r="AI724" s="962"/>
      <c r="AJ724" s="962"/>
      <c r="AK724" s="962"/>
      <c r="AL724" s="962"/>
      <c r="AM724" s="962"/>
      <c r="AN724" s="962"/>
      <c r="AO724" s="962"/>
      <c r="AP724" s="962"/>
      <c r="AQ724" s="962"/>
      <c r="AR724" s="962"/>
      <c r="AS724" s="962"/>
      <c r="AT724" s="962"/>
      <c r="AU724" s="962"/>
      <c r="AV724" s="962"/>
      <c r="AW724" s="962"/>
      <c r="AX724" s="962"/>
      <c r="AY724" s="962"/>
      <c r="AZ724" s="962"/>
      <c r="BA724" s="962"/>
      <c r="BB724" s="962"/>
      <c r="BC724" s="962"/>
      <c r="BD724" s="962"/>
      <c r="BE724" s="962"/>
      <c r="BF724" s="962"/>
      <c r="BG724" s="962"/>
      <c r="BH724" s="962"/>
      <c r="BI724" s="962"/>
      <c r="BJ724" s="962"/>
      <c r="BK724" s="962"/>
      <c r="BL724" s="962"/>
      <c r="BM724" s="962"/>
      <c r="BN724" s="962"/>
      <c r="BO724" s="962"/>
      <c r="BP724" s="962"/>
      <c r="BQ724" s="962"/>
      <c r="BR724" s="962"/>
      <c r="BS724" s="1036"/>
    </row>
    <row r="725" spans="2:71" s="101" customFormat="1" ht="48" customHeight="1" x14ac:dyDescent="0.25">
      <c r="B725" s="1037" t="s">
        <v>59</v>
      </c>
      <c r="C725" s="1038"/>
      <c r="D725" s="1038"/>
      <c r="E725" s="1038"/>
      <c r="F725" s="1038"/>
      <c r="G725" s="1038"/>
      <c r="H725" s="1038"/>
      <c r="I725" s="1038"/>
      <c r="J725" s="1038"/>
      <c r="K725" s="1038"/>
      <c r="L725" s="1038"/>
      <c r="M725" s="1038"/>
      <c r="N725" s="1038"/>
      <c r="O725" s="1038"/>
      <c r="P725" s="1038"/>
      <c r="Q725" s="1038"/>
      <c r="R725" s="1038"/>
      <c r="S725" s="1038"/>
      <c r="T725" s="1038"/>
      <c r="U725" s="1038"/>
      <c r="V725" s="1038"/>
      <c r="W725" s="1038"/>
      <c r="X725" s="1038"/>
      <c r="Y725" s="1038"/>
      <c r="Z725" s="1038"/>
      <c r="AA725" s="1038"/>
      <c r="AB725" s="1038"/>
      <c r="AC725" s="1038"/>
      <c r="AD725" s="1038"/>
      <c r="AE725" s="1038"/>
      <c r="AF725" s="1038"/>
      <c r="AG725" s="1038"/>
      <c r="AH725" s="1038"/>
      <c r="AI725" s="1038"/>
      <c r="AJ725" s="1038"/>
      <c r="AK725" s="1038"/>
      <c r="AL725" s="1038"/>
      <c r="AM725" s="1038"/>
      <c r="AN725" s="1038"/>
      <c r="AO725" s="1038"/>
      <c r="AP725" s="1038"/>
      <c r="AQ725" s="1038"/>
      <c r="AR725" s="1038"/>
      <c r="AS725" s="1038"/>
      <c r="AT725" s="1038"/>
      <c r="AU725" s="1038"/>
      <c r="AV725" s="1038"/>
      <c r="AW725" s="1038"/>
      <c r="AX725" s="1038"/>
      <c r="AY725" s="1038"/>
      <c r="AZ725" s="1038"/>
      <c r="BA725" s="1038"/>
      <c r="BB725" s="1038"/>
      <c r="BC725" s="1038"/>
      <c r="BD725" s="1038"/>
      <c r="BE725" s="1038"/>
      <c r="BF725" s="1038"/>
      <c r="BG725" s="1038"/>
      <c r="BH725" s="1038"/>
      <c r="BI725" s="1038"/>
      <c r="BJ725" s="1038"/>
      <c r="BK725" s="1038"/>
      <c r="BL725" s="1038"/>
      <c r="BM725" s="1038"/>
      <c r="BN725" s="1038"/>
      <c r="BO725" s="1038"/>
      <c r="BP725" s="1038"/>
      <c r="BQ725" s="1038"/>
      <c r="BR725" s="1038"/>
      <c r="BS725" s="1039"/>
    </row>
    <row r="726" spans="2:71" s="102" customFormat="1" ht="48.75" customHeight="1" x14ac:dyDescent="0.25">
      <c r="B726" s="897">
        <v>1</v>
      </c>
      <c r="C726" s="898" t="s">
        <v>53</v>
      </c>
      <c r="D726" s="899"/>
      <c r="E726" s="899"/>
      <c r="F726" s="899"/>
      <c r="G726" s="899"/>
      <c r="H726" s="899"/>
      <c r="I726" s="899"/>
      <c r="J726" s="899"/>
      <c r="K726" s="899">
        <f>K727</f>
        <v>378882.72833999997</v>
      </c>
      <c r="L726" s="899">
        <f t="shared" ref="L726:BK726" si="917">L727</f>
        <v>0</v>
      </c>
      <c r="M726" s="899"/>
      <c r="N726" s="899">
        <f t="shared" si="917"/>
        <v>0</v>
      </c>
      <c r="O726" s="899">
        <f t="shared" si="917"/>
        <v>378882.72833999997</v>
      </c>
      <c r="P726" s="899">
        <f t="shared" si="917"/>
        <v>59793.343769999999</v>
      </c>
      <c r="Q726" s="899">
        <f>P726/K726</f>
        <v>0.15781491025461297</v>
      </c>
      <c r="R726" s="899">
        <f t="shared" si="917"/>
        <v>0</v>
      </c>
      <c r="S726" s="899"/>
      <c r="T726" s="899"/>
      <c r="U726" s="899"/>
      <c r="V726" s="899">
        <f t="shared" si="917"/>
        <v>0</v>
      </c>
      <c r="W726" s="899"/>
      <c r="X726" s="899">
        <f t="shared" si="917"/>
        <v>59793.343769999999</v>
      </c>
      <c r="Y726" s="899">
        <f>X726/O726</f>
        <v>0.15781491025461297</v>
      </c>
      <c r="Z726" s="899">
        <f t="shared" si="917"/>
        <v>378882.72833999997</v>
      </c>
      <c r="AA726" s="900">
        <f>Z726/K726</f>
        <v>1</v>
      </c>
      <c r="AB726" s="899">
        <f t="shared" si="917"/>
        <v>0</v>
      </c>
      <c r="AC726" s="899"/>
      <c r="AD726" s="899"/>
      <c r="AE726" s="899"/>
      <c r="AF726" s="899">
        <f t="shared" si="917"/>
        <v>0</v>
      </c>
      <c r="AG726" s="899"/>
      <c r="AH726" s="901">
        <f t="shared" si="917"/>
        <v>378882.72833999997</v>
      </c>
      <c r="AI726" s="900">
        <f>AH726/O726</f>
        <v>1</v>
      </c>
      <c r="AJ726" s="901">
        <f t="shared" si="917"/>
        <v>378882.72833999997</v>
      </c>
      <c r="AK726" s="900">
        <f>AJ726/K726</f>
        <v>1</v>
      </c>
      <c r="AL726" s="899">
        <f t="shared" si="917"/>
        <v>0</v>
      </c>
      <c r="AM726" s="902"/>
      <c r="AN726" s="902"/>
      <c r="AO726" s="902"/>
      <c r="AP726" s="899">
        <f t="shared" si="917"/>
        <v>0</v>
      </c>
      <c r="AQ726" s="899"/>
      <c r="AR726" s="901">
        <f t="shared" si="917"/>
        <v>378882.72833999997</v>
      </c>
      <c r="AS726" s="900">
        <f>AR726/O726</f>
        <v>1</v>
      </c>
      <c r="AT726" s="903" t="e">
        <f t="shared" si="917"/>
        <v>#REF!</v>
      </c>
      <c r="AU726" s="903" t="e">
        <f t="shared" si="917"/>
        <v>#REF!</v>
      </c>
      <c r="AV726" s="903" t="e">
        <f t="shared" si="917"/>
        <v>#REF!</v>
      </c>
      <c r="AW726" s="903" t="e">
        <f t="shared" si="917"/>
        <v>#REF!</v>
      </c>
      <c r="AX726" s="903" t="e">
        <f t="shared" si="917"/>
        <v>#REF!</v>
      </c>
      <c r="AY726" s="903" t="e">
        <f t="shared" si="917"/>
        <v>#REF!</v>
      </c>
      <c r="AZ726" s="903" t="e">
        <f t="shared" si="917"/>
        <v>#REF!</v>
      </c>
      <c r="BA726" s="903" t="e">
        <f t="shared" si="917"/>
        <v>#REF!</v>
      </c>
      <c r="BB726" s="903" t="e">
        <f t="shared" si="917"/>
        <v>#REF!</v>
      </c>
      <c r="BC726" s="903" t="e">
        <f t="shared" si="917"/>
        <v>#REF!</v>
      </c>
      <c r="BD726" s="903" t="e">
        <f t="shared" si="917"/>
        <v>#REF!</v>
      </c>
      <c r="BE726" s="904">
        <f t="shared" si="917"/>
        <v>0</v>
      </c>
      <c r="BF726" s="905">
        <f>BE726/K726</f>
        <v>0</v>
      </c>
      <c r="BG726" s="903">
        <f t="shared" si="917"/>
        <v>0</v>
      </c>
      <c r="BH726" s="903"/>
      <c r="BI726" s="903">
        <f t="shared" si="917"/>
        <v>0</v>
      </c>
      <c r="BJ726" s="903"/>
      <c r="BK726" s="904">
        <f t="shared" si="917"/>
        <v>0</v>
      </c>
      <c r="BL726" s="905">
        <f>BK726/O726</f>
        <v>0</v>
      </c>
      <c r="BM726" s="906"/>
      <c r="BN726" s="906"/>
      <c r="BO726" s="906"/>
      <c r="BP726" s="906"/>
      <c r="BQ726" s="906"/>
      <c r="BR726" s="906"/>
      <c r="BS726" s="907"/>
    </row>
    <row r="727" spans="2:71" s="103" customFormat="1" ht="57" customHeight="1" x14ac:dyDescent="0.3">
      <c r="B727" s="908"/>
      <c r="C727" s="909" t="s">
        <v>273</v>
      </c>
      <c r="D727" s="910"/>
      <c r="E727" s="780"/>
      <c r="F727" s="780"/>
      <c r="G727" s="780"/>
      <c r="H727" s="780"/>
      <c r="I727" s="780"/>
      <c r="J727" s="780"/>
      <c r="K727" s="772">
        <f>K728+K729</f>
        <v>378882.72833999997</v>
      </c>
      <c r="L727" s="772">
        <f t="shared" ref="L727:BE727" si="918">L728+L729</f>
        <v>0</v>
      </c>
      <c r="M727" s="772"/>
      <c r="N727" s="772">
        <f t="shared" si="918"/>
        <v>0</v>
      </c>
      <c r="O727" s="772">
        <f>O728+O729</f>
        <v>378882.72833999997</v>
      </c>
      <c r="P727" s="772">
        <f t="shared" si="918"/>
        <v>59793.343769999999</v>
      </c>
      <c r="Q727" s="899">
        <f t="shared" ref="Q727:Q736" si="919">P727/K727</f>
        <v>0.15781491025461297</v>
      </c>
      <c r="R727" s="772">
        <f t="shared" si="918"/>
        <v>0</v>
      </c>
      <c r="S727" s="772"/>
      <c r="T727" s="772"/>
      <c r="U727" s="772"/>
      <c r="V727" s="772">
        <f t="shared" si="918"/>
        <v>0</v>
      </c>
      <c r="W727" s="772"/>
      <c r="X727" s="772">
        <f t="shared" ref="X727" si="920">X728+X729</f>
        <v>59793.343769999999</v>
      </c>
      <c r="Y727" s="899">
        <f t="shared" ref="Y727:Y733" si="921">X727/O727</f>
        <v>0.15781491025461297</v>
      </c>
      <c r="Z727" s="772">
        <f t="shared" ref="Z727" si="922">Z728+Z729</f>
        <v>378882.72833999997</v>
      </c>
      <c r="AA727" s="900">
        <f t="shared" ref="AA727:AA736" si="923">Z727/K727</f>
        <v>1</v>
      </c>
      <c r="AB727" s="772">
        <f t="shared" ref="AB727" si="924">AB728+AB729</f>
        <v>0</v>
      </c>
      <c r="AC727" s="772"/>
      <c r="AD727" s="772"/>
      <c r="AE727" s="772"/>
      <c r="AF727" s="772">
        <f t="shared" ref="AF727" si="925">AF728+AF729</f>
        <v>0</v>
      </c>
      <c r="AG727" s="772"/>
      <c r="AH727" s="774">
        <f t="shared" ref="AH727" si="926">AH728+AH729</f>
        <v>378882.72833999997</v>
      </c>
      <c r="AI727" s="900">
        <f t="shared" ref="AI727:AI740" si="927">AH727/O727</f>
        <v>1</v>
      </c>
      <c r="AJ727" s="774">
        <f t="shared" ref="AJ727" si="928">AJ728+AJ729</f>
        <v>378882.72833999997</v>
      </c>
      <c r="AK727" s="900">
        <f t="shared" ref="AK727:AK740" si="929">AJ727/K727</f>
        <v>1</v>
      </c>
      <c r="AL727" s="772">
        <f t="shared" ref="AL727" si="930">AL728+AL729</f>
        <v>0</v>
      </c>
      <c r="AM727" s="801"/>
      <c r="AN727" s="801"/>
      <c r="AO727" s="801"/>
      <c r="AP727" s="772">
        <f t="shared" ref="AP727" si="931">AP728+AP729</f>
        <v>0</v>
      </c>
      <c r="AQ727" s="772"/>
      <c r="AR727" s="774">
        <f t="shared" ref="AR727" si="932">AR728+AR729</f>
        <v>378882.72833999997</v>
      </c>
      <c r="AS727" s="900">
        <f t="shared" ref="AS727:AS740" si="933">AR727/O727</f>
        <v>1</v>
      </c>
      <c r="AT727" s="791" t="e">
        <f t="shared" si="918"/>
        <v>#REF!</v>
      </c>
      <c r="AU727" s="791" t="e">
        <f t="shared" si="918"/>
        <v>#REF!</v>
      </c>
      <c r="AV727" s="791" t="e">
        <f t="shared" si="918"/>
        <v>#REF!</v>
      </c>
      <c r="AW727" s="791" t="e">
        <f t="shared" si="918"/>
        <v>#REF!</v>
      </c>
      <c r="AX727" s="791" t="e">
        <f t="shared" si="918"/>
        <v>#REF!</v>
      </c>
      <c r="AY727" s="791" t="e">
        <f t="shared" si="918"/>
        <v>#REF!</v>
      </c>
      <c r="AZ727" s="791" t="e">
        <f t="shared" si="918"/>
        <v>#REF!</v>
      </c>
      <c r="BA727" s="791" t="e">
        <f t="shared" si="918"/>
        <v>#REF!</v>
      </c>
      <c r="BB727" s="791" t="e">
        <f t="shared" si="918"/>
        <v>#REF!</v>
      </c>
      <c r="BC727" s="791" t="e">
        <f t="shared" si="918"/>
        <v>#REF!</v>
      </c>
      <c r="BD727" s="791" t="e">
        <f t="shared" si="918"/>
        <v>#REF!</v>
      </c>
      <c r="BE727" s="776">
        <f t="shared" si="918"/>
        <v>0</v>
      </c>
      <c r="BF727" s="905">
        <f t="shared" ref="BF727:BF736" si="934">BE727/K727</f>
        <v>0</v>
      </c>
      <c r="BG727" s="791">
        <f t="shared" ref="BG727" si="935">BG728+BG729</f>
        <v>0</v>
      </c>
      <c r="BH727" s="791"/>
      <c r="BI727" s="791">
        <f t="shared" ref="BI727" si="936">BI728+BI729</f>
        <v>0</v>
      </c>
      <c r="BJ727" s="791"/>
      <c r="BK727" s="776">
        <f t="shared" ref="BK727" si="937">BK728+BK729</f>
        <v>0</v>
      </c>
      <c r="BL727" s="905">
        <f t="shared" ref="BL727:BL736" si="938">BK727/O727</f>
        <v>0</v>
      </c>
      <c r="BM727" s="911"/>
      <c r="BN727" s="911"/>
      <c r="BO727" s="911"/>
      <c r="BP727" s="911"/>
      <c r="BQ727" s="911"/>
      <c r="BR727" s="911"/>
      <c r="BS727" s="912"/>
    </row>
    <row r="728" spans="2:71" s="42" customFormat="1" ht="45.75" customHeight="1" x14ac:dyDescent="0.25">
      <c r="B728" s="582"/>
      <c r="C728" s="200" t="s">
        <v>56</v>
      </c>
      <c r="D728" s="582" t="e">
        <f>#REF!+D630+D634+#REF!+#REF!+#REF!</f>
        <v>#REF!</v>
      </c>
      <c r="E728" s="582"/>
      <c r="F728" s="582"/>
      <c r="G728" s="582"/>
      <c r="H728" s="582"/>
      <c r="I728" s="582"/>
      <c r="J728" s="582"/>
      <c r="K728" s="582">
        <f>O728</f>
        <v>104121.12834000001</v>
      </c>
      <c r="L728" s="582">
        <f t="shared" ref="L728:BE729" si="939">L732+L735</f>
        <v>0</v>
      </c>
      <c r="M728" s="582"/>
      <c r="N728" s="582">
        <f t="shared" si="939"/>
        <v>0</v>
      </c>
      <c r="O728" s="582">
        <f>O732+O735+O730+O739</f>
        <v>104121.12834000001</v>
      </c>
      <c r="P728" s="582">
        <f>X728</f>
        <v>15363.622100000001</v>
      </c>
      <c r="Q728" s="511">
        <f t="shared" si="919"/>
        <v>0.14755527859658996</v>
      </c>
      <c r="R728" s="582">
        <f t="shared" si="939"/>
        <v>0</v>
      </c>
      <c r="S728" s="582"/>
      <c r="T728" s="582"/>
      <c r="U728" s="582"/>
      <c r="V728" s="582">
        <f t="shared" si="939"/>
        <v>0</v>
      </c>
      <c r="W728" s="582"/>
      <c r="X728" s="582">
        <f>X732+X735+X730+X739</f>
        <v>15363.622100000001</v>
      </c>
      <c r="Y728" s="511">
        <f t="shared" si="921"/>
        <v>0.14755527859658996</v>
      </c>
      <c r="Z728" s="582">
        <f>AH728</f>
        <v>104121.12834000001</v>
      </c>
      <c r="AA728" s="514">
        <f t="shared" si="923"/>
        <v>1</v>
      </c>
      <c r="AB728" s="582">
        <f t="shared" ref="AB728:AB729" si="940">AB732+AB735</f>
        <v>0</v>
      </c>
      <c r="AC728" s="582"/>
      <c r="AD728" s="582"/>
      <c r="AE728" s="582"/>
      <c r="AF728" s="582">
        <f t="shared" ref="AF728:AF729" si="941">AF732+AF735</f>
        <v>0</v>
      </c>
      <c r="AG728" s="582"/>
      <c r="AH728" s="590">
        <f>AH732+AH735+AH730+AH739</f>
        <v>104121.12834000001</v>
      </c>
      <c r="AI728" s="514">
        <f t="shared" si="927"/>
        <v>1</v>
      </c>
      <c r="AJ728" s="590">
        <f>AR728</f>
        <v>104121.12834000001</v>
      </c>
      <c r="AK728" s="514">
        <f t="shared" si="929"/>
        <v>1</v>
      </c>
      <c r="AL728" s="582">
        <f t="shared" ref="AL728:AL729" si="942">AL732+AL735</f>
        <v>0</v>
      </c>
      <c r="AM728" s="355"/>
      <c r="AN728" s="355"/>
      <c r="AO728" s="355"/>
      <c r="AP728" s="582">
        <f t="shared" ref="AP728:AP729" si="943">AP732+AP735</f>
        <v>0</v>
      </c>
      <c r="AQ728" s="582"/>
      <c r="AR728" s="590">
        <f>AR732+AR735+AR730+AR739</f>
        <v>104121.12834000001</v>
      </c>
      <c r="AS728" s="514">
        <f t="shared" si="933"/>
        <v>1</v>
      </c>
      <c r="AT728" s="331" t="e">
        <f t="shared" si="939"/>
        <v>#REF!</v>
      </c>
      <c r="AU728" s="331" t="e">
        <f t="shared" si="939"/>
        <v>#REF!</v>
      </c>
      <c r="AV728" s="331" t="e">
        <f t="shared" si="939"/>
        <v>#REF!</v>
      </c>
      <c r="AW728" s="331" t="e">
        <f t="shared" si="939"/>
        <v>#REF!</v>
      </c>
      <c r="AX728" s="331" t="e">
        <f t="shared" si="939"/>
        <v>#REF!</v>
      </c>
      <c r="AY728" s="331" t="e">
        <f t="shared" si="939"/>
        <v>#REF!</v>
      </c>
      <c r="AZ728" s="331" t="e">
        <f t="shared" si="939"/>
        <v>#REF!</v>
      </c>
      <c r="BA728" s="331" t="e">
        <f t="shared" si="939"/>
        <v>#REF!</v>
      </c>
      <c r="BB728" s="331" t="e">
        <f t="shared" si="939"/>
        <v>#REF!</v>
      </c>
      <c r="BC728" s="331" t="e">
        <f t="shared" si="939"/>
        <v>#REF!</v>
      </c>
      <c r="BD728" s="331" t="e">
        <f t="shared" si="939"/>
        <v>#REF!</v>
      </c>
      <c r="BE728" s="593">
        <f t="shared" si="939"/>
        <v>0</v>
      </c>
      <c r="BF728" s="518">
        <f t="shared" si="934"/>
        <v>0</v>
      </c>
      <c r="BG728" s="331">
        <f t="shared" ref="BG728:BG729" si="944">BG732+BG735</f>
        <v>0</v>
      </c>
      <c r="BH728" s="331"/>
      <c r="BI728" s="331">
        <f t="shared" ref="BI728:BI729" si="945">BI732+BI735</f>
        <v>0</v>
      </c>
      <c r="BJ728" s="331"/>
      <c r="BK728" s="593">
        <f t="shared" ref="BK728:BK729" si="946">BK732+BK735</f>
        <v>0</v>
      </c>
      <c r="BL728" s="518">
        <f t="shared" si="938"/>
        <v>0</v>
      </c>
      <c r="BM728" s="41"/>
      <c r="BN728" s="41"/>
      <c r="BS728" s="646"/>
    </row>
    <row r="729" spans="2:71" s="36" customFormat="1" ht="46.5" customHeight="1" x14ac:dyDescent="0.25">
      <c r="B729" s="583"/>
      <c r="C729" s="199" t="s">
        <v>57</v>
      </c>
      <c r="D729" s="583">
        <f>D572+D631</f>
        <v>0</v>
      </c>
      <c r="E729" s="583"/>
      <c r="F729" s="583"/>
      <c r="G729" s="583"/>
      <c r="H729" s="583"/>
      <c r="I729" s="583"/>
      <c r="J729" s="583"/>
      <c r="K729" s="583">
        <f>O729</f>
        <v>274761.59999999998</v>
      </c>
      <c r="L729" s="583">
        <f t="shared" si="939"/>
        <v>0</v>
      </c>
      <c r="M729" s="583"/>
      <c r="N729" s="583">
        <f t="shared" si="939"/>
        <v>0</v>
      </c>
      <c r="O729" s="583">
        <f>O733+O736+O740</f>
        <v>274761.59999999998</v>
      </c>
      <c r="P729" s="583">
        <f>X729</f>
        <v>44429.721669999999</v>
      </c>
      <c r="Q729" s="511">
        <f t="shared" si="919"/>
        <v>0.1617028058869944</v>
      </c>
      <c r="R729" s="583">
        <f t="shared" si="939"/>
        <v>0</v>
      </c>
      <c r="S729" s="583"/>
      <c r="T729" s="583"/>
      <c r="U729" s="583"/>
      <c r="V729" s="583">
        <f t="shared" si="939"/>
        <v>0</v>
      </c>
      <c r="W729" s="583"/>
      <c r="X729" s="583">
        <f>X733+X736+X740</f>
        <v>44429.721669999999</v>
      </c>
      <c r="Y729" s="511">
        <f t="shared" si="921"/>
        <v>0.1617028058869944</v>
      </c>
      <c r="Z729" s="583">
        <f>AH729</f>
        <v>274761.59999999998</v>
      </c>
      <c r="AA729" s="520">
        <f t="shared" si="923"/>
        <v>1</v>
      </c>
      <c r="AB729" s="583">
        <f t="shared" si="940"/>
        <v>0</v>
      </c>
      <c r="AC729" s="583"/>
      <c r="AD729" s="583"/>
      <c r="AE729" s="583"/>
      <c r="AF729" s="583">
        <f t="shared" si="941"/>
        <v>0</v>
      </c>
      <c r="AG729" s="583"/>
      <c r="AH729" s="309">
        <f>AH733+AH736+AH740</f>
        <v>274761.59999999998</v>
      </c>
      <c r="AI729" s="520">
        <f t="shared" si="927"/>
        <v>1</v>
      </c>
      <c r="AJ729" s="309">
        <f>AR729</f>
        <v>274761.59999999998</v>
      </c>
      <c r="AK729" s="520">
        <f t="shared" si="929"/>
        <v>1</v>
      </c>
      <c r="AL729" s="583">
        <f t="shared" si="942"/>
        <v>0</v>
      </c>
      <c r="AM729" s="355"/>
      <c r="AN729" s="355"/>
      <c r="AO729" s="355"/>
      <c r="AP729" s="583">
        <f t="shared" si="943"/>
        <v>0</v>
      </c>
      <c r="AQ729" s="583"/>
      <c r="AR729" s="309">
        <f>AR733+AR736+AR740</f>
        <v>274761.59999999998</v>
      </c>
      <c r="AS729" s="520">
        <f t="shared" si="933"/>
        <v>1</v>
      </c>
      <c r="AT729" s="310" t="e">
        <f t="shared" si="939"/>
        <v>#REF!</v>
      </c>
      <c r="AU729" s="310" t="e">
        <f t="shared" si="939"/>
        <v>#REF!</v>
      </c>
      <c r="AV729" s="310" t="e">
        <f t="shared" si="939"/>
        <v>#REF!</v>
      </c>
      <c r="AW729" s="310" t="e">
        <f t="shared" si="939"/>
        <v>#REF!</v>
      </c>
      <c r="AX729" s="310" t="e">
        <f t="shared" si="939"/>
        <v>#REF!</v>
      </c>
      <c r="AY729" s="310" t="e">
        <f t="shared" si="939"/>
        <v>#REF!</v>
      </c>
      <c r="AZ729" s="310" t="e">
        <f t="shared" si="939"/>
        <v>#REF!</v>
      </c>
      <c r="BA729" s="310" t="e">
        <f t="shared" si="939"/>
        <v>#REF!</v>
      </c>
      <c r="BB729" s="310" t="e">
        <f t="shared" si="939"/>
        <v>#REF!</v>
      </c>
      <c r="BC729" s="310" t="e">
        <f t="shared" si="939"/>
        <v>#REF!</v>
      </c>
      <c r="BD729" s="310" t="e">
        <f t="shared" si="939"/>
        <v>#REF!</v>
      </c>
      <c r="BE729" s="311">
        <f t="shared" si="939"/>
        <v>0</v>
      </c>
      <c r="BF729" s="518">
        <f t="shared" si="934"/>
        <v>0</v>
      </c>
      <c r="BG729" s="310">
        <f t="shared" si="944"/>
        <v>0</v>
      </c>
      <c r="BH729" s="310"/>
      <c r="BI729" s="310">
        <f t="shared" si="945"/>
        <v>0</v>
      </c>
      <c r="BJ729" s="310"/>
      <c r="BK729" s="311">
        <f t="shared" si="946"/>
        <v>0</v>
      </c>
      <c r="BL729" s="518">
        <f t="shared" si="938"/>
        <v>0</v>
      </c>
      <c r="BS729" s="639"/>
    </row>
    <row r="730" spans="2:71" s="36" customFormat="1" ht="46.5" hidden="1" customHeight="1" x14ac:dyDescent="0.25">
      <c r="B730" s="483">
        <v>1</v>
      </c>
      <c r="C730" s="200" t="s">
        <v>345</v>
      </c>
      <c r="D730" s="583"/>
      <c r="E730" s="583"/>
      <c r="F730" s="583"/>
      <c r="G730" s="583"/>
      <c r="H730" s="583"/>
      <c r="I730" s="583"/>
      <c r="J730" s="583"/>
      <c r="K730" s="582">
        <f>O730</f>
        <v>0</v>
      </c>
      <c r="L730" s="522"/>
      <c r="M730" s="522"/>
      <c r="N730" s="522"/>
      <c r="O730" s="582">
        <v>0</v>
      </c>
      <c r="P730" s="582"/>
      <c r="Q730" s="511"/>
      <c r="R730" s="583"/>
      <c r="S730" s="583"/>
      <c r="T730" s="583"/>
      <c r="U730" s="583"/>
      <c r="V730" s="583"/>
      <c r="W730" s="583"/>
      <c r="X730" s="583"/>
      <c r="Y730" s="511"/>
      <c r="Z730" s="582"/>
      <c r="AA730" s="514"/>
      <c r="AB730" s="583"/>
      <c r="AC730" s="583"/>
      <c r="AD730" s="583"/>
      <c r="AE730" s="583"/>
      <c r="AF730" s="583"/>
      <c r="AG730" s="583"/>
      <c r="AH730" s="309"/>
      <c r="AI730" s="514"/>
      <c r="AJ730" s="590"/>
      <c r="AK730" s="514"/>
      <c r="AL730" s="583"/>
      <c r="AM730" s="355"/>
      <c r="AN730" s="355"/>
      <c r="AO730" s="355"/>
      <c r="AP730" s="583"/>
      <c r="AQ730" s="583"/>
      <c r="AR730" s="309"/>
      <c r="AS730" s="514"/>
      <c r="AT730" s="310"/>
      <c r="AU730" s="310"/>
      <c r="AV730" s="310"/>
      <c r="AW730" s="310"/>
      <c r="AX730" s="310"/>
      <c r="AY730" s="310"/>
      <c r="AZ730" s="310"/>
      <c r="BA730" s="310"/>
      <c r="BB730" s="310"/>
      <c r="BC730" s="310"/>
      <c r="BD730" s="310"/>
      <c r="BE730" s="311"/>
      <c r="BF730" s="518"/>
      <c r="BG730" s="310"/>
      <c r="BH730" s="310"/>
      <c r="BI730" s="310"/>
      <c r="BJ730" s="310"/>
      <c r="BK730" s="311"/>
      <c r="BL730" s="518"/>
      <c r="BS730" s="639"/>
    </row>
    <row r="731" spans="2:71" s="101" customFormat="1" ht="74.25" customHeight="1" x14ac:dyDescent="0.25">
      <c r="B731" s="483" t="s">
        <v>60</v>
      </c>
      <c r="C731" s="192" t="s">
        <v>274</v>
      </c>
      <c r="D731" s="522"/>
      <c r="E731" s="522"/>
      <c r="F731" s="522"/>
      <c r="G731" s="522"/>
      <c r="H731" s="522"/>
      <c r="I731" s="522"/>
      <c r="J731" s="522"/>
      <c r="K731" s="582">
        <f t="shared" ref="K731:K736" si="947">O731</f>
        <v>139367.01491999999</v>
      </c>
      <c r="L731" s="522"/>
      <c r="M731" s="522"/>
      <c r="N731" s="522"/>
      <c r="O731" s="582">
        <f>O732+O733</f>
        <v>139367.01491999999</v>
      </c>
      <c r="P731" s="582">
        <f t="shared" ref="P731:P736" si="948">X731</f>
        <v>57062.105329999999</v>
      </c>
      <c r="Q731" s="511">
        <f t="shared" si="919"/>
        <v>0.40943766617054272</v>
      </c>
      <c r="R731" s="522"/>
      <c r="S731" s="522"/>
      <c r="T731" s="522"/>
      <c r="U731" s="522"/>
      <c r="V731" s="522"/>
      <c r="W731" s="522"/>
      <c r="X731" s="582">
        <f>X732+X733</f>
        <v>57062.105329999999</v>
      </c>
      <c r="Y731" s="511">
        <f t="shared" si="921"/>
        <v>0.40943766617054272</v>
      </c>
      <c r="Z731" s="582">
        <f t="shared" ref="Z731:Z736" si="949">AH731</f>
        <v>139367.01491999999</v>
      </c>
      <c r="AA731" s="514">
        <f t="shared" si="923"/>
        <v>1</v>
      </c>
      <c r="AB731" s="522"/>
      <c r="AC731" s="522"/>
      <c r="AD731" s="522"/>
      <c r="AE731" s="522"/>
      <c r="AF731" s="590">
        <f>AF732+AF733</f>
        <v>0</v>
      </c>
      <c r="AG731" s="514">
        <f>AF731/O731</f>
        <v>0</v>
      </c>
      <c r="AH731" s="590">
        <f>AH732+AH733</f>
        <v>139367.01491999999</v>
      </c>
      <c r="AI731" s="514">
        <f t="shared" si="927"/>
        <v>1</v>
      </c>
      <c r="AJ731" s="590">
        <f t="shared" ref="AJ731:AJ740" si="950">AR731</f>
        <v>139367.01491999999</v>
      </c>
      <c r="AK731" s="514">
        <f t="shared" si="929"/>
        <v>1</v>
      </c>
      <c r="AL731" s="522"/>
      <c r="AM731" s="355"/>
      <c r="AN731" s="355"/>
      <c r="AO731" s="355"/>
      <c r="AP731" s="522"/>
      <c r="AQ731" s="522"/>
      <c r="AR731" s="590">
        <f>AR732+AR733</f>
        <v>139367.01491999999</v>
      </c>
      <c r="AS731" s="514">
        <f t="shared" si="933"/>
        <v>1</v>
      </c>
      <c r="AT731" s="523"/>
      <c r="AU731" s="523"/>
      <c r="AV731" s="523"/>
      <c r="AW731" s="523"/>
      <c r="AX731" s="523"/>
      <c r="AY731" s="523"/>
      <c r="AZ731" s="523"/>
      <c r="BA731" s="523"/>
      <c r="BB731" s="523"/>
      <c r="BC731" s="523"/>
      <c r="BD731" s="523"/>
      <c r="BE731" s="593">
        <f>BK731</f>
        <v>0</v>
      </c>
      <c r="BF731" s="518">
        <f t="shared" si="934"/>
        <v>0</v>
      </c>
      <c r="BG731" s="523"/>
      <c r="BH731" s="523"/>
      <c r="BI731" s="523"/>
      <c r="BJ731" s="523"/>
      <c r="BK731" s="593">
        <f>BK732+BK733</f>
        <v>0</v>
      </c>
      <c r="BL731" s="518">
        <f t="shared" si="938"/>
        <v>0</v>
      </c>
      <c r="BS731" s="760" t="s">
        <v>443</v>
      </c>
    </row>
    <row r="732" spans="2:71" s="42" customFormat="1" ht="45.75" customHeight="1" x14ac:dyDescent="0.25">
      <c r="B732" s="582"/>
      <c r="C732" s="200" t="s">
        <v>56</v>
      </c>
      <c r="D732" s="582" t="e">
        <f>D575+D633+D637+#REF!+#REF!+#REF!</f>
        <v>#REF!</v>
      </c>
      <c r="E732" s="582"/>
      <c r="F732" s="582"/>
      <c r="G732" s="582"/>
      <c r="H732" s="582"/>
      <c r="I732" s="582"/>
      <c r="J732" s="582"/>
      <c r="K732" s="582">
        <f t="shared" si="947"/>
        <v>35616.014920000001</v>
      </c>
      <c r="L732" s="582">
        <v>0</v>
      </c>
      <c r="M732" s="582"/>
      <c r="N732" s="582">
        <f>N692+N696+N700+N718+N722</f>
        <v>0</v>
      </c>
      <c r="O732" s="582">
        <f>[6]Освоение!$C$39</f>
        <v>35616.014920000001</v>
      </c>
      <c r="P732" s="582">
        <f t="shared" si="948"/>
        <v>14582.53802</v>
      </c>
      <c r="Q732" s="511">
        <f t="shared" si="919"/>
        <v>0.40943766597007025</v>
      </c>
      <c r="R732" s="582">
        <v>0</v>
      </c>
      <c r="S732" s="582"/>
      <c r="T732" s="582"/>
      <c r="U732" s="582"/>
      <c r="V732" s="582">
        <f>V692+V696+V700+V718+V722</f>
        <v>0</v>
      </c>
      <c r="W732" s="582"/>
      <c r="X732" s="582">
        <v>14582.53802</v>
      </c>
      <c r="Y732" s="511">
        <f t="shared" si="921"/>
        <v>0.40943766597007025</v>
      </c>
      <c r="Z732" s="582">
        <f t="shared" si="949"/>
        <v>35616.014920000001</v>
      </c>
      <c r="AA732" s="514">
        <f t="shared" si="923"/>
        <v>1</v>
      </c>
      <c r="AB732" s="582">
        <v>0</v>
      </c>
      <c r="AC732" s="582"/>
      <c r="AD732" s="582"/>
      <c r="AE732" s="582"/>
      <c r="AF732" s="582"/>
      <c r="AG732" s="514">
        <f t="shared" ref="AG732:AG736" si="951">AF732/O732</f>
        <v>0</v>
      </c>
      <c r="AH732" s="582">
        <f>O732</f>
        <v>35616.014920000001</v>
      </c>
      <c r="AI732" s="514">
        <f t="shared" si="927"/>
        <v>1</v>
      </c>
      <c r="AJ732" s="590">
        <f t="shared" si="950"/>
        <v>35616.014920000001</v>
      </c>
      <c r="AK732" s="514">
        <f t="shared" si="929"/>
        <v>1</v>
      </c>
      <c r="AL732" s="582">
        <v>0</v>
      </c>
      <c r="AM732" s="355"/>
      <c r="AN732" s="355"/>
      <c r="AO732" s="355"/>
      <c r="AP732" s="582">
        <f>AP692+AP696+AP700+AP718+AP722</f>
        <v>0</v>
      </c>
      <c r="AQ732" s="582"/>
      <c r="AR732" s="590">
        <f>K732</f>
        <v>35616.014920000001</v>
      </c>
      <c r="AS732" s="514">
        <f t="shared" si="933"/>
        <v>1</v>
      </c>
      <c r="AT732" s="331" t="e">
        <f t="shared" ref="AT732:BD732" si="952">AT692+AT696+AT700+AT718+AT722</f>
        <v>#REF!</v>
      </c>
      <c r="AU732" s="331" t="e">
        <f t="shared" si="952"/>
        <v>#REF!</v>
      </c>
      <c r="AV732" s="331" t="e">
        <f t="shared" si="952"/>
        <v>#REF!</v>
      </c>
      <c r="AW732" s="331" t="e">
        <f t="shared" si="952"/>
        <v>#REF!</v>
      </c>
      <c r="AX732" s="331" t="e">
        <f t="shared" si="952"/>
        <v>#REF!</v>
      </c>
      <c r="AY732" s="331" t="e">
        <f t="shared" si="952"/>
        <v>#REF!</v>
      </c>
      <c r="AZ732" s="331" t="e">
        <f t="shared" si="952"/>
        <v>#REF!</v>
      </c>
      <c r="BA732" s="331" t="e">
        <f t="shared" si="952"/>
        <v>#REF!</v>
      </c>
      <c r="BB732" s="331" t="e">
        <f t="shared" si="952"/>
        <v>#REF!</v>
      </c>
      <c r="BC732" s="331" t="e">
        <f t="shared" si="952"/>
        <v>#REF!</v>
      </c>
      <c r="BD732" s="331" t="e">
        <f t="shared" si="952"/>
        <v>#REF!</v>
      </c>
      <c r="BE732" s="593">
        <f>BK732</f>
        <v>0</v>
      </c>
      <c r="BF732" s="518">
        <f t="shared" si="934"/>
        <v>0</v>
      </c>
      <c r="BG732" s="331">
        <v>0</v>
      </c>
      <c r="BH732" s="331"/>
      <c r="BI732" s="331">
        <f>BI692+BI696+BI700+BI718+BI722</f>
        <v>0</v>
      </c>
      <c r="BJ732" s="331"/>
      <c r="BK732" s="593">
        <f>O732-AH732</f>
        <v>0</v>
      </c>
      <c r="BL732" s="518">
        <f t="shared" si="938"/>
        <v>0</v>
      </c>
      <c r="BM732" s="41"/>
      <c r="BN732" s="41"/>
      <c r="BS732" s="646"/>
    </row>
    <row r="733" spans="2:71" s="36" customFormat="1" ht="29.25" customHeight="1" x14ac:dyDescent="0.25">
      <c r="B733" s="583"/>
      <c r="C733" s="199" t="s">
        <v>57</v>
      </c>
      <c r="D733" s="583" t="e">
        <f>D576+D634</f>
        <v>#REF!</v>
      </c>
      <c r="E733" s="583"/>
      <c r="F733" s="583"/>
      <c r="G733" s="583"/>
      <c r="H733" s="583"/>
      <c r="I733" s="583"/>
      <c r="J733" s="583"/>
      <c r="K733" s="583">
        <f t="shared" si="947"/>
        <v>103751</v>
      </c>
      <c r="L733" s="583">
        <v>0</v>
      </c>
      <c r="M733" s="583"/>
      <c r="N733" s="583">
        <f>N695+N699+N717</f>
        <v>0</v>
      </c>
      <c r="O733" s="583">
        <f>[6]Освоение!$C$38</f>
        <v>103751</v>
      </c>
      <c r="P733" s="583">
        <f t="shared" si="948"/>
        <v>42479.567309999999</v>
      </c>
      <c r="Q733" s="618">
        <f t="shared" si="919"/>
        <v>0.40943766623936151</v>
      </c>
      <c r="R733" s="583">
        <v>0</v>
      </c>
      <c r="S733" s="583"/>
      <c r="T733" s="583"/>
      <c r="U733" s="583"/>
      <c r="V733" s="583">
        <f>V695+V699+V717</f>
        <v>0</v>
      </c>
      <c r="W733" s="583"/>
      <c r="X733" s="583">
        <v>42479.567309999999</v>
      </c>
      <c r="Y733" s="618">
        <f t="shared" si="921"/>
        <v>0.40943766623936151</v>
      </c>
      <c r="Z733" s="583">
        <f t="shared" si="949"/>
        <v>103751</v>
      </c>
      <c r="AA733" s="520">
        <f t="shared" si="923"/>
        <v>1</v>
      </c>
      <c r="AB733" s="583">
        <v>0</v>
      </c>
      <c r="AC733" s="583"/>
      <c r="AD733" s="583"/>
      <c r="AE733" s="583"/>
      <c r="AF733" s="309"/>
      <c r="AG733" s="520">
        <f t="shared" si="951"/>
        <v>0</v>
      </c>
      <c r="AH733" s="309">
        <f>[6]Освоение!$I$38</f>
        <v>103751</v>
      </c>
      <c r="AI733" s="520">
        <f t="shared" si="927"/>
        <v>1</v>
      </c>
      <c r="AJ733" s="309">
        <f t="shared" si="950"/>
        <v>103751</v>
      </c>
      <c r="AK733" s="520">
        <f t="shared" si="929"/>
        <v>1</v>
      </c>
      <c r="AL733" s="583">
        <v>0</v>
      </c>
      <c r="AM733" s="355"/>
      <c r="AN733" s="355"/>
      <c r="AO733" s="355"/>
      <c r="AP733" s="583">
        <f>AP695+AP699+AP717</f>
        <v>0</v>
      </c>
      <c r="AQ733" s="583"/>
      <c r="AR733" s="309">
        <f>K733</f>
        <v>103751</v>
      </c>
      <c r="AS733" s="520">
        <f t="shared" si="933"/>
        <v>1</v>
      </c>
      <c r="AT733" s="310" t="e">
        <f t="shared" ref="AT733:BD733" si="953">AT695+AT699+AT717</f>
        <v>#REF!</v>
      </c>
      <c r="AU733" s="310" t="e">
        <f t="shared" si="953"/>
        <v>#REF!</v>
      </c>
      <c r="AV733" s="310" t="e">
        <f t="shared" si="953"/>
        <v>#REF!</v>
      </c>
      <c r="AW733" s="310" t="e">
        <f t="shared" si="953"/>
        <v>#REF!</v>
      </c>
      <c r="AX733" s="310" t="e">
        <f t="shared" si="953"/>
        <v>#REF!</v>
      </c>
      <c r="AY733" s="310" t="e">
        <f t="shared" si="953"/>
        <v>#REF!</v>
      </c>
      <c r="AZ733" s="310" t="e">
        <f t="shared" si="953"/>
        <v>#REF!</v>
      </c>
      <c r="BA733" s="310" t="e">
        <f t="shared" si="953"/>
        <v>#REF!</v>
      </c>
      <c r="BB733" s="310" t="e">
        <f t="shared" si="953"/>
        <v>#REF!</v>
      </c>
      <c r="BC733" s="310" t="e">
        <f t="shared" si="953"/>
        <v>#REF!</v>
      </c>
      <c r="BD733" s="310" t="e">
        <f t="shared" si="953"/>
        <v>#REF!</v>
      </c>
      <c r="BE733" s="311">
        <f>BK733</f>
        <v>0</v>
      </c>
      <c r="BF733" s="524">
        <f t="shared" si="934"/>
        <v>0</v>
      </c>
      <c r="BG733" s="310">
        <v>0</v>
      </c>
      <c r="BH733" s="310"/>
      <c r="BI733" s="310">
        <f>BI695+BI699+BI717</f>
        <v>0</v>
      </c>
      <c r="BJ733" s="310"/>
      <c r="BK733" s="311">
        <f>O733-AH733</f>
        <v>0</v>
      </c>
      <c r="BL733" s="524">
        <f t="shared" si="938"/>
        <v>0</v>
      </c>
      <c r="BS733" s="639"/>
    </row>
    <row r="734" spans="2:71" s="100" customFormat="1" ht="90.75" customHeight="1" x14ac:dyDescent="0.25">
      <c r="B734" s="483" t="s">
        <v>67</v>
      </c>
      <c r="C734" s="192" t="s">
        <v>343</v>
      </c>
      <c r="D734" s="365"/>
      <c r="E734" s="365"/>
      <c r="F734" s="365"/>
      <c r="G734" s="365"/>
      <c r="H734" s="365"/>
      <c r="I734" s="365"/>
      <c r="J734" s="365"/>
      <c r="K734" s="582">
        <f t="shared" si="947"/>
        <v>148680.95522</v>
      </c>
      <c r="L734" s="365"/>
      <c r="M734" s="365"/>
      <c r="N734" s="365"/>
      <c r="O734" s="582">
        <f>O735+O736</f>
        <v>148680.95522</v>
      </c>
      <c r="P734" s="582">
        <f t="shared" si="948"/>
        <v>1691.46092</v>
      </c>
      <c r="Q734" s="511">
        <f t="shared" si="919"/>
        <v>1.1376446415058215E-2</v>
      </c>
      <c r="R734" s="522"/>
      <c r="S734" s="522"/>
      <c r="T734" s="522"/>
      <c r="U734" s="522"/>
      <c r="V734" s="522"/>
      <c r="W734" s="522"/>
      <c r="X734" s="582">
        <f>X735+X736</f>
        <v>1691.46092</v>
      </c>
      <c r="Y734" s="511">
        <f>X734/O734</f>
        <v>1.1376446415058215E-2</v>
      </c>
      <c r="Z734" s="582">
        <f t="shared" si="949"/>
        <v>148680.95522</v>
      </c>
      <c r="AA734" s="514">
        <f t="shared" si="923"/>
        <v>1</v>
      </c>
      <c r="AB734" s="522"/>
      <c r="AC734" s="522"/>
      <c r="AD734" s="522"/>
      <c r="AE734" s="522"/>
      <c r="AF734" s="590">
        <f>AF735+AF736</f>
        <v>0</v>
      </c>
      <c r="AG734" s="514">
        <f>AF734/O734</f>
        <v>0</v>
      </c>
      <c r="AH734" s="590">
        <f>AH735+AH736</f>
        <v>148680.95522</v>
      </c>
      <c r="AI734" s="514">
        <f t="shared" si="927"/>
        <v>1</v>
      </c>
      <c r="AJ734" s="590">
        <f t="shared" si="950"/>
        <v>148680.95522</v>
      </c>
      <c r="AK734" s="514">
        <f t="shared" si="929"/>
        <v>1</v>
      </c>
      <c r="AL734" s="522"/>
      <c r="AM734" s="355"/>
      <c r="AN734" s="355"/>
      <c r="AO734" s="355"/>
      <c r="AP734" s="522"/>
      <c r="AQ734" s="522"/>
      <c r="AR734" s="590">
        <f>AR735+AR736</f>
        <v>148680.95522</v>
      </c>
      <c r="AS734" s="514">
        <f t="shared" si="933"/>
        <v>1</v>
      </c>
      <c r="AT734" s="367"/>
      <c r="AU734" s="367"/>
      <c r="AV734" s="367"/>
      <c r="AW734" s="367"/>
      <c r="AX734" s="367"/>
      <c r="AY734" s="367"/>
      <c r="AZ734" s="367"/>
      <c r="BA734" s="367"/>
      <c r="BB734" s="367"/>
      <c r="BC734" s="367"/>
      <c r="BD734" s="367"/>
      <c r="BE734" s="593">
        <f t="shared" ref="BE734:BE736" si="954">BK734</f>
        <v>0</v>
      </c>
      <c r="BF734" s="518">
        <f t="shared" si="934"/>
        <v>0</v>
      </c>
      <c r="BG734" s="523"/>
      <c r="BH734" s="523"/>
      <c r="BI734" s="523"/>
      <c r="BJ734" s="523"/>
      <c r="BK734" s="593">
        <f>BK735+BK736</f>
        <v>0</v>
      </c>
      <c r="BL734" s="518">
        <f t="shared" si="938"/>
        <v>0</v>
      </c>
      <c r="BS734" s="760" t="s">
        <v>443</v>
      </c>
    </row>
    <row r="735" spans="2:71" s="42" customFormat="1" ht="45.75" customHeight="1" x14ac:dyDescent="0.25">
      <c r="B735" s="582"/>
      <c r="C735" s="200" t="s">
        <v>56</v>
      </c>
      <c r="D735" s="582" t="e">
        <f>#REF!+D636+D640+#REF!+#REF!+#REF!</f>
        <v>#REF!</v>
      </c>
      <c r="E735" s="582"/>
      <c r="F735" s="582"/>
      <c r="G735" s="582"/>
      <c r="H735" s="582"/>
      <c r="I735" s="582"/>
      <c r="J735" s="582"/>
      <c r="K735" s="582">
        <f t="shared" si="947"/>
        <v>43821.755219999999</v>
      </c>
      <c r="L735" s="582">
        <v>0</v>
      </c>
      <c r="M735" s="582"/>
      <c r="N735" s="582">
        <f>N695+N699+N718+N721+N725</f>
        <v>0</v>
      </c>
      <c r="O735" s="582">
        <f>[6]Освоение!$C$42</f>
        <v>43821.755219999999</v>
      </c>
      <c r="P735" s="582">
        <f t="shared" si="948"/>
        <v>498.53584000000001</v>
      </c>
      <c r="Q735" s="511">
        <f t="shared" si="919"/>
        <v>1.1376446185169486E-2</v>
      </c>
      <c r="R735" s="582">
        <v>0</v>
      </c>
      <c r="S735" s="582"/>
      <c r="T735" s="582"/>
      <c r="U735" s="582"/>
      <c r="V735" s="582">
        <f>V695+V699+V718+V721+V725</f>
        <v>0</v>
      </c>
      <c r="W735" s="582"/>
      <c r="X735" s="582">
        <v>498.53584000000001</v>
      </c>
      <c r="Y735" s="511">
        <f t="shared" ref="Y735:Y736" si="955">X735/O735</f>
        <v>1.1376446185169486E-2</v>
      </c>
      <c r="Z735" s="582">
        <f t="shared" si="949"/>
        <v>43821.755219999999</v>
      </c>
      <c r="AA735" s="514">
        <f t="shared" si="923"/>
        <v>1</v>
      </c>
      <c r="AB735" s="582">
        <v>0</v>
      </c>
      <c r="AC735" s="582"/>
      <c r="AD735" s="582"/>
      <c r="AE735" s="582"/>
      <c r="AF735" s="582"/>
      <c r="AG735" s="514">
        <f t="shared" si="951"/>
        <v>0</v>
      </c>
      <c r="AH735" s="582">
        <f>O735</f>
        <v>43821.755219999999</v>
      </c>
      <c r="AI735" s="514">
        <f t="shared" si="927"/>
        <v>1</v>
      </c>
      <c r="AJ735" s="590">
        <f t="shared" si="950"/>
        <v>43821.755219999999</v>
      </c>
      <c r="AK735" s="514">
        <f t="shared" si="929"/>
        <v>1</v>
      </c>
      <c r="AL735" s="582">
        <v>0</v>
      </c>
      <c r="AM735" s="355"/>
      <c r="AN735" s="355"/>
      <c r="AO735" s="355"/>
      <c r="AP735" s="582">
        <f>AP695+AP699+AP718+AP721+AP725</f>
        <v>0</v>
      </c>
      <c r="AQ735" s="582"/>
      <c r="AR735" s="590">
        <f>K735</f>
        <v>43821.755219999999</v>
      </c>
      <c r="AS735" s="514">
        <f t="shared" si="933"/>
        <v>1</v>
      </c>
      <c r="AT735" s="331" t="e">
        <f t="shared" ref="AT735:BD735" si="956">AT695+AT699+AT718+AT721+AT725</f>
        <v>#REF!</v>
      </c>
      <c r="AU735" s="331" t="e">
        <f t="shared" si="956"/>
        <v>#REF!</v>
      </c>
      <c r="AV735" s="331" t="e">
        <f t="shared" si="956"/>
        <v>#REF!</v>
      </c>
      <c r="AW735" s="331" t="e">
        <f t="shared" si="956"/>
        <v>#REF!</v>
      </c>
      <c r="AX735" s="331" t="e">
        <f t="shared" si="956"/>
        <v>#REF!</v>
      </c>
      <c r="AY735" s="331" t="e">
        <f t="shared" si="956"/>
        <v>#REF!</v>
      </c>
      <c r="AZ735" s="331" t="e">
        <f t="shared" si="956"/>
        <v>#REF!</v>
      </c>
      <c r="BA735" s="331" t="e">
        <f t="shared" si="956"/>
        <v>#REF!</v>
      </c>
      <c r="BB735" s="331" t="e">
        <f t="shared" si="956"/>
        <v>#REF!</v>
      </c>
      <c r="BC735" s="331" t="e">
        <f t="shared" si="956"/>
        <v>#REF!</v>
      </c>
      <c r="BD735" s="331" t="e">
        <f t="shared" si="956"/>
        <v>#REF!</v>
      </c>
      <c r="BE735" s="593">
        <f t="shared" si="954"/>
        <v>0</v>
      </c>
      <c r="BF735" s="518">
        <f t="shared" si="934"/>
        <v>0</v>
      </c>
      <c r="BG735" s="331">
        <v>0</v>
      </c>
      <c r="BH735" s="331"/>
      <c r="BI735" s="331">
        <f>BI695+BI699+BI718+BI721+BI725</f>
        <v>0</v>
      </c>
      <c r="BJ735" s="331"/>
      <c r="BK735" s="593">
        <f>O735-AH735</f>
        <v>0</v>
      </c>
      <c r="BL735" s="518">
        <f t="shared" si="938"/>
        <v>0</v>
      </c>
      <c r="BM735" s="41"/>
      <c r="BN735" s="41"/>
      <c r="BS735" s="646"/>
    </row>
    <row r="736" spans="2:71" s="36" customFormat="1" ht="36.75" customHeight="1" x14ac:dyDescent="0.25">
      <c r="B736" s="583"/>
      <c r="C736" s="199" t="s">
        <v>57</v>
      </c>
      <c r="D736" s="583" t="e">
        <f>#REF!+D637</f>
        <v>#REF!</v>
      </c>
      <c r="E736" s="583"/>
      <c r="F736" s="583"/>
      <c r="G736" s="583"/>
      <c r="H736" s="583"/>
      <c r="I736" s="583"/>
      <c r="J736" s="583"/>
      <c r="K736" s="583">
        <f t="shared" si="947"/>
        <v>104859.2</v>
      </c>
      <c r="L736" s="583">
        <v>0</v>
      </c>
      <c r="M736" s="583"/>
      <c r="N736" s="583">
        <f>N698+N717+N720</f>
        <v>0</v>
      </c>
      <c r="O736" s="583">
        <f>[6]Освоение!$C$41</f>
        <v>104859.2</v>
      </c>
      <c r="P736" s="583">
        <f t="shared" si="948"/>
        <v>1192.92508</v>
      </c>
      <c r="Q736" s="511">
        <f t="shared" si="919"/>
        <v>1.1376446511131117E-2</v>
      </c>
      <c r="R736" s="583">
        <v>0</v>
      </c>
      <c r="S736" s="583"/>
      <c r="T736" s="583"/>
      <c r="U736" s="583"/>
      <c r="V736" s="583">
        <f>V698+V717+V720</f>
        <v>0</v>
      </c>
      <c r="W736" s="583"/>
      <c r="X736" s="583">
        <v>1192.92508</v>
      </c>
      <c r="Y736" s="511">
        <f t="shared" si="955"/>
        <v>1.1376446511131117E-2</v>
      </c>
      <c r="Z736" s="583">
        <f t="shared" si="949"/>
        <v>104859.2</v>
      </c>
      <c r="AA736" s="520">
        <f t="shared" si="923"/>
        <v>1</v>
      </c>
      <c r="AB736" s="583">
        <v>0</v>
      </c>
      <c r="AC736" s="583"/>
      <c r="AD736" s="583"/>
      <c r="AE736" s="583"/>
      <c r="AF736" s="309"/>
      <c r="AG736" s="520">
        <f t="shared" si="951"/>
        <v>0</v>
      </c>
      <c r="AH736" s="309">
        <f>O736</f>
        <v>104859.2</v>
      </c>
      <c r="AI736" s="514">
        <f t="shared" si="927"/>
        <v>1</v>
      </c>
      <c r="AJ736" s="309">
        <f t="shared" si="950"/>
        <v>104859.2</v>
      </c>
      <c r="AK736" s="514">
        <f t="shared" si="929"/>
        <v>1</v>
      </c>
      <c r="AL736" s="583">
        <v>0</v>
      </c>
      <c r="AM736" s="355"/>
      <c r="AN736" s="355"/>
      <c r="AO736" s="355"/>
      <c r="AP736" s="583">
        <f>AP698+AP717+AP720</f>
        <v>0</v>
      </c>
      <c r="AQ736" s="583"/>
      <c r="AR736" s="309">
        <f>K736</f>
        <v>104859.2</v>
      </c>
      <c r="AS736" s="514">
        <f t="shared" si="933"/>
        <v>1</v>
      </c>
      <c r="AT736" s="310" t="e">
        <f t="shared" ref="AT736:BD736" si="957">AT698+AT717+AT720</f>
        <v>#REF!</v>
      </c>
      <c r="AU736" s="310" t="e">
        <f t="shared" si="957"/>
        <v>#REF!</v>
      </c>
      <c r="AV736" s="310" t="e">
        <f t="shared" si="957"/>
        <v>#REF!</v>
      </c>
      <c r="AW736" s="310" t="e">
        <f t="shared" si="957"/>
        <v>#REF!</v>
      </c>
      <c r="AX736" s="310" t="e">
        <f t="shared" si="957"/>
        <v>#REF!</v>
      </c>
      <c r="AY736" s="310" t="e">
        <f t="shared" si="957"/>
        <v>#REF!</v>
      </c>
      <c r="AZ736" s="310" t="e">
        <f t="shared" si="957"/>
        <v>#REF!</v>
      </c>
      <c r="BA736" s="310" t="e">
        <f t="shared" si="957"/>
        <v>#REF!</v>
      </c>
      <c r="BB736" s="310" t="e">
        <f t="shared" si="957"/>
        <v>#REF!</v>
      </c>
      <c r="BC736" s="310" t="e">
        <f t="shared" si="957"/>
        <v>#REF!</v>
      </c>
      <c r="BD736" s="310" t="e">
        <f t="shared" si="957"/>
        <v>#REF!</v>
      </c>
      <c r="BE736" s="311">
        <f t="shared" si="954"/>
        <v>0</v>
      </c>
      <c r="BF736" s="518">
        <f t="shared" si="934"/>
        <v>0</v>
      </c>
      <c r="BG736" s="310">
        <v>0</v>
      </c>
      <c r="BH736" s="310"/>
      <c r="BI736" s="310">
        <f>BI698+BI717+BI720</f>
        <v>0</v>
      </c>
      <c r="BJ736" s="310"/>
      <c r="BK736" s="311">
        <f>O736-AH736</f>
        <v>0</v>
      </c>
      <c r="BL736" s="518">
        <f t="shared" si="938"/>
        <v>0</v>
      </c>
      <c r="BS736" s="639"/>
    </row>
    <row r="737" spans="2:71" s="101" customFormat="1" ht="86.25" hidden="1" customHeight="1" x14ac:dyDescent="0.25">
      <c r="B737" s="506"/>
      <c r="C737" s="225"/>
      <c r="D737" s="588"/>
      <c r="E737" s="588"/>
      <c r="F737" s="588"/>
      <c r="G737" s="588"/>
      <c r="H737" s="588"/>
      <c r="I737" s="588"/>
      <c r="J737" s="588"/>
      <c r="K737" s="588"/>
      <c r="L737" s="588"/>
      <c r="M737" s="588"/>
      <c r="N737" s="588"/>
      <c r="O737" s="588"/>
      <c r="P737" s="588"/>
      <c r="Q737" s="588"/>
      <c r="R737" s="588"/>
      <c r="S737" s="588"/>
      <c r="T737" s="588"/>
      <c r="U737" s="588"/>
      <c r="V737" s="588"/>
      <c r="W737" s="588"/>
      <c r="X737" s="588"/>
      <c r="Y737" s="588"/>
      <c r="Z737" s="588"/>
      <c r="AA737" s="507"/>
      <c r="AB737" s="507"/>
      <c r="AC737" s="507"/>
      <c r="AD737" s="507"/>
      <c r="AE737" s="507"/>
      <c r="AF737" s="507"/>
      <c r="AG737" s="507"/>
      <c r="AH737" s="507"/>
      <c r="AI737" s="507"/>
      <c r="AJ737" s="361"/>
      <c r="AK737" s="514" t="e">
        <f t="shared" si="929"/>
        <v>#DIV/0!</v>
      </c>
      <c r="AL737" s="507"/>
      <c r="AM737" s="508"/>
      <c r="AN737" s="508"/>
      <c r="AO737" s="508"/>
      <c r="AP737" s="507"/>
      <c r="AQ737" s="507"/>
      <c r="AR737" s="507"/>
      <c r="AS737" s="514" t="e">
        <f t="shared" si="933"/>
        <v>#DIV/0!</v>
      </c>
      <c r="AT737" s="509"/>
      <c r="AU737" s="509"/>
      <c r="AV737" s="509"/>
      <c r="AW737" s="509"/>
      <c r="AX737" s="509"/>
      <c r="AY737" s="509"/>
      <c r="AZ737" s="509"/>
      <c r="BA737" s="509"/>
      <c r="BB737" s="509"/>
      <c r="BC737" s="509"/>
      <c r="BD737" s="509"/>
      <c r="BE737" s="509"/>
      <c r="BF737" s="518"/>
      <c r="BG737" s="509"/>
      <c r="BH737" s="509"/>
      <c r="BI737" s="509"/>
      <c r="BJ737" s="509"/>
      <c r="BK737" s="509"/>
      <c r="BL737" s="509"/>
      <c r="BS737" s="704"/>
    </row>
    <row r="738" spans="2:71" s="101" customFormat="1" ht="81.75" customHeight="1" x14ac:dyDescent="0.25">
      <c r="B738" s="483" t="s">
        <v>71</v>
      </c>
      <c r="C738" s="192" t="s">
        <v>344</v>
      </c>
      <c r="D738" s="588"/>
      <c r="E738" s="588"/>
      <c r="F738" s="588"/>
      <c r="G738" s="588"/>
      <c r="H738" s="588"/>
      <c r="I738" s="588"/>
      <c r="J738" s="588"/>
      <c r="K738" s="582">
        <f>O738</f>
        <v>90834.758199999997</v>
      </c>
      <c r="L738" s="588"/>
      <c r="M738" s="588"/>
      <c r="N738" s="588"/>
      <c r="O738" s="582">
        <f>O739+O740</f>
        <v>90834.758199999997</v>
      </c>
      <c r="P738" s="582">
        <f t="shared" ref="P738:P740" si="958">X738</f>
        <v>1039.7775200000001</v>
      </c>
      <c r="Q738" s="511">
        <f t="shared" ref="Q738:Q740" si="959">P738/K738</f>
        <v>1.1446912400103688E-2</v>
      </c>
      <c r="R738" s="588"/>
      <c r="S738" s="588"/>
      <c r="T738" s="588"/>
      <c r="U738" s="588"/>
      <c r="V738" s="588"/>
      <c r="W738" s="588"/>
      <c r="X738" s="582">
        <f>X739+X740</f>
        <v>1039.7775200000001</v>
      </c>
      <c r="Y738" s="511">
        <f>X738/O738</f>
        <v>1.1446912400103688E-2</v>
      </c>
      <c r="Z738" s="582">
        <f>AH738</f>
        <v>90834.758199999997</v>
      </c>
      <c r="AA738" s="514">
        <f t="shared" ref="AA738:AA740" si="960">Z738/K738</f>
        <v>1</v>
      </c>
      <c r="AB738" s="522"/>
      <c r="AC738" s="522"/>
      <c r="AD738" s="522"/>
      <c r="AE738" s="522"/>
      <c r="AF738" s="590">
        <f>AF739+AF740</f>
        <v>0</v>
      </c>
      <c r="AG738" s="514">
        <f>AF738/O738</f>
        <v>0</v>
      </c>
      <c r="AH738" s="590">
        <f>AH739+AH740</f>
        <v>90834.758199999997</v>
      </c>
      <c r="AI738" s="514">
        <f t="shared" si="927"/>
        <v>1</v>
      </c>
      <c r="AJ738" s="590">
        <f t="shared" si="950"/>
        <v>90834.758199999997</v>
      </c>
      <c r="AK738" s="514">
        <f t="shared" si="929"/>
        <v>1</v>
      </c>
      <c r="AL738" s="507"/>
      <c r="AM738" s="508"/>
      <c r="AN738" s="508"/>
      <c r="AO738" s="508"/>
      <c r="AP738" s="507"/>
      <c r="AQ738" s="507"/>
      <c r="AR738" s="590">
        <f>AR739+AR740</f>
        <v>90834.758199999997</v>
      </c>
      <c r="AS738" s="514">
        <f t="shared" si="933"/>
        <v>1</v>
      </c>
      <c r="AT738" s="525"/>
      <c r="AU738" s="525"/>
      <c r="AV738" s="525"/>
      <c r="AW738" s="525"/>
      <c r="AX738" s="525"/>
      <c r="AY738" s="525"/>
      <c r="AZ738" s="525"/>
      <c r="BA738" s="525"/>
      <c r="BB738" s="525"/>
      <c r="BC738" s="525"/>
      <c r="BD738" s="525"/>
      <c r="BE738" s="525"/>
      <c r="BF738" s="526"/>
      <c r="BG738" s="525"/>
      <c r="BH738" s="525"/>
      <c r="BI738" s="525"/>
      <c r="BJ738" s="525"/>
      <c r="BK738" s="525"/>
      <c r="BL738" s="525"/>
      <c r="BS738" s="760" t="s">
        <v>453</v>
      </c>
    </row>
    <row r="739" spans="2:71" s="42" customFormat="1" ht="45.75" customHeight="1" x14ac:dyDescent="0.25">
      <c r="B739" s="582"/>
      <c r="C739" s="200" t="s">
        <v>56</v>
      </c>
      <c r="D739" s="582" t="e">
        <f>#REF!+D640+D644+#REF!+#REF!+#REF!</f>
        <v>#REF!</v>
      </c>
      <c r="E739" s="582"/>
      <c r="F739" s="582"/>
      <c r="G739" s="582"/>
      <c r="H739" s="582"/>
      <c r="I739" s="582"/>
      <c r="J739" s="582"/>
      <c r="K739" s="582">
        <f t="shared" ref="K739:K740" si="961">O739</f>
        <v>24683.358199999999</v>
      </c>
      <c r="L739" s="582">
        <v>0</v>
      </c>
      <c r="M739" s="582"/>
      <c r="N739" s="582">
        <f>N699+N718+N722+N725+N729</f>
        <v>0</v>
      </c>
      <c r="O739" s="582">
        <f>[6]Освоение!$C$45</f>
        <v>24683.358199999999</v>
      </c>
      <c r="P739" s="582">
        <f t="shared" si="958"/>
        <v>282.54824000000002</v>
      </c>
      <c r="Q739" s="511">
        <f t="shared" si="959"/>
        <v>1.1446912438356951E-2</v>
      </c>
      <c r="R739" s="582">
        <v>0</v>
      </c>
      <c r="S739" s="582"/>
      <c r="T739" s="582"/>
      <c r="U739" s="582"/>
      <c r="V739" s="582">
        <f>V699+V718+V722+V725+V729</f>
        <v>0</v>
      </c>
      <c r="W739" s="582"/>
      <c r="X739" s="582">
        <v>282.54824000000002</v>
      </c>
      <c r="Y739" s="511">
        <f t="shared" ref="Y739:Y740" si="962">X739/O739</f>
        <v>1.1446912438356951E-2</v>
      </c>
      <c r="Z739" s="582">
        <f>AH739</f>
        <v>24683.358199999999</v>
      </c>
      <c r="AA739" s="514">
        <f t="shared" si="960"/>
        <v>1</v>
      </c>
      <c r="AB739" s="582">
        <v>0</v>
      </c>
      <c r="AC739" s="582"/>
      <c r="AD739" s="582"/>
      <c r="AE739" s="582"/>
      <c r="AF739" s="582"/>
      <c r="AG739" s="514">
        <f t="shared" ref="AG739:AG740" si="963">AF739/O739</f>
        <v>0</v>
      </c>
      <c r="AH739" s="582">
        <f>O739</f>
        <v>24683.358199999999</v>
      </c>
      <c r="AI739" s="514">
        <f t="shared" si="927"/>
        <v>1</v>
      </c>
      <c r="AJ739" s="590">
        <f t="shared" si="950"/>
        <v>24683.358199999999</v>
      </c>
      <c r="AK739" s="514">
        <f t="shared" si="929"/>
        <v>1</v>
      </c>
      <c r="AL739" s="582">
        <v>0</v>
      </c>
      <c r="AM739" s="355"/>
      <c r="AN739" s="355"/>
      <c r="AO739" s="355"/>
      <c r="AP739" s="582">
        <f>AP699+AP718+AP722+AP725+AP729</f>
        <v>0</v>
      </c>
      <c r="AQ739" s="582"/>
      <c r="AR739" s="590">
        <f>K739</f>
        <v>24683.358199999999</v>
      </c>
      <c r="AS739" s="514">
        <f t="shared" si="933"/>
        <v>1</v>
      </c>
      <c r="AT739" s="331" t="e">
        <f t="shared" ref="AT739:BD739" si="964">AT699+AT718+AT722+AT725+AT729</f>
        <v>#REF!</v>
      </c>
      <c r="AU739" s="331" t="e">
        <f t="shared" si="964"/>
        <v>#REF!</v>
      </c>
      <c r="AV739" s="331" t="e">
        <f t="shared" si="964"/>
        <v>#REF!</v>
      </c>
      <c r="AW739" s="331" t="e">
        <f t="shared" si="964"/>
        <v>#REF!</v>
      </c>
      <c r="AX739" s="331" t="e">
        <f t="shared" si="964"/>
        <v>#REF!</v>
      </c>
      <c r="AY739" s="331" t="e">
        <f t="shared" si="964"/>
        <v>#REF!</v>
      </c>
      <c r="AZ739" s="331" t="e">
        <f t="shared" si="964"/>
        <v>#REF!</v>
      </c>
      <c r="BA739" s="331" t="e">
        <f t="shared" si="964"/>
        <v>#REF!</v>
      </c>
      <c r="BB739" s="331" t="e">
        <f t="shared" si="964"/>
        <v>#REF!</v>
      </c>
      <c r="BC739" s="331" t="e">
        <f t="shared" si="964"/>
        <v>#REF!</v>
      </c>
      <c r="BD739" s="331" t="e">
        <f t="shared" si="964"/>
        <v>#REF!</v>
      </c>
      <c r="BE739" s="593">
        <f t="shared" ref="BE739:BE740" si="965">BK739</f>
        <v>0</v>
      </c>
      <c r="BF739" s="518">
        <f t="shared" ref="BF739:BF740" si="966">BE739/K739</f>
        <v>0</v>
      </c>
      <c r="BG739" s="331">
        <v>0</v>
      </c>
      <c r="BH739" s="331"/>
      <c r="BI739" s="331">
        <f>BI699+BI718+BI722+BI725+BI729</f>
        <v>0</v>
      </c>
      <c r="BJ739" s="331"/>
      <c r="BK739" s="593">
        <f>O739-AH739</f>
        <v>0</v>
      </c>
      <c r="BL739" s="518">
        <f t="shared" ref="BL739:BL740" si="967">BK739/O739</f>
        <v>0</v>
      </c>
      <c r="BM739" s="41"/>
      <c r="BN739" s="41"/>
      <c r="BS739" s="646"/>
    </row>
    <row r="740" spans="2:71" s="36" customFormat="1" ht="32.25" customHeight="1" x14ac:dyDescent="0.25">
      <c r="B740" s="583"/>
      <c r="C740" s="199" t="s">
        <v>57</v>
      </c>
      <c r="D740" s="583" t="e">
        <f>#REF!+D641</f>
        <v>#REF!</v>
      </c>
      <c r="E740" s="583"/>
      <c r="F740" s="583"/>
      <c r="G740" s="583"/>
      <c r="H740" s="583"/>
      <c r="I740" s="583"/>
      <c r="J740" s="583"/>
      <c r="K740" s="583">
        <f t="shared" si="961"/>
        <v>66151.399999999994</v>
      </c>
      <c r="L740" s="583">
        <v>0</v>
      </c>
      <c r="M740" s="583"/>
      <c r="N740" s="583">
        <f t="shared" ref="N740" si="968">N717+N721+N724</f>
        <v>0</v>
      </c>
      <c r="O740" s="583">
        <f>[6]Освоение!$C$44</f>
        <v>66151.399999999994</v>
      </c>
      <c r="P740" s="583">
        <f t="shared" si="958"/>
        <v>757.22928000000002</v>
      </c>
      <c r="Q740" s="511">
        <f t="shared" si="959"/>
        <v>1.1446912385830081E-2</v>
      </c>
      <c r="R740" s="583">
        <v>0</v>
      </c>
      <c r="S740" s="583"/>
      <c r="T740" s="583"/>
      <c r="U740" s="583"/>
      <c r="V740" s="583">
        <f t="shared" ref="V740" si="969">V717+V721+V724</f>
        <v>0</v>
      </c>
      <c r="W740" s="583"/>
      <c r="X740" s="583">
        <v>757.22928000000002</v>
      </c>
      <c r="Y740" s="511">
        <f t="shared" si="962"/>
        <v>1.1446912385830081E-2</v>
      </c>
      <c r="Z740" s="583">
        <f>AH740</f>
        <v>66151.399999999994</v>
      </c>
      <c r="AA740" s="520">
        <f t="shared" si="960"/>
        <v>1</v>
      </c>
      <c r="AB740" s="583">
        <v>0</v>
      </c>
      <c r="AC740" s="583"/>
      <c r="AD740" s="583"/>
      <c r="AE740" s="583"/>
      <c r="AF740" s="309"/>
      <c r="AG740" s="520">
        <f t="shared" si="963"/>
        <v>0</v>
      </c>
      <c r="AH740" s="309">
        <f>O740</f>
        <v>66151.399999999994</v>
      </c>
      <c r="AI740" s="514">
        <f t="shared" si="927"/>
        <v>1</v>
      </c>
      <c r="AJ740" s="309">
        <f t="shared" si="950"/>
        <v>66151.399999999994</v>
      </c>
      <c r="AK740" s="514">
        <f t="shared" si="929"/>
        <v>1</v>
      </c>
      <c r="AL740" s="583">
        <v>0</v>
      </c>
      <c r="AM740" s="355"/>
      <c r="AN740" s="355"/>
      <c r="AO740" s="355"/>
      <c r="AP740" s="583">
        <f t="shared" ref="AP740" si="970">AP717+AP721+AP724</f>
        <v>0</v>
      </c>
      <c r="AQ740" s="583"/>
      <c r="AR740" s="309">
        <f>K740</f>
        <v>66151.399999999994</v>
      </c>
      <c r="AS740" s="514">
        <f t="shared" si="933"/>
        <v>1</v>
      </c>
      <c r="AT740" s="310" t="e">
        <f t="shared" ref="AT740:BD740" si="971">AT717+AT721+AT724</f>
        <v>#REF!</v>
      </c>
      <c r="AU740" s="310" t="e">
        <f t="shared" si="971"/>
        <v>#REF!</v>
      </c>
      <c r="AV740" s="310" t="e">
        <f t="shared" si="971"/>
        <v>#REF!</v>
      </c>
      <c r="AW740" s="310" t="e">
        <f t="shared" si="971"/>
        <v>#REF!</v>
      </c>
      <c r="AX740" s="310" t="e">
        <f t="shared" si="971"/>
        <v>#REF!</v>
      </c>
      <c r="AY740" s="310" t="e">
        <f t="shared" si="971"/>
        <v>#REF!</v>
      </c>
      <c r="AZ740" s="310" t="e">
        <f t="shared" si="971"/>
        <v>#REF!</v>
      </c>
      <c r="BA740" s="310" t="e">
        <f t="shared" si="971"/>
        <v>#REF!</v>
      </c>
      <c r="BB740" s="310" t="e">
        <f t="shared" si="971"/>
        <v>#REF!</v>
      </c>
      <c r="BC740" s="310" t="e">
        <f t="shared" si="971"/>
        <v>#REF!</v>
      </c>
      <c r="BD740" s="310" t="e">
        <f t="shared" si="971"/>
        <v>#REF!</v>
      </c>
      <c r="BE740" s="311">
        <f t="shared" si="965"/>
        <v>0</v>
      </c>
      <c r="BF740" s="518">
        <f t="shared" si="966"/>
        <v>0</v>
      </c>
      <c r="BG740" s="310">
        <v>0</v>
      </c>
      <c r="BH740" s="310"/>
      <c r="BI740" s="310">
        <f t="shared" ref="BI740" si="972">BI717+BI721+BI724</f>
        <v>0</v>
      </c>
      <c r="BJ740" s="310"/>
      <c r="BK740" s="311">
        <f>O740-AH740</f>
        <v>0</v>
      </c>
      <c r="BL740" s="518">
        <f t="shared" si="967"/>
        <v>0</v>
      </c>
      <c r="BS740" s="639"/>
    </row>
    <row r="741" spans="2:71" s="36" customFormat="1" ht="46.5" customHeight="1" x14ac:dyDescent="0.25">
      <c r="B741" s="1037" t="s">
        <v>106</v>
      </c>
      <c r="C741" s="1038"/>
      <c r="D741" s="1038"/>
      <c r="E741" s="1038"/>
      <c r="F741" s="1038"/>
      <c r="G741" s="1038"/>
      <c r="H741" s="1038"/>
      <c r="I741" s="1038"/>
      <c r="J741" s="1038"/>
      <c r="K741" s="1038"/>
      <c r="L741" s="1038"/>
      <c r="M741" s="1038"/>
      <c r="N741" s="1038"/>
      <c r="O741" s="1038"/>
      <c r="P741" s="1038"/>
      <c r="Q741" s="1038"/>
      <c r="R741" s="1038"/>
      <c r="S741" s="1038"/>
      <c r="T741" s="1038"/>
      <c r="U741" s="1038"/>
      <c r="V741" s="1038"/>
      <c r="W741" s="1038"/>
      <c r="X741" s="1038"/>
      <c r="Y741" s="1038"/>
      <c r="Z741" s="1038"/>
      <c r="AA741" s="1038"/>
      <c r="AB741" s="1038"/>
      <c r="AC741" s="1038"/>
      <c r="AD741" s="1038"/>
      <c r="AE741" s="1038"/>
      <c r="AF741" s="1038"/>
      <c r="AG741" s="1038"/>
      <c r="AH741" s="1038"/>
      <c r="AI741" s="1038"/>
      <c r="AJ741" s="1038"/>
      <c r="AK741" s="1038"/>
      <c r="AL741" s="1038"/>
      <c r="AM741" s="1038"/>
      <c r="AN741" s="1038"/>
      <c r="AO741" s="1038"/>
      <c r="AP741" s="1038"/>
      <c r="AQ741" s="1038"/>
      <c r="AR741" s="1038"/>
      <c r="AS741" s="1038"/>
      <c r="AT741" s="1038"/>
      <c r="AU741" s="1038"/>
      <c r="AV741" s="1038"/>
      <c r="AW741" s="1038"/>
      <c r="AX741" s="1038"/>
      <c r="AY741" s="1038"/>
      <c r="AZ741" s="1038"/>
      <c r="BA741" s="1038"/>
      <c r="BB741" s="1038"/>
      <c r="BC741" s="1038"/>
      <c r="BD741" s="1038"/>
      <c r="BE741" s="1038"/>
      <c r="BF741" s="1038"/>
      <c r="BG741" s="1038"/>
      <c r="BH741" s="1038"/>
      <c r="BI741" s="1038"/>
      <c r="BJ741" s="1038"/>
      <c r="BK741" s="1038"/>
      <c r="BL741" s="1038"/>
      <c r="BM741" s="1038"/>
      <c r="BN741" s="1038"/>
      <c r="BO741" s="1038"/>
      <c r="BP741" s="1038"/>
      <c r="BQ741" s="1038"/>
      <c r="BR741" s="1038"/>
      <c r="BS741" s="1039"/>
    </row>
    <row r="742" spans="2:71" s="36" customFormat="1" ht="54" customHeight="1" x14ac:dyDescent="0.25">
      <c r="B742" s="913">
        <v>1</v>
      </c>
      <c r="C742" s="909" t="s">
        <v>273</v>
      </c>
      <c r="D742" s="826"/>
      <c r="E742" s="826"/>
      <c r="F742" s="826"/>
      <c r="G742" s="826"/>
      <c r="H742" s="826"/>
      <c r="I742" s="826"/>
      <c r="J742" s="826"/>
      <c r="K742" s="772">
        <f t="shared" ref="K742:K747" si="973">O742</f>
        <v>72546.100860000006</v>
      </c>
      <c r="L742" s="772"/>
      <c r="M742" s="772"/>
      <c r="N742" s="772"/>
      <c r="O742" s="772">
        <f>O743</f>
        <v>72546.100860000006</v>
      </c>
      <c r="P742" s="772">
        <f>X742</f>
        <v>15317.514660000001</v>
      </c>
      <c r="Q742" s="899">
        <f>P742/O742</f>
        <v>0.21114180470649763</v>
      </c>
      <c r="R742" s="826"/>
      <c r="S742" s="826"/>
      <c r="T742" s="826"/>
      <c r="U742" s="826"/>
      <c r="V742" s="826"/>
      <c r="W742" s="826"/>
      <c r="X742" s="818">
        <f>X743</f>
        <v>15317.514660000001</v>
      </c>
      <c r="Y742" s="899">
        <f>X742/O742</f>
        <v>0.21114180470649763</v>
      </c>
      <c r="Z742" s="772">
        <f>AH742</f>
        <v>58553.998820000001</v>
      </c>
      <c r="AA742" s="900">
        <f t="shared" ref="AA742:AA751" si="974">Z742/K742</f>
        <v>0.80712813129678651</v>
      </c>
      <c r="AB742" s="774">
        <f t="shared" ref="AB742:AB743" si="975">AG742</f>
        <v>0</v>
      </c>
      <c r="AC742" s="772"/>
      <c r="AD742" s="772"/>
      <c r="AE742" s="772"/>
      <c r="AF742" s="774"/>
      <c r="AG742" s="772"/>
      <c r="AH742" s="774">
        <f>AH743</f>
        <v>58553.998820000001</v>
      </c>
      <c r="AI742" s="900">
        <f>AH742/O742</f>
        <v>0.80712813129678651</v>
      </c>
      <c r="AJ742" s="774">
        <f>AR742</f>
        <v>72546.100860000006</v>
      </c>
      <c r="AK742" s="914">
        <f t="shared" ref="AK742:AK751" si="976">AJ742/K742</f>
        <v>1</v>
      </c>
      <c r="AL742" s="826"/>
      <c r="AM742" s="801"/>
      <c r="AN742" s="801"/>
      <c r="AO742" s="801"/>
      <c r="AP742" s="826"/>
      <c r="AQ742" s="826"/>
      <c r="AR742" s="774">
        <f>AR743</f>
        <v>72546.100860000006</v>
      </c>
      <c r="AS742" s="900">
        <f t="shared" ref="AS742:AS751" si="977">AR742/O742</f>
        <v>1</v>
      </c>
      <c r="AT742" s="915"/>
      <c r="AU742" s="915"/>
      <c r="AV742" s="915"/>
      <c r="AW742" s="915"/>
      <c r="AX742" s="915"/>
      <c r="AY742" s="915"/>
      <c r="AZ742" s="915"/>
      <c r="BA742" s="915"/>
      <c r="BB742" s="915"/>
      <c r="BC742" s="915"/>
      <c r="BD742" s="915"/>
      <c r="BE742" s="916"/>
      <c r="BF742" s="917"/>
      <c r="BG742" s="915"/>
      <c r="BH742" s="915"/>
      <c r="BI742" s="915"/>
      <c r="BJ742" s="915"/>
      <c r="BK742" s="916"/>
      <c r="BL742" s="917"/>
      <c r="BM742" s="834"/>
      <c r="BN742" s="834"/>
      <c r="BO742" s="834"/>
      <c r="BP742" s="834"/>
      <c r="BQ742" s="834"/>
      <c r="BR742" s="834"/>
      <c r="BS742" s="835"/>
    </row>
    <row r="743" spans="2:71" s="36" customFormat="1" ht="46.5" hidden="1" customHeight="1" x14ac:dyDescent="0.25">
      <c r="B743" s="583"/>
      <c r="C743" s="200" t="s">
        <v>56</v>
      </c>
      <c r="D743" s="583"/>
      <c r="E743" s="583"/>
      <c r="F743" s="583"/>
      <c r="G743" s="583"/>
      <c r="H743" s="583"/>
      <c r="I743" s="583"/>
      <c r="J743" s="583"/>
      <c r="K743" s="582">
        <f t="shared" si="973"/>
        <v>72546.100860000006</v>
      </c>
      <c r="L743" s="582"/>
      <c r="M743" s="582"/>
      <c r="N743" s="582"/>
      <c r="O743" s="582">
        <f>O745+O747</f>
        <v>72546.100860000006</v>
      </c>
      <c r="P743" s="582">
        <f>X743</f>
        <v>15317.514660000001</v>
      </c>
      <c r="Q743" s="515">
        <f>P743/O743</f>
        <v>0.21114180470649763</v>
      </c>
      <c r="R743" s="583"/>
      <c r="S743" s="583"/>
      <c r="T743" s="583"/>
      <c r="U743" s="583"/>
      <c r="V743" s="583"/>
      <c r="W743" s="583"/>
      <c r="X743" s="355">
        <f>X744</f>
        <v>15317.514660000001</v>
      </c>
      <c r="Y743" s="515">
        <f>X743/O743</f>
        <v>0.21114180470649763</v>
      </c>
      <c r="Z743" s="582">
        <f t="shared" ref="Z743:Z747" si="978">AH743</f>
        <v>58553.998820000001</v>
      </c>
      <c r="AA743" s="530">
        <f t="shared" si="974"/>
        <v>0.80712813129678651</v>
      </c>
      <c r="AB743" s="590">
        <f t="shared" si="975"/>
        <v>0</v>
      </c>
      <c r="AC743" s="582"/>
      <c r="AD743" s="582"/>
      <c r="AE743" s="582"/>
      <c r="AF743" s="582">
        <f>AF747+AF748</f>
        <v>0</v>
      </c>
      <c r="AG743" s="582"/>
      <c r="AH743" s="590">
        <f>AH745+AH747</f>
        <v>58553.998820000001</v>
      </c>
      <c r="AI743" s="530">
        <f>AH743/O743</f>
        <v>0.80712813129678651</v>
      </c>
      <c r="AJ743" s="590">
        <f>AR743</f>
        <v>72546.100860000006</v>
      </c>
      <c r="AK743" s="527">
        <f t="shared" si="976"/>
        <v>1</v>
      </c>
      <c r="AL743" s="583"/>
      <c r="AM743" s="355"/>
      <c r="AN743" s="355"/>
      <c r="AO743" s="355"/>
      <c r="AP743" s="583"/>
      <c r="AQ743" s="583"/>
      <c r="AR743" s="590">
        <f>AR745+AR747</f>
        <v>72546.100860000006</v>
      </c>
      <c r="AS743" s="514">
        <f t="shared" si="977"/>
        <v>1</v>
      </c>
      <c r="AT743" s="528"/>
      <c r="AU743" s="528"/>
      <c r="AV743" s="528"/>
      <c r="AW743" s="528"/>
      <c r="AX743" s="528"/>
      <c r="AY743" s="528"/>
      <c r="AZ743" s="528"/>
      <c r="BA743" s="528"/>
      <c r="BB743" s="528"/>
      <c r="BC743" s="528"/>
      <c r="BD743" s="528"/>
      <c r="BE743" s="529"/>
      <c r="BF743" s="526"/>
      <c r="BG743" s="528"/>
      <c r="BH743" s="528"/>
      <c r="BI743" s="528"/>
      <c r="BJ743" s="528"/>
      <c r="BK743" s="529"/>
      <c r="BL743" s="526"/>
      <c r="BS743" s="639"/>
    </row>
    <row r="744" spans="2:71" s="36" customFormat="1" ht="72.75" customHeight="1" x14ac:dyDescent="0.25">
      <c r="B744" s="483">
        <v>1</v>
      </c>
      <c r="C744" s="192" t="s">
        <v>370</v>
      </c>
      <c r="D744" s="583"/>
      <c r="E744" s="583"/>
      <c r="F744" s="583"/>
      <c r="G744" s="583"/>
      <c r="H744" s="583"/>
      <c r="I744" s="583"/>
      <c r="J744" s="583"/>
      <c r="K744" s="582">
        <f t="shared" si="973"/>
        <v>15317.514660000001</v>
      </c>
      <c r="L744" s="583"/>
      <c r="M744" s="583"/>
      <c r="N744" s="583"/>
      <c r="O744" s="582">
        <f>O745</f>
        <v>15317.514660000001</v>
      </c>
      <c r="P744" s="582">
        <f>X744</f>
        <v>15317.514660000001</v>
      </c>
      <c r="Q744" s="619">
        <f>P744/O744</f>
        <v>1</v>
      </c>
      <c r="R744" s="583"/>
      <c r="S744" s="583"/>
      <c r="T744" s="583"/>
      <c r="U744" s="583"/>
      <c r="V744" s="583"/>
      <c r="W744" s="583"/>
      <c r="X744" s="582">
        <f>X745</f>
        <v>15317.514660000001</v>
      </c>
      <c r="Y744" s="619">
        <f>X744/O744</f>
        <v>1</v>
      </c>
      <c r="Z744" s="582">
        <f t="shared" si="978"/>
        <v>15317.514660000001</v>
      </c>
      <c r="AA744" s="527">
        <f t="shared" si="974"/>
        <v>1</v>
      </c>
      <c r="AB744" s="582"/>
      <c r="AC744" s="582"/>
      <c r="AD744" s="582"/>
      <c r="AE744" s="582"/>
      <c r="AF744" s="582"/>
      <c r="AG744" s="582"/>
      <c r="AH744" s="590">
        <f>AH745</f>
        <v>15317.514660000001</v>
      </c>
      <c r="AI744" s="527">
        <f>AH744/P744</f>
        <v>1</v>
      </c>
      <c r="AJ744" s="590">
        <f>AR744</f>
        <v>15317.514660000001</v>
      </c>
      <c r="AK744" s="527">
        <f t="shared" si="976"/>
        <v>1</v>
      </c>
      <c r="AL744" s="583"/>
      <c r="AM744" s="355"/>
      <c r="AN744" s="355"/>
      <c r="AO744" s="355"/>
      <c r="AP744" s="583"/>
      <c r="AQ744" s="583"/>
      <c r="AR744" s="590">
        <f>AR745</f>
        <v>15317.514660000001</v>
      </c>
      <c r="AS744" s="514">
        <f t="shared" si="977"/>
        <v>1</v>
      </c>
      <c r="AT744" s="528"/>
      <c r="AU744" s="528"/>
      <c r="AV744" s="528"/>
      <c r="AW744" s="528"/>
      <c r="AX744" s="528"/>
      <c r="AY744" s="528"/>
      <c r="AZ744" s="528"/>
      <c r="BA744" s="528"/>
      <c r="BB744" s="528"/>
      <c r="BC744" s="528"/>
      <c r="BD744" s="528"/>
      <c r="BE744" s="529"/>
      <c r="BF744" s="526"/>
      <c r="BG744" s="528"/>
      <c r="BH744" s="528"/>
      <c r="BI744" s="528"/>
      <c r="BJ744" s="528"/>
      <c r="BK744" s="529"/>
      <c r="BL744" s="526"/>
      <c r="BS744" s="760" t="s">
        <v>454</v>
      </c>
    </row>
    <row r="745" spans="2:71" s="45" customFormat="1" ht="46.5" customHeight="1" x14ac:dyDescent="0.25">
      <c r="B745" s="582"/>
      <c r="C745" s="200" t="s">
        <v>56</v>
      </c>
      <c r="D745" s="582"/>
      <c r="E745" s="582"/>
      <c r="F745" s="582"/>
      <c r="G745" s="582"/>
      <c r="H745" s="582"/>
      <c r="I745" s="582"/>
      <c r="J745" s="582"/>
      <c r="K745" s="355">
        <f t="shared" si="973"/>
        <v>15317.514660000001</v>
      </c>
      <c r="L745" s="582"/>
      <c r="M745" s="582"/>
      <c r="N745" s="582"/>
      <c r="O745" s="355">
        <f>[6]Освоение!$C$48</f>
        <v>15317.514660000001</v>
      </c>
      <c r="P745" s="355">
        <f>X745</f>
        <v>15317.514660000001</v>
      </c>
      <c r="Q745" s="515">
        <f>P745/O745</f>
        <v>1</v>
      </c>
      <c r="R745" s="582"/>
      <c r="S745" s="582"/>
      <c r="T745" s="582"/>
      <c r="U745" s="582"/>
      <c r="V745" s="582"/>
      <c r="W745" s="582"/>
      <c r="X745" s="355">
        <v>15317.514660000001</v>
      </c>
      <c r="Y745" s="515">
        <f>X745/O745</f>
        <v>1</v>
      </c>
      <c r="Z745" s="355">
        <f t="shared" si="978"/>
        <v>15317.514660000001</v>
      </c>
      <c r="AA745" s="530">
        <f t="shared" si="974"/>
        <v>1</v>
      </c>
      <c r="AB745" s="582">
        <v>0</v>
      </c>
      <c r="AC745" s="582"/>
      <c r="AD745" s="582"/>
      <c r="AE745" s="582"/>
      <c r="AF745" s="582"/>
      <c r="AG745" s="582"/>
      <c r="AH745" s="355">
        <f>[16]Освоение!$I$48</f>
        <v>15317.514660000001</v>
      </c>
      <c r="AI745" s="530">
        <f>AH745/P745</f>
        <v>1</v>
      </c>
      <c r="AJ745" s="354">
        <f t="shared" ref="AJ745:AJ751" si="979">AR745</f>
        <v>15317.514660000001</v>
      </c>
      <c r="AK745" s="527">
        <f t="shared" si="976"/>
        <v>1</v>
      </c>
      <c r="AL745" s="582"/>
      <c r="AM745" s="355"/>
      <c r="AN745" s="355"/>
      <c r="AO745" s="355"/>
      <c r="AP745" s="582"/>
      <c r="AQ745" s="582"/>
      <c r="AR745" s="355">
        <f>'[12]2023_2025'!$BN$736</f>
        <v>15317.514660000001</v>
      </c>
      <c r="AS745" s="514">
        <f t="shared" si="977"/>
        <v>1</v>
      </c>
      <c r="AT745" s="531"/>
      <c r="AU745" s="531"/>
      <c r="AV745" s="531"/>
      <c r="AW745" s="531"/>
      <c r="AX745" s="531"/>
      <c r="AY745" s="531"/>
      <c r="AZ745" s="531"/>
      <c r="BA745" s="531"/>
      <c r="BB745" s="531"/>
      <c r="BC745" s="531"/>
      <c r="BD745" s="531"/>
      <c r="BE745" s="592"/>
      <c r="BF745" s="533"/>
      <c r="BG745" s="531"/>
      <c r="BH745" s="531"/>
      <c r="BI745" s="531"/>
      <c r="BJ745" s="531"/>
      <c r="BK745" s="592"/>
      <c r="BL745" s="533"/>
      <c r="BS745" s="643"/>
    </row>
    <row r="746" spans="2:71" s="36" customFormat="1" ht="93" customHeight="1" x14ac:dyDescent="0.25">
      <c r="B746" s="755">
        <v>2</v>
      </c>
      <c r="C746" s="727" t="s">
        <v>405</v>
      </c>
      <c r="D746" s="750"/>
      <c r="E746" s="750"/>
      <c r="F746" s="750"/>
      <c r="G746" s="750"/>
      <c r="H746" s="750"/>
      <c r="I746" s="750"/>
      <c r="J746" s="750"/>
      <c r="K746" s="707">
        <f t="shared" si="973"/>
        <v>57228.586199999998</v>
      </c>
      <c r="L746" s="750"/>
      <c r="M746" s="750"/>
      <c r="N746" s="750"/>
      <c r="O746" s="707">
        <f>O747</f>
        <v>57228.586199999998</v>
      </c>
      <c r="P746" s="707"/>
      <c r="Q746" s="761"/>
      <c r="R746" s="750"/>
      <c r="S746" s="750"/>
      <c r="T746" s="750"/>
      <c r="U746" s="750"/>
      <c r="V746" s="750"/>
      <c r="W746" s="750"/>
      <c r="X746" s="750"/>
      <c r="Y746" s="761"/>
      <c r="Z746" s="707">
        <f t="shared" si="978"/>
        <v>43236.48416</v>
      </c>
      <c r="AA746" s="762">
        <f t="shared" si="974"/>
        <v>0.75550501997199437</v>
      </c>
      <c r="AB746" s="707">
        <f>AB748+AB751</f>
        <v>0</v>
      </c>
      <c r="AC746" s="707"/>
      <c r="AD746" s="707"/>
      <c r="AE746" s="707"/>
      <c r="AF746" s="707">
        <f>AF748+AF751</f>
        <v>0</v>
      </c>
      <c r="AG746" s="707"/>
      <c r="AH746" s="710">
        <f>AH747</f>
        <v>43236.48416</v>
      </c>
      <c r="AI746" s="763">
        <f t="shared" ref="AI746:AI751" si="980">AH746/O746</f>
        <v>0.75550501997199437</v>
      </c>
      <c r="AJ746" s="710">
        <f t="shared" si="979"/>
        <v>57228.586199999998</v>
      </c>
      <c r="AK746" s="764">
        <f t="shared" si="976"/>
        <v>1</v>
      </c>
      <c r="AL746" s="750"/>
      <c r="AM746" s="728"/>
      <c r="AN746" s="728"/>
      <c r="AO746" s="728"/>
      <c r="AP746" s="750"/>
      <c r="AQ746" s="750"/>
      <c r="AR746" s="710">
        <f>AR747</f>
        <v>57228.586199999998</v>
      </c>
      <c r="AS746" s="763">
        <f t="shared" si="977"/>
        <v>1</v>
      </c>
      <c r="AT746" s="765"/>
      <c r="AU746" s="765"/>
      <c r="AV746" s="765"/>
      <c r="AW746" s="765"/>
      <c r="AX746" s="765"/>
      <c r="AY746" s="765"/>
      <c r="AZ746" s="765"/>
      <c r="BA746" s="765"/>
      <c r="BB746" s="765"/>
      <c r="BC746" s="765"/>
      <c r="BD746" s="765"/>
      <c r="BE746" s="766"/>
      <c r="BF746" s="767"/>
      <c r="BG746" s="765"/>
      <c r="BH746" s="765"/>
      <c r="BI746" s="765"/>
      <c r="BJ746" s="765"/>
      <c r="BK746" s="766"/>
      <c r="BL746" s="767"/>
      <c r="BM746" s="768"/>
      <c r="BN746" s="768"/>
      <c r="BO746" s="768"/>
      <c r="BP746" s="768"/>
      <c r="BQ746" s="768"/>
      <c r="BR746" s="768"/>
      <c r="BS746" s="758" t="s">
        <v>443</v>
      </c>
    </row>
    <row r="747" spans="2:71" s="36" customFormat="1" ht="46.5" customHeight="1" x14ac:dyDescent="0.25">
      <c r="B747" s="750"/>
      <c r="C747" s="769" t="s">
        <v>56</v>
      </c>
      <c r="D747" s="750"/>
      <c r="E747" s="750"/>
      <c r="F747" s="750"/>
      <c r="G747" s="750"/>
      <c r="H747" s="750"/>
      <c r="I747" s="750"/>
      <c r="J747" s="750"/>
      <c r="K747" s="728">
        <f t="shared" si="973"/>
        <v>57228.586199999998</v>
      </c>
      <c r="L747" s="707"/>
      <c r="M747" s="707"/>
      <c r="N747" s="707"/>
      <c r="O747" s="728">
        <f>[6]Освоение!$C$47</f>
        <v>57228.586199999998</v>
      </c>
      <c r="P747" s="728"/>
      <c r="Q747" s="761"/>
      <c r="R747" s="750"/>
      <c r="S747" s="750"/>
      <c r="T747" s="750"/>
      <c r="U747" s="750"/>
      <c r="V747" s="750"/>
      <c r="W747" s="750"/>
      <c r="X747" s="750"/>
      <c r="Y747" s="761"/>
      <c r="Z747" s="728">
        <f t="shared" si="978"/>
        <v>43236.48416</v>
      </c>
      <c r="AA747" s="762">
        <f t="shared" si="974"/>
        <v>0.75550501997199437</v>
      </c>
      <c r="AB747" s="707">
        <f>AB749+AB752</f>
        <v>0</v>
      </c>
      <c r="AC747" s="707"/>
      <c r="AD747" s="707"/>
      <c r="AE747" s="707"/>
      <c r="AF747" s="707">
        <f>AF749+AF752</f>
        <v>0</v>
      </c>
      <c r="AG747" s="707"/>
      <c r="AH747" s="710">
        <f>[16]Освоение!$I$47</f>
        <v>43236.48416</v>
      </c>
      <c r="AI747" s="763">
        <f t="shared" si="980"/>
        <v>0.75550501997199437</v>
      </c>
      <c r="AJ747" s="732">
        <f t="shared" si="979"/>
        <v>57228.586199999998</v>
      </c>
      <c r="AK747" s="764">
        <f t="shared" si="976"/>
        <v>1</v>
      </c>
      <c r="AL747" s="750"/>
      <c r="AM747" s="728"/>
      <c r="AN747" s="728"/>
      <c r="AO747" s="728"/>
      <c r="AP747" s="750"/>
      <c r="AQ747" s="750"/>
      <c r="AR747" s="728">
        <f>'[12]2023_2025'!$BN$738</f>
        <v>57228.586199999998</v>
      </c>
      <c r="AS747" s="763">
        <f t="shared" si="977"/>
        <v>1</v>
      </c>
      <c r="AT747" s="765"/>
      <c r="AU747" s="765"/>
      <c r="AV747" s="765"/>
      <c r="AW747" s="765"/>
      <c r="AX747" s="765"/>
      <c r="AY747" s="765"/>
      <c r="AZ747" s="765"/>
      <c r="BA747" s="765"/>
      <c r="BB747" s="765"/>
      <c r="BC747" s="765"/>
      <c r="BD747" s="765"/>
      <c r="BE747" s="766"/>
      <c r="BF747" s="767"/>
      <c r="BG747" s="765"/>
      <c r="BH747" s="765"/>
      <c r="BI747" s="765"/>
      <c r="BJ747" s="765"/>
      <c r="BK747" s="766"/>
      <c r="BL747" s="767"/>
      <c r="BM747" s="768"/>
      <c r="BN747" s="768"/>
      <c r="BO747" s="768"/>
      <c r="BP747" s="768"/>
      <c r="BQ747" s="768"/>
      <c r="BR747" s="768"/>
      <c r="BS747" s="716" t="s">
        <v>447</v>
      </c>
    </row>
    <row r="748" spans="2:71" s="38" customFormat="1" ht="60.75" customHeight="1" x14ac:dyDescent="0.25">
      <c r="B748" s="1052" t="s">
        <v>371</v>
      </c>
      <c r="C748" s="1052"/>
      <c r="D748" s="772" t="e">
        <f>D592+#REF!+#REF!</f>
        <v>#REF!</v>
      </c>
      <c r="E748" s="772" t="e">
        <f>E592+#REF!+#REF!</f>
        <v>#REF!</v>
      </c>
      <c r="F748" s="772" t="e">
        <f>F592+#REF!+#REF!</f>
        <v>#REF!</v>
      </c>
      <c r="G748" s="772" t="e">
        <f>G592+#REF!+#REF!</f>
        <v>#REF!</v>
      </c>
      <c r="H748" s="772" t="e">
        <f>H592+#REF!+#REF!</f>
        <v>#REF!</v>
      </c>
      <c r="I748" s="772" t="e">
        <f>I592+#REF!+#REF!</f>
        <v>#REF!</v>
      </c>
      <c r="J748" s="772" t="e">
        <f>J592+#REF!+#REF!</f>
        <v>#REF!</v>
      </c>
      <c r="K748" s="772">
        <f>L748+N748+O748</f>
        <v>451428.82919999998</v>
      </c>
      <c r="L748" s="772">
        <f>L721+L710</f>
        <v>0</v>
      </c>
      <c r="M748" s="772"/>
      <c r="N748" s="772">
        <f>N721+N710</f>
        <v>0</v>
      </c>
      <c r="O748" s="772">
        <f>O726+O742</f>
        <v>451428.82919999998</v>
      </c>
      <c r="P748" s="772">
        <f>P726+P742</f>
        <v>75110.858429999993</v>
      </c>
      <c r="Q748" s="772">
        <f t="shared" ref="Q748:Q751" si="981">P748/K748</f>
        <v>0.16638471797006799</v>
      </c>
      <c r="R748" s="772">
        <f>R726+R742</f>
        <v>0</v>
      </c>
      <c r="S748" s="772">
        <f>S721+S710</f>
        <v>0</v>
      </c>
      <c r="T748" s="772"/>
      <c r="U748" s="772"/>
      <c r="V748" s="772">
        <f>V726+V742</f>
        <v>0</v>
      </c>
      <c r="W748" s="772">
        <f>W721+W710</f>
        <v>0</v>
      </c>
      <c r="X748" s="772">
        <f>X726+X742</f>
        <v>75110.858429999993</v>
      </c>
      <c r="Y748" s="772" t="e">
        <f>Y721+Y710</f>
        <v>#DIV/0!</v>
      </c>
      <c r="Z748" s="772">
        <f>Z742+Z726</f>
        <v>437436.72715999995</v>
      </c>
      <c r="AA748" s="773">
        <f t="shared" si="974"/>
        <v>0.96900485495178468</v>
      </c>
      <c r="AB748" s="774"/>
      <c r="AC748" s="773"/>
      <c r="AD748" s="773"/>
      <c r="AE748" s="773"/>
      <c r="AF748" s="774"/>
      <c r="AG748" s="772"/>
      <c r="AH748" s="774">
        <f>AH726+AH742</f>
        <v>437436.72715999995</v>
      </c>
      <c r="AI748" s="773">
        <f t="shared" si="980"/>
        <v>0.96900485495178468</v>
      </c>
      <c r="AJ748" s="774">
        <f t="shared" si="979"/>
        <v>451428.82919999998</v>
      </c>
      <c r="AK748" s="914">
        <f t="shared" si="976"/>
        <v>1</v>
      </c>
      <c r="AL748" s="774">
        <f>AL721+AL710</f>
        <v>0</v>
      </c>
      <c r="AM748" s="801"/>
      <c r="AN748" s="801"/>
      <c r="AO748" s="801"/>
      <c r="AP748" s="774">
        <f>AP721+AP710</f>
        <v>0</v>
      </c>
      <c r="AQ748" s="772"/>
      <c r="AR748" s="774">
        <f>AR726+AR742</f>
        <v>451428.82919999998</v>
      </c>
      <c r="AS748" s="900">
        <f t="shared" si="977"/>
        <v>1</v>
      </c>
      <c r="AT748" s="791" t="e">
        <f>#REF!+AT712+AT715+AT726</f>
        <v>#REF!</v>
      </c>
      <c r="AU748" s="791" t="e">
        <f>#REF!+AU712+AU715+AU726</f>
        <v>#REF!</v>
      </c>
      <c r="AV748" s="791" t="e">
        <f>#REF!+AV712+AV715+AV726</f>
        <v>#REF!</v>
      </c>
      <c r="AW748" s="791" t="e">
        <f>#REF!+AW712+AW715+AW726</f>
        <v>#REF!</v>
      </c>
      <c r="AX748" s="791" t="e">
        <f>#REF!+AX712+AX715+AX726</f>
        <v>#REF!</v>
      </c>
      <c r="AY748" s="791" t="e">
        <f>#REF!+AY712+AY715+AY726</f>
        <v>#REF!</v>
      </c>
      <c r="AZ748" s="791" t="e">
        <f>#REF!+AZ712+AZ715+AZ726</f>
        <v>#REF!</v>
      </c>
      <c r="BA748" s="791" t="e">
        <f>#REF!+BA712+BA715+BA726</f>
        <v>#REF!</v>
      </c>
      <c r="BB748" s="791" t="e">
        <f>#REF!+BB712+BB715+BB726</f>
        <v>#REF!</v>
      </c>
      <c r="BC748" s="791" t="e">
        <f>#REF!+BC712+BC715+BC726</f>
        <v>#REF!</v>
      </c>
      <c r="BD748" s="791" t="e">
        <f>#REF!+BD712+BD715+BD726</f>
        <v>#REF!</v>
      </c>
      <c r="BE748" s="776">
        <f>BE721+BE710</f>
        <v>0</v>
      </c>
      <c r="BF748" s="785">
        <f>BE748/K748</f>
        <v>0</v>
      </c>
      <c r="BG748" s="776">
        <f>BG721+BG710</f>
        <v>0</v>
      </c>
      <c r="BH748" s="894" t="e">
        <f>BG748/L748</f>
        <v>#DIV/0!</v>
      </c>
      <c r="BI748" s="776"/>
      <c r="BJ748" s="791"/>
      <c r="BK748" s="776">
        <f>BK721+BK710</f>
        <v>0</v>
      </c>
      <c r="BL748" s="894">
        <f>BK748/O748</f>
        <v>0</v>
      </c>
      <c r="BM748" s="895"/>
      <c r="BN748" s="895"/>
      <c r="BO748" s="895"/>
      <c r="BP748" s="895"/>
      <c r="BQ748" s="895"/>
      <c r="BR748" s="895"/>
      <c r="BS748" s="896"/>
    </row>
    <row r="749" spans="2:71" s="42" customFormat="1" ht="36" customHeight="1" x14ac:dyDescent="0.25">
      <c r="B749" s="582"/>
      <c r="C749" s="200" t="s">
        <v>56</v>
      </c>
      <c r="D749" s="582" t="e">
        <f>D593+D648+D653+#REF!+#REF!+#REF!</f>
        <v>#REF!</v>
      </c>
      <c r="E749" s="582"/>
      <c r="F749" s="582"/>
      <c r="G749" s="582"/>
      <c r="H749" s="582"/>
      <c r="I749" s="582"/>
      <c r="J749" s="582"/>
      <c r="K749" s="582">
        <f>L749+N749+O749</f>
        <v>176667.2292</v>
      </c>
      <c r="L749" s="582">
        <f>L723+L710</f>
        <v>0</v>
      </c>
      <c r="M749" s="582"/>
      <c r="N749" s="582">
        <f>N723+N710</f>
        <v>0</v>
      </c>
      <c r="O749" s="582">
        <f>O743+O728</f>
        <v>176667.2292</v>
      </c>
      <c r="P749" s="582">
        <f>X749</f>
        <v>30681.136760000001</v>
      </c>
      <c r="Q749" s="594">
        <f t="shared" si="981"/>
        <v>0.17366625886947459</v>
      </c>
      <c r="R749" s="582">
        <f t="shared" ref="P749:R751" si="982">R727+R743</f>
        <v>0</v>
      </c>
      <c r="S749" s="594">
        <f>S722+S711</f>
        <v>0</v>
      </c>
      <c r="T749" s="594"/>
      <c r="U749" s="594"/>
      <c r="V749" s="582">
        <f t="shared" ref="V749:V751" si="983">V727+V743</f>
        <v>0</v>
      </c>
      <c r="W749" s="582"/>
      <c r="X749" s="582">
        <f>X728+X743</f>
        <v>30681.136760000001</v>
      </c>
      <c r="Y749" s="594">
        <f t="shared" ref="Y749:Y751" si="984">X749/O749</f>
        <v>0.17366625886947459</v>
      </c>
      <c r="Z749" s="582">
        <f>Z728+Z743</f>
        <v>162675.12716</v>
      </c>
      <c r="AA749" s="349">
        <f t="shared" si="974"/>
        <v>0.92079967460088519</v>
      </c>
      <c r="AB749" s="590"/>
      <c r="AC749" s="349"/>
      <c r="AD749" s="349"/>
      <c r="AE749" s="349"/>
      <c r="AF749" s="582"/>
      <c r="AG749" s="582"/>
      <c r="AH749" s="590">
        <f>AH728+AH743</f>
        <v>162675.12716</v>
      </c>
      <c r="AI749" s="349">
        <f t="shared" si="980"/>
        <v>0.92079967460088519</v>
      </c>
      <c r="AJ749" s="590">
        <f t="shared" si="979"/>
        <v>176667.2292</v>
      </c>
      <c r="AK749" s="527">
        <f t="shared" si="976"/>
        <v>1</v>
      </c>
      <c r="AL749" s="590">
        <f>AL723+AL710</f>
        <v>0</v>
      </c>
      <c r="AM749" s="355"/>
      <c r="AN749" s="355"/>
      <c r="AO749" s="355"/>
      <c r="AP749" s="582">
        <f>AP723+AP710</f>
        <v>0</v>
      </c>
      <c r="AQ749" s="582"/>
      <c r="AR749" s="590">
        <f>AR743+AR728</f>
        <v>176667.2292</v>
      </c>
      <c r="AS749" s="514">
        <f t="shared" si="977"/>
        <v>1</v>
      </c>
      <c r="AT749" s="331" t="e">
        <f>#REF!+AT714+AT718+AT723+AT727</f>
        <v>#REF!</v>
      </c>
      <c r="AU749" s="331" t="e">
        <f>#REF!+AU714+AU718+AU723+AU727</f>
        <v>#REF!</v>
      </c>
      <c r="AV749" s="331" t="e">
        <f>#REF!+AV714+AV718+AV723+AV727</f>
        <v>#REF!</v>
      </c>
      <c r="AW749" s="331" t="e">
        <f>#REF!+AW714+AW718+AW723+AW727</f>
        <v>#REF!</v>
      </c>
      <c r="AX749" s="331" t="e">
        <f>#REF!+AX714+AX718+AX723+AX727</f>
        <v>#REF!</v>
      </c>
      <c r="AY749" s="331" t="e">
        <f>#REF!+AY714+AY718+AY723+AY727</f>
        <v>#REF!</v>
      </c>
      <c r="AZ749" s="331" t="e">
        <f>#REF!+AZ714+AZ718+AZ723+AZ727</f>
        <v>#REF!</v>
      </c>
      <c r="BA749" s="331" t="e">
        <f>#REF!+BA714+BA718+BA723+BA727</f>
        <v>#REF!</v>
      </c>
      <c r="BB749" s="331" t="e">
        <f>#REF!+BB714+BB718+BB723+BB727</f>
        <v>#REF!</v>
      </c>
      <c r="BC749" s="331" t="e">
        <f>#REF!+BC714+BC718+BC723+BC727</f>
        <v>#REF!</v>
      </c>
      <c r="BD749" s="331" t="e">
        <f>#REF!+BD714+BD718+BD723+BD727</f>
        <v>#REF!</v>
      </c>
      <c r="BE749" s="593">
        <f>BE723+BE710</f>
        <v>0</v>
      </c>
      <c r="BF749" s="341">
        <f t="shared" ref="BF749:BF751" si="985">BE749/K749</f>
        <v>0</v>
      </c>
      <c r="BG749" s="593">
        <f>BG723+BG710</f>
        <v>0</v>
      </c>
      <c r="BH749" s="405" t="e">
        <f t="shared" ref="BH749" si="986">BG749/L749</f>
        <v>#DIV/0!</v>
      </c>
      <c r="BI749" s="331"/>
      <c r="BJ749" s="331"/>
      <c r="BK749" s="593">
        <f>BK723+BK710</f>
        <v>0</v>
      </c>
      <c r="BL749" s="405">
        <f t="shared" ref="BL749:BL751" si="987">BK749/O749</f>
        <v>0</v>
      </c>
      <c r="BM749" s="41"/>
      <c r="BN749" s="41"/>
      <c r="BS749" s="646"/>
    </row>
    <row r="750" spans="2:71" s="36" customFormat="1" ht="40.5" customHeight="1" x14ac:dyDescent="0.25">
      <c r="B750" s="583"/>
      <c r="C750" s="199" t="s">
        <v>57</v>
      </c>
      <c r="D750" s="583" t="e">
        <f>D594+D649</f>
        <v>#REF!</v>
      </c>
      <c r="E750" s="583"/>
      <c r="F750" s="583"/>
      <c r="G750" s="583"/>
      <c r="H750" s="583"/>
      <c r="I750" s="583"/>
      <c r="J750" s="583"/>
      <c r="K750" s="583">
        <f>O750</f>
        <v>274761.59999999998</v>
      </c>
      <c r="L750" s="583">
        <f>L729</f>
        <v>0</v>
      </c>
      <c r="M750" s="583"/>
      <c r="N750" s="583">
        <f>N729</f>
        <v>0</v>
      </c>
      <c r="O750" s="583">
        <f>O729</f>
        <v>274761.59999999998</v>
      </c>
      <c r="P750" s="583">
        <f>X750</f>
        <v>44429.721669999999</v>
      </c>
      <c r="Q750" s="594">
        <f t="shared" si="981"/>
        <v>0.1617028058869944</v>
      </c>
      <c r="R750" s="583">
        <f t="shared" si="982"/>
        <v>0</v>
      </c>
      <c r="S750" s="594">
        <f>S723+S712</f>
        <v>0</v>
      </c>
      <c r="T750" s="594"/>
      <c r="U750" s="594"/>
      <c r="V750" s="583">
        <f t="shared" si="983"/>
        <v>0</v>
      </c>
      <c r="W750" s="583"/>
      <c r="X750" s="583">
        <f>X729</f>
        <v>44429.721669999999</v>
      </c>
      <c r="Y750" s="594">
        <f t="shared" si="984"/>
        <v>0.1617028058869944</v>
      </c>
      <c r="Z750" s="583">
        <f>Z729</f>
        <v>274761.59999999998</v>
      </c>
      <c r="AA750" s="349">
        <f t="shared" si="974"/>
        <v>1</v>
      </c>
      <c r="AB750" s="583"/>
      <c r="AC750" s="349"/>
      <c r="AD750" s="349"/>
      <c r="AE750" s="349"/>
      <c r="AF750" s="583"/>
      <c r="AG750" s="583"/>
      <c r="AH750" s="309">
        <f>AH729</f>
        <v>274761.59999999998</v>
      </c>
      <c r="AI750" s="349">
        <f t="shared" si="980"/>
        <v>1</v>
      </c>
      <c r="AJ750" s="309">
        <f t="shared" si="979"/>
        <v>274761.59999999998</v>
      </c>
      <c r="AK750" s="527">
        <f t="shared" si="976"/>
        <v>1</v>
      </c>
      <c r="AL750" s="309">
        <f>AL713+AL717+AL722</f>
        <v>18741.143410000001</v>
      </c>
      <c r="AM750" s="355"/>
      <c r="AN750" s="355"/>
      <c r="AO750" s="355"/>
      <c r="AP750" s="583">
        <f>AP713+AP717+AP722</f>
        <v>0</v>
      </c>
      <c r="AQ750" s="583"/>
      <c r="AR750" s="309">
        <f>AR729</f>
        <v>274761.59999999998</v>
      </c>
      <c r="AS750" s="514">
        <f t="shared" si="977"/>
        <v>1</v>
      </c>
      <c r="AT750" s="310" t="e">
        <f t="shared" ref="AT750:BE750" si="988">AT713+AT717+AT722</f>
        <v>#REF!</v>
      </c>
      <c r="AU750" s="310" t="e">
        <f t="shared" si="988"/>
        <v>#REF!</v>
      </c>
      <c r="AV750" s="310" t="e">
        <f t="shared" si="988"/>
        <v>#REF!</v>
      </c>
      <c r="AW750" s="310" t="e">
        <f t="shared" si="988"/>
        <v>#REF!</v>
      </c>
      <c r="AX750" s="310" t="e">
        <f t="shared" si="988"/>
        <v>#REF!</v>
      </c>
      <c r="AY750" s="310" t="e">
        <f t="shared" si="988"/>
        <v>#REF!</v>
      </c>
      <c r="AZ750" s="310" t="e">
        <f t="shared" si="988"/>
        <v>#REF!</v>
      </c>
      <c r="BA750" s="310" t="e">
        <f t="shared" si="988"/>
        <v>#REF!</v>
      </c>
      <c r="BB750" s="310" t="e">
        <f t="shared" si="988"/>
        <v>#REF!</v>
      </c>
      <c r="BC750" s="310" t="e">
        <f t="shared" si="988"/>
        <v>#REF!</v>
      </c>
      <c r="BD750" s="310" t="e">
        <f t="shared" si="988"/>
        <v>#REF!</v>
      </c>
      <c r="BE750" s="311">
        <f t="shared" si="988"/>
        <v>0</v>
      </c>
      <c r="BF750" s="341">
        <f t="shared" si="985"/>
        <v>0</v>
      </c>
      <c r="BG750" s="310">
        <f>BG713+BG717+BG722</f>
        <v>0</v>
      </c>
      <c r="BH750" s="405">
        <v>0</v>
      </c>
      <c r="BI750" s="310"/>
      <c r="BJ750" s="310"/>
      <c r="BK750" s="311">
        <f>BK713+BK717+BK722</f>
        <v>0</v>
      </c>
      <c r="BL750" s="405">
        <f t="shared" si="987"/>
        <v>0</v>
      </c>
      <c r="BS750" s="639"/>
    </row>
    <row r="751" spans="2:71" s="99" customFormat="1" ht="38.25" hidden="1" customHeight="1" x14ac:dyDescent="0.25">
      <c r="B751" s="957" t="s">
        <v>58</v>
      </c>
      <c r="C751" s="957"/>
      <c r="D751" s="416" t="e">
        <f>D598+D650</f>
        <v>#REF!</v>
      </c>
      <c r="E751" s="416">
        <f>E598+E650</f>
        <v>0</v>
      </c>
      <c r="F751" s="416">
        <f>F598+F650</f>
        <v>0</v>
      </c>
      <c r="G751" s="416">
        <f>G598+G650</f>
        <v>0</v>
      </c>
      <c r="H751" s="416">
        <f>I751+J751</f>
        <v>0</v>
      </c>
      <c r="I751" s="416">
        <f>I598+I650</f>
        <v>0</v>
      </c>
      <c r="J751" s="416">
        <f>J598+J650</f>
        <v>0</v>
      </c>
      <c r="K751" s="416">
        <f>L751+N751+O751</f>
        <v>451428.82919999998</v>
      </c>
      <c r="L751" s="416">
        <f>L665+L715</f>
        <v>0</v>
      </c>
      <c r="M751" s="416"/>
      <c r="N751" s="416">
        <f>N665+N715</f>
        <v>0</v>
      </c>
      <c r="O751" s="416">
        <f>O748</f>
        <v>451428.82919999998</v>
      </c>
      <c r="P751" s="416">
        <f t="shared" si="982"/>
        <v>59747.23633</v>
      </c>
      <c r="Q751" s="416">
        <f t="shared" si="981"/>
        <v>0.13235139730858819</v>
      </c>
      <c r="R751" s="416">
        <f t="shared" si="982"/>
        <v>0</v>
      </c>
      <c r="S751" s="416">
        <f>S724+S713</f>
        <v>0</v>
      </c>
      <c r="T751" s="416"/>
      <c r="U751" s="416"/>
      <c r="V751" s="416">
        <f t="shared" si="983"/>
        <v>0</v>
      </c>
      <c r="W751" s="416"/>
      <c r="X751" s="416">
        <f t="shared" ref="X751" si="989">X729+X745</f>
        <v>59747.23633</v>
      </c>
      <c r="Y751" s="416">
        <f t="shared" si="984"/>
        <v>0.13235139730858819</v>
      </c>
      <c r="Z751" s="416">
        <f>AB751+AF751+AH751</f>
        <v>437436.72715999995</v>
      </c>
      <c r="AA751" s="438">
        <f t="shared" si="974"/>
        <v>0.96900485495178468</v>
      </c>
      <c r="AB751" s="416"/>
      <c r="AC751" s="438"/>
      <c r="AD751" s="438"/>
      <c r="AE751" s="438"/>
      <c r="AF751" s="416"/>
      <c r="AG751" s="416"/>
      <c r="AH751" s="417">
        <f>AH748</f>
        <v>437436.72715999995</v>
      </c>
      <c r="AI751" s="438">
        <f t="shared" si="980"/>
        <v>0.96900485495178468</v>
      </c>
      <c r="AJ751" s="417">
        <f t="shared" si="979"/>
        <v>451428.82919999998</v>
      </c>
      <c r="AK751" s="527">
        <f t="shared" si="976"/>
        <v>1</v>
      </c>
      <c r="AL751" s="417">
        <v>0</v>
      </c>
      <c r="AM751" s="355"/>
      <c r="AN751" s="355"/>
      <c r="AO751" s="355"/>
      <c r="AP751" s="416">
        <v>0</v>
      </c>
      <c r="AQ751" s="416"/>
      <c r="AR751" s="417">
        <f>AR748</f>
        <v>451428.82919999998</v>
      </c>
      <c r="AS751" s="514">
        <f t="shared" si="977"/>
        <v>1</v>
      </c>
      <c r="AT751" s="418" t="e">
        <f>#REF!+AT715</f>
        <v>#REF!</v>
      </c>
      <c r="AU751" s="418" t="e">
        <f>#REF!+AU715</f>
        <v>#REF!</v>
      </c>
      <c r="AV751" s="418" t="e">
        <f>#REF!+AV715</f>
        <v>#REF!</v>
      </c>
      <c r="AW751" s="418" t="e">
        <f>#REF!+AW715</f>
        <v>#REF!</v>
      </c>
      <c r="AX751" s="418" t="e">
        <f>#REF!+AX715</f>
        <v>#REF!</v>
      </c>
      <c r="AY751" s="418" t="e">
        <f>#REF!+AY715</f>
        <v>#REF!</v>
      </c>
      <c r="AZ751" s="418" t="e">
        <f>#REF!+AZ715</f>
        <v>#REF!</v>
      </c>
      <c r="BA751" s="418" t="e">
        <f>#REF!+BA715</f>
        <v>#REF!</v>
      </c>
      <c r="BB751" s="418" t="e">
        <f>#REF!+BB715</f>
        <v>#REF!</v>
      </c>
      <c r="BC751" s="418" t="e">
        <f>#REF!+BC715</f>
        <v>#REF!</v>
      </c>
      <c r="BD751" s="418" t="e">
        <f>#REF!+BD715</f>
        <v>#REF!</v>
      </c>
      <c r="BE751" s="419">
        <f>BG751+BI751+BK751</f>
        <v>0</v>
      </c>
      <c r="BF751" s="440">
        <f t="shared" si="985"/>
        <v>0</v>
      </c>
      <c r="BG751" s="418">
        <v>0</v>
      </c>
      <c r="BH751" s="510">
        <v>0</v>
      </c>
      <c r="BI751" s="418"/>
      <c r="BJ751" s="418"/>
      <c r="BK751" s="418">
        <f>BK665+BK715</f>
        <v>0</v>
      </c>
      <c r="BL751" s="510">
        <f t="shared" si="987"/>
        <v>0</v>
      </c>
      <c r="BM751" s="98"/>
      <c r="BN751" s="98"/>
      <c r="BS751" s="702"/>
    </row>
    <row r="752" spans="2:71" s="36" customFormat="1" ht="46.5" hidden="1" customHeight="1" x14ac:dyDescent="0.25">
      <c r="B752" s="583"/>
      <c r="C752" s="199"/>
      <c r="D752" s="583"/>
      <c r="E752" s="583"/>
      <c r="F752" s="583"/>
      <c r="G752" s="583"/>
      <c r="H752" s="583"/>
      <c r="I752" s="583"/>
      <c r="J752" s="583"/>
      <c r="K752" s="309"/>
      <c r="L752" s="309"/>
      <c r="M752" s="309"/>
      <c r="N752" s="309"/>
      <c r="O752" s="309"/>
      <c r="P752" s="309"/>
      <c r="Q752" s="514"/>
      <c r="R752" s="583"/>
      <c r="S752" s="583"/>
      <c r="T752" s="583"/>
      <c r="U752" s="583"/>
      <c r="V752" s="583"/>
      <c r="W752" s="583"/>
      <c r="X752" s="309"/>
      <c r="Y752" s="514"/>
      <c r="Z752" s="309"/>
      <c r="AA752" s="514"/>
      <c r="AB752" s="583"/>
      <c r="AC752" s="583"/>
      <c r="AD752" s="583"/>
      <c r="AE752" s="583"/>
      <c r="AF752" s="583"/>
      <c r="AG752" s="583"/>
      <c r="AH752" s="309"/>
      <c r="AI752" s="514"/>
      <c r="AJ752" s="309"/>
      <c r="AK752" s="514"/>
      <c r="AL752" s="583"/>
      <c r="AM752" s="355"/>
      <c r="AN752" s="355"/>
      <c r="AO752" s="355"/>
      <c r="AP752" s="583"/>
      <c r="AQ752" s="583"/>
      <c r="AR752" s="309"/>
      <c r="AS752" s="514"/>
      <c r="AT752" s="528"/>
      <c r="AU752" s="528"/>
      <c r="AV752" s="528"/>
      <c r="AW752" s="528"/>
      <c r="AX752" s="528"/>
      <c r="AY752" s="528"/>
      <c r="AZ752" s="528"/>
      <c r="BA752" s="528"/>
      <c r="BB752" s="528"/>
      <c r="BC752" s="528"/>
      <c r="BD752" s="528"/>
      <c r="BE752" s="529"/>
      <c r="BF752" s="526"/>
      <c r="BG752" s="528"/>
      <c r="BH752" s="528"/>
      <c r="BI752" s="528"/>
      <c r="BJ752" s="528"/>
      <c r="BK752" s="529"/>
      <c r="BL752" s="526"/>
    </row>
    <row r="753" spans="2:64" s="38" customFormat="1" ht="60.75" hidden="1" customHeight="1" x14ac:dyDescent="0.25">
      <c r="B753" s="952" t="s">
        <v>275</v>
      </c>
      <c r="C753" s="953"/>
      <c r="D753" s="953"/>
      <c r="E753" s="953"/>
      <c r="F753" s="953"/>
      <c r="G753" s="953"/>
      <c r="H753" s="953"/>
      <c r="I753" s="953"/>
      <c r="J753" s="953"/>
      <c r="K753" s="953"/>
      <c r="L753" s="953"/>
      <c r="M753" s="953"/>
      <c r="N753" s="953"/>
      <c r="O753" s="953"/>
      <c r="P753" s="953"/>
      <c r="Q753" s="953"/>
      <c r="R753" s="953"/>
      <c r="S753" s="953"/>
      <c r="T753" s="953"/>
      <c r="U753" s="953"/>
      <c r="V753" s="953"/>
      <c r="W753" s="953"/>
      <c r="X753" s="953"/>
      <c r="Y753" s="953"/>
      <c r="Z753" s="953"/>
      <c r="AA753" s="953"/>
      <c r="AB753" s="953"/>
      <c r="AC753" s="953"/>
      <c r="AD753" s="953"/>
      <c r="AE753" s="953"/>
      <c r="AF753" s="953"/>
      <c r="AG753" s="953"/>
      <c r="AH753" s="953"/>
      <c r="AI753" s="953"/>
      <c r="AJ753" s="953"/>
      <c r="AK753" s="953"/>
      <c r="AL753" s="953"/>
      <c r="AM753" s="953"/>
      <c r="AN753" s="953"/>
      <c r="AO753" s="953"/>
      <c r="AP753" s="953"/>
      <c r="AQ753" s="953"/>
      <c r="AR753" s="953"/>
      <c r="AS753" s="953"/>
      <c r="AT753" s="953"/>
      <c r="AU753" s="953"/>
      <c r="AV753" s="953"/>
      <c r="AW753" s="953"/>
      <c r="AX753" s="953"/>
      <c r="AY753" s="953"/>
      <c r="AZ753" s="953"/>
      <c r="BA753" s="953"/>
      <c r="BB753" s="953"/>
      <c r="BC753" s="953"/>
      <c r="BD753" s="953"/>
      <c r="BE753" s="953"/>
      <c r="BF753" s="953"/>
      <c r="BG753" s="953"/>
      <c r="BH753" s="953"/>
      <c r="BI753" s="953"/>
      <c r="BJ753" s="953"/>
      <c r="BK753" s="953"/>
      <c r="BL753" s="953"/>
    </row>
    <row r="754" spans="2:64" s="85" customFormat="1" ht="66" hidden="1" customHeight="1" x14ac:dyDescent="0.25">
      <c r="B754" s="482" t="s">
        <v>60</v>
      </c>
      <c r="C754" s="212" t="s">
        <v>276</v>
      </c>
      <c r="D754" s="594"/>
      <c r="E754" s="594">
        <f>F754+G754</f>
        <v>20000</v>
      </c>
      <c r="F754" s="594">
        <f>20000</f>
        <v>20000</v>
      </c>
      <c r="G754" s="594">
        <f>G755+G756</f>
        <v>0</v>
      </c>
      <c r="H754" s="594"/>
      <c r="I754" s="594"/>
      <c r="J754" s="594"/>
      <c r="K754" s="348">
        <f>L754</f>
        <v>0</v>
      </c>
      <c r="L754" s="348"/>
      <c r="M754" s="348"/>
      <c r="N754" s="348">
        <v>0</v>
      </c>
      <c r="O754" s="348">
        <v>0</v>
      </c>
      <c r="P754" s="348">
        <f>R754+X754</f>
        <v>0</v>
      </c>
      <c r="Q754" s="349" t="e">
        <f>P754/K754</f>
        <v>#DIV/0!</v>
      </c>
      <c r="R754" s="348">
        <f>AB754</f>
        <v>0</v>
      </c>
      <c r="S754" s="349" t="e">
        <f>R754/L754</f>
        <v>#DIV/0!</v>
      </c>
      <c r="T754" s="349"/>
      <c r="U754" s="349"/>
      <c r="V754" s="594"/>
      <c r="W754" s="594"/>
      <c r="X754" s="594"/>
      <c r="Y754" s="349"/>
      <c r="Z754" s="348">
        <f>AB754+AF754+AH754</f>
        <v>0</v>
      </c>
      <c r="AA754" s="349" t="e">
        <f>Z754/K754</f>
        <v>#DIV/0!</v>
      </c>
      <c r="AB754" s="348"/>
      <c r="AC754" s="349" t="e">
        <f>AB754/L754</f>
        <v>#DIV/0!</v>
      </c>
      <c r="AD754" s="349"/>
      <c r="AE754" s="349"/>
      <c r="AF754" s="594"/>
      <c r="AG754" s="594"/>
      <c r="AH754" s="594"/>
      <c r="AI754" s="594"/>
      <c r="AJ754" s="348">
        <f>AL754+AR754</f>
        <v>0</v>
      </c>
      <c r="AK754" s="349" t="e">
        <f>AJ754/K754</f>
        <v>#DIV/0!</v>
      </c>
      <c r="AL754" s="348">
        <f>AB754</f>
        <v>0</v>
      </c>
      <c r="AM754" s="338" t="e">
        <f>AL754/L754</f>
        <v>#DIV/0!</v>
      </c>
      <c r="AN754" s="338"/>
      <c r="AO754" s="338"/>
      <c r="AP754" s="594"/>
      <c r="AQ754" s="594"/>
      <c r="AR754" s="594"/>
      <c r="AS754" s="594"/>
      <c r="AT754" s="595">
        <f>AP754</f>
        <v>0</v>
      </c>
      <c r="AU754" s="595"/>
      <c r="AV754" s="595"/>
      <c r="AW754" s="595">
        <f>AX754</f>
        <v>0</v>
      </c>
      <c r="AX754" s="595">
        <f>AT754</f>
        <v>0</v>
      </c>
      <c r="AY754" s="595"/>
      <c r="AZ754" s="595"/>
      <c r="BA754" s="595">
        <f>BB754</f>
        <v>0</v>
      </c>
      <c r="BB754" s="595">
        <f>AF754</f>
        <v>0</v>
      </c>
      <c r="BC754" s="595"/>
      <c r="BD754" s="595"/>
      <c r="BE754" s="352">
        <f>BG754+BK754</f>
        <v>0</v>
      </c>
      <c r="BF754" s="353" t="e">
        <f>BE754/K754</f>
        <v>#DIV/0!</v>
      </c>
      <c r="BG754" s="352">
        <f>L754-AB754</f>
        <v>0</v>
      </c>
      <c r="BH754" s="353" t="e">
        <f>BG754/L754</f>
        <v>#DIV/0!</v>
      </c>
      <c r="BI754" s="595"/>
      <c r="BJ754" s="595"/>
      <c r="BK754" s="595"/>
      <c r="BL754" s="595"/>
    </row>
    <row r="755" spans="2:64" s="38" customFormat="1" ht="18" hidden="1" customHeight="1" x14ac:dyDescent="0.25">
      <c r="B755" s="232" t="s">
        <v>277</v>
      </c>
      <c r="C755" s="186"/>
      <c r="D755" s="582"/>
      <c r="E755" s="582"/>
      <c r="F755" s="582"/>
      <c r="G755" s="582"/>
      <c r="H755" s="582"/>
      <c r="I755" s="582"/>
      <c r="J755" s="582"/>
      <c r="K755" s="348">
        <f t="shared" ref="K755:K756" si="990">L755</f>
        <v>0</v>
      </c>
      <c r="L755" s="590"/>
      <c r="M755" s="590"/>
      <c r="N755" s="590"/>
      <c r="O755" s="590"/>
      <c r="P755" s="348">
        <f t="shared" ref="P755:P757" si="991">R755+X755</f>
        <v>0</v>
      </c>
      <c r="Q755" s="349" t="e">
        <f t="shared" ref="Q755:Q756" si="992">P755/K755</f>
        <v>#DIV/0!</v>
      </c>
      <c r="R755" s="590"/>
      <c r="S755" s="349"/>
      <c r="T755" s="349"/>
      <c r="U755" s="349"/>
      <c r="V755" s="582"/>
      <c r="W755" s="582"/>
      <c r="X755" s="582"/>
      <c r="Y755" s="342"/>
      <c r="Z755" s="348">
        <f t="shared" ref="Z755:Z757" si="993">AB755+AF755+AH755</f>
        <v>0</v>
      </c>
      <c r="AA755" s="349" t="e">
        <f t="shared" ref="AA755:AA757" si="994">Z755/K755</f>
        <v>#DIV/0!</v>
      </c>
      <c r="AB755" s="582"/>
      <c r="AC755" s="582"/>
      <c r="AD755" s="582"/>
      <c r="AE755" s="582"/>
      <c r="AF755" s="582"/>
      <c r="AG755" s="582"/>
      <c r="AH755" s="582"/>
      <c r="AI755" s="582"/>
      <c r="AJ755" s="348">
        <f t="shared" ref="AJ755:AJ757" si="995">AL755+AR755</f>
        <v>0</v>
      </c>
      <c r="AK755" s="349" t="e">
        <f t="shared" ref="AK755:AK757" si="996">AJ755/K755</f>
        <v>#DIV/0!</v>
      </c>
      <c r="AL755" s="582"/>
      <c r="AM755" s="355"/>
      <c r="AN755" s="355"/>
      <c r="AO755" s="355"/>
      <c r="AP755" s="582"/>
      <c r="AQ755" s="582"/>
      <c r="AR755" s="582"/>
      <c r="AS755" s="582"/>
      <c r="AT755" s="331"/>
      <c r="AU755" s="331"/>
      <c r="AV755" s="331"/>
      <c r="AW755" s="331"/>
      <c r="AX755" s="331"/>
      <c r="AY755" s="331"/>
      <c r="AZ755" s="331"/>
      <c r="BA755" s="331"/>
      <c r="BB755" s="331"/>
      <c r="BC755" s="331"/>
      <c r="BD755" s="331"/>
      <c r="BE755" s="352">
        <f t="shared" ref="BE755:BE757" si="997">BG755+BK755</f>
        <v>0</v>
      </c>
      <c r="BF755" s="353" t="e">
        <f t="shared" ref="BF755:BF757" si="998">BE755/K755</f>
        <v>#DIV/0!</v>
      </c>
      <c r="BG755" s="331"/>
      <c r="BH755" s="353" t="e">
        <f t="shared" ref="BH755:BH756" si="999">BG755/L755</f>
        <v>#DIV/0!</v>
      </c>
      <c r="BI755" s="331"/>
      <c r="BJ755" s="331"/>
      <c r="BK755" s="331"/>
      <c r="BL755" s="331"/>
    </row>
    <row r="756" spans="2:64" s="38" customFormat="1" ht="21" hidden="1" customHeight="1" x14ac:dyDescent="0.25">
      <c r="B756" s="232" t="s">
        <v>278</v>
      </c>
      <c r="C756" s="186"/>
      <c r="D756" s="582"/>
      <c r="E756" s="582"/>
      <c r="F756" s="582"/>
      <c r="G756" s="582"/>
      <c r="H756" s="582"/>
      <c r="I756" s="582"/>
      <c r="J756" s="582"/>
      <c r="K756" s="348">
        <f t="shared" si="990"/>
        <v>0</v>
      </c>
      <c r="L756" s="590"/>
      <c r="M756" s="590"/>
      <c r="N756" s="590"/>
      <c r="O756" s="590"/>
      <c r="P756" s="348">
        <f t="shared" si="991"/>
        <v>0</v>
      </c>
      <c r="Q756" s="349" t="e">
        <f t="shared" si="992"/>
        <v>#DIV/0!</v>
      </c>
      <c r="R756" s="590"/>
      <c r="S756" s="349"/>
      <c r="T756" s="349"/>
      <c r="U756" s="349"/>
      <c r="V756" s="582"/>
      <c r="W756" s="582"/>
      <c r="X756" s="582"/>
      <c r="Y756" s="342"/>
      <c r="Z756" s="348">
        <f t="shared" si="993"/>
        <v>0</v>
      </c>
      <c r="AA756" s="349" t="e">
        <f t="shared" si="994"/>
        <v>#DIV/0!</v>
      </c>
      <c r="AB756" s="582"/>
      <c r="AC756" s="582"/>
      <c r="AD756" s="582"/>
      <c r="AE756" s="582"/>
      <c r="AF756" s="582"/>
      <c r="AG756" s="582"/>
      <c r="AH756" s="582"/>
      <c r="AI756" s="582"/>
      <c r="AJ756" s="348">
        <f t="shared" si="995"/>
        <v>0</v>
      </c>
      <c r="AK756" s="349" t="e">
        <f t="shared" si="996"/>
        <v>#DIV/0!</v>
      </c>
      <c r="AL756" s="582"/>
      <c r="AM756" s="355"/>
      <c r="AN756" s="355"/>
      <c r="AO756" s="355"/>
      <c r="AP756" s="582"/>
      <c r="AQ756" s="582"/>
      <c r="AR756" s="582"/>
      <c r="AS756" s="582"/>
      <c r="AT756" s="331"/>
      <c r="AU756" s="331"/>
      <c r="AV756" s="331"/>
      <c r="AW756" s="331"/>
      <c r="AX756" s="331"/>
      <c r="AY756" s="331"/>
      <c r="AZ756" s="331"/>
      <c r="BA756" s="331"/>
      <c r="BB756" s="331"/>
      <c r="BC756" s="331"/>
      <c r="BD756" s="331"/>
      <c r="BE756" s="352">
        <f t="shared" si="997"/>
        <v>0</v>
      </c>
      <c r="BF756" s="353" t="e">
        <f t="shared" si="998"/>
        <v>#DIV/0!</v>
      </c>
      <c r="BG756" s="331"/>
      <c r="BH756" s="353" t="e">
        <f t="shared" si="999"/>
        <v>#DIV/0!</v>
      </c>
      <c r="BI756" s="331"/>
      <c r="BJ756" s="331"/>
      <c r="BK756" s="331"/>
      <c r="BL756" s="331"/>
    </row>
    <row r="757" spans="2:64" s="38" customFormat="1" ht="92.25" hidden="1" customHeight="1" x14ac:dyDescent="0.25">
      <c r="B757" s="482" t="s">
        <v>67</v>
      </c>
      <c r="C757" s="212" t="s">
        <v>305</v>
      </c>
      <c r="D757" s="582"/>
      <c r="E757" s="582"/>
      <c r="F757" s="582"/>
      <c r="G757" s="582"/>
      <c r="H757" s="582"/>
      <c r="I757" s="582"/>
      <c r="J757" s="582"/>
      <c r="K757" s="348">
        <f>O757</f>
        <v>0</v>
      </c>
      <c r="L757" s="348">
        <v>0</v>
      </c>
      <c r="M757" s="348"/>
      <c r="N757" s="348">
        <v>0</v>
      </c>
      <c r="O757" s="348">
        <v>0</v>
      </c>
      <c r="P757" s="348">
        <f t="shared" si="991"/>
        <v>0</v>
      </c>
      <c r="Q757" s="349" t="e">
        <f>P757/K757</f>
        <v>#DIV/0!</v>
      </c>
      <c r="R757" s="348">
        <v>0</v>
      </c>
      <c r="S757" s="349">
        <v>0</v>
      </c>
      <c r="T757" s="349"/>
      <c r="U757" s="349"/>
      <c r="V757" s="594">
        <v>0</v>
      </c>
      <c r="W757" s="594">
        <v>0</v>
      </c>
      <c r="X757" s="348"/>
      <c r="Y757" s="349" t="e">
        <f>X757/O757</f>
        <v>#DIV/0!</v>
      </c>
      <c r="Z757" s="348">
        <f t="shared" si="993"/>
        <v>0</v>
      </c>
      <c r="AA757" s="349" t="e">
        <f t="shared" si="994"/>
        <v>#DIV/0!</v>
      </c>
      <c r="AB757" s="582"/>
      <c r="AC757" s="582"/>
      <c r="AD757" s="582"/>
      <c r="AE757" s="582"/>
      <c r="AF757" s="582"/>
      <c r="AG757" s="582"/>
      <c r="AH757" s="348">
        <f>X757</f>
        <v>0</v>
      </c>
      <c r="AI757" s="349" t="e">
        <f>AH757/X757</f>
        <v>#DIV/0!</v>
      </c>
      <c r="AJ757" s="348">
        <f t="shared" si="995"/>
        <v>0</v>
      </c>
      <c r="AK757" s="349" t="e">
        <f t="shared" si="996"/>
        <v>#DIV/0!</v>
      </c>
      <c r="AL757" s="348">
        <v>0</v>
      </c>
      <c r="AM757" s="338">
        <v>0</v>
      </c>
      <c r="AN757" s="338"/>
      <c r="AO757" s="338"/>
      <c r="AP757" s="348">
        <v>0</v>
      </c>
      <c r="AQ757" s="349">
        <v>0</v>
      </c>
      <c r="AR757" s="348">
        <f>AH757</f>
        <v>0</v>
      </c>
      <c r="AS757" s="349" t="e">
        <f>AR757/O757</f>
        <v>#DIV/0!</v>
      </c>
      <c r="AT757" s="331"/>
      <c r="AU757" s="331"/>
      <c r="AV757" s="331"/>
      <c r="AW757" s="331"/>
      <c r="AX757" s="331"/>
      <c r="AY757" s="331"/>
      <c r="AZ757" s="331"/>
      <c r="BA757" s="331"/>
      <c r="BB757" s="331"/>
      <c r="BC757" s="331"/>
      <c r="BD757" s="331"/>
      <c r="BE757" s="352">
        <f t="shared" si="997"/>
        <v>0</v>
      </c>
      <c r="BF757" s="353" t="e">
        <f t="shared" si="998"/>
        <v>#DIV/0!</v>
      </c>
      <c r="BG757" s="352">
        <v>0</v>
      </c>
      <c r="BH757" s="353">
        <v>0</v>
      </c>
      <c r="BI757" s="352">
        <v>0</v>
      </c>
      <c r="BJ757" s="353">
        <v>0</v>
      </c>
      <c r="BK757" s="352">
        <f>BC757</f>
        <v>0</v>
      </c>
      <c r="BL757" s="353" t="e">
        <f>BK757/O757</f>
        <v>#DIV/0!</v>
      </c>
    </row>
    <row r="758" spans="2:64" s="70" customFormat="1" ht="45.75" hidden="1" customHeight="1" x14ac:dyDescent="0.2">
      <c r="B758" s="943" t="s">
        <v>279</v>
      </c>
      <c r="C758" s="943"/>
      <c r="D758" s="582" t="e">
        <f>D619+#REF!+D649+D754+D757</f>
        <v>#REF!</v>
      </c>
      <c r="E758" s="582" t="e">
        <f>E619+#REF!+E649+E754+E757</f>
        <v>#REF!</v>
      </c>
      <c r="F758" s="582" t="e">
        <f>F619+#REF!+F649+F754+F757</f>
        <v>#REF!</v>
      </c>
      <c r="G758" s="582" t="e">
        <f>G619+#REF!+G649+G754+G757</f>
        <v>#REF!</v>
      </c>
      <c r="H758" s="582" t="e">
        <f>H619+#REF!+H649+H754+H757</f>
        <v>#REF!</v>
      </c>
      <c r="I758" s="582" t="e">
        <f>I619+#REF!+I649+I754+I757</f>
        <v>#REF!</v>
      </c>
      <c r="J758" s="582" t="e">
        <f>J619+#REF!+J649+J754+J757</f>
        <v>#REF!</v>
      </c>
      <c r="K758" s="582" t="e">
        <f>K619+#REF!+K649+K754+K757</f>
        <v>#REF!</v>
      </c>
      <c r="L758" s="582" t="e">
        <f>L619+#REF!+L649+L754+L757</f>
        <v>#REF!</v>
      </c>
      <c r="M758" s="582"/>
      <c r="N758" s="582" t="e">
        <f>N619+#REF!+N649+N754+N757</f>
        <v>#REF!</v>
      </c>
      <c r="O758" s="582" t="e">
        <f>O619+#REF!+O649+O754+O757</f>
        <v>#REF!</v>
      </c>
      <c r="P758" s="582" t="e">
        <f>P619+#REF!+P649+P754+P757</f>
        <v>#REF!</v>
      </c>
      <c r="Q758" s="582"/>
      <c r="R758" s="582" t="e">
        <f>R619+#REF!+R649+R754+R757</f>
        <v>#REF!</v>
      </c>
      <c r="S758" s="582"/>
      <c r="T758" s="582"/>
      <c r="U758" s="582"/>
      <c r="V758" s="582" t="e">
        <f>V619+#REF!+V649+V754+V757</f>
        <v>#REF!</v>
      </c>
      <c r="W758" s="582"/>
      <c r="X758" s="582" t="e">
        <f>X619+#REF!+X649+X754+X757</f>
        <v>#REF!</v>
      </c>
      <c r="Y758" s="582"/>
      <c r="Z758" s="582" t="e">
        <f>Z619+#REF!+Z649+Z754+Z757</f>
        <v>#REF!</v>
      </c>
      <c r="AA758" s="582"/>
      <c r="AB758" s="582" t="e">
        <f>AB619+#REF!+AB649+AB754+AB757</f>
        <v>#REF!</v>
      </c>
      <c r="AC758" s="582"/>
      <c r="AD758" s="582"/>
      <c r="AE758" s="582"/>
      <c r="AF758" s="582" t="e">
        <f>AF619+#REF!+AF649+AF754+AF757</f>
        <v>#REF!</v>
      </c>
      <c r="AG758" s="582"/>
      <c r="AH758" s="582" t="e">
        <f>AH619+#REF!+AH649+AH754+AH757</f>
        <v>#REF!</v>
      </c>
      <c r="AI758" s="582"/>
      <c r="AJ758" s="582" t="e">
        <f>AJ619+#REF!+AJ649+AJ754+AJ757</f>
        <v>#REF!</v>
      </c>
      <c r="AK758" s="582"/>
      <c r="AL758" s="582" t="e">
        <f>AL619+#REF!+AL649+AL754+AL757</f>
        <v>#REF!</v>
      </c>
      <c r="AM758" s="355"/>
      <c r="AN758" s="355"/>
      <c r="AO758" s="355"/>
      <c r="AP758" s="582" t="e">
        <f>AP619+#REF!+AP649+AP754+AP757</f>
        <v>#REF!</v>
      </c>
      <c r="AQ758" s="582"/>
      <c r="AR758" s="582" t="e">
        <f>AR619+#REF!+AR649+AR754+AR757</f>
        <v>#REF!</v>
      </c>
      <c r="AS758" s="582"/>
      <c r="AT758" s="331" t="e">
        <f>AT619+#REF!+AT649+AT754+AT757</f>
        <v>#REF!</v>
      </c>
      <c r="AU758" s="331" t="e">
        <f>AU619+#REF!+AU649+AU754+AU757</f>
        <v>#DIV/0!</v>
      </c>
      <c r="AV758" s="331" t="e">
        <f>AV619+#REF!+AV649+AV754+AV757</f>
        <v>#REF!</v>
      </c>
      <c r="AW758" s="331" t="e">
        <f>AW619+#REF!+AW649+AW754+AW757</f>
        <v>#REF!</v>
      </c>
      <c r="AX758" s="331" t="e">
        <f>AX619+#REF!+AX649+AX754+AX757</f>
        <v>#REF!</v>
      </c>
      <c r="AY758" s="331" t="e">
        <f>AY619+#REF!+AY649+AY754+AY757</f>
        <v>#DIV/0!</v>
      </c>
      <c r="AZ758" s="331" t="e">
        <f>AZ619+#REF!+AZ649+AZ754+AZ757</f>
        <v>#REF!</v>
      </c>
      <c r="BA758" s="331" t="e">
        <f>BA619+#REF!+BA649+BA754+BA757</f>
        <v>#REF!</v>
      </c>
      <c r="BB758" s="331" t="e">
        <f>BB619+#REF!+BB649+BB754+BB757</f>
        <v>#REF!</v>
      </c>
      <c r="BC758" s="331" t="e">
        <f>BC619+#REF!+BC649+BC754+BC757</f>
        <v>#REF!</v>
      </c>
      <c r="BD758" s="331" t="e">
        <f>BD619+#REF!+BD649+BD754+BD757</f>
        <v>#REF!</v>
      </c>
      <c r="BE758" s="331" t="e">
        <f>BE619+#REF!+BE649+BE754+BE757</f>
        <v>#REF!</v>
      </c>
      <c r="BF758" s="331"/>
      <c r="BG758" s="331" t="e">
        <f>BG619+#REF!+BG649+BG754+BG757</f>
        <v>#REF!</v>
      </c>
      <c r="BH758" s="331"/>
      <c r="BI758" s="331" t="e">
        <f>BI619+#REF!+BI649+BI754+BI757</f>
        <v>#REF!</v>
      </c>
      <c r="BJ758" s="331"/>
      <c r="BK758" s="331" t="e">
        <f>BK619+#REF!+BK649+BK754+BK757</f>
        <v>#REF!</v>
      </c>
      <c r="BL758" s="331"/>
    </row>
    <row r="759" spans="2:64" s="70" customFormat="1" ht="10.5" hidden="1" customHeight="1" x14ac:dyDescent="0.3">
      <c r="B759" s="534"/>
      <c r="C759" s="228"/>
      <c r="D759" s="535"/>
      <c r="E759" s="535"/>
      <c r="F759" s="535"/>
      <c r="G759" s="535"/>
      <c r="H759" s="535"/>
      <c r="I759" s="535"/>
      <c r="J759" s="535"/>
      <c r="K759" s="535"/>
      <c r="L759" s="535"/>
      <c r="M759" s="535"/>
      <c r="N759" s="535"/>
      <c r="O759" s="535"/>
      <c r="P759" s="535"/>
      <c r="Q759" s="535"/>
      <c r="R759" s="535"/>
      <c r="S759" s="535"/>
      <c r="T759" s="535"/>
      <c r="U759" s="535"/>
      <c r="V759" s="535"/>
      <c r="W759" s="535"/>
      <c r="X759" s="535"/>
      <c r="Y759" s="535"/>
      <c r="Z759" s="535"/>
      <c r="AA759" s="535"/>
      <c r="AB759" s="535"/>
      <c r="AC759" s="535"/>
      <c r="AD759" s="535"/>
      <c r="AE759" s="535"/>
      <c r="AF759" s="535"/>
      <c r="AG759" s="535"/>
      <c r="AH759" s="535"/>
      <c r="AI759" s="535"/>
      <c r="AJ759" s="535"/>
      <c r="AK759" s="536"/>
      <c r="AL759" s="535"/>
      <c r="AM759" s="535"/>
      <c r="AN759" s="535"/>
      <c r="AO759" s="535"/>
      <c r="AP759" s="535"/>
      <c r="AQ759" s="535"/>
      <c r="AR759" s="535"/>
      <c r="AS759" s="535"/>
      <c r="AT759" s="537"/>
      <c r="AU759" s="537"/>
      <c r="AV759" s="537"/>
      <c r="AW759" s="537"/>
      <c r="AX759" s="537"/>
      <c r="AY759" s="537"/>
      <c r="AZ759" s="537"/>
      <c r="BA759" s="537"/>
      <c r="BB759" s="537"/>
      <c r="BC759" s="537"/>
      <c r="BD759" s="537"/>
      <c r="BE759" s="537"/>
      <c r="BF759" s="537"/>
      <c r="BG759" s="537"/>
      <c r="BH759" s="537"/>
      <c r="BI759" s="537"/>
      <c r="BJ759" s="537"/>
      <c r="BK759" s="537"/>
      <c r="BL759" s="537"/>
    </row>
    <row r="760" spans="2:64" s="70" customFormat="1" ht="27.75" hidden="1" customHeight="1" x14ac:dyDescent="0.2">
      <c r="B760" s="943" t="s">
        <v>280</v>
      </c>
      <c r="C760" s="943"/>
      <c r="D760" s="582" t="e">
        <f>D619+#REF!</f>
        <v>#REF!</v>
      </c>
      <c r="E760" s="582" t="e">
        <f>E619+#REF!</f>
        <v>#REF!</v>
      </c>
      <c r="F760" s="582" t="e">
        <f>F619+#REF!</f>
        <v>#REF!</v>
      </c>
      <c r="G760" s="582" t="e">
        <f>G619+#REF!</f>
        <v>#REF!</v>
      </c>
      <c r="H760" s="582" t="e">
        <f>H619+#REF!</f>
        <v>#REF!</v>
      </c>
      <c r="I760" s="582" t="e">
        <f>I619+#REF!</f>
        <v>#REF!</v>
      </c>
      <c r="J760" s="582" t="e">
        <f>J619+#REF!</f>
        <v>#REF!</v>
      </c>
      <c r="K760" s="582" t="e">
        <f>K619+#REF!</f>
        <v>#REF!</v>
      </c>
      <c r="L760" s="582" t="e">
        <f>L619+#REF!</f>
        <v>#REF!</v>
      </c>
      <c r="M760" s="582"/>
      <c r="N760" s="582" t="e">
        <f>N619+#REF!</f>
        <v>#REF!</v>
      </c>
      <c r="O760" s="582" t="e">
        <f>O619+#REF!</f>
        <v>#REF!</v>
      </c>
      <c r="P760" s="582" t="e">
        <f>P619+#REF!</f>
        <v>#REF!</v>
      </c>
      <c r="Q760" s="582"/>
      <c r="R760" s="582" t="e">
        <f>R619+#REF!</f>
        <v>#REF!</v>
      </c>
      <c r="S760" s="582"/>
      <c r="T760" s="582"/>
      <c r="U760" s="582"/>
      <c r="V760" s="582" t="e">
        <f>V619+#REF!</f>
        <v>#REF!</v>
      </c>
      <c r="W760" s="582"/>
      <c r="X760" s="582" t="e">
        <f>X619+#REF!</f>
        <v>#REF!</v>
      </c>
      <c r="Y760" s="582"/>
      <c r="Z760" s="582" t="e">
        <f>Z619+#REF!</f>
        <v>#REF!</v>
      </c>
      <c r="AA760" s="582"/>
      <c r="AB760" s="582" t="e">
        <f>AB619+#REF!</f>
        <v>#REF!</v>
      </c>
      <c r="AC760" s="582"/>
      <c r="AD760" s="582"/>
      <c r="AE760" s="582"/>
      <c r="AF760" s="582" t="e">
        <f>AF619+#REF!</f>
        <v>#REF!</v>
      </c>
      <c r="AG760" s="582"/>
      <c r="AH760" s="582" t="e">
        <f>AH619+#REF!</f>
        <v>#REF!</v>
      </c>
      <c r="AI760" s="582"/>
      <c r="AJ760" s="582" t="e">
        <f>AJ619+#REF!</f>
        <v>#REF!</v>
      </c>
      <c r="AK760" s="582"/>
      <c r="AL760" s="582" t="e">
        <f>AL619+#REF!</f>
        <v>#REF!</v>
      </c>
      <c r="AM760" s="355"/>
      <c r="AN760" s="355"/>
      <c r="AO760" s="355"/>
      <c r="AP760" s="582" t="e">
        <f>AP619+#REF!</f>
        <v>#REF!</v>
      </c>
      <c r="AQ760" s="582"/>
      <c r="AR760" s="582" t="e">
        <f>AR619+#REF!</f>
        <v>#REF!</v>
      </c>
      <c r="AS760" s="582"/>
      <c r="AT760" s="331" t="e">
        <f>AT619+#REF!</f>
        <v>#REF!</v>
      </c>
      <c r="AU760" s="331" t="e">
        <f>AU619+#REF!</f>
        <v>#DIV/0!</v>
      </c>
      <c r="AV760" s="331" t="e">
        <f>AV619+#REF!</f>
        <v>#REF!</v>
      </c>
      <c r="AW760" s="331" t="e">
        <f>AW619+#REF!</f>
        <v>#REF!</v>
      </c>
      <c r="AX760" s="331" t="e">
        <f>AX619+#REF!</f>
        <v>#REF!</v>
      </c>
      <c r="AY760" s="331" t="e">
        <f>AY619+#REF!</f>
        <v>#DIV/0!</v>
      </c>
      <c r="AZ760" s="331" t="e">
        <f>AZ619+#REF!</f>
        <v>#REF!</v>
      </c>
      <c r="BA760" s="331" t="e">
        <f>BA619+#REF!</f>
        <v>#REF!</v>
      </c>
      <c r="BB760" s="331" t="e">
        <f>BB619+#REF!</f>
        <v>#REF!</v>
      </c>
      <c r="BC760" s="331" t="e">
        <f>BC619+#REF!</f>
        <v>#REF!</v>
      </c>
      <c r="BD760" s="331" t="e">
        <f>BD619+#REF!</f>
        <v>#REF!</v>
      </c>
      <c r="BE760" s="331" t="e">
        <f>BE619+#REF!</f>
        <v>#REF!</v>
      </c>
      <c r="BF760" s="331"/>
      <c r="BG760" s="331" t="e">
        <f>BG619+#REF!</f>
        <v>#REF!</v>
      </c>
      <c r="BH760" s="331"/>
      <c r="BI760" s="331" t="e">
        <f>BI619+#REF!</f>
        <v>#REF!</v>
      </c>
      <c r="BJ760" s="331"/>
      <c r="BK760" s="331" t="e">
        <f>BK619+#REF!</f>
        <v>#REF!</v>
      </c>
      <c r="BL760" s="331"/>
    </row>
    <row r="761" spans="2:64" s="70" customFormat="1" ht="29.25" hidden="1" customHeight="1" x14ac:dyDescent="0.2">
      <c r="B761" s="943" t="s">
        <v>281</v>
      </c>
      <c r="C761" s="943"/>
      <c r="D761" s="582">
        <v>0</v>
      </c>
      <c r="E761" s="582" t="e">
        <f>#REF!+E634</f>
        <v>#REF!</v>
      </c>
      <c r="F761" s="582" t="e">
        <f>#REF!+F634</f>
        <v>#REF!</v>
      </c>
      <c r="G761" s="582" t="e">
        <f>#REF!+G634</f>
        <v>#REF!</v>
      </c>
      <c r="H761" s="582" t="e">
        <f>#REF!+H634</f>
        <v>#REF!</v>
      </c>
      <c r="I761" s="582" t="e">
        <f>#REF!+I634</f>
        <v>#REF!</v>
      </c>
      <c r="J761" s="582" t="e">
        <f>#REF!+J634</f>
        <v>#REF!</v>
      </c>
      <c r="K761" s="582">
        <f>L761+N761+O761</f>
        <v>0</v>
      </c>
      <c r="L761" s="582">
        <v>0</v>
      </c>
      <c r="M761" s="582"/>
      <c r="N761" s="582">
        <v>0</v>
      </c>
      <c r="O761" s="582">
        <v>0</v>
      </c>
      <c r="P761" s="582">
        <f>R761+V761+X761</f>
        <v>0</v>
      </c>
      <c r="Q761" s="582"/>
      <c r="R761" s="582">
        <v>0</v>
      </c>
      <c r="S761" s="582"/>
      <c r="T761" s="582"/>
      <c r="U761" s="582"/>
      <c r="V761" s="582">
        <v>0</v>
      </c>
      <c r="W761" s="582"/>
      <c r="X761" s="582">
        <v>0</v>
      </c>
      <c r="Y761" s="582"/>
      <c r="Z761" s="582">
        <f>AB761+AF761+AH761</f>
        <v>0</v>
      </c>
      <c r="AA761" s="582"/>
      <c r="AB761" s="582">
        <v>0</v>
      </c>
      <c r="AC761" s="582"/>
      <c r="AD761" s="582"/>
      <c r="AE761" s="582"/>
      <c r="AF761" s="582">
        <v>0</v>
      </c>
      <c r="AG761" s="582"/>
      <c r="AH761" s="582">
        <v>0</v>
      </c>
      <c r="AI761" s="582"/>
      <c r="AJ761" s="582">
        <f>AL761+AP761+AR761</f>
        <v>0</v>
      </c>
      <c r="AK761" s="582"/>
      <c r="AL761" s="582">
        <v>0</v>
      </c>
      <c r="AM761" s="355"/>
      <c r="AN761" s="355"/>
      <c r="AO761" s="355"/>
      <c r="AP761" s="582">
        <v>0</v>
      </c>
      <c r="AQ761" s="582"/>
      <c r="AR761" s="582">
        <v>0</v>
      </c>
      <c r="AS761" s="582"/>
      <c r="AT761" s="331">
        <v>0</v>
      </c>
      <c r="AU761" s="331">
        <v>0</v>
      </c>
      <c r="AV761" s="331">
        <v>0</v>
      </c>
      <c r="AW761" s="331">
        <f>AX761+AY761+AZ761</f>
        <v>0</v>
      </c>
      <c r="AX761" s="331">
        <v>0</v>
      </c>
      <c r="AY761" s="331">
        <v>0</v>
      </c>
      <c r="AZ761" s="331">
        <v>0</v>
      </c>
      <c r="BA761" s="331">
        <f>BB761+BC761+BD761</f>
        <v>0</v>
      </c>
      <c r="BB761" s="331">
        <v>0</v>
      </c>
      <c r="BC761" s="331">
        <v>0</v>
      </c>
      <c r="BD761" s="331">
        <v>0</v>
      </c>
      <c r="BE761" s="331">
        <f>BG761+BI761+BK761</f>
        <v>0</v>
      </c>
      <c r="BF761" s="331"/>
      <c r="BG761" s="331">
        <v>0</v>
      </c>
      <c r="BH761" s="331"/>
      <c r="BI761" s="331">
        <v>0</v>
      </c>
      <c r="BJ761" s="331"/>
      <c r="BK761" s="331">
        <v>0</v>
      </c>
      <c r="BL761" s="331"/>
    </row>
    <row r="762" spans="2:64" s="70" customFormat="1" ht="21" hidden="1" customHeight="1" x14ac:dyDescent="0.2">
      <c r="B762" s="943" t="s">
        <v>282</v>
      </c>
      <c r="C762" s="943"/>
      <c r="D762" s="582" t="e">
        <f>D619+#REF!</f>
        <v>#REF!</v>
      </c>
      <c r="E762" s="582" t="e">
        <f>F762+G762</f>
        <v>#REF!</v>
      </c>
      <c r="F762" s="582" t="e">
        <f>F619+#REF!</f>
        <v>#REF!</v>
      </c>
      <c r="G762" s="582" t="e">
        <f>G619+#REF!</f>
        <v>#REF!</v>
      </c>
      <c r="H762" s="582" t="e">
        <f>I762+J762</f>
        <v>#REF!</v>
      </c>
      <c r="I762" s="582" t="e">
        <f>I619+#REF!</f>
        <v>#REF!</v>
      </c>
      <c r="J762" s="582" t="e">
        <f>J619+#REF!</f>
        <v>#REF!</v>
      </c>
      <c r="K762" s="582" t="e">
        <f>L762+O762</f>
        <v>#REF!</v>
      </c>
      <c r="L762" s="582" t="e">
        <f>L619+#REF!</f>
        <v>#REF!</v>
      </c>
      <c r="M762" s="582"/>
      <c r="N762" s="582" t="e">
        <f>N619+#REF!</f>
        <v>#REF!</v>
      </c>
      <c r="O762" s="582" t="e">
        <f>O619+#REF!</f>
        <v>#REF!</v>
      </c>
      <c r="P762" s="582" t="e">
        <f>R762+X762</f>
        <v>#REF!</v>
      </c>
      <c r="Q762" s="582"/>
      <c r="R762" s="582" t="e">
        <f>R619+#REF!</f>
        <v>#REF!</v>
      </c>
      <c r="S762" s="582"/>
      <c r="T762" s="582"/>
      <c r="U762" s="582"/>
      <c r="V762" s="582" t="e">
        <f>V619+#REF!</f>
        <v>#REF!</v>
      </c>
      <c r="W762" s="582"/>
      <c r="X762" s="582" t="e">
        <f>X619+#REF!</f>
        <v>#REF!</v>
      </c>
      <c r="Y762" s="582"/>
      <c r="Z762" s="582" t="e">
        <f>AB762+AH762</f>
        <v>#REF!</v>
      </c>
      <c r="AA762" s="582"/>
      <c r="AB762" s="582" t="e">
        <f>AB619+#REF!</f>
        <v>#REF!</v>
      </c>
      <c r="AC762" s="582"/>
      <c r="AD762" s="582"/>
      <c r="AE762" s="582"/>
      <c r="AF762" s="582" t="e">
        <f>AF619+#REF!</f>
        <v>#REF!</v>
      </c>
      <c r="AG762" s="582"/>
      <c r="AH762" s="582" t="e">
        <f>AH619+#REF!</f>
        <v>#REF!</v>
      </c>
      <c r="AI762" s="582"/>
      <c r="AJ762" s="582" t="e">
        <f>AL762+AR762</f>
        <v>#REF!</v>
      </c>
      <c r="AK762" s="582"/>
      <c r="AL762" s="582" t="e">
        <f>AL619+#REF!</f>
        <v>#REF!</v>
      </c>
      <c r="AM762" s="355"/>
      <c r="AN762" s="355"/>
      <c r="AO762" s="355"/>
      <c r="AP762" s="582" t="e">
        <f>AP619+#REF!</f>
        <v>#REF!</v>
      </c>
      <c r="AQ762" s="582"/>
      <c r="AR762" s="582" t="e">
        <f>AR619+#REF!</f>
        <v>#REF!</v>
      </c>
      <c r="AS762" s="582"/>
      <c r="AT762" s="331" t="e">
        <f>AT619+#REF!</f>
        <v>#REF!</v>
      </c>
      <c r="AU762" s="331" t="e">
        <f>AU619+#REF!</f>
        <v>#DIV/0!</v>
      </c>
      <c r="AV762" s="331" t="e">
        <f>AV619+#REF!</f>
        <v>#REF!</v>
      </c>
      <c r="AW762" s="331" t="e">
        <f>AX762+AZ762</f>
        <v>#REF!</v>
      </c>
      <c r="AX762" s="331" t="e">
        <f>AX619+#REF!</f>
        <v>#REF!</v>
      </c>
      <c r="AY762" s="331" t="e">
        <f>AY619+#REF!</f>
        <v>#DIV/0!</v>
      </c>
      <c r="AZ762" s="331" t="e">
        <f>AZ619+#REF!</f>
        <v>#REF!</v>
      </c>
      <c r="BA762" s="331" t="e">
        <f>BB762+BD762</f>
        <v>#REF!</v>
      </c>
      <c r="BB762" s="331" t="e">
        <f>BB619+#REF!</f>
        <v>#REF!</v>
      </c>
      <c r="BC762" s="331" t="e">
        <f>BC619+#REF!</f>
        <v>#REF!</v>
      </c>
      <c r="BD762" s="331" t="e">
        <f>BD619+#REF!</f>
        <v>#REF!</v>
      </c>
      <c r="BE762" s="331" t="e">
        <f>BG762+BK762</f>
        <v>#REF!</v>
      </c>
      <c r="BF762" s="331"/>
      <c r="BG762" s="331" t="e">
        <f>BG619+#REF!</f>
        <v>#REF!</v>
      </c>
      <c r="BH762" s="331"/>
      <c r="BI762" s="331" t="e">
        <f>BI619+#REF!</f>
        <v>#REF!</v>
      </c>
      <c r="BJ762" s="331"/>
      <c r="BK762" s="331" t="e">
        <f>BK619+#REF!</f>
        <v>#REF!</v>
      </c>
      <c r="BL762" s="331"/>
    </row>
    <row r="763" spans="2:64" s="70" customFormat="1" ht="41.25" hidden="1" customHeight="1" x14ac:dyDescent="0.2">
      <c r="B763" s="943" t="s">
        <v>283</v>
      </c>
      <c r="C763" s="943"/>
      <c r="D763" s="582" t="e">
        <f>D628+D632</f>
        <v>#REF!</v>
      </c>
      <c r="E763" s="582" t="e">
        <f t="shared" ref="E763:J763" si="1000">E628</f>
        <v>#REF!</v>
      </c>
      <c r="F763" s="582" t="e">
        <f t="shared" si="1000"/>
        <v>#REF!</v>
      </c>
      <c r="G763" s="582" t="e">
        <f t="shared" si="1000"/>
        <v>#REF!</v>
      </c>
      <c r="H763" s="582" t="e">
        <f t="shared" si="1000"/>
        <v>#REF!</v>
      </c>
      <c r="I763" s="582" t="e">
        <f t="shared" si="1000"/>
        <v>#REF!</v>
      </c>
      <c r="J763" s="582" t="e">
        <f t="shared" si="1000"/>
        <v>#REF!</v>
      </c>
      <c r="K763" s="582">
        <f>K628+K632</f>
        <v>460016.81132999994</v>
      </c>
      <c r="L763" s="582">
        <f>L628</f>
        <v>0</v>
      </c>
      <c r="M763" s="582"/>
      <c r="N763" s="582">
        <f>N628</f>
        <v>0</v>
      </c>
      <c r="O763" s="582">
        <f>O628+O632</f>
        <v>460016.81132999994</v>
      </c>
      <c r="P763" s="582">
        <f>P628</f>
        <v>460571.53178000002</v>
      </c>
      <c r="Q763" s="582"/>
      <c r="R763" s="582">
        <f>R628</f>
        <v>0</v>
      </c>
      <c r="S763" s="582"/>
      <c r="T763" s="582"/>
      <c r="U763" s="582"/>
      <c r="V763" s="582">
        <f>V628</f>
        <v>0</v>
      </c>
      <c r="W763" s="582"/>
      <c r="X763" s="582">
        <f>X628</f>
        <v>467798.85829999996</v>
      </c>
      <c r="Y763" s="582"/>
      <c r="Z763" s="582">
        <f>Z628</f>
        <v>264334.52175000001</v>
      </c>
      <c r="AA763" s="582"/>
      <c r="AB763" s="582">
        <f>AB628</f>
        <v>0</v>
      </c>
      <c r="AC763" s="582"/>
      <c r="AD763" s="582"/>
      <c r="AE763" s="582"/>
      <c r="AF763" s="582">
        <f>AF628</f>
        <v>0</v>
      </c>
      <c r="AG763" s="582"/>
      <c r="AH763" s="582">
        <f>AH628</f>
        <v>264334.52175000001</v>
      </c>
      <c r="AI763" s="582"/>
      <c r="AJ763" s="582">
        <f>AJ628</f>
        <v>1292302.8042199998</v>
      </c>
      <c r="AK763" s="582"/>
      <c r="AL763" s="582">
        <f>AL628</f>
        <v>0</v>
      </c>
      <c r="AM763" s="355"/>
      <c r="AN763" s="355"/>
      <c r="AO763" s="355"/>
      <c r="AP763" s="582">
        <f>AP628</f>
        <v>0</v>
      </c>
      <c r="AQ763" s="582"/>
      <c r="AR763" s="582">
        <f>AR628</f>
        <v>1292302.8042199998</v>
      </c>
      <c r="AS763" s="582"/>
      <c r="AT763" s="331">
        <f>AT628</f>
        <v>0</v>
      </c>
      <c r="AU763" s="331">
        <f>AU628</f>
        <v>0</v>
      </c>
      <c r="AV763" s="331">
        <f>AV628+AV632</f>
        <v>87324.671319999994</v>
      </c>
      <c r="AW763" s="331" t="e">
        <f>AW628+AW632</f>
        <v>#DIV/0!</v>
      </c>
      <c r="AX763" s="331">
        <f>AX628</f>
        <v>0</v>
      </c>
      <c r="AY763" s="331">
        <f>AY628</f>
        <v>0</v>
      </c>
      <c r="AZ763" s="331" t="e">
        <f>AZ628+AZ632</f>
        <v>#DIV/0!</v>
      </c>
      <c r="BA763" s="331">
        <f>BA628+BA632</f>
        <v>180373.94323</v>
      </c>
      <c r="BB763" s="331">
        <f>BB628+BB632</f>
        <v>0</v>
      </c>
      <c r="BC763" s="331">
        <f>BC628+BC632</f>
        <v>0</v>
      </c>
      <c r="BD763" s="331">
        <f>BD628+BD632</f>
        <v>180373.94323</v>
      </c>
      <c r="BE763" s="331">
        <f>BE628</f>
        <v>834785.0311599999</v>
      </c>
      <c r="BF763" s="331"/>
      <c r="BG763" s="331">
        <f>BG628</f>
        <v>0</v>
      </c>
      <c r="BH763" s="331"/>
      <c r="BI763" s="331">
        <f>BI628</f>
        <v>0</v>
      </c>
      <c r="BJ763" s="331"/>
      <c r="BK763" s="331">
        <f>BK628</f>
        <v>834785.0311599999</v>
      </c>
      <c r="BL763" s="331"/>
    </row>
    <row r="764" spans="2:64" s="4" customFormat="1" ht="9.75" hidden="1" customHeight="1" x14ac:dyDescent="0.3">
      <c r="B764" s="538"/>
      <c r="C764" s="163"/>
      <c r="D764" s="539"/>
      <c r="E764" s="539"/>
      <c r="F764" s="539"/>
      <c r="G764" s="539"/>
      <c r="H764" s="539"/>
      <c r="I764" s="539"/>
      <c r="J764" s="539"/>
      <c r="K764" s="539"/>
      <c r="L764" s="539"/>
      <c r="M764" s="539"/>
      <c r="N764" s="539"/>
      <c r="O764" s="539"/>
      <c r="P764" s="539"/>
      <c r="Q764" s="539"/>
      <c r="R764" s="539"/>
      <c r="S764" s="539"/>
      <c r="T764" s="539"/>
      <c r="U764" s="539"/>
      <c r="V764" s="539"/>
      <c r="W764" s="539"/>
      <c r="X764" s="539"/>
      <c r="Y764" s="539"/>
      <c r="Z764" s="539"/>
      <c r="AA764" s="539"/>
      <c r="AB764" s="539"/>
      <c r="AC764" s="539"/>
      <c r="AD764" s="539"/>
      <c r="AE764" s="539"/>
      <c r="AF764" s="539"/>
      <c r="AG764" s="539"/>
      <c r="AH764" s="539"/>
      <c r="AI764" s="539"/>
      <c r="AJ764" s="539"/>
      <c r="AK764" s="540"/>
      <c r="AL764" s="539"/>
      <c r="AM764" s="539"/>
      <c r="AN764" s="539"/>
      <c r="AO764" s="539"/>
      <c r="AP764" s="539"/>
      <c r="AQ764" s="539"/>
      <c r="AR764" s="539"/>
      <c r="AS764" s="539"/>
      <c r="AT764" s="539"/>
      <c r="AU764" s="539"/>
      <c r="AV764" s="539"/>
      <c r="AW764" s="539"/>
      <c r="AX764" s="539"/>
      <c r="AY764" s="539"/>
      <c r="AZ764" s="539"/>
      <c r="BA764" s="539"/>
      <c r="BB764" s="539"/>
      <c r="BC764" s="539"/>
      <c r="BD764" s="539"/>
      <c r="BE764" s="539"/>
      <c r="BF764" s="539"/>
      <c r="BG764" s="539"/>
      <c r="BH764" s="539"/>
      <c r="BI764" s="539"/>
      <c r="BJ764" s="539"/>
      <c r="BK764" s="539"/>
      <c r="BL764" s="539"/>
    </row>
    <row r="765" spans="2:64" s="38" customFormat="1" ht="60.75" hidden="1" customHeight="1" x14ac:dyDescent="0.3">
      <c r="B765" s="947" t="s">
        <v>284</v>
      </c>
      <c r="C765" s="947"/>
      <c r="D765" s="947"/>
      <c r="E765" s="947"/>
      <c r="F765" s="947"/>
      <c r="G765" s="947"/>
      <c r="H765" s="947"/>
      <c r="I765" s="947"/>
      <c r="J765" s="947"/>
      <c r="K765" s="947"/>
      <c r="L765" s="947"/>
      <c r="M765" s="947"/>
      <c r="N765" s="947"/>
      <c r="O765" s="947"/>
      <c r="P765" s="947"/>
      <c r="Q765" s="947"/>
      <c r="R765" s="947"/>
      <c r="S765" s="947"/>
      <c r="T765" s="947"/>
      <c r="U765" s="947"/>
      <c r="V765" s="947"/>
      <c r="W765" s="947"/>
      <c r="X765" s="947"/>
      <c r="Y765" s="947"/>
      <c r="Z765" s="947"/>
      <c r="AA765" s="947"/>
      <c r="AB765" s="947"/>
      <c r="AC765" s="947"/>
      <c r="AD765" s="947"/>
      <c r="AE765" s="947"/>
      <c r="AF765" s="947"/>
      <c r="AG765" s="947"/>
      <c r="AH765" s="947"/>
      <c r="AI765" s="947"/>
      <c r="AJ765" s="947"/>
      <c r="AK765" s="947"/>
      <c r="AL765" s="947"/>
      <c r="AM765" s="947"/>
      <c r="AN765" s="947"/>
      <c r="AO765" s="947"/>
      <c r="AP765" s="947"/>
      <c r="AQ765" s="947"/>
      <c r="AR765" s="947"/>
      <c r="AS765" s="947"/>
      <c r="AT765" s="947"/>
      <c r="AU765" s="947"/>
      <c r="AV765" s="947"/>
      <c r="AW765" s="947"/>
      <c r="AX765" s="947"/>
      <c r="AY765" s="947"/>
      <c r="AZ765" s="947"/>
      <c r="BA765" s="947"/>
      <c r="BB765" s="947"/>
      <c r="BC765" s="947"/>
      <c r="BD765" s="947"/>
      <c r="BE765" s="541"/>
      <c r="BF765" s="541"/>
      <c r="BG765" s="541"/>
      <c r="BH765" s="452"/>
      <c r="BI765" s="452"/>
      <c r="BJ765" s="452"/>
      <c r="BK765" s="452"/>
      <c r="BL765" s="452"/>
    </row>
    <row r="766" spans="2:64" s="85" customFormat="1" ht="66" hidden="1" customHeight="1" x14ac:dyDescent="0.25">
      <c r="B766" s="482" t="s">
        <v>60</v>
      </c>
      <c r="C766" s="212" t="s">
        <v>285</v>
      </c>
      <c r="D766" s="594"/>
      <c r="E766" s="594">
        <f>F766+G766</f>
        <v>20000</v>
      </c>
      <c r="F766" s="594">
        <f>20000</f>
        <v>20000</v>
      </c>
      <c r="G766" s="594">
        <f>G767+G768</f>
        <v>0</v>
      </c>
      <c r="H766" s="594"/>
      <c r="I766" s="594"/>
      <c r="J766" s="594"/>
      <c r="K766" s="594">
        <f>L766</f>
        <v>0</v>
      </c>
      <c r="L766" s="594">
        <v>0</v>
      </c>
      <c r="M766" s="594"/>
      <c r="N766" s="594"/>
      <c r="O766" s="594"/>
      <c r="P766" s="594">
        <f>R766+V766</f>
        <v>0</v>
      </c>
      <c r="Q766" s="594"/>
      <c r="R766" s="594">
        <f>AF766</f>
        <v>0</v>
      </c>
      <c r="S766" s="594"/>
      <c r="T766" s="594"/>
      <c r="U766" s="594"/>
      <c r="V766" s="594">
        <f>AG766</f>
        <v>0</v>
      </c>
      <c r="W766" s="594"/>
      <c r="X766" s="594"/>
      <c r="Y766" s="594"/>
      <c r="Z766" s="594">
        <f>AB766+AF766</f>
        <v>0</v>
      </c>
      <c r="AA766" s="594"/>
      <c r="AB766" s="594">
        <f>AQ766</f>
        <v>0</v>
      </c>
      <c r="AC766" s="594"/>
      <c r="AD766" s="594"/>
      <c r="AE766" s="594"/>
      <c r="AF766" s="594">
        <f>AR766</f>
        <v>0</v>
      </c>
      <c r="AG766" s="594"/>
      <c r="AH766" s="594"/>
      <c r="AI766" s="594"/>
      <c r="AJ766" s="594">
        <f>AL766+AP766</f>
        <v>0</v>
      </c>
      <c r="AK766" s="594"/>
      <c r="AL766" s="594">
        <f>AY766</f>
        <v>0</v>
      </c>
      <c r="AM766" s="355"/>
      <c r="AN766" s="355"/>
      <c r="AO766" s="355"/>
      <c r="AP766" s="594">
        <f>AZ766</f>
        <v>0</v>
      </c>
      <c r="AQ766" s="594"/>
      <c r="AR766" s="594"/>
      <c r="AS766" s="594"/>
      <c r="AT766" s="595">
        <f>AP766</f>
        <v>0</v>
      </c>
      <c r="AU766" s="595"/>
      <c r="AV766" s="595"/>
      <c r="AW766" s="595">
        <f>AX766</f>
        <v>0</v>
      </c>
      <c r="AX766" s="595">
        <f>AT766</f>
        <v>0</v>
      </c>
      <c r="AY766" s="595"/>
      <c r="AZ766" s="595"/>
      <c r="BA766" s="595">
        <f>BB766</f>
        <v>0</v>
      </c>
      <c r="BB766" s="595">
        <f>AF766</f>
        <v>0</v>
      </c>
      <c r="BC766" s="595"/>
      <c r="BD766" s="595"/>
      <c r="BE766" s="595">
        <f>BG766+BI766</f>
        <v>0</v>
      </c>
      <c r="BF766" s="595"/>
      <c r="BG766" s="595">
        <f>BR766</f>
        <v>0</v>
      </c>
      <c r="BH766" s="595"/>
      <c r="BI766" s="595">
        <f>BS766</f>
        <v>0</v>
      </c>
      <c r="BJ766" s="595"/>
      <c r="BK766" s="595"/>
      <c r="BL766" s="595"/>
    </row>
    <row r="767" spans="2:64" s="105" customFormat="1" ht="18.75" hidden="1" customHeight="1" x14ac:dyDescent="0.3">
      <c r="B767" s="948" t="s">
        <v>286</v>
      </c>
      <c r="C767" s="948"/>
      <c r="D767" s="948"/>
      <c r="E767" s="948"/>
      <c r="F767" s="948"/>
      <c r="G767" s="948"/>
      <c r="H767" s="948"/>
      <c r="I767" s="948"/>
      <c r="J767" s="948"/>
      <c r="K767" s="948"/>
      <c r="L767" s="948"/>
      <c r="M767" s="948"/>
      <c r="N767" s="948"/>
      <c r="O767" s="948"/>
      <c r="P767" s="948"/>
      <c r="Q767" s="948"/>
      <c r="R767" s="948"/>
      <c r="S767" s="948"/>
      <c r="T767" s="948"/>
      <c r="U767" s="948"/>
      <c r="V767" s="948"/>
      <c r="W767" s="948"/>
      <c r="X767" s="948"/>
      <c r="Y767" s="948"/>
      <c r="Z767" s="948"/>
      <c r="AA767" s="948"/>
      <c r="AB767" s="948"/>
      <c r="AC767" s="948"/>
      <c r="AD767" s="948"/>
      <c r="AE767" s="948"/>
      <c r="AF767" s="948"/>
      <c r="AG767" s="948"/>
      <c r="AH767" s="948"/>
      <c r="AI767" s="948"/>
      <c r="AJ767" s="948"/>
      <c r="AK767" s="948"/>
      <c r="AL767" s="948"/>
      <c r="AM767" s="948"/>
      <c r="AN767" s="948"/>
      <c r="AO767" s="948"/>
      <c r="AP767" s="948"/>
      <c r="AQ767" s="948"/>
      <c r="AR767" s="948"/>
      <c r="AS767" s="948"/>
      <c r="AT767" s="948"/>
      <c r="AU767" s="948"/>
      <c r="AV767" s="948"/>
      <c r="AW767" s="948"/>
      <c r="AX767" s="948"/>
      <c r="AY767" s="948"/>
      <c r="AZ767" s="948"/>
      <c r="BA767" s="948"/>
      <c r="BB767" s="948"/>
      <c r="BC767" s="948"/>
      <c r="BD767" s="948"/>
      <c r="BE767" s="542"/>
      <c r="BF767" s="543"/>
      <c r="BG767" s="543"/>
      <c r="BH767" s="452"/>
      <c r="BI767" s="452"/>
      <c r="BJ767" s="452"/>
      <c r="BK767" s="452"/>
      <c r="BL767" s="452"/>
    </row>
    <row r="768" spans="2:64" s="105" customFormat="1" ht="18.75" hidden="1" customHeight="1" x14ac:dyDescent="0.3">
      <c r="B768" s="949"/>
      <c r="C768" s="949"/>
      <c r="D768" s="949"/>
      <c r="E768" s="949"/>
      <c r="F768" s="949"/>
      <c r="G768" s="949"/>
      <c r="H768" s="949"/>
      <c r="I768" s="949"/>
      <c r="J768" s="949"/>
      <c r="K768" s="949"/>
      <c r="L768" s="949"/>
      <c r="M768" s="949"/>
      <c r="N768" s="949"/>
      <c r="O768" s="949"/>
      <c r="P768" s="949"/>
      <c r="Q768" s="949"/>
      <c r="R768" s="949"/>
      <c r="S768" s="949"/>
      <c r="T768" s="949"/>
      <c r="U768" s="949"/>
      <c r="V768" s="949"/>
      <c r="W768" s="949"/>
      <c r="X768" s="949"/>
      <c r="Y768" s="949"/>
      <c r="Z768" s="949"/>
      <c r="AA768" s="949"/>
      <c r="AB768" s="949"/>
      <c r="AC768" s="949"/>
      <c r="AD768" s="949"/>
      <c r="AE768" s="949"/>
      <c r="AF768" s="949"/>
      <c r="AG768" s="949"/>
      <c r="AH768" s="949"/>
      <c r="AI768" s="949"/>
      <c r="AJ768" s="949"/>
      <c r="AK768" s="949"/>
      <c r="AL768" s="949"/>
      <c r="AM768" s="949"/>
      <c r="AN768" s="949"/>
      <c r="AO768" s="949"/>
      <c r="AP768" s="949"/>
      <c r="AQ768" s="949"/>
      <c r="AR768" s="949"/>
      <c r="AS768" s="949"/>
      <c r="AT768" s="949"/>
      <c r="AU768" s="949"/>
      <c r="AV768" s="949"/>
      <c r="AW768" s="949"/>
      <c r="AX768" s="949"/>
      <c r="AY768" s="949"/>
      <c r="AZ768" s="949"/>
      <c r="BA768" s="949"/>
      <c r="BB768" s="949"/>
      <c r="BC768" s="949"/>
      <c r="BD768" s="949"/>
      <c r="BE768" s="542"/>
      <c r="BF768" s="543"/>
      <c r="BG768" s="543"/>
      <c r="BH768" s="452"/>
      <c r="BI768" s="452"/>
      <c r="BJ768" s="452"/>
      <c r="BK768" s="452"/>
      <c r="BL768" s="452"/>
    </row>
    <row r="769" spans="2:72" s="105" customFormat="1" ht="57.75" hidden="1" customHeight="1" x14ac:dyDescent="0.3">
      <c r="B769" s="482" t="s">
        <v>60</v>
      </c>
      <c r="C769" s="212" t="s">
        <v>45</v>
      </c>
      <c r="D769" s="594"/>
      <c r="E769" s="594" t="e">
        <f>F769+G769</f>
        <v>#REF!</v>
      </c>
      <c r="F769" s="594">
        <f>20000</f>
        <v>20000</v>
      </c>
      <c r="G769" s="594" t="e">
        <f>G770+G771</f>
        <v>#REF!</v>
      </c>
      <c r="H769" s="594"/>
      <c r="I769" s="594"/>
      <c r="J769" s="594"/>
      <c r="K769" s="594">
        <f>L769</f>
        <v>0</v>
      </c>
      <c r="L769" s="594">
        <v>0</v>
      </c>
      <c r="M769" s="594"/>
      <c r="N769" s="594"/>
      <c r="O769" s="594"/>
      <c r="P769" s="594">
        <f>X769</f>
        <v>0</v>
      </c>
      <c r="Q769" s="594"/>
      <c r="R769" s="594">
        <f ca="1">AF769</f>
        <v>0</v>
      </c>
      <c r="S769" s="594"/>
      <c r="T769" s="594"/>
      <c r="U769" s="594"/>
      <c r="V769" s="594">
        <f>AG769</f>
        <v>0</v>
      </c>
      <c r="W769" s="594"/>
      <c r="X769" s="594">
        <f>AH769</f>
        <v>0</v>
      </c>
      <c r="Y769" s="594"/>
      <c r="Z769" s="594">
        <f>AH769</f>
        <v>0</v>
      </c>
      <c r="AA769" s="594"/>
      <c r="AB769" s="594">
        <f>AQ769</f>
        <v>0</v>
      </c>
      <c r="AC769" s="594"/>
      <c r="AD769" s="594"/>
      <c r="AE769" s="594"/>
      <c r="AF769" s="594">
        <f ca="1">AR769</f>
        <v>0</v>
      </c>
      <c r="AG769" s="594"/>
      <c r="AH769" s="594">
        <f>AS769</f>
        <v>0</v>
      </c>
      <c r="AI769" s="594"/>
      <c r="AJ769" s="594">
        <f ca="1">AR769</f>
        <v>0</v>
      </c>
      <c r="AK769" s="594"/>
      <c r="AL769" s="594">
        <f>AY769</f>
        <v>0</v>
      </c>
      <c r="AM769" s="355"/>
      <c r="AN769" s="355"/>
      <c r="AO769" s="355"/>
      <c r="AP769" s="594">
        <f>AZ769</f>
        <v>0</v>
      </c>
      <c r="AQ769" s="594"/>
      <c r="AR769" s="594">
        <f ca="1">BA769</f>
        <v>0</v>
      </c>
      <c r="AS769" s="594"/>
      <c r="AT769" s="595">
        <f>AP769</f>
        <v>0</v>
      </c>
      <c r="AU769" s="595"/>
      <c r="AV769" s="595"/>
      <c r="AW769" s="595">
        <f>AX769</f>
        <v>0</v>
      </c>
      <c r="AX769" s="595">
        <f>AT769</f>
        <v>0</v>
      </c>
      <c r="AY769" s="595"/>
      <c r="AZ769" s="595"/>
      <c r="BA769" s="595">
        <f ca="1">BB769</f>
        <v>0</v>
      </c>
      <c r="BB769" s="595">
        <f ca="1">AF769</f>
        <v>0</v>
      </c>
      <c r="BC769" s="595"/>
      <c r="BD769" s="595"/>
      <c r="BE769" s="595">
        <f>BK769</f>
        <v>0</v>
      </c>
      <c r="BF769" s="595"/>
      <c r="BG769" s="595">
        <f>BR769</f>
        <v>0</v>
      </c>
      <c r="BH769" s="595"/>
      <c r="BI769" s="595">
        <f>BS769</f>
        <v>0</v>
      </c>
      <c r="BJ769" s="595"/>
      <c r="BK769" s="595">
        <f>BT769</f>
        <v>0</v>
      </c>
      <c r="BL769" s="595"/>
    </row>
    <row r="770" spans="2:72" s="38" customFormat="1" ht="60.75" hidden="1" customHeight="1" x14ac:dyDescent="0.25">
      <c r="B770" s="952" t="s">
        <v>284</v>
      </c>
      <c r="C770" s="953"/>
      <c r="D770" s="953"/>
      <c r="E770" s="953"/>
      <c r="F770" s="953"/>
      <c r="G770" s="953"/>
      <c r="H770" s="953"/>
      <c r="I770" s="953"/>
      <c r="J770" s="953"/>
      <c r="K770" s="953"/>
      <c r="L770" s="953"/>
      <c r="M770" s="953"/>
      <c r="N770" s="953"/>
      <c r="O770" s="953"/>
      <c r="P770" s="953"/>
      <c r="Q770" s="953"/>
      <c r="R770" s="953"/>
      <c r="S770" s="953"/>
      <c r="T770" s="953"/>
      <c r="U770" s="953"/>
      <c r="V770" s="953"/>
      <c r="W770" s="953"/>
      <c r="X770" s="953"/>
      <c r="Y770" s="953"/>
      <c r="Z770" s="953"/>
      <c r="AA770" s="953"/>
      <c r="AB770" s="953"/>
      <c r="AC770" s="953"/>
      <c r="AD770" s="953"/>
      <c r="AE770" s="953"/>
      <c r="AF770" s="953"/>
      <c r="AG770" s="953"/>
      <c r="AH770" s="953"/>
      <c r="AI770" s="953"/>
      <c r="AJ770" s="953"/>
      <c r="AK770" s="953"/>
      <c r="AL770" s="953"/>
      <c r="AM770" s="953"/>
      <c r="AN770" s="953"/>
      <c r="AO770" s="953"/>
      <c r="AP770" s="953"/>
      <c r="AQ770" s="953"/>
      <c r="AR770" s="953"/>
      <c r="AS770" s="953"/>
      <c r="AT770" s="953"/>
      <c r="AU770" s="953"/>
      <c r="AV770" s="953"/>
      <c r="AW770" s="953"/>
      <c r="AX770" s="953"/>
      <c r="AY770" s="953"/>
      <c r="AZ770" s="953"/>
      <c r="BA770" s="953"/>
      <c r="BB770" s="953"/>
      <c r="BC770" s="953"/>
      <c r="BD770" s="953"/>
      <c r="BE770" s="953"/>
      <c r="BF770" s="953"/>
      <c r="BG770" s="953"/>
      <c r="BH770" s="953"/>
      <c r="BI770" s="953"/>
      <c r="BJ770" s="953"/>
      <c r="BK770" s="953"/>
      <c r="BL770" s="953"/>
    </row>
    <row r="771" spans="2:72" s="85" customFormat="1" ht="66" hidden="1" customHeight="1" x14ac:dyDescent="0.25">
      <c r="B771" s="482" t="s">
        <v>60</v>
      </c>
      <c r="C771" s="212" t="s">
        <v>285</v>
      </c>
      <c r="D771" s="594"/>
      <c r="E771" s="594" t="e">
        <f>F771+G771</f>
        <v>#REF!</v>
      </c>
      <c r="F771" s="594">
        <f>20000</f>
        <v>20000</v>
      </c>
      <c r="G771" s="594" t="e">
        <f>G772+G773</f>
        <v>#REF!</v>
      </c>
      <c r="H771" s="594"/>
      <c r="I771" s="594"/>
      <c r="J771" s="594"/>
      <c r="K771" s="348">
        <f>L771+M771+N771</f>
        <v>0</v>
      </c>
      <c r="L771" s="348"/>
      <c r="M771" s="348"/>
      <c r="N771" s="348"/>
      <c r="O771" s="348"/>
      <c r="P771" s="348">
        <f>R771+V771</f>
        <v>791</v>
      </c>
      <c r="Q771" s="349" t="e">
        <f>P771/K771</f>
        <v>#DIV/0!</v>
      </c>
      <c r="R771" s="348">
        <v>621.5</v>
      </c>
      <c r="S771" s="349" t="e">
        <f>R771/L771</f>
        <v>#DIV/0!</v>
      </c>
      <c r="T771" s="349"/>
      <c r="U771" s="349"/>
      <c r="V771" s="348">
        <v>169.5</v>
      </c>
      <c r="W771" s="349" t="e">
        <f>V771/N771</f>
        <v>#DIV/0!</v>
      </c>
      <c r="X771" s="594"/>
      <c r="Y771" s="594"/>
      <c r="Z771" s="348">
        <f>AB771+AD771+AF771</f>
        <v>0</v>
      </c>
      <c r="AA771" s="349" t="e">
        <f>Z771/K771</f>
        <v>#DIV/0!</v>
      </c>
      <c r="AB771" s="348"/>
      <c r="AC771" s="349" t="e">
        <f>AB771/L771</f>
        <v>#DIV/0!</v>
      </c>
      <c r="AD771" s="348"/>
      <c r="AE771" s="349" t="e">
        <f>AD771/M771</f>
        <v>#DIV/0!</v>
      </c>
      <c r="AF771" s="348"/>
      <c r="AG771" s="349" t="e">
        <f>AF771/N771</f>
        <v>#DIV/0!</v>
      </c>
      <c r="AH771" s="594"/>
      <c r="AI771" s="594"/>
      <c r="AJ771" s="348">
        <f>AL771+AP771</f>
        <v>169.5</v>
      </c>
      <c r="AK771" s="349" t="e">
        <f>AJ771/K771</f>
        <v>#DIV/0!</v>
      </c>
      <c r="AL771" s="348">
        <f>AB771</f>
        <v>0</v>
      </c>
      <c r="AM771" s="338" t="e">
        <f>AL771/L771</f>
        <v>#DIV/0!</v>
      </c>
      <c r="AN771" s="338"/>
      <c r="AO771" s="338"/>
      <c r="AP771" s="348">
        <f>169.5</f>
        <v>169.5</v>
      </c>
      <c r="AQ771" s="349" t="e">
        <f>AP771/N771</f>
        <v>#DIV/0!</v>
      </c>
      <c r="AR771" s="594"/>
      <c r="AS771" s="594"/>
      <c r="AT771" s="595">
        <f>AP771</f>
        <v>169.5</v>
      </c>
      <c r="AU771" s="595"/>
      <c r="AV771" s="595"/>
      <c r="AW771" s="595">
        <f>AX771</f>
        <v>169.5</v>
      </c>
      <c r="AX771" s="595">
        <f>AT771</f>
        <v>169.5</v>
      </c>
      <c r="AY771" s="595"/>
      <c r="AZ771" s="595"/>
      <c r="BA771" s="595">
        <f>BB771</f>
        <v>0</v>
      </c>
      <c r="BB771" s="595">
        <f>AF771</f>
        <v>0</v>
      </c>
      <c r="BC771" s="595"/>
      <c r="BD771" s="595"/>
      <c r="BE771" s="352">
        <f>BG771+BI771</f>
        <v>0</v>
      </c>
      <c r="BF771" s="353" t="e">
        <f>BE771/K771</f>
        <v>#DIV/0!</v>
      </c>
      <c r="BG771" s="352">
        <f>L771-AB771</f>
        <v>0</v>
      </c>
      <c r="BH771" s="353" t="e">
        <f>BG771/L771</f>
        <v>#DIV/0!</v>
      </c>
      <c r="BI771" s="352">
        <f>N771-AF771</f>
        <v>0</v>
      </c>
      <c r="BJ771" s="353" t="e">
        <f>BI771/AK771</f>
        <v>#DIV/0!</v>
      </c>
      <c r="BK771" s="595"/>
      <c r="BL771" s="595"/>
    </row>
    <row r="772" spans="2:72" s="4" customFormat="1" ht="43.5" hidden="1" customHeight="1" x14ac:dyDescent="0.25">
      <c r="B772" s="952" t="s">
        <v>321</v>
      </c>
      <c r="C772" s="953"/>
      <c r="D772" s="953"/>
      <c r="E772" s="953"/>
      <c r="F772" s="953"/>
      <c r="G772" s="953"/>
      <c r="H772" s="953"/>
      <c r="I772" s="953"/>
      <c r="J772" s="953"/>
      <c r="K772" s="953"/>
      <c r="L772" s="953"/>
      <c r="M772" s="953"/>
      <c r="N772" s="953"/>
      <c r="O772" s="953"/>
      <c r="P772" s="953"/>
      <c r="Q772" s="953"/>
      <c r="R772" s="953"/>
      <c r="S772" s="953"/>
      <c r="T772" s="953"/>
      <c r="U772" s="953"/>
      <c r="V772" s="953"/>
      <c r="W772" s="953"/>
      <c r="X772" s="953"/>
      <c r="Y772" s="953"/>
      <c r="Z772" s="953"/>
      <c r="AA772" s="953"/>
      <c r="AB772" s="953"/>
      <c r="AC772" s="953"/>
      <c r="AD772" s="953"/>
      <c r="AE772" s="953"/>
      <c r="AF772" s="953"/>
      <c r="AG772" s="953"/>
      <c r="AH772" s="953"/>
      <c r="AI772" s="953"/>
      <c r="AJ772" s="953"/>
      <c r="AK772" s="953"/>
      <c r="AL772" s="953"/>
      <c r="AM772" s="953"/>
      <c r="AN772" s="953"/>
      <c r="AO772" s="953"/>
      <c r="AP772" s="953"/>
      <c r="AQ772" s="953"/>
      <c r="AR772" s="953"/>
      <c r="AS772" s="953"/>
      <c r="AT772" s="953"/>
      <c r="AU772" s="953"/>
      <c r="AV772" s="953"/>
      <c r="AW772" s="953"/>
      <c r="AX772" s="953"/>
      <c r="AY772" s="953"/>
      <c r="AZ772" s="953"/>
      <c r="BA772" s="953"/>
      <c r="BB772" s="953"/>
      <c r="BC772" s="953"/>
      <c r="BD772" s="953"/>
      <c r="BE772" s="953"/>
      <c r="BF772" s="953"/>
      <c r="BG772" s="953"/>
      <c r="BH772" s="953"/>
      <c r="BI772" s="953"/>
      <c r="BJ772" s="953"/>
      <c r="BK772" s="953"/>
      <c r="BL772" s="953"/>
    </row>
    <row r="773" spans="2:72" s="85" customFormat="1" ht="80.25" hidden="1" customHeight="1" x14ac:dyDescent="0.25">
      <c r="B773" s="482" t="s">
        <v>60</v>
      </c>
      <c r="C773" s="212" t="s">
        <v>320</v>
      </c>
      <c r="D773" s="594"/>
      <c r="E773" s="594" t="e">
        <f>F773+G773</f>
        <v>#REF!</v>
      </c>
      <c r="F773" s="594">
        <f>20000</f>
        <v>20000</v>
      </c>
      <c r="G773" s="594" t="e">
        <f>G776+#REF!</f>
        <v>#REF!</v>
      </c>
      <c r="H773" s="594"/>
      <c r="I773" s="594"/>
      <c r="J773" s="594"/>
      <c r="K773" s="348">
        <f>L773+N773</f>
        <v>0</v>
      </c>
      <c r="L773" s="348"/>
      <c r="M773" s="348"/>
      <c r="N773" s="348"/>
      <c r="O773" s="348"/>
      <c r="P773" s="348">
        <f>R773+V773</f>
        <v>0</v>
      </c>
      <c r="Q773" s="349" t="e">
        <f>P773/K773</f>
        <v>#DIV/0!</v>
      </c>
      <c r="R773" s="348">
        <f>SUM(R774:R775)</f>
        <v>0</v>
      </c>
      <c r="S773" s="349" t="e">
        <f>R773/L773</f>
        <v>#DIV/0!</v>
      </c>
      <c r="T773" s="349"/>
      <c r="U773" s="349"/>
      <c r="V773" s="594">
        <f>AF773</f>
        <v>0</v>
      </c>
      <c r="W773" s="594">
        <v>0</v>
      </c>
      <c r="X773" s="594"/>
      <c r="Y773" s="594"/>
      <c r="Z773" s="348">
        <f>AB773+AF773+AH773</f>
        <v>0</v>
      </c>
      <c r="AA773" s="349" t="e">
        <f>Z773/K773</f>
        <v>#DIV/0!</v>
      </c>
      <c r="AB773" s="348">
        <f>SUM(AB774:AB775)</f>
        <v>0</v>
      </c>
      <c r="AC773" s="349" t="e">
        <f>AB773/L773</f>
        <v>#DIV/0!</v>
      </c>
      <c r="AD773" s="349"/>
      <c r="AE773" s="349"/>
      <c r="AF773" s="348">
        <v>0</v>
      </c>
      <c r="AG773" s="349">
        <v>0</v>
      </c>
      <c r="AH773" s="594"/>
      <c r="AI773" s="594"/>
      <c r="AJ773" s="348">
        <f>SUM(AJ774:AJ775)</f>
        <v>0</v>
      </c>
      <c r="AK773" s="349" t="e">
        <f>AJ773/K773</f>
        <v>#DIV/0!</v>
      </c>
      <c r="AL773" s="348">
        <f>SUM(AL774:AL775)</f>
        <v>0</v>
      </c>
      <c r="AM773" s="338" t="e">
        <f>AL773/L773</f>
        <v>#DIV/0!</v>
      </c>
      <c r="AN773" s="338"/>
      <c r="AO773" s="338"/>
      <c r="AP773" s="348">
        <f>N773</f>
        <v>0</v>
      </c>
      <c r="AQ773" s="349">
        <v>0</v>
      </c>
      <c r="AR773" s="594"/>
      <c r="AS773" s="594"/>
      <c r="AT773" s="595">
        <f>AP773</f>
        <v>0</v>
      </c>
      <c r="AU773" s="595"/>
      <c r="AV773" s="595"/>
      <c r="AW773" s="595">
        <f>AX773</f>
        <v>0</v>
      </c>
      <c r="AX773" s="595">
        <f>AT773</f>
        <v>0</v>
      </c>
      <c r="AY773" s="595"/>
      <c r="AZ773" s="595"/>
      <c r="BA773" s="595">
        <f>BB773</f>
        <v>0</v>
      </c>
      <c r="BB773" s="595">
        <f>AF773</f>
        <v>0</v>
      </c>
      <c r="BC773" s="595"/>
      <c r="BD773" s="595"/>
      <c r="BE773" s="352">
        <f>BG773+BI773</f>
        <v>0</v>
      </c>
      <c r="BF773" s="353" t="e">
        <f>BE773/K773</f>
        <v>#DIV/0!</v>
      </c>
      <c r="BG773" s="352">
        <f>L773-AB773</f>
        <v>0</v>
      </c>
      <c r="BH773" s="353" t="e">
        <f>BG773/L773</f>
        <v>#DIV/0!</v>
      </c>
      <c r="BI773" s="352"/>
      <c r="BJ773" s="353"/>
      <c r="BK773" s="595"/>
      <c r="BL773" s="595"/>
    </row>
    <row r="774" spans="2:72" s="43" customFormat="1" ht="31.5" hidden="1" customHeight="1" x14ac:dyDescent="0.25">
      <c r="B774" s="483"/>
      <c r="C774" s="192" t="s">
        <v>368</v>
      </c>
      <c r="D774" s="355"/>
      <c r="E774" s="355"/>
      <c r="F774" s="355"/>
      <c r="G774" s="355"/>
      <c r="H774" s="355"/>
      <c r="I774" s="355"/>
      <c r="J774" s="355"/>
      <c r="K774" s="354">
        <f>L774</f>
        <v>0</v>
      </c>
      <c r="L774" s="354"/>
      <c r="M774" s="354"/>
      <c r="N774" s="354"/>
      <c r="O774" s="354"/>
      <c r="P774" s="354">
        <f>R774</f>
        <v>0</v>
      </c>
      <c r="Q774" s="338" t="e">
        <f>P774/K774</f>
        <v>#DIV/0!</v>
      </c>
      <c r="R774" s="354">
        <f>L774</f>
        <v>0</v>
      </c>
      <c r="S774" s="338" t="e">
        <f t="shared" ref="S774:S775" si="1001">R774/L774</f>
        <v>#DIV/0!</v>
      </c>
      <c r="T774" s="338"/>
      <c r="U774" s="338"/>
      <c r="V774" s="355"/>
      <c r="W774" s="355"/>
      <c r="X774" s="355"/>
      <c r="Y774" s="355"/>
      <c r="Z774" s="354">
        <f>AB774</f>
        <v>0</v>
      </c>
      <c r="AA774" s="338" t="e">
        <f t="shared" ref="AA774:AA775" si="1002">Z774/K774</f>
        <v>#DIV/0!</v>
      </c>
      <c r="AB774" s="354">
        <f>R774</f>
        <v>0</v>
      </c>
      <c r="AC774" s="338" t="e">
        <f t="shared" ref="AC774:AC775" si="1003">AB774/L774</f>
        <v>#DIV/0!</v>
      </c>
      <c r="AD774" s="338"/>
      <c r="AE774" s="338"/>
      <c r="AF774" s="354"/>
      <c r="AG774" s="338"/>
      <c r="AH774" s="355"/>
      <c r="AI774" s="355"/>
      <c r="AJ774" s="354">
        <f>AL774</f>
        <v>0</v>
      </c>
      <c r="AK774" s="342" t="e">
        <f>AJ774/K774</f>
        <v>#DIV/0!</v>
      </c>
      <c r="AL774" s="354">
        <f>AB774</f>
        <v>0</v>
      </c>
      <c r="AM774" s="338" t="e">
        <f>AL774/L774</f>
        <v>#DIV/0!</v>
      </c>
      <c r="AN774" s="338"/>
      <c r="AO774" s="338"/>
      <c r="AP774" s="354"/>
      <c r="AQ774" s="338"/>
      <c r="AR774" s="355"/>
      <c r="AS774" s="355"/>
      <c r="AT774" s="351"/>
      <c r="AU774" s="351"/>
      <c r="AV774" s="351"/>
      <c r="AW774" s="351"/>
      <c r="AX774" s="351"/>
      <c r="AY774" s="351"/>
      <c r="AZ774" s="351"/>
      <c r="BA774" s="351"/>
      <c r="BB774" s="351"/>
      <c r="BC774" s="351"/>
      <c r="BD774" s="351"/>
      <c r="BE774" s="356"/>
      <c r="BF774" s="357"/>
      <c r="BG774" s="356"/>
      <c r="BH774" s="357"/>
      <c r="BI774" s="356"/>
      <c r="BJ774" s="357"/>
      <c r="BK774" s="351"/>
      <c r="BL774" s="351"/>
    </row>
    <row r="775" spans="2:72" s="43" customFormat="1" ht="31.5" hidden="1" customHeight="1" x14ac:dyDescent="0.25">
      <c r="B775" s="483"/>
      <c r="C775" s="192" t="s">
        <v>369</v>
      </c>
      <c r="D775" s="355"/>
      <c r="E775" s="355"/>
      <c r="F775" s="355"/>
      <c r="G775" s="355"/>
      <c r="H775" s="355"/>
      <c r="I775" s="355"/>
      <c r="J775" s="355"/>
      <c r="K775" s="354">
        <f>L775</f>
        <v>0</v>
      </c>
      <c r="L775" s="354"/>
      <c r="M775" s="354"/>
      <c r="N775" s="354"/>
      <c r="O775" s="354"/>
      <c r="P775" s="354">
        <f>R775</f>
        <v>0</v>
      </c>
      <c r="Q775" s="338" t="e">
        <f>P775/K775</f>
        <v>#DIV/0!</v>
      </c>
      <c r="R775" s="354">
        <f>L775</f>
        <v>0</v>
      </c>
      <c r="S775" s="338" t="e">
        <f t="shared" si="1001"/>
        <v>#DIV/0!</v>
      </c>
      <c r="T775" s="338"/>
      <c r="U775" s="338"/>
      <c r="V775" s="355"/>
      <c r="W775" s="355"/>
      <c r="X775" s="355"/>
      <c r="Y775" s="355"/>
      <c r="Z775" s="354">
        <f>AB775</f>
        <v>0</v>
      </c>
      <c r="AA775" s="338" t="e">
        <f t="shared" si="1002"/>
        <v>#DIV/0!</v>
      </c>
      <c r="AB775" s="354">
        <f>R775</f>
        <v>0</v>
      </c>
      <c r="AC775" s="338" t="e">
        <f t="shared" si="1003"/>
        <v>#DIV/0!</v>
      </c>
      <c r="AD775" s="338"/>
      <c r="AE775" s="338"/>
      <c r="AF775" s="354"/>
      <c r="AG775" s="338"/>
      <c r="AH775" s="355"/>
      <c r="AI775" s="355"/>
      <c r="AJ775" s="354">
        <f>AL775</f>
        <v>0</v>
      </c>
      <c r="AK775" s="342" t="e">
        <f>AJ775/K775</f>
        <v>#DIV/0!</v>
      </c>
      <c r="AL775" s="354">
        <f>AB775</f>
        <v>0</v>
      </c>
      <c r="AM775" s="338" t="e">
        <f>AL775/L775</f>
        <v>#DIV/0!</v>
      </c>
      <c r="AN775" s="338"/>
      <c r="AO775" s="338"/>
      <c r="AP775" s="354"/>
      <c r="AQ775" s="338"/>
      <c r="AR775" s="355"/>
      <c r="AS775" s="355"/>
      <c r="AT775" s="351"/>
      <c r="AU775" s="351"/>
      <c r="AV775" s="351"/>
      <c r="AW775" s="351"/>
      <c r="AX775" s="351"/>
      <c r="AY775" s="351"/>
      <c r="AZ775" s="351"/>
      <c r="BA775" s="351"/>
      <c r="BB775" s="351"/>
      <c r="BC775" s="351"/>
      <c r="BD775" s="351"/>
      <c r="BE775" s="356"/>
      <c r="BF775" s="357"/>
      <c r="BG775" s="356"/>
      <c r="BH775" s="357"/>
      <c r="BI775" s="356"/>
      <c r="BJ775" s="357"/>
      <c r="BK775" s="351"/>
      <c r="BL775" s="351"/>
    </row>
    <row r="776" spans="2:72" s="85" customFormat="1" ht="83.25" hidden="1" customHeight="1" x14ac:dyDescent="0.25">
      <c r="B776" s="482" t="s">
        <v>67</v>
      </c>
      <c r="C776" s="212" t="s">
        <v>334</v>
      </c>
      <c r="D776" s="594"/>
      <c r="E776" s="594" t="e">
        <f>F776+G776</f>
        <v>#REF!</v>
      </c>
      <c r="F776" s="594">
        <f>20000</f>
        <v>20000</v>
      </c>
      <c r="G776" s="594" t="e">
        <f>#REF!+G777</f>
        <v>#REF!</v>
      </c>
      <c r="H776" s="594"/>
      <c r="I776" s="594"/>
      <c r="J776" s="594"/>
      <c r="K776" s="348">
        <f>L776+N776</f>
        <v>0</v>
      </c>
      <c r="L776" s="348"/>
      <c r="M776" s="348"/>
      <c r="N776" s="348"/>
      <c r="O776" s="348"/>
      <c r="P776" s="348">
        <f>R776+V776</f>
        <v>151436.20000000001</v>
      </c>
      <c r="Q776" s="349" t="e">
        <f>P776/K776</f>
        <v>#DIV/0!</v>
      </c>
      <c r="R776" s="348">
        <v>151436.20000000001</v>
      </c>
      <c r="S776" s="349" t="e">
        <f>R776/L776</f>
        <v>#DIV/0!</v>
      </c>
      <c r="T776" s="349"/>
      <c r="U776" s="349"/>
      <c r="V776" s="594">
        <f>AF776</f>
        <v>0</v>
      </c>
      <c r="W776" s="594">
        <v>0</v>
      </c>
      <c r="X776" s="594"/>
      <c r="Y776" s="594"/>
      <c r="Z776" s="348">
        <f>AB776+AF776+AH776</f>
        <v>0</v>
      </c>
      <c r="AA776" s="349" t="e">
        <f>Z776/K776</f>
        <v>#DIV/0!</v>
      </c>
      <c r="AB776" s="348"/>
      <c r="AC776" s="349" t="e">
        <f>AB776/L776</f>
        <v>#DIV/0!</v>
      </c>
      <c r="AD776" s="349"/>
      <c r="AE776" s="349"/>
      <c r="AF776" s="348">
        <v>0</v>
      </c>
      <c r="AG776" s="349">
        <v>0</v>
      </c>
      <c r="AH776" s="594"/>
      <c r="AI776" s="594"/>
      <c r="AJ776" s="348">
        <f>AL776+AP776</f>
        <v>0</v>
      </c>
      <c r="AK776" s="349" t="e">
        <f>AJ776/K776</f>
        <v>#DIV/0!</v>
      </c>
      <c r="AL776" s="348">
        <f>L776</f>
        <v>0</v>
      </c>
      <c r="AM776" s="338" t="e">
        <f>AL776/L776</f>
        <v>#DIV/0!</v>
      </c>
      <c r="AN776" s="338"/>
      <c r="AO776" s="338"/>
      <c r="AP776" s="348">
        <f>N776</f>
        <v>0</v>
      </c>
      <c r="AQ776" s="349">
        <v>0</v>
      </c>
      <c r="AR776" s="594"/>
      <c r="AS776" s="594"/>
      <c r="AT776" s="595">
        <f>AP776</f>
        <v>0</v>
      </c>
      <c r="AU776" s="595"/>
      <c r="AV776" s="595"/>
      <c r="AW776" s="595">
        <f>AX776</f>
        <v>0</v>
      </c>
      <c r="AX776" s="595">
        <f>AT776</f>
        <v>0</v>
      </c>
      <c r="AY776" s="595"/>
      <c r="AZ776" s="595"/>
      <c r="BA776" s="595">
        <f>BB776</f>
        <v>0</v>
      </c>
      <c r="BB776" s="595">
        <f>AF776</f>
        <v>0</v>
      </c>
      <c r="BC776" s="595"/>
      <c r="BD776" s="595"/>
      <c r="BE776" s="352">
        <f>BG776+BI776</f>
        <v>0</v>
      </c>
      <c r="BF776" s="353" t="e">
        <f>BE776/K776</f>
        <v>#DIV/0!</v>
      </c>
      <c r="BG776" s="352">
        <f>L776-AB776</f>
        <v>0</v>
      </c>
      <c r="BH776" s="353" t="e">
        <f>BG776/L776</f>
        <v>#DIV/0!</v>
      </c>
      <c r="BI776" s="352"/>
      <c r="BJ776" s="353"/>
      <c r="BK776" s="595"/>
      <c r="BL776" s="595"/>
    </row>
    <row r="777" spans="2:72" s="22" customFormat="1" ht="44.25" hidden="1" customHeight="1" x14ac:dyDescent="0.3">
      <c r="B777" s="972" t="s">
        <v>335</v>
      </c>
      <c r="C777" s="973"/>
      <c r="D777" s="241"/>
      <c r="E777" s="241"/>
      <c r="F777" s="241"/>
      <c r="G777" s="241"/>
      <c r="H777" s="241"/>
      <c r="I777" s="241"/>
      <c r="J777" s="241"/>
      <c r="K777" s="242">
        <f t="shared" ref="K777" si="1004">L777+N777+O777</f>
        <v>0</v>
      </c>
      <c r="L777" s="242">
        <f>L773+L776</f>
        <v>0</v>
      </c>
      <c r="M777" s="242"/>
      <c r="N777" s="242">
        <v>0</v>
      </c>
      <c r="O777" s="242">
        <v>0</v>
      </c>
      <c r="P777" s="242">
        <f>R777</f>
        <v>151436.20000000001</v>
      </c>
      <c r="Q777" s="246" t="e">
        <f t="shared" ref="Q777" si="1005">P777/K777</f>
        <v>#DIV/0!</v>
      </c>
      <c r="R777" s="242">
        <f>R773+R776</f>
        <v>151436.20000000001</v>
      </c>
      <c r="S777" s="246" t="e">
        <f t="shared" ref="S777" si="1006">R777/L777</f>
        <v>#DIV/0!</v>
      </c>
      <c r="T777" s="246"/>
      <c r="U777" s="246"/>
      <c r="V777" s="241"/>
      <c r="W777" s="246"/>
      <c r="X777" s="242">
        <v>0</v>
      </c>
      <c r="Y777" s="246">
        <v>0</v>
      </c>
      <c r="Z777" s="242">
        <f>AB777</f>
        <v>0</v>
      </c>
      <c r="AA777" s="246" t="e">
        <f t="shared" ref="AA777" si="1007">Z777/K777</f>
        <v>#DIV/0!</v>
      </c>
      <c r="AB777" s="242">
        <f>AB773+AB776</f>
        <v>0</v>
      </c>
      <c r="AC777" s="246" t="e">
        <f t="shared" ref="AC777" si="1008">AB777/L777</f>
        <v>#DIV/0!</v>
      </c>
      <c r="AD777" s="246"/>
      <c r="AE777" s="246"/>
      <c r="AF777" s="242">
        <v>0</v>
      </c>
      <c r="AG777" s="246">
        <v>0</v>
      </c>
      <c r="AH777" s="242">
        <v>0</v>
      </c>
      <c r="AI777" s="246">
        <v>0</v>
      </c>
      <c r="AJ777" s="242">
        <f t="shared" ref="AJ777" si="1009">AL777+AP777+AR777</f>
        <v>0</v>
      </c>
      <c r="AK777" s="246" t="e">
        <f t="shared" ref="AK777" si="1010">AJ777/K777</f>
        <v>#DIV/0!</v>
      </c>
      <c r="AL777" s="242">
        <f>AL773+AL776</f>
        <v>0</v>
      </c>
      <c r="AM777" s="294" t="e">
        <f t="shared" ref="AM777" si="1011">AL777/L777</f>
        <v>#DIV/0!</v>
      </c>
      <c r="AN777" s="294"/>
      <c r="AO777" s="294"/>
      <c r="AP777" s="248">
        <v>0</v>
      </c>
      <c r="AQ777" s="246">
        <v>0</v>
      </c>
      <c r="AR777" s="248">
        <v>0</v>
      </c>
      <c r="AS777" s="246">
        <v>0</v>
      </c>
      <c r="AT777" s="244"/>
      <c r="AU777" s="244"/>
      <c r="AV777" s="244"/>
      <c r="AW777" s="244"/>
      <c r="AX777" s="244"/>
      <c r="AY777" s="244"/>
      <c r="AZ777" s="244"/>
      <c r="BA777" s="244"/>
      <c r="BB777" s="244"/>
      <c r="BC777" s="244"/>
      <c r="BD777" s="244"/>
      <c r="BE777" s="249">
        <f t="shared" ref="BE777" si="1012">BG777+BI777+BK777</f>
        <v>0</v>
      </c>
      <c r="BF777" s="247" t="e">
        <f t="shared" ref="BF777" si="1013">BE777/K777</f>
        <v>#DIV/0!</v>
      </c>
      <c r="BG777" s="245">
        <f>BG1445</f>
        <v>0</v>
      </c>
      <c r="BH777" s="247" t="e">
        <f t="shared" ref="BH777" si="1014">BG777/L777</f>
        <v>#DIV/0!</v>
      </c>
      <c r="BI777" s="249">
        <v>0</v>
      </c>
      <c r="BJ777" s="247">
        <v>0</v>
      </c>
      <c r="BK777" s="249">
        <v>0</v>
      </c>
      <c r="BL777" s="247">
        <v>0</v>
      </c>
      <c r="BM777" s="23"/>
      <c r="BN777" s="23"/>
    </row>
    <row r="778" spans="2:72" s="4" customFormat="1" ht="43.5" hidden="1" customHeight="1" x14ac:dyDescent="0.25">
      <c r="B778" s="952" t="s">
        <v>423</v>
      </c>
      <c r="C778" s="953"/>
      <c r="D778" s="953"/>
      <c r="E778" s="953"/>
      <c r="F778" s="953"/>
      <c r="G778" s="953"/>
      <c r="H778" s="953"/>
      <c r="I778" s="953"/>
      <c r="J778" s="953"/>
      <c r="K778" s="953"/>
      <c r="L778" s="953"/>
      <c r="M778" s="953"/>
      <c r="N778" s="953"/>
      <c r="O778" s="953"/>
      <c r="P778" s="953"/>
      <c r="Q778" s="953"/>
      <c r="R778" s="953"/>
      <c r="S778" s="953"/>
      <c r="T778" s="953"/>
      <c r="U778" s="953"/>
      <c r="V778" s="953"/>
      <c r="W778" s="953"/>
      <c r="X778" s="953"/>
      <c r="Y778" s="953"/>
      <c r="Z778" s="953"/>
      <c r="AA778" s="953"/>
      <c r="AB778" s="953"/>
      <c r="AC778" s="953"/>
      <c r="AD778" s="953"/>
      <c r="AE778" s="953"/>
      <c r="AF778" s="953"/>
      <c r="AG778" s="953"/>
      <c r="AH778" s="953"/>
      <c r="AI778" s="953"/>
      <c r="AJ778" s="953"/>
      <c r="AK778" s="953"/>
      <c r="AL778" s="953"/>
      <c r="AM778" s="953"/>
      <c r="AN778" s="953"/>
      <c r="AO778" s="953"/>
      <c r="AP778" s="953"/>
      <c r="AQ778" s="953"/>
      <c r="AR778" s="953"/>
      <c r="AS778" s="953"/>
      <c r="AT778" s="953"/>
      <c r="AU778" s="953"/>
      <c r="AV778" s="953"/>
      <c r="AW778" s="953"/>
      <c r="AX778" s="953"/>
      <c r="AY778" s="953"/>
      <c r="AZ778" s="953"/>
      <c r="BA778" s="953"/>
      <c r="BB778" s="953"/>
      <c r="BC778" s="953"/>
      <c r="BD778" s="953"/>
      <c r="BE778" s="953"/>
      <c r="BF778" s="953"/>
      <c r="BG778" s="953"/>
      <c r="BH778" s="953"/>
      <c r="BI778" s="953"/>
      <c r="BJ778" s="953"/>
      <c r="BK778" s="953"/>
      <c r="BL778" s="953"/>
      <c r="BT778" s="567" t="s">
        <v>422</v>
      </c>
    </row>
    <row r="779" spans="2:72" s="85" customFormat="1" ht="80.25" hidden="1" customHeight="1" x14ac:dyDescent="0.25">
      <c r="B779" s="482" t="s">
        <v>60</v>
      </c>
      <c r="C779" s="212" t="s">
        <v>424</v>
      </c>
      <c r="D779" s="594"/>
      <c r="E779" s="594" t="e">
        <f>F779+G779</f>
        <v>#REF!</v>
      </c>
      <c r="F779" s="594">
        <f>20000</f>
        <v>20000</v>
      </c>
      <c r="G779" s="594" t="e">
        <f>G782+#REF!</f>
        <v>#REF!</v>
      </c>
      <c r="H779" s="594"/>
      <c r="I779" s="594"/>
      <c r="J779" s="594"/>
      <c r="K779" s="348">
        <f>L779+N779</f>
        <v>0</v>
      </c>
      <c r="L779" s="348"/>
      <c r="M779" s="348"/>
      <c r="N779" s="348"/>
      <c r="O779" s="348"/>
      <c r="P779" s="348">
        <f>R779+V779</f>
        <v>0</v>
      </c>
      <c r="Q779" s="349" t="e">
        <f>P779/K779</f>
        <v>#DIV/0!</v>
      </c>
      <c r="R779" s="348">
        <f>SUM(R780:R781)</f>
        <v>0</v>
      </c>
      <c r="S779" s="349" t="e">
        <f>R779/L779</f>
        <v>#DIV/0!</v>
      </c>
      <c r="T779" s="349"/>
      <c r="U779" s="349"/>
      <c r="V779" s="594">
        <f>AF779</f>
        <v>0</v>
      </c>
      <c r="W779" s="594">
        <v>0</v>
      </c>
      <c r="X779" s="594"/>
      <c r="Y779" s="594"/>
      <c r="Z779" s="348">
        <f>AB779+AF779+AH779</f>
        <v>0</v>
      </c>
      <c r="AA779" s="349" t="e">
        <f>Z779/K779</f>
        <v>#DIV/0!</v>
      </c>
      <c r="AB779" s="348">
        <f>L779</f>
        <v>0</v>
      </c>
      <c r="AC779" s="349" t="e">
        <f>AB779/L779</f>
        <v>#DIV/0!</v>
      </c>
      <c r="AD779" s="349"/>
      <c r="AE779" s="349"/>
      <c r="AF779" s="348">
        <v>0</v>
      </c>
      <c r="AG779" s="349">
        <v>0</v>
      </c>
      <c r="AH779" s="594"/>
      <c r="AI779" s="594"/>
      <c r="AJ779" s="348">
        <f>SUM(AJ780:AJ781)</f>
        <v>0</v>
      </c>
      <c r="AK779" s="349" t="e">
        <f>AJ779/K779</f>
        <v>#DIV/0!</v>
      </c>
      <c r="AL779" s="348">
        <f>SUM(AL780:AL781)</f>
        <v>0</v>
      </c>
      <c r="AM779" s="338" t="e">
        <f>AL779/L779</f>
        <v>#DIV/0!</v>
      </c>
      <c r="AN779" s="338"/>
      <c r="AO779" s="338"/>
      <c r="AP779" s="348">
        <f>N779</f>
        <v>0</v>
      </c>
      <c r="AQ779" s="349">
        <v>0</v>
      </c>
      <c r="AR779" s="594"/>
      <c r="AS779" s="594"/>
      <c r="AT779" s="595">
        <f>AP779</f>
        <v>0</v>
      </c>
      <c r="AU779" s="595"/>
      <c r="AV779" s="595"/>
      <c r="AW779" s="595">
        <f>AX779</f>
        <v>0</v>
      </c>
      <c r="AX779" s="595">
        <f>AT779</f>
        <v>0</v>
      </c>
      <c r="AY779" s="595"/>
      <c r="AZ779" s="595"/>
      <c r="BA779" s="595">
        <f>BB779</f>
        <v>0</v>
      </c>
      <c r="BB779" s="595">
        <f>AF779</f>
        <v>0</v>
      </c>
      <c r="BC779" s="595"/>
      <c r="BD779" s="595"/>
      <c r="BE779" s="352">
        <f>BG779+BI779</f>
        <v>0</v>
      </c>
      <c r="BF779" s="353" t="e">
        <f>BE779/K779</f>
        <v>#DIV/0!</v>
      </c>
      <c r="BG779" s="352">
        <f>L779-AB779</f>
        <v>0</v>
      </c>
      <c r="BH779" s="353" t="e">
        <f>BG779/L779</f>
        <v>#DIV/0!</v>
      </c>
      <c r="BI779" s="352"/>
      <c r="BJ779" s="353"/>
      <c r="BK779" s="595"/>
      <c r="BL779" s="595"/>
    </row>
    <row r="780" spans="2:72" s="4" customFormat="1" ht="15" hidden="1" customHeight="1" x14ac:dyDescent="0.3">
      <c r="B780" s="164"/>
      <c r="C780" s="167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  <c r="AA780" s="151"/>
      <c r="AB780" s="151"/>
      <c r="AC780" s="151"/>
      <c r="AD780" s="151"/>
      <c r="AE780" s="151"/>
      <c r="AF780" s="151"/>
      <c r="AG780" s="151"/>
      <c r="AH780" s="151"/>
      <c r="AI780" s="151"/>
      <c r="AJ780" s="151"/>
      <c r="AK780" s="165"/>
      <c r="AL780" s="151"/>
      <c r="AM780" s="166"/>
      <c r="AN780" s="166"/>
      <c r="AO780" s="166"/>
      <c r="AP780" s="151"/>
      <c r="AQ780" s="151"/>
      <c r="AR780" s="151"/>
      <c r="AS780" s="151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</row>
    <row r="781" spans="2:72" s="4" customFormat="1" ht="15" hidden="1" customHeight="1" x14ac:dyDescent="0.3">
      <c r="B781" s="164"/>
      <c r="C781" s="16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1"/>
      <c r="AC781" s="151"/>
      <c r="AD781" s="151"/>
      <c r="AE781" s="151"/>
      <c r="AF781" s="151"/>
      <c r="AG781" s="151"/>
      <c r="AH781" s="151"/>
      <c r="AI781" s="151"/>
      <c r="AJ781" s="151"/>
      <c r="AK781" s="165"/>
      <c r="AL781" s="151"/>
      <c r="AM781" s="166"/>
      <c r="AN781" s="166"/>
      <c r="AO781" s="166"/>
      <c r="AP781" s="151"/>
      <c r="AQ781" s="151"/>
      <c r="AR781" s="151"/>
      <c r="AS781" s="151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</row>
    <row r="782" spans="2:72" s="4" customFormat="1" ht="15" customHeight="1" x14ac:dyDescent="0.3">
      <c r="B782" s="164"/>
      <c r="C782" s="16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  <c r="AA782" s="151"/>
      <c r="AB782" s="151"/>
      <c r="AC782" s="151"/>
      <c r="AD782" s="151"/>
      <c r="AE782" s="151"/>
      <c r="AF782" s="151"/>
      <c r="AG782" s="151"/>
      <c r="AH782" s="151"/>
      <c r="AI782" s="151"/>
      <c r="AJ782" s="151"/>
      <c r="AK782" s="165"/>
      <c r="AL782" s="151"/>
      <c r="AM782" s="166"/>
      <c r="AN782" s="166"/>
      <c r="AO782" s="166"/>
      <c r="AP782" s="151"/>
      <c r="AQ782" s="151"/>
      <c r="AR782" s="151"/>
      <c r="AS782" s="151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</row>
    <row r="783" spans="2:72" s="4" customFormat="1" ht="20.25" customHeight="1" x14ac:dyDescent="0.3">
      <c r="B783" s="752" t="s">
        <v>444</v>
      </c>
      <c r="C783" s="752"/>
      <c r="D783" s="752"/>
      <c r="E783" s="752"/>
      <c r="F783" s="752"/>
      <c r="G783" s="752"/>
      <c r="H783" s="752"/>
      <c r="I783" s="752"/>
      <c r="J783" s="752"/>
      <c r="K783" s="752"/>
      <c r="L783" s="752"/>
      <c r="M783" s="752"/>
      <c r="N783" s="752"/>
      <c r="O783" s="752"/>
      <c r="P783" s="752"/>
      <c r="Q783" s="752"/>
      <c r="R783" s="752"/>
      <c r="S783" s="752"/>
      <c r="T783" s="752"/>
      <c r="U783" s="752"/>
      <c r="V783" s="752"/>
      <c r="W783" s="752"/>
      <c r="X783" s="752"/>
      <c r="Y783" s="752"/>
      <c r="Z783" s="752"/>
      <c r="AA783" s="752"/>
      <c r="AB783" s="752"/>
      <c r="AC783" s="752"/>
      <c r="AD783" s="752"/>
      <c r="AE783" s="752"/>
      <c r="AF783" s="752"/>
      <c r="AG783" s="752"/>
      <c r="AH783" s="752"/>
      <c r="AI783" s="752"/>
      <c r="AJ783" s="752"/>
      <c r="AK783" s="752"/>
      <c r="AL783" s="752"/>
      <c r="AM783" s="752"/>
      <c r="AN783" s="752"/>
      <c r="AO783" s="752"/>
      <c r="AP783" s="752"/>
      <c r="AQ783" s="752"/>
      <c r="AR783" s="752"/>
      <c r="AS783" s="752"/>
      <c r="AT783" s="752"/>
      <c r="AU783" s="752"/>
      <c r="AV783" s="752"/>
      <c r="AW783" s="752"/>
      <c r="AX783" s="752"/>
      <c r="AY783" s="752"/>
      <c r="AZ783" s="752"/>
      <c r="BA783" s="752"/>
      <c r="BB783" s="752"/>
      <c r="BC783" s="752"/>
      <c r="BD783" s="752"/>
      <c r="BE783" s="752"/>
      <c r="BF783" s="752"/>
      <c r="BG783" s="752"/>
      <c r="BH783" s="752"/>
      <c r="BI783" s="752"/>
      <c r="BJ783" s="752"/>
      <c r="BK783" s="752"/>
      <c r="BL783" s="752"/>
      <c r="BM783" s="752"/>
      <c r="BN783" s="752"/>
      <c r="BO783" s="752"/>
      <c r="BP783" s="752"/>
      <c r="BQ783" s="752"/>
      <c r="BR783" s="752"/>
      <c r="BS783" s="752"/>
    </row>
    <row r="784" spans="2:72" s="108" customFormat="1" ht="237.75" customHeight="1" x14ac:dyDescent="0.2">
      <c r="B784" s="950" t="s">
        <v>446</v>
      </c>
      <c r="C784" s="950"/>
      <c r="D784" s="950"/>
      <c r="E784" s="950"/>
      <c r="F784" s="950"/>
      <c r="G784" s="950"/>
      <c r="H784" s="950"/>
      <c r="I784" s="950"/>
      <c r="J784" s="950"/>
      <c r="K784" s="950"/>
      <c r="L784" s="950"/>
      <c r="M784" s="950"/>
      <c r="N784" s="950"/>
      <c r="O784" s="950"/>
      <c r="P784" s="950"/>
      <c r="Q784" s="950"/>
      <c r="R784" s="950"/>
      <c r="S784" s="950"/>
      <c r="T784" s="950"/>
      <c r="U784" s="950"/>
      <c r="V784" s="950"/>
      <c r="W784" s="950"/>
      <c r="X784" s="950"/>
      <c r="Y784" s="950"/>
      <c r="Z784" s="950"/>
      <c r="AA784" s="950"/>
      <c r="AB784" s="950"/>
      <c r="AC784" s="950"/>
      <c r="AD784" s="950"/>
      <c r="AE784" s="950"/>
      <c r="AF784" s="950"/>
      <c r="AG784" s="950"/>
      <c r="AH784" s="950"/>
      <c r="AI784" s="950"/>
      <c r="AJ784" s="950"/>
      <c r="AK784" s="950"/>
      <c r="AL784" s="950"/>
      <c r="AM784" s="950"/>
      <c r="AN784" s="950"/>
      <c r="AO784" s="950"/>
      <c r="AP784" s="950"/>
      <c r="AQ784" s="950"/>
      <c r="AR784" s="950"/>
      <c r="AS784" s="950"/>
      <c r="AT784" s="950"/>
      <c r="AU784" s="950"/>
      <c r="AV784" s="950"/>
      <c r="AW784" s="950"/>
      <c r="AX784" s="950"/>
      <c r="AY784" s="950"/>
      <c r="AZ784" s="950"/>
      <c r="BA784" s="950"/>
      <c r="BB784" s="950"/>
      <c r="BC784" s="950"/>
      <c r="BD784" s="950"/>
      <c r="BE784" s="950"/>
      <c r="BF784" s="950"/>
      <c r="BG784" s="950"/>
      <c r="BH784" s="950"/>
      <c r="BI784" s="950"/>
      <c r="BJ784" s="950"/>
      <c r="BK784" s="950"/>
      <c r="BL784" s="950"/>
      <c r="BM784" s="950"/>
      <c r="BN784" s="950"/>
      <c r="BO784" s="950"/>
      <c r="BP784" s="950"/>
      <c r="BQ784" s="950"/>
      <c r="BR784" s="950"/>
      <c r="BS784" s="950"/>
    </row>
    <row r="785" spans="1:71" s="107" customFormat="1" ht="49.5" customHeight="1" x14ac:dyDescent="0.25">
      <c r="A785" s="109"/>
      <c r="B785" s="1022"/>
      <c r="C785" s="1022"/>
      <c r="D785" s="1022"/>
      <c r="E785" s="1022"/>
      <c r="F785" s="1022"/>
      <c r="G785" s="1022"/>
      <c r="H785" s="1022"/>
      <c r="I785" s="1022"/>
      <c r="J785" s="1022"/>
      <c r="K785" s="1022"/>
      <c r="L785" s="1022"/>
      <c r="M785" s="1022"/>
      <c r="N785" s="1022"/>
      <c r="O785" s="1022"/>
      <c r="P785" s="1022"/>
      <c r="Q785" s="1022"/>
      <c r="R785" s="1022"/>
      <c r="S785" s="1022"/>
      <c r="T785" s="1022"/>
      <c r="U785" s="1022"/>
      <c r="V785" s="1022"/>
      <c r="W785" s="1022"/>
      <c r="X785" s="1022"/>
      <c r="Y785" s="1022"/>
      <c r="Z785" s="1022"/>
      <c r="AA785" s="1022"/>
      <c r="AB785" s="1022"/>
      <c r="AC785" s="1022"/>
      <c r="AD785" s="1022"/>
      <c r="AE785" s="1022"/>
      <c r="AF785" s="1022"/>
      <c r="AG785" s="1022"/>
      <c r="AH785" s="1022"/>
      <c r="AI785" s="1022"/>
      <c r="AJ785" s="1022"/>
      <c r="AK785" s="1022"/>
      <c r="AL785" s="1022"/>
      <c r="AM785" s="1022"/>
      <c r="AN785" s="1022"/>
      <c r="AO785" s="1022"/>
      <c r="AP785" s="1022"/>
      <c r="AQ785" s="1022"/>
      <c r="AR785" s="1022"/>
      <c r="AS785" s="1022"/>
      <c r="AT785" s="1022"/>
      <c r="AU785" s="1022"/>
      <c r="AV785" s="1022"/>
      <c r="AW785" s="1022"/>
      <c r="AX785" s="1022"/>
      <c r="AY785" s="1022"/>
      <c r="AZ785" s="1022"/>
      <c r="BA785" s="1022"/>
      <c r="BB785" s="1022"/>
      <c r="BC785" s="1022"/>
      <c r="BD785" s="1022"/>
      <c r="BE785" s="1022"/>
      <c r="BF785" s="1022"/>
      <c r="BG785" s="1022"/>
      <c r="BH785" s="1022"/>
      <c r="BI785" s="1022"/>
      <c r="BJ785" s="1022"/>
      <c r="BK785" s="1022"/>
      <c r="BL785" s="1022"/>
      <c r="BM785" s="1022"/>
      <c r="BN785" s="1022"/>
      <c r="BO785" s="1022"/>
      <c r="BP785" s="1022"/>
      <c r="BQ785" s="1022"/>
      <c r="BR785" s="1022"/>
      <c r="BS785" s="1022"/>
    </row>
    <row r="786" spans="1:71" s="4" customFormat="1" ht="18.75" customHeight="1" x14ac:dyDescent="0.3">
      <c r="A786" s="110"/>
      <c r="B786" s="111"/>
      <c r="C786" s="170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71"/>
      <c r="AL786" s="166"/>
      <c r="AM786" s="166"/>
      <c r="AN786" s="166"/>
      <c r="AO786" s="166"/>
      <c r="AP786" s="166"/>
      <c r="AQ786" s="166"/>
      <c r="AR786" s="166"/>
      <c r="AS786" s="166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</row>
    <row r="787" spans="1:71" s="112" customFormat="1" ht="46.5" customHeight="1" x14ac:dyDescent="0.2">
      <c r="B787" s="944"/>
      <c r="C787" s="944"/>
      <c r="D787" s="172"/>
      <c r="E787" s="173"/>
      <c r="F787" s="173"/>
      <c r="G787" s="173"/>
      <c r="H787" s="173"/>
      <c r="I787" s="173"/>
      <c r="J787" s="173"/>
      <c r="K787" s="173"/>
      <c r="L787" s="173"/>
      <c r="M787" s="173"/>
      <c r="N787" s="173"/>
      <c r="O787" s="173"/>
      <c r="P787" s="172"/>
      <c r="Q787" s="172"/>
      <c r="R787" s="172"/>
      <c r="S787" s="172"/>
      <c r="T787" s="172"/>
      <c r="U787" s="172"/>
      <c r="V787" s="172"/>
      <c r="W787" s="172"/>
      <c r="X787" s="172"/>
      <c r="Y787" s="172"/>
      <c r="Z787" s="172"/>
      <c r="AA787" s="172"/>
      <c r="AB787" s="172"/>
      <c r="AC787" s="172"/>
      <c r="AD787" s="172"/>
      <c r="AE787" s="172"/>
      <c r="AF787" s="172"/>
      <c r="AG787" s="172"/>
      <c r="AH787" s="172"/>
      <c r="AI787" s="172"/>
      <c r="AJ787" s="172"/>
      <c r="AK787" s="174"/>
      <c r="AL787" s="172"/>
      <c r="AM787" s="175"/>
      <c r="AN787" s="175"/>
      <c r="AO787" s="175"/>
      <c r="AP787" s="172"/>
      <c r="AQ787" s="172"/>
      <c r="AR787" s="172"/>
      <c r="AS787" s="172"/>
      <c r="AT787" s="114"/>
      <c r="AU787" s="114"/>
      <c r="AV787" s="114"/>
      <c r="AW787" s="114"/>
      <c r="AX787" s="114"/>
      <c r="AY787" s="114"/>
      <c r="AZ787" s="114"/>
      <c r="BA787" s="114"/>
      <c r="BB787" s="114"/>
      <c r="BC787" s="114"/>
      <c r="BD787" s="114"/>
      <c r="BE787" s="113"/>
      <c r="BF787" s="113"/>
      <c r="BG787" s="113"/>
      <c r="BH787" s="113"/>
      <c r="BI787" s="113"/>
      <c r="BJ787" s="113"/>
      <c r="BK787" s="113"/>
      <c r="BL787" s="113"/>
    </row>
    <row r="788" spans="1:71" ht="15" customHeight="1" x14ac:dyDescent="0.3">
      <c r="BM788" s="1"/>
      <c r="BN788" s="1"/>
    </row>
    <row r="789" spans="1:71" ht="15" customHeight="1" x14ac:dyDescent="0.3">
      <c r="BM789" s="1"/>
      <c r="BN789" s="1"/>
    </row>
    <row r="790" spans="1:71" ht="15" customHeight="1" x14ac:dyDescent="0.3">
      <c r="D790" s="177"/>
      <c r="E790" s="177"/>
      <c r="F790" s="177"/>
      <c r="G790" s="177"/>
      <c r="H790" s="177"/>
      <c r="I790" s="177"/>
      <c r="J790" s="177"/>
      <c r="K790" s="16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  <c r="AA790" s="177"/>
      <c r="AB790" s="177"/>
      <c r="AC790" s="177"/>
      <c r="AD790" s="177"/>
      <c r="AE790" s="177"/>
      <c r="AF790" s="177"/>
      <c r="AG790" s="177"/>
      <c r="AH790" s="177"/>
      <c r="AI790" s="177"/>
      <c r="AJ790" s="177"/>
      <c r="AK790" s="178"/>
      <c r="AL790" s="177"/>
      <c r="AM790" s="176"/>
      <c r="AN790" s="176"/>
      <c r="AO790" s="176"/>
      <c r="AP790" s="177"/>
      <c r="AQ790" s="177"/>
      <c r="AR790" s="177"/>
      <c r="AS790" s="177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:71" ht="15" customHeight="1" x14ac:dyDescent="0.3">
      <c r="D791" s="177"/>
      <c r="E791" s="177"/>
      <c r="F791" s="177"/>
      <c r="G791" s="177"/>
      <c r="H791" s="177"/>
      <c r="I791" s="177"/>
      <c r="J791" s="177"/>
      <c r="K791" s="16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  <c r="AA791" s="177"/>
      <c r="AB791" s="177"/>
      <c r="AC791" s="177"/>
      <c r="AD791" s="177"/>
      <c r="AE791" s="177"/>
      <c r="AF791" s="177"/>
      <c r="AG791" s="177"/>
      <c r="AH791" s="177"/>
      <c r="AI791" s="177"/>
      <c r="AJ791" s="177"/>
      <c r="AK791" s="178"/>
      <c r="AL791" s="177"/>
      <c r="AM791" s="176"/>
      <c r="AN791" s="176"/>
      <c r="AO791" s="176"/>
      <c r="AP791" s="177"/>
      <c r="AQ791" s="177"/>
      <c r="AR791" s="177"/>
      <c r="AS791" s="177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71" ht="15" customHeight="1" x14ac:dyDescent="0.3">
      <c r="D792" s="177"/>
      <c r="E792" s="177"/>
      <c r="F792" s="177"/>
      <c r="G792" s="177"/>
      <c r="H792" s="177"/>
      <c r="I792" s="177"/>
      <c r="J792" s="177"/>
      <c r="K792" s="16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77"/>
      <c r="AE792" s="177"/>
      <c r="AF792" s="177"/>
      <c r="AG792" s="177"/>
      <c r="AH792" s="177"/>
      <c r="AI792" s="177"/>
      <c r="AJ792" s="177"/>
      <c r="AK792" s="178"/>
      <c r="AL792" s="177"/>
      <c r="AM792" s="176"/>
      <c r="AN792" s="176"/>
      <c r="AO792" s="176"/>
      <c r="AP792" s="177"/>
      <c r="AQ792" s="177"/>
      <c r="AR792" s="177"/>
      <c r="AS792" s="177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71" ht="15" customHeight="1" x14ac:dyDescent="0.3">
      <c r="D793" s="177"/>
      <c r="E793" s="177"/>
      <c r="F793" s="177"/>
      <c r="G793" s="177"/>
      <c r="H793" s="177"/>
      <c r="I793" s="177"/>
      <c r="J793" s="177"/>
      <c r="K793" s="16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  <c r="AA793" s="177"/>
      <c r="AB793" s="177"/>
      <c r="AC793" s="177"/>
      <c r="AD793" s="177"/>
      <c r="AE793" s="177"/>
      <c r="AF793" s="177"/>
      <c r="AG793" s="177"/>
      <c r="AH793" s="177"/>
      <c r="AI793" s="177"/>
      <c r="AJ793" s="177"/>
      <c r="AK793" s="178"/>
      <c r="AL793" s="177"/>
      <c r="AM793" s="176"/>
      <c r="AN793" s="176"/>
      <c r="AO793" s="176"/>
      <c r="AP793" s="177"/>
      <c r="AQ793" s="177"/>
      <c r="AR793" s="177"/>
      <c r="AS793" s="177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71" ht="15" customHeight="1" x14ac:dyDescent="0.3">
      <c r="D794" s="177"/>
      <c r="E794" s="177"/>
      <c r="F794" s="177"/>
      <c r="G794" s="177"/>
      <c r="H794" s="177"/>
      <c r="I794" s="177"/>
      <c r="J794" s="177"/>
      <c r="K794" s="16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  <c r="AA794" s="177"/>
      <c r="AB794" s="177"/>
      <c r="AC794" s="177"/>
      <c r="AD794" s="177"/>
      <c r="AE794" s="177"/>
      <c r="AF794" s="177"/>
      <c r="AG794" s="177"/>
      <c r="AH794" s="177"/>
      <c r="AI794" s="177"/>
      <c r="AJ794" s="177"/>
      <c r="AK794" s="178"/>
      <c r="AL794" s="177"/>
      <c r="AM794" s="176"/>
      <c r="AN794" s="176"/>
      <c r="AO794" s="176"/>
      <c r="AP794" s="177"/>
      <c r="AQ794" s="177"/>
      <c r="AR794" s="177"/>
      <c r="AS794" s="177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71" ht="15" customHeight="1" x14ac:dyDescent="0.3">
      <c r="D795" s="177"/>
      <c r="E795" s="177"/>
      <c r="F795" s="177"/>
      <c r="G795" s="177"/>
      <c r="H795" s="177"/>
      <c r="I795" s="177"/>
      <c r="J795" s="177"/>
      <c r="K795" s="16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  <c r="AA795" s="177"/>
      <c r="AB795" s="177"/>
      <c r="AC795" s="177"/>
      <c r="AD795" s="177"/>
      <c r="AE795" s="177"/>
      <c r="AF795" s="177"/>
      <c r="AG795" s="177"/>
      <c r="AH795" s="177"/>
      <c r="AI795" s="177"/>
      <c r="AJ795" s="177"/>
      <c r="AK795" s="178"/>
      <c r="AL795" s="177"/>
      <c r="AM795" s="176"/>
      <c r="AN795" s="176"/>
      <c r="AO795" s="176"/>
      <c r="AP795" s="177"/>
      <c r="AQ795" s="177"/>
      <c r="AR795" s="177"/>
      <c r="AS795" s="177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71" x14ac:dyDescent="0.3">
      <c r="B796" s="945"/>
      <c r="C796" s="946"/>
      <c r="D796" s="177"/>
      <c r="E796" s="177"/>
      <c r="F796" s="177"/>
      <c r="G796" s="177"/>
      <c r="H796" s="177"/>
      <c r="I796" s="177"/>
      <c r="J796" s="177"/>
      <c r="K796" s="16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  <c r="AA796" s="177"/>
      <c r="AB796" s="177"/>
      <c r="AC796" s="177"/>
      <c r="AD796" s="177"/>
      <c r="AE796" s="177"/>
      <c r="AF796" s="177"/>
      <c r="AG796" s="177"/>
      <c r="AH796" s="177"/>
      <c r="AI796" s="177"/>
      <c r="AJ796" s="177"/>
      <c r="AK796" s="178"/>
      <c r="AL796" s="177"/>
      <c r="AM796" s="176"/>
      <c r="AN796" s="176"/>
      <c r="AO796" s="176"/>
      <c r="AP796" s="177"/>
      <c r="AQ796" s="177"/>
      <c r="AR796" s="177"/>
      <c r="AS796" s="177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807" spans="1:66" s="115" customFormat="1" x14ac:dyDescent="0.3">
      <c r="A807" s="1"/>
      <c r="B807" s="176"/>
      <c r="C807" s="176"/>
      <c r="D807" s="150"/>
      <c r="E807" s="150"/>
      <c r="F807" s="150"/>
      <c r="G807" s="150"/>
      <c r="H807" s="150"/>
      <c r="I807" s="150"/>
      <c r="J807" s="150"/>
      <c r="K807" s="151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2"/>
      <c r="AL807" s="150"/>
      <c r="AM807" s="153"/>
      <c r="AN807" s="153"/>
      <c r="AO807" s="153"/>
      <c r="AP807" s="150"/>
      <c r="AQ807" s="150"/>
      <c r="AR807" s="150"/>
      <c r="AS807" s="150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106"/>
      <c r="BN807" s="106"/>
    </row>
  </sheetData>
  <mergeCells count="162">
    <mergeCell ref="B796:C796"/>
    <mergeCell ref="B770:BL770"/>
    <mergeCell ref="B772:BL772"/>
    <mergeCell ref="B777:C777"/>
    <mergeCell ref="B778:BL778"/>
    <mergeCell ref="B760:C760"/>
    <mergeCell ref="B761:C761"/>
    <mergeCell ref="B762:C762"/>
    <mergeCell ref="B763:C763"/>
    <mergeCell ref="B765:BD765"/>
    <mergeCell ref="B767:BD768"/>
    <mergeCell ref="B748:C748"/>
    <mergeCell ref="B751:C751"/>
    <mergeCell ref="B753:BL753"/>
    <mergeCell ref="B758:C758"/>
    <mergeCell ref="C715:D715"/>
    <mergeCell ref="C716:D716"/>
    <mergeCell ref="B717:C717"/>
    <mergeCell ref="B720:C720"/>
    <mergeCell ref="B787:C787"/>
    <mergeCell ref="C707:D707"/>
    <mergeCell ref="C709:D709"/>
    <mergeCell ref="C710:D710"/>
    <mergeCell ref="C712:D712"/>
    <mergeCell ref="C713:D713"/>
    <mergeCell ref="C689:D689"/>
    <mergeCell ref="C690:D690"/>
    <mergeCell ref="B692:BD692"/>
    <mergeCell ref="B700:BL700"/>
    <mergeCell ref="C703:D703"/>
    <mergeCell ref="C704:D704"/>
    <mergeCell ref="C686:D686"/>
    <mergeCell ref="C687:D687"/>
    <mergeCell ref="B623:C623"/>
    <mergeCell ref="B624:C624"/>
    <mergeCell ref="B625:C625"/>
    <mergeCell ref="B626:C626"/>
    <mergeCell ref="B627:C627"/>
    <mergeCell ref="B628:C628"/>
    <mergeCell ref="C706:D706"/>
    <mergeCell ref="B609:BD609"/>
    <mergeCell ref="B618:C618"/>
    <mergeCell ref="B619:C619"/>
    <mergeCell ref="B620:C620"/>
    <mergeCell ref="B621:C621"/>
    <mergeCell ref="B622:D622"/>
    <mergeCell ref="B602:C602"/>
    <mergeCell ref="B603:D603"/>
    <mergeCell ref="B604:C604"/>
    <mergeCell ref="B605:C605"/>
    <mergeCell ref="B606:C606"/>
    <mergeCell ref="B607:BL607"/>
    <mergeCell ref="C544:D544"/>
    <mergeCell ref="B598:C598"/>
    <mergeCell ref="B599:C599"/>
    <mergeCell ref="B600:C600"/>
    <mergeCell ref="B601:C601"/>
    <mergeCell ref="B537:C537"/>
    <mergeCell ref="B538:C538"/>
    <mergeCell ref="B539:C539"/>
    <mergeCell ref="B540:D540"/>
    <mergeCell ref="B541:C541"/>
    <mergeCell ref="B542:C542"/>
    <mergeCell ref="B197:C197"/>
    <mergeCell ref="B481:C481"/>
    <mergeCell ref="B484:C484"/>
    <mergeCell ref="B485:BD485"/>
    <mergeCell ref="C48:D48"/>
    <mergeCell ref="C51:D51"/>
    <mergeCell ref="C52:D52"/>
    <mergeCell ref="B54:C54"/>
    <mergeCell ref="B543:BL543"/>
    <mergeCell ref="B38:C38"/>
    <mergeCell ref="B41:C41"/>
    <mergeCell ref="B42:C42"/>
    <mergeCell ref="B43:C43"/>
    <mergeCell ref="B45:C45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H9:BH10"/>
    <mergeCell ref="BJ9:BJ10"/>
    <mergeCell ref="BL9:BL10"/>
    <mergeCell ref="B11:C11"/>
    <mergeCell ref="B12:C12"/>
    <mergeCell ref="B13:C13"/>
    <mergeCell ref="Q8:Q9"/>
    <mergeCell ref="AJ8:AJ9"/>
    <mergeCell ref="AG9:AG10"/>
    <mergeCell ref="AI9:AI10"/>
    <mergeCell ref="Z8:Z9"/>
    <mergeCell ref="AA8:AA9"/>
    <mergeCell ref="AB8:AI8"/>
    <mergeCell ref="BB8:BD8"/>
    <mergeCell ref="BE8:BE9"/>
    <mergeCell ref="BF8:BF9"/>
    <mergeCell ref="BG8:BL8"/>
    <mergeCell ref="S9:S10"/>
    <mergeCell ref="U9:U10"/>
    <mergeCell ref="W9:W10"/>
    <mergeCell ref="Y9:Y10"/>
    <mergeCell ref="AC9:AC10"/>
    <mergeCell ref="AE9:AE10"/>
    <mergeCell ref="AK8:AK9"/>
    <mergeCell ref="B14:C14"/>
    <mergeCell ref="B15:C15"/>
    <mergeCell ref="B16:C16"/>
    <mergeCell ref="B17:C17"/>
    <mergeCell ref="B18:C18"/>
    <mergeCell ref="B19:C19"/>
    <mergeCell ref="K8:K9"/>
    <mergeCell ref="L8:O8"/>
    <mergeCell ref="P8:P9"/>
    <mergeCell ref="I8:J8"/>
    <mergeCell ref="AL8:AS8"/>
    <mergeCell ref="AT8:AV8"/>
    <mergeCell ref="AW8:AW9"/>
    <mergeCell ref="AX8:AZ8"/>
    <mergeCell ref="BA8:BA9"/>
    <mergeCell ref="AM9:AM10"/>
    <mergeCell ref="AO9:AO10"/>
    <mergeCell ref="AQ9:AQ10"/>
    <mergeCell ref="AS9:AS10"/>
    <mergeCell ref="R8:Y8"/>
    <mergeCell ref="BS8:BS9"/>
    <mergeCell ref="BS93:BS94"/>
    <mergeCell ref="B784:BS784"/>
    <mergeCell ref="B785:BS785"/>
    <mergeCell ref="B7:BS7"/>
    <mergeCell ref="B44:BS44"/>
    <mergeCell ref="B55:BS55"/>
    <mergeCell ref="B56:BS56"/>
    <mergeCell ref="B224:BS224"/>
    <mergeCell ref="B234:BS234"/>
    <mergeCell ref="B629:BS629"/>
    <mergeCell ref="B630:BS630"/>
    <mergeCell ref="B631:BS631"/>
    <mergeCell ref="B678:BS678"/>
    <mergeCell ref="B723:BS723"/>
    <mergeCell ref="B724:BS724"/>
    <mergeCell ref="B725:BS725"/>
    <mergeCell ref="B741:BS741"/>
    <mergeCell ref="B8:B9"/>
    <mergeCell ref="C8:C9"/>
    <mergeCell ref="E8:E9"/>
    <mergeCell ref="F8:G8"/>
    <mergeCell ref="H8:H9"/>
  </mergeCells>
  <pageMargins left="0.39370078740157483" right="0.39370078740157483" top="0.19685039370078741" bottom="0.19685039370078741" header="0" footer="0"/>
  <pageSetup paperSize="8" scale="60" fitToHeight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2022_2024</vt:lpstr>
      <vt:lpstr>2022_2024_АИП</vt:lpstr>
      <vt:lpstr>'2022_2024'!Заголовки_для_печати</vt:lpstr>
      <vt:lpstr>'2022_2024_АИП'!Заголовки_для_печати</vt:lpstr>
      <vt:lpstr>'2022_2024'!Область_печати</vt:lpstr>
      <vt:lpstr>'2022_2024_АИП'!Область_печати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Николаевна Мухоморова</dc:creator>
  <cp:lastModifiedBy>Юлия Николаевна Мухоморова</cp:lastModifiedBy>
  <cp:lastPrinted>2024-02-01T13:50:05Z</cp:lastPrinted>
  <dcterms:created xsi:type="dcterms:W3CDTF">2022-06-02T08:23:00Z</dcterms:created>
  <dcterms:modified xsi:type="dcterms:W3CDTF">2024-04-05T12:01:19Z</dcterms:modified>
</cp:coreProperties>
</file>