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295"/>
  </bookViews>
  <sheets>
    <sheet name="2022_202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'2022_2024'!$8:$10</definedName>
    <definedName name="_xlnm.Print_Area" localSheetId="0">'2022_2024'!$B$6:$BE$718</definedName>
  </definedNames>
  <calcPr calcId="145621"/>
</workbook>
</file>

<file path=xl/calcChain.xml><?xml version="1.0" encoding="utf-8"?>
<calcChain xmlns="http://schemas.openxmlformats.org/spreadsheetml/2006/main">
  <c r="W568" i="1" l="1"/>
  <c r="AG574" i="1" l="1"/>
  <c r="Q574" i="1"/>
  <c r="AJ554" i="1" l="1"/>
  <c r="AJ555" i="1"/>
  <c r="AJ553" i="1"/>
  <c r="AE554" i="1"/>
  <c r="AE553" i="1"/>
  <c r="AG552" i="1"/>
  <c r="Q104" i="1" l="1"/>
  <c r="AG104" i="1"/>
  <c r="AG717" i="1"/>
  <c r="AG716" i="1"/>
  <c r="AG179" i="1"/>
  <c r="AH179" i="1" s="1"/>
  <c r="AG178" i="1"/>
  <c r="AE178" i="1" s="1"/>
  <c r="AF178" i="1" s="1"/>
  <c r="AG177" i="1"/>
  <c r="AH177" i="1" s="1"/>
  <c r="AE176" i="1"/>
  <c r="Y171" i="1"/>
  <c r="Q171" i="1"/>
  <c r="L179" i="1"/>
  <c r="K179" i="1" s="1"/>
  <c r="L178" i="1"/>
  <c r="K178" i="1" s="1"/>
  <c r="L177" i="1"/>
  <c r="K177" i="1" s="1"/>
  <c r="AH176" i="1"/>
  <c r="AG175" i="1"/>
  <c r="AE175" i="1" s="1"/>
  <c r="AG172" i="1"/>
  <c r="AH542" i="1"/>
  <c r="Y533" i="1"/>
  <c r="AG533" i="1" s="1"/>
  <c r="Y530" i="1"/>
  <c r="Q531" i="1"/>
  <c r="AG136" i="1"/>
  <c r="Z467" i="1"/>
  <c r="Z468" i="1"/>
  <c r="Z470" i="1"/>
  <c r="Z471" i="1"/>
  <c r="Z472" i="1"/>
  <c r="Z473" i="1"/>
  <c r="Z474" i="1"/>
  <c r="Q465" i="1"/>
  <c r="AE179" i="1" l="1"/>
  <c r="AF179" i="1" s="1"/>
  <c r="AE177" i="1"/>
  <c r="AF177" i="1" s="1"/>
  <c r="AG171" i="1"/>
  <c r="AH178" i="1"/>
  <c r="AH175" i="1"/>
  <c r="AG354" i="1" l="1"/>
  <c r="AG363" i="1"/>
  <c r="AH366" i="1"/>
  <c r="AH367" i="1"/>
  <c r="AE366" i="1"/>
  <c r="AE367" i="1"/>
  <c r="R366" i="1"/>
  <c r="R367" i="1"/>
  <c r="O366" i="1"/>
  <c r="O367" i="1"/>
  <c r="AG364" i="1"/>
  <c r="AG344" i="1"/>
  <c r="AH344" i="1" s="1"/>
  <c r="AG343" i="1"/>
  <c r="AH343" i="1" s="1"/>
  <c r="AH345" i="1"/>
  <c r="AH346" i="1"/>
  <c r="AH347" i="1"/>
  <c r="R343" i="1"/>
  <c r="R344" i="1"/>
  <c r="R345" i="1"/>
  <c r="R346" i="1"/>
  <c r="R347" i="1"/>
  <c r="O343" i="1"/>
  <c r="O344" i="1"/>
  <c r="AG342" i="1"/>
  <c r="AG340" i="1" s="1"/>
  <c r="AE343" i="1" l="1"/>
  <c r="AE344" i="1"/>
  <c r="U688" i="1" l="1"/>
  <c r="U687" i="1" s="1"/>
  <c r="U683" i="1" s="1"/>
  <c r="AL463" i="1"/>
  <c r="AE463" i="1"/>
  <c r="AK462" i="1"/>
  <c r="AL462" i="1" s="1"/>
  <c r="K463" i="1"/>
  <c r="N462" i="1"/>
  <c r="K462" i="1" s="1"/>
  <c r="AG697" i="1"/>
  <c r="Q697" i="1"/>
  <c r="AG714" i="1"/>
  <c r="Q714" i="1"/>
  <c r="AK688" i="1"/>
  <c r="AK687" i="1"/>
  <c r="AF692" i="1"/>
  <c r="AL692" i="1"/>
  <c r="AK695" i="1"/>
  <c r="AK694" i="1"/>
  <c r="AE694" i="1" s="1"/>
  <c r="AK691" i="1"/>
  <c r="AK690" i="1"/>
  <c r="AC642" i="1"/>
  <c r="AC641" i="1"/>
  <c r="AC637" i="1" s="1"/>
  <c r="U642" i="1"/>
  <c r="U641" i="1"/>
  <c r="U637" i="1" s="1"/>
  <c r="AK645" i="1"/>
  <c r="AK644" i="1"/>
  <c r="AK659" i="1"/>
  <c r="AK658" i="1"/>
  <c r="AK657" i="1" s="1"/>
  <c r="AE657" i="1" s="1"/>
  <c r="AK662" i="1"/>
  <c r="AE662" i="1" s="1"/>
  <c r="AK661" i="1"/>
  <c r="AK665" i="1"/>
  <c r="AK664" i="1"/>
  <c r="AK663" i="1" s="1"/>
  <c r="AE663" i="1" s="1"/>
  <c r="AK668" i="1"/>
  <c r="AK667" i="1"/>
  <c r="AE667" i="1" s="1"/>
  <c r="AK403" i="1"/>
  <c r="AE403" i="1" s="1"/>
  <c r="AK387" i="1"/>
  <c r="AC669" i="1"/>
  <c r="AC666" i="1"/>
  <c r="AC663" i="1"/>
  <c r="AT642" i="1"/>
  <c r="AP642" i="1"/>
  <c r="AW641" i="1"/>
  <c r="AP641" i="1"/>
  <c r="N671" i="1"/>
  <c r="AK671" i="1" s="1"/>
  <c r="AE671" i="1" s="1"/>
  <c r="N670" i="1"/>
  <c r="V670" i="1" s="1"/>
  <c r="AT671" i="1"/>
  <c r="AP671" i="1"/>
  <c r="O671" i="1"/>
  <c r="AW670" i="1"/>
  <c r="AT670" i="1" s="1"/>
  <c r="AP670" i="1"/>
  <c r="O670" i="1"/>
  <c r="N668" i="1"/>
  <c r="K668" i="1" s="1"/>
  <c r="N667" i="1"/>
  <c r="V667" i="1" s="1"/>
  <c r="AT668" i="1"/>
  <c r="AP668" i="1"/>
  <c r="AE668" i="1"/>
  <c r="O668" i="1"/>
  <c r="AW667" i="1"/>
  <c r="AT667" i="1" s="1"/>
  <c r="AP667" i="1"/>
  <c r="O667" i="1"/>
  <c r="N665" i="1"/>
  <c r="N664" i="1"/>
  <c r="V664" i="1" s="1"/>
  <c r="AT665" i="1"/>
  <c r="AP665" i="1"/>
  <c r="AE665" i="1"/>
  <c r="O665" i="1"/>
  <c r="AW664" i="1"/>
  <c r="AT664" i="1" s="1"/>
  <c r="AP664" i="1"/>
  <c r="O664" i="1"/>
  <c r="N662" i="1"/>
  <c r="V662" i="1" s="1"/>
  <c r="N661" i="1"/>
  <c r="K661" i="1" s="1"/>
  <c r="AT662" i="1"/>
  <c r="AP662" i="1"/>
  <c r="O662" i="1"/>
  <c r="AW661" i="1"/>
  <c r="AW660" i="1" s="1"/>
  <c r="AT660" i="1" s="1"/>
  <c r="AP661" i="1"/>
  <c r="O661" i="1"/>
  <c r="U660" i="1"/>
  <c r="O660" i="1" s="1"/>
  <c r="N659" i="1"/>
  <c r="K659" i="1" s="1"/>
  <c r="N658" i="1"/>
  <c r="V658" i="1" s="1"/>
  <c r="AT659" i="1"/>
  <c r="AP659" i="1"/>
  <c r="AE659" i="1"/>
  <c r="O659" i="1"/>
  <c r="AW658" i="1"/>
  <c r="AT658" i="1" s="1"/>
  <c r="AP658" i="1"/>
  <c r="AE658" i="1"/>
  <c r="O658" i="1"/>
  <c r="U657" i="1"/>
  <c r="O657" i="1" s="1"/>
  <c r="N645" i="1"/>
  <c r="N644" i="1"/>
  <c r="AC688" i="1"/>
  <c r="AC684" i="1" s="1"/>
  <c r="U684" i="1"/>
  <c r="K685" i="1"/>
  <c r="N695" i="1"/>
  <c r="N694" i="1"/>
  <c r="V694" i="1" s="1"/>
  <c r="BB695" i="1"/>
  <c r="AE695" i="1"/>
  <c r="AA695" i="1"/>
  <c r="O695" i="1"/>
  <c r="O694" i="1"/>
  <c r="N691" i="1"/>
  <c r="N690" i="1"/>
  <c r="N641" i="1" l="1"/>
  <c r="AK643" i="1"/>
  <c r="AK660" i="1"/>
  <c r="AE660" i="1" s="1"/>
  <c r="AK686" i="1"/>
  <c r="AE462" i="1"/>
  <c r="AF462" i="1" s="1"/>
  <c r="AF463" i="1"/>
  <c r="AE664" i="1"/>
  <c r="N642" i="1"/>
  <c r="K642" i="1" s="1"/>
  <c r="AK642" i="1"/>
  <c r="AL668" i="1"/>
  <c r="AK684" i="1"/>
  <c r="AE684" i="1" s="1"/>
  <c r="AK670" i="1"/>
  <c r="AL670" i="1" s="1"/>
  <c r="AK693" i="1"/>
  <c r="AK666" i="1"/>
  <c r="AK683" i="1"/>
  <c r="AE683" i="1" s="1"/>
  <c r="O641" i="1"/>
  <c r="O642" i="1"/>
  <c r="U674" i="1"/>
  <c r="AE661" i="1"/>
  <c r="AF661" i="1" s="1"/>
  <c r="AL667" i="1"/>
  <c r="W669" i="1"/>
  <c r="W663" i="1"/>
  <c r="W666" i="1"/>
  <c r="W641" i="1"/>
  <c r="V641" i="1"/>
  <c r="N674" i="1"/>
  <c r="K674" i="1" s="1"/>
  <c r="AC687" i="1"/>
  <c r="AC683" i="1" s="1"/>
  <c r="AO642" i="1"/>
  <c r="AO641" i="1"/>
  <c r="K641" i="1"/>
  <c r="P641" i="1" s="1"/>
  <c r="AD641" i="1"/>
  <c r="AT641" i="1"/>
  <c r="BD641" i="1"/>
  <c r="N669" i="1"/>
  <c r="K669" i="1" s="1"/>
  <c r="N663" i="1"/>
  <c r="K663" i="1" s="1"/>
  <c r="AF663" i="1" s="1"/>
  <c r="N666" i="1"/>
  <c r="K666" i="1" s="1"/>
  <c r="BD670" i="1"/>
  <c r="AL671" i="1"/>
  <c r="K670" i="1"/>
  <c r="P670" i="1" s="1"/>
  <c r="V671" i="1"/>
  <c r="K671" i="1"/>
  <c r="P671" i="1" s="1"/>
  <c r="P668" i="1"/>
  <c r="AF668" i="1"/>
  <c r="BD667" i="1"/>
  <c r="K667" i="1"/>
  <c r="P667" i="1" s="1"/>
  <c r="V668" i="1"/>
  <c r="BD668" i="1"/>
  <c r="V661" i="1"/>
  <c r="AL664" i="1"/>
  <c r="AT661" i="1"/>
  <c r="W665" i="1"/>
  <c r="AO665" i="1"/>
  <c r="AD665" i="1"/>
  <c r="BD665" i="1"/>
  <c r="BD664" i="1"/>
  <c r="AL665" i="1"/>
  <c r="K664" i="1"/>
  <c r="AF664" i="1" s="1"/>
  <c r="V665" i="1"/>
  <c r="K665" i="1"/>
  <c r="P665" i="1" s="1"/>
  <c r="W662" i="1"/>
  <c r="P661" i="1"/>
  <c r="AL661" i="1"/>
  <c r="AL662" i="1"/>
  <c r="N660" i="1"/>
  <c r="K662" i="1"/>
  <c r="AF662" i="1" s="1"/>
  <c r="P659" i="1"/>
  <c r="AF659" i="1"/>
  <c r="AO658" i="1"/>
  <c r="AL659" i="1"/>
  <c r="K658" i="1"/>
  <c r="AF658" i="1" s="1"/>
  <c r="V659" i="1"/>
  <c r="AW657" i="1"/>
  <c r="AT657" i="1" s="1"/>
  <c r="AL658" i="1"/>
  <c r="BD659" i="1"/>
  <c r="N657" i="1"/>
  <c r="K657" i="1" s="1"/>
  <c r="AF657" i="1" s="1"/>
  <c r="N693" i="1"/>
  <c r="K693" i="1" s="1"/>
  <c r="AD695" i="1"/>
  <c r="W695" i="1"/>
  <c r="AD694" i="1"/>
  <c r="W694" i="1"/>
  <c r="BD694" i="1"/>
  <c r="AL694" i="1"/>
  <c r="V695" i="1"/>
  <c r="BD695" i="1"/>
  <c r="K694" i="1"/>
  <c r="AF694" i="1" s="1"/>
  <c r="AL695" i="1"/>
  <c r="K695" i="1"/>
  <c r="AF695" i="1" s="1"/>
  <c r="N637" i="1" l="1"/>
  <c r="V642" i="1"/>
  <c r="AL642" i="1"/>
  <c r="X666" i="1"/>
  <c r="AE670" i="1"/>
  <c r="AF670" i="1" s="1"/>
  <c r="AK669" i="1"/>
  <c r="X663" i="1"/>
  <c r="AD666" i="1"/>
  <c r="X669" i="1"/>
  <c r="AL666" i="1"/>
  <c r="AE666" i="1"/>
  <c r="AF666" i="1" s="1"/>
  <c r="AD663" i="1"/>
  <c r="AL663" i="1"/>
  <c r="AK641" i="1"/>
  <c r="AD669" i="1"/>
  <c r="AE642" i="1"/>
  <c r="AF642" i="1" s="1"/>
  <c r="AE693" i="1"/>
  <c r="AF693" i="1" s="1"/>
  <c r="AL693" i="1"/>
  <c r="K637" i="1"/>
  <c r="AD642" i="1"/>
  <c r="W642" i="1"/>
  <c r="X642" i="1" s="1"/>
  <c r="BD642" i="1"/>
  <c r="X641" i="1"/>
  <c r="BE641" i="1"/>
  <c r="AX641" i="1"/>
  <c r="AY641" i="1" s="1"/>
  <c r="P642" i="1"/>
  <c r="P694" i="1"/>
  <c r="AF671" i="1"/>
  <c r="BE670" i="1"/>
  <c r="AX670" i="1"/>
  <c r="AY670" i="1" s="1"/>
  <c r="W670" i="1"/>
  <c r="X670" i="1" s="1"/>
  <c r="AD670" i="1"/>
  <c r="AD671" i="1"/>
  <c r="W671" i="1"/>
  <c r="X671" i="1" s="1"/>
  <c r="AO671" i="1"/>
  <c r="BD671" i="1"/>
  <c r="AO670" i="1"/>
  <c r="AD667" i="1"/>
  <c r="W667" i="1"/>
  <c r="X667" i="1" s="1"/>
  <c r="BE667" i="1"/>
  <c r="AX667" i="1"/>
  <c r="AY667" i="1" s="1"/>
  <c r="AF667" i="1"/>
  <c r="AX668" i="1"/>
  <c r="AY668" i="1" s="1"/>
  <c r="BE668" i="1"/>
  <c r="AD668" i="1"/>
  <c r="W668" i="1"/>
  <c r="X668" i="1" s="1"/>
  <c r="AO668" i="1"/>
  <c r="AO667" i="1"/>
  <c r="P664" i="1"/>
  <c r="X665" i="1"/>
  <c r="AX665" i="1"/>
  <c r="AY665" i="1" s="1"/>
  <c r="BE665" i="1"/>
  <c r="BE664" i="1"/>
  <c r="AX664" i="1"/>
  <c r="AY664" i="1" s="1"/>
  <c r="AF665" i="1"/>
  <c r="W664" i="1"/>
  <c r="X664" i="1" s="1"/>
  <c r="AD664" i="1"/>
  <c r="AO664" i="1"/>
  <c r="AD662" i="1"/>
  <c r="AO662" i="1"/>
  <c r="BD662" i="1"/>
  <c r="X662" i="1"/>
  <c r="W661" i="1"/>
  <c r="X661" i="1" s="1"/>
  <c r="AC660" i="1"/>
  <c r="BD661" i="1"/>
  <c r="AD661" i="1"/>
  <c r="AO661" i="1"/>
  <c r="K660" i="1"/>
  <c r="AL660" i="1"/>
  <c r="V660" i="1"/>
  <c r="P662" i="1"/>
  <c r="AL657" i="1"/>
  <c r="P658" i="1"/>
  <c r="AC657" i="1"/>
  <c r="AD658" i="1"/>
  <c r="W658" i="1"/>
  <c r="X658" i="1" s="1"/>
  <c r="P657" i="1"/>
  <c r="BD658" i="1"/>
  <c r="AX659" i="1"/>
  <c r="AY659" i="1" s="1"/>
  <c r="BE659" i="1"/>
  <c r="AD659" i="1"/>
  <c r="W659" i="1"/>
  <c r="X659" i="1" s="1"/>
  <c r="AO659" i="1"/>
  <c r="AO657" i="1" s="1"/>
  <c r="V657" i="1"/>
  <c r="X695" i="1"/>
  <c r="X694" i="1"/>
  <c r="AX695" i="1"/>
  <c r="AY695" i="1" s="1"/>
  <c r="BE695" i="1"/>
  <c r="AX694" i="1"/>
  <c r="AY694" i="1" s="1"/>
  <c r="BE694" i="1"/>
  <c r="P695" i="1"/>
  <c r="N688" i="1"/>
  <c r="N684" i="1" s="1"/>
  <c r="K684" i="1" s="1"/>
  <c r="N687" i="1"/>
  <c r="N26" i="1"/>
  <c r="K26" i="1" s="1"/>
  <c r="AF26" i="1" s="1"/>
  <c r="AE26" i="1"/>
  <c r="W26" i="1"/>
  <c r="O26" i="1"/>
  <c r="AE588" i="1"/>
  <c r="AK581" i="1"/>
  <c r="W587" i="1"/>
  <c r="W588" i="1"/>
  <c r="AC581" i="1"/>
  <c r="O587" i="1"/>
  <c r="U588" i="1"/>
  <c r="O588" i="1" s="1"/>
  <c r="N581" i="1"/>
  <c r="M588" i="1"/>
  <c r="N588" i="1"/>
  <c r="N48" i="1" s="1"/>
  <c r="K48" i="1" s="1"/>
  <c r="L588" i="1"/>
  <c r="W579" i="1"/>
  <c r="W580" i="1"/>
  <c r="O579" i="1"/>
  <c r="O580" i="1"/>
  <c r="K579" i="1"/>
  <c r="K580" i="1"/>
  <c r="Y718" i="1"/>
  <c r="Y16" i="1" s="1"/>
  <c r="AG718" i="1"/>
  <c r="AG16" i="1" s="1"/>
  <c r="Q718" i="1"/>
  <c r="Q16" i="1" s="1"/>
  <c r="L718" i="1"/>
  <c r="L16" i="1" s="1"/>
  <c r="AZ718" i="1"/>
  <c r="AX718" i="1" s="1"/>
  <c r="AU717" i="1"/>
  <c r="AT717" i="1" s="1"/>
  <c r="AI717" i="1"/>
  <c r="AM717" i="1" s="1"/>
  <c r="AQ717" i="1" s="1"/>
  <c r="AP717" i="1" s="1"/>
  <c r="AH717" i="1"/>
  <c r="S717" i="1"/>
  <c r="R717" i="1"/>
  <c r="K717" i="1"/>
  <c r="G717" i="1"/>
  <c r="E717" i="1" s="1"/>
  <c r="F717" i="1"/>
  <c r="AG362" i="1"/>
  <c r="Y362" i="1"/>
  <c r="Q362" i="1"/>
  <c r="L362" i="1"/>
  <c r="Z367" i="1"/>
  <c r="W367" i="1"/>
  <c r="K367" i="1"/>
  <c r="Z366" i="1"/>
  <c r="W366" i="1"/>
  <c r="K366" i="1"/>
  <c r="R342" i="1"/>
  <c r="O342" i="1"/>
  <c r="Z342" i="1"/>
  <c r="W342" i="1"/>
  <c r="Z343" i="1"/>
  <c r="Z344" i="1"/>
  <c r="W343" i="1"/>
  <c r="W344" i="1"/>
  <c r="L339" i="1"/>
  <c r="L338" i="1" s="1"/>
  <c r="K344" i="1"/>
  <c r="K343" i="1"/>
  <c r="L504" i="1"/>
  <c r="K504" i="1" s="1"/>
  <c r="L503" i="1"/>
  <c r="K499" i="1"/>
  <c r="K500" i="1"/>
  <c r="K501" i="1"/>
  <c r="N387" i="1"/>
  <c r="N403" i="1"/>
  <c r="K403" i="1" s="1"/>
  <c r="AF403" i="1" s="1"/>
  <c r="K372" i="1"/>
  <c r="K373" i="1"/>
  <c r="AF343" i="1" l="1"/>
  <c r="P343" i="1"/>
  <c r="K588" i="1"/>
  <c r="P344" i="1"/>
  <c r="AF344" i="1"/>
  <c r="X366" i="1"/>
  <c r="P366" i="1"/>
  <c r="AF366" i="1"/>
  <c r="P367" i="1"/>
  <c r="AF367" i="1"/>
  <c r="AK637" i="1"/>
  <c r="AE637" i="1" s="1"/>
  <c r="AE641" i="1"/>
  <c r="AF641" i="1" s="1"/>
  <c r="AK674" i="1"/>
  <c r="AE674" i="1" s="1"/>
  <c r="AL641" i="1"/>
  <c r="AL669" i="1"/>
  <c r="AE669" i="1"/>
  <c r="AF669" i="1" s="1"/>
  <c r="K718" i="1"/>
  <c r="R718" i="1"/>
  <c r="AX642" i="1"/>
  <c r="AY642" i="1" s="1"/>
  <c r="BE642" i="1"/>
  <c r="P588" i="1"/>
  <c r="X588" i="1"/>
  <c r="P580" i="1"/>
  <c r="Z588" i="1"/>
  <c r="P579" i="1"/>
  <c r="BE671" i="1"/>
  <c r="AX671" i="1"/>
  <c r="AY671" i="1" s="1"/>
  <c r="AO660" i="1"/>
  <c r="AX662" i="1"/>
  <c r="AY662" i="1" s="1"/>
  <c r="BE662" i="1"/>
  <c r="AF660" i="1"/>
  <c r="P660" i="1"/>
  <c r="BE661" i="1"/>
  <c r="AX661" i="1"/>
  <c r="AY661" i="1" s="1"/>
  <c r="BD660" i="1"/>
  <c r="AD660" i="1"/>
  <c r="W660" i="1"/>
  <c r="X660" i="1" s="1"/>
  <c r="BE658" i="1"/>
  <c r="AX658" i="1"/>
  <c r="AY658" i="1" s="1"/>
  <c r="BD657" i="1"/>
  <c r="AD657" i="1"/>
  <c r="W657" i="1"/>
  <c r="X657" i="1" s="1"/>
  <c r="N686" i="1"/>
  <c r="N683" i="1"/>
  <c r="P26" i="1"/>
  <c r="X580" i="1"/>
  <c r="X579" i="1"/>
  <c r="X367" i="1"/>
  <c r="AH718" i="1"/>
  <c r="AY718" i="1"/>
  <c r="BA718" i="1"/>
  <c r="O718" i="1"/>
  <c r="P718" i="1" s="1"/>
  <c r="AE718" i="1"/>
  <c r="AF718" i="1" s="1"/>
  <c r="AE717" i="1"/>
  <c r="AF717" i="1" s="1"/>
  <c r="O717" i="1"/>
  <c r="P717" i="1" s="1"/>
  <c r="X344" i="1"/>
  <c r="X343" i="1"/>
  <c r="N395" i="1"/>
  <c r="L502" i="1"/>
  <c r="K502" i="1" s="1"/>
  <c r="L514" i="1"/>
  <c r="K503" i="1"/>
  <c r="K683" i="1" l="1"/>
  <c r="N682" i="1"/>
  <c r="AX660" i="1"/>
  <c r="AY660" i="1" s="1"/>
  <c r="BE660" i="1"/>
  <c r="AX657" i="1"/>
  <c r="AY657" i="1" s="1"/>
  <c r="BE657" i="1"/>
  <c r="K514" i="1"/>
  <c r="K568" i="1" s="1"/>
  <c r="L587" i="1"/>
  <c r="L47" i="1" l="1"/>
  <c r="K47" i="1" s="1"/>
  <c r="R587" i="1"/>
  <c r="Z587" i="1"/>
  <c r="K587" i="1"/>
  <c r="L21" i="1"/>
  <c r="K21" i="1" s="1"/>
  <c r="X587" i="1" l="1"/>
  <c r="P587" i="1"/>
  <c r="O466" i="1" l="1"/>
  <c r="Q464" i="1"/>
  <c r="O474" i="1"/>
  <c r="W474" i="1"/>
  <c r="Z466" i="1"/>
  <c r="W466" i="1"/>
  <c r="Y465" i="1"/>
  <c r="L315" i="1"/>
  <c r="K317" i="1"/>
  <c r="O310" i="1"/>
  <c r="Z310" i="1"/>
  <c r="W310" i="1"/>
  <c r="L294" i="1"/>
  <c r="K294" i="1" s="1"/>
  <c r="K295" i="1"/>
  <c r="Q224" i="1" l="1"/>
  <c r="L224" i="1"/>
  <c r="L208" i="1" l="1"/>
  <c r="K213" i="1"/>
  <c r="K175" i="1"/>
  <c r="AF175" i="1" s="1"/>
  <c r="K176" i="1"/>
  <c r="AF176" i="1" s="1"/>
  <c r="K174" i="1"/>
  <c r="L173" i="1"/>
  <c r="L171" i="1" s="1"/>
  <c r="Y163" i="1" l="1"/>
  <c r="L111" i="1"/>
  <c r="O617" i="1" l="1"/>
  <c r="U418" i="1"/>
  <c r="V402" i="1"/>
  <c r="U380" i="1"/>
  <c r="O402" i="1"/>
  <c r="U375" i="1"/>
  <c r="U374" i="1" s="1"/>
  <c r="O374" i="1" s="1"/>
  <c r="U405" i="1"/>
  <c r="U377" i="1"/>
  <c r="T553" i="1"/>
  <c r="T554" i="1"/>
  <c r="T555" i="1"/>
  <c r="T556" i="1"/>
  <c r="T557" i="1"/>
  <c r="T558" i="1"/>
  <c r="T559" i="1"/>
  <c r="T560" i="1"/>
  <c r="T561" i="1"/>
  <c r="T562" i="1"/>
  <c r="O375" i="1" l="1"/>
  <c r="AE173" i="1"/>
  <c r="O174" i="1"/>
  <c r="O173" i="1"/>
  <c r="AE546" i="1"/>
  <c r="AE551" i="1"/>
  <c r="O551" i="1"/>
  <c r="O543" i="1"/>
  <c r="AH173" i="1" l="1"/>
  <c r="AE174" i="1"/>
  <c r="AH174" i="1"/>
  <c r="R174" i="1"/>
  <c r="R173" i="1"/>
  <c r="Q497" i="1" l="1"/>
  <c r="Q496" i="1"/>
  <c r="L465" i="1" l="1"/>
  <c r="AG469" i="1" l="1"/>
  <c r="O471" i="1"/>
  <c r="AZ471" i="1" l="1"/>
  <c r="AG470" i="1"/>
  <c r="AX471" i="1" l="1"/>
  <c r="BA471" i="1"/>
  <c r="K471" i="1"/>
  <c r="O355" i="1"/>
  <c r="R361" i="1"/>
  <c r="R360" i="1"/>
  <c r="O132" i="1"/>
  <c r="R132" i="1"/>
  <c r="Q134" i="1"/>
  <c r="Q133" i="1" s="1"/>
  <c r="Q131" i="1"/>
  <c r="O131" i="1" s="1"/>
  <c r="R311" i="1"/>
  <c r="R312" i="1"/>
  <c r="O311" i="1"/>
  <c r="O312" i="1"/>
  <c r="Q359" i="1" l="1"/>
  <c r="O133" i="1"/>
  <c r="O134" i="1"/>
  <c r="R134" i="1"/>
  <c r="Q126" i="1"/>
  <c r="Q125" i="1" s="1"/>
  <c r="AY471" i="1"/>
  <c r="O360" i="1"/>
  <c r="O361" i="1"/>
  <c r="AE543" i="1" l="1"/>
  <c r="W551" i="1" l="1"/>
  <c r="Y497" i="1"/>
  <c r="AG497" i="1" s="1"/>
  <c r="Y496" i="1"/>
  <c r="AG496" i="1" s="1"/>
  <c r="AG498" i="1"/>
  <c r="Y469" i="1"/>
  <c r="AG472" i="1"/>
  <c r="AG465" i="1" s="1"/>
  <c r="AG464" i="1" s="1"/>
  <c r="Y464" i="1" l="1"/>
  <c r="Z469" i="1"/>
  <c r="AE547" i="1"/>
  <c r="AZ361" i="1"/>
  <c r="AX361" i="1" s="1"/>
  <c r="AC418" i="1"/>
  <c r="W375" i="1"/>
  <c r="AC374" i="1"/>
  <c r="W374" i="1" s="1"/>
  <c r="AC383" i="1"/>
  <c r="AC382" i="1"/>
  <c r="BD645" i="1"/>
  <c r="BE645" i="1" s="1"/>
  <c r="BD644" i="1"/>
  <c r="BE644" i="1" s="1"/>
  <c r="AZ697" i="1"/>
  <c r="BA697" i="1" s="1"/>
  <c r="BD578" i="1"/>
  <c r="BB714" i="1"/>
  <c r="BA698" i="1"/>
  <c r="BA699" i="1"/>
  <c r="BE638" i="1"/>
  <c r="BE639" i="1"/>
  <c r="BE640" i="1"/>
  <c r="BE646" i="1"/>
  <c r="BE647" i="1"/>
  <c r="BE648" i="1"/>
  <c r="BE649" i="1"/>
  <c r="BE650" i="1"/>
  <c r="BE651" i="1"/>
  <c r="BE652" i="1"/>
  <c r="BE653" i="1"/>
  <c r="BE654" i="1"/>
  <c r="BE594" i="1"/>
  <c r="BE595" i="1"/>
  <c r="BE599" i="1"/>
  <c r="BE600" i="1"/>
  <c r="BE605" i="1"/>
  <c r="BE606" i="1"/>
  <c r="BE608" i="1"/>
  <c r="BE609" i="1"/>
  <c r="BE611" i="1"/>
  <c r="BE612" i="1"/>
  <c r="BE614" i="1"/>
  <c r="BE615" i="1"/>
  <c r="BE619" i="1"/>
  <c r="BE620" i="1"/>
  <c r="BA622" i="1"/>
  <c r="AZ624" i="1"/>
  <c r="BA624" i="1" s="1"/>
  <c r="AZ623" i="1"/>
  <c r="BA623" i="1" s="1"/>
  <c r="BE579" i="1"/>
  <c r="BE578" i="1"/>
  <c r="BC575" i="1"/>
  <c r="BC576" i="1"/>
  <c r="BC577" i="1"/>
  <c r="BC579" i="1"/>
  <c r="BB574" i="1"/>
  <c r="BC574" i="1" s="1"/>
  <c r="AZ576" i="1"/>
  <c r="AZ578" i="1"/>
  <c r="AZ574" i="1"/>
  <c r="BB554" i="1"/>
  <c r="BC554" i="1" s="1"/>
  <c r="BB555" i="1"/>
  <c r="BC555" i="1" s="1"/>
  <c r="BB556" i="1"/>
  <c r="BC556" i="1" s="1"/>
  <c r="BB557" i="1"/>
  <c r="BC557" i="1" s="1"/>
  <c r="BB559" i="1"/>
  <c r="BC559" i="1" s="1"/>
  <c r="BB560" i="1"/>
  <c r="BC560" i="1" s="1"/>
  <c r="BB561" i="1"/>
  <c r="BC561" i="1" s="1"/>
  <c r="BB562" i="1"/>
  <c r="BC562" i="1" s="1"/>
  <c r="BB553" i="1"/>
  <c r="BC553" i="1" s="1"/>
  <c r="AZ527" i="1"/>
  <c r="AZ526" i="1"/>
  <c r="AZ468" i="1"/>
  <c r="BA468" i="1" s="1"/>
  <c r="AZ469" i="1"/>
  <c r="AZ470" i="1"/>
  <c r="AZ473" i="1"/>
  <c r="BA473" i="1" s="1"/>
  <c r="AZ475" i="1"/>
  <c r="BA475" i="1" s="1"/>
  <c r="AZ476" i="1"/>
  <c r="BA476" i="1" s="1"/>
  <c r="AZ496" i="1"/>
  <c r="BA496" i="1" s="1"/>
  <c r="AZ497" i="1"/>
  <c r="BA497" i="1" s="1"/>
  <c r="AZ498" i="1"/>
  <c r="BA498" i="1" s="1"/>
  <c r="AZ495" i="1"/>
  <c r="BD494" i="1"/>
  <c r="BE494" i="1" s="1"/>
  <c r="BD493" i="1"/>
  <c r="BE493" i="1" s="1"/>
  <c r="AZ491" i="1"/>
  <c r="AZ490" i="1"/>
  <c r="AZ489" i="1"/>
  <c r="BA489" i="1" s="1"/>
  <c r="AZ487" i="1"/>
  <c r="AZ482" i="1"/>
  <c r="BA482" i="1" s="1"/>
  <c r="AZ481" i="1"/>
  <c r="AZ480" i="1"/>
  <c r="BA480" i="1" s="1"/>
  <c r="AZ477" i="1"/>
  <c r="BA477" i="1" s="1"/>
  <c r="BE378" i="1"/>
  <c r="BE381" i="1"/>
  <c r="BE385" i="1"/>
  <c r="BE386" i="1"/>
  <c r="BE389" i="1"/>
  <c r="BE390" i="1"/>
  <c r="BE391" i="1"/>
  <c r="BE393" i="1"/>
  <c r="BE394" i="1"/>
  <c r="BE396" i="1"/>
  <c r="BE397" i="1"/>
  <c r="BE398" i="1"/>
  <c r="BE399" i="1"/>
  <c r="BE406" i="1"/>
  <c r="BE407" i="1"/>
  <c r="BE410" i="1"/>
  <c r="BE411" i="1"/>
  <c r="BE416" i="1"/>
  <c r="BD421" i="1"/>
  <c r="BE421" i="1" s="1"/>
  <c r="BD418" i="1"/>
  <c r="BE418" i="1" s="1"/>
  <c r="BD414" i="1"/>
  <c r="BE414" i="1" s="1"/>
  <c r="BD413" i="1"/>
  <c r="BE413" i="1" s="1"/>
  <c r="BD405" i="1"/>
  <c r="BE405" i="1" s="1"/>
  <c r="BD402" i="1"/>
  <c r="BE402" i="1" s="1"/>
  <c r="BD401" i="1"/>
  <c r="BE401" i="1" s="1"/>
  <c r="BD400" i="1"/>
  <c r="BE400" i="1" s="1"/>
  <c r="BD387" i="1"/>
  <c r="BE387" i="1" s="1"/>
  <c r="BD383" i="1"/>
  <c r="BE383" i="1" s="1"/>
  <c r="BD382" i="1"/>
  <c r="BE382" i="1" s="1"/>
  <c r="BD377" i="1"/>
  <c r="BE377" i="1" s="1"/>
  <c r="BD375" i="1"/>
  <c r="BE375" i="1" s="1"/>
  <c r="BD373" i="1"/>
  <c r="BE373" i="1" s="1"/>
  <c r="BD371" i="1"/>
  <c r="BE371" i="1" s="1"/>
  <c r="AZ317" i="1"/>
  <c r="BA317" i="1" s="1"/>
  <c r="AZ327" i="1"/>
  <c r="BA327" i="1" s="1"/>
  <c r="AZ328" i="1"/>
  <c r="BA328" i="1" s="1"/>
  <c r="AZ330" i="1"/>
  <c r="BA330" i="1" s="1"/>
  <c r="AZ331" i="1"/>
  <c r="AZ332" i="1"/>
  <c r="BA332" i="1" s="1"/>
  <c r="Y312" i="1"/>
  <c r="BA230" i="1"/>
  <c r="BA231" i="1"/>
  <c r="BA232" i="1"/>
  <c r="BA233" i="1"/>
  <c r="BA234" i="1"/>
  <c r="BA236" i="1"/>
  <c r="BA246" i="1"/>
  <c r="BA247" i="1"/>
  <c r="BA248" i="1"/>
  <c r="BA249" i="1"/>
  <c r="BA250" i="1"/>
  <c r="BA251" i="1"/>
  <c r="BA252" i="1"/>
  <c r="BA253" i="1"/>
  <c r="BA257" i="1"/>
  <c r="BA258" i="1"/>
  <c r="BA259" i="1"/>
  <c r="BA260" i="1"/>
  <c r="BA261" i="1"/>
  <c r="BA262" i="1"/>
  <c r="BA263" i="1"/>
  <c r="BA265" i="1"/>
  <c r="BA266" i="1"/>
  <c r="BA270" i="1"/>
  <c r="BA276" i="1"/>
  <c r="BA277" i="1"/>
  <c r="BA278" i="1"/>
  <c r="BA279" i="1"/>
  <c r="BA282" i="1"/>
  <c r="BA283" i="1"/>
  <c r="BA284" i="1"/>
  <c r="BA285" i="1"/>
  <c r="BA286" i="1"/>
  <c r="BA287" i="1"/>
  <c r="BA288" i="1"/>
  <c r="BA303" i="1"/>
  <c r="BA305" i="1"/>
  <c r="BA306" i="1"/>
  <c r="BA331" i="1"/>
  <c r="BA422" i="1"/>
  <c r="BA425" i="1"/>
  <c r="BA426" i="1"/>
  <c r="BA427" i="1"/>
  <c r="BA430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51" i="1"/>
  <c r="BA454" i="1"/>
  <c r="BA460" i="1"/>
  <c r="BA469" i="1"/>
  <c r="BA470" i="1"/>
  <c r="BA481" i="1"/>
  <c r="BA484" i="1"/>
  <c r="BA485" i="1"/>
  <c r="BA487" i="1"/>
  <c r="BA490" i="1"/>
  <c r="BA491" i="1"/>
  <c r="BA495" i="1"/>
  <c r="BA500" i="1"/>
  <c r="BA501" i="1"/>
  <c r="AY246" i="1"/>
  <c r="AY247" i="1"/>
  <c r="AY248" i="1"/>
  <c r="AY249" i="1"/>
  <c r="AY250" i="1"/>
  <c r="AY251" i="1"/>
  <c r="AY252" i="1"/>
  <c r="AY253" i="1"/>
  <c r="AY257" i="1"/>
  <c r="AY258" i="1"/>
  <c r="AY259" i="1"/>
  <c r="AY260" i="1"/>
  <c r="AY261" i="1"/>
  <c r="AY262" i="1"/>
  <c r="AY263" i="1"/>
  <c r="AY277" i="1"/>
  <c r="AY282" i="1"/>
  <c r="AY283" i="1"/>
  <c r="AY284" i="1"/>
  <c r="AY285" i="1"/>
  <c r="AY286" i="1"/>
  <c r="AY287" i="1"/>
  <c r="AY288" i="1"/>
  <c r="AY317" i="1"/>
  <c r="AY327" i="1"/>
  <c r="AY328" i="1"/>
  <c r="AY331" i="1"/>
  <c r="AY332" i="1"/>
  <c r="AY406" i="1"/>
  <c r="AY407" i="1"/>
  <c r="AY437" i="1"/>
  <c r="AY438" i="1"/>
  <c r="AY439" i="1"/>
  <c r="AY440" i="1"/>
  <c r="AY441" i="1"/>
  <c r="AY442" i="1"/>
  <c r="AY443" i="1"/>
  <c r="AY444" i="1"/>
  <c r="AY445" i="1"/>
  <c r="AY451" i="1"/>
  <c r="AY454" i="1"/>
  <c r="AY460" i="1"/>
  <c r="AY500" i="1"/>
  <c r="AY501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AG86" i="1"/>
  <c r="W173" i="1"/>
  <c r="W174" i="1"/>
  <c r="Y143" i="1"/>
  <c r="Y134" i="1"/>
  <c r="AG134" i="1" s="1"/>
  <c r="Y132" i="1"/>
  <c r="AG132" i="1" s="1"/>
  <c r="Y211" i="1"/>
  <c r="AZ211" i="1" s="1"/>
  <c r="AZ207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Z142" i="1"/>
  <c r="AZ134" i="1"/>
  <c r="AZ133" i="1" s="1"/>
  <c r="AX133" i="1" s="1"/>
  <c r="AZ132" i="1"/>
  <c r="AX132" i="1" s="1"/>
  <c r="AZ88" i="1"/>
  <c r="BE28" i="1"/>
  <c r="BE29" i="1"/>
  <c r="BE30" i="1"/>
  <c r="BE31" i="1"/>
  <c r="BE36" i="1"/>
  <c r="BE37" i="1"/>
  <c r="BC12" i="1"/>
  <c r="BC28" i="1"/>
  <c r="BC29" i="1"/>
  <c r="BC30" i="1"/>
  <c r="BC31" i="1"/>
  <c r="BC36" i="1"/>
  <c r="BC37" i="1"/>
  <c r="BA28" i="1"/>
  <c r="BA29" i="1"/>
  <c r="BA30" i="1"/>
  <c r="BA31" i="1"/>
  <c r="BA36" i="1"/>
  <c r="BA37" i="1"/>
  <c r="M552" i="1"/>
  <c r="AZ714" i="1" l="1"/>
  <c r="BA714" i="1" s="1"/>
  <c r="AZ167" i="1"/>
  <c r="AZ166" i="1"/>
  <c r="AZ164" i="1"/>
  <c r="AZ163" i="1"/>
  <c r="AX134" i="1"/>
  <c r="AG133" i="1"/>
  <c r="AE134" i="1"/>
  <c r="AH134" i="1"/>
  <c r="AH132" i="1"/>
  <c r="AG131" i="1"/>
  <c r="AE132" i="1"/>
  <c r="AZ87" i="1"/>
  <c r="AZ86" i="1" s="1"/>
  <c r="AZ85" i="1" s="1"/>
  <c r="AZ143" i="1"/>
  <c r="AZ174" i="1"/>
  <c r="BA174" i="1" s="1"/>
  <c r="AZ173" i="1"/>
  <c r="BA173" i="1" s="1"/>
  <c r="Z360" i="1"/>
  <c r="Z361" i="1"/>
  <c r="Z312" i="1"/>
  <c r="AZ311" i="1"/>
  <c r="AX311" i="1" s="1"/>
  <c r="AZ312" i="1"/>
  <c r="BA312" i="1" s="1"/>
  <c r="W312" i="1"/>
  <c r="W311" i="1"/>
  <c r="Z311" i="1"/>
  <c r="Z174" i="1"/>
  <c r="Z173" i="1"/>
  <c r="AZ360" i="1"/>
  <c r="W360" i="1"/>
  <c r="BA361" i="1"/>
  <c r="W361" i="1"/>
  <c r="BA134" i="1"/>
  <c r="BA132" i="1"/>
  <c r="AZ131" i="1"/>
  <c r="AX173" i="1" l="1"/>
  <c r="AY173" i="1" s="1"/>
  <c r="AX174" i="1"/>
  <c r="AY174" i="1" s="1"/>
  <c r="BA311" i="1"/>
  <c r="AX312" i="1"/>
  <c r="AE133" i="1"/>
  <c r="AE131" i="1"/>
  <c r="AE311" i="1"/>
  <c r="AH311" i="1"/>
  <c r="AE312" i="1"/>
  <c r="AH312" i="1"/>
  <c r="AH361" i="1"/>
  <c r="AE361" i="1"/>
  <c r="AG359" i="1"/>
  <c r="AE360" i="1"/>
  <c r="BA360" i="1"/>
  <c r="AX360" i="1"/>
  <c r="AX131" i="1"/>
  <c r="L162" i="1" l="1"/>
  <c r="L165" i="1"/>
  <c r="AC539" i="1" l="1"/>
  <c r="M539" i="1"/>
  <c r="M538" i="1" s="1"/>
  <c r="N539" i="1"/>
  <c r="AH547" i="1"/>
  <c r="AH546" i="1"/>
  <c r="L548" i="1"/>
  <c r="AZ544" i="1"/>
  <c r="R551" i="1"/>
  <c r="AZ543" i="1"/>
  <c r="AZ541" i="1"/>
  <c r="AZ535" i="1"/>
  <c r="BA535" i="1" s="1"/>
  <c r="AZ533" i="1"/>
  <c r="AZ532" i="1"/>
  <c r="AZ530" i="1"/>
  <c r="AZ523" i="1"/>
  <c r="O542" i="1" l="1"/>
  <c r="R542" i="1"/>
  <c r="Q539" i="1"/>
  <c r="O539" i="1" s="1"/>
  <c r="AZ546" i="1"/>
  <c r="AX546" i="1" s="1"/>
  <c r="L521" i="1"/>
  <c r="AZ524" i="1"/>
  <c r="AZ551" i="1"/>
  <c r="AX551" i="1" s="1"/>
  <c r="AZ545" i="1"/>
  <c r="BA545" i="1" s="1"/>
  <c r="AZ540" i="1"/>
  <c r="BA540" i="1" s="1"/>
  <c r="AZ547" i="1"/>
  <c r="AX547" i="1" s="1"/>
  <c r="Y548" i="1"/>
  <c r="AZ549" i="1"/>
  <c r="K542" i="1"/>
  <c r="AZ542" i="1"/>
  <c r="Z542" i="1"/>
  <c r="L539" i="1"/>
  <c r="K539" i="1" s="1"/>
  <c r="L520" i="1"/>
  <c r="AE542" i="1" l="1"/>
  <c r="AF542" i="1" s="1"/>
  <c r="W542" i="1"/>
  <c r="X542" i="1" s="1"/>
  <c r="P542" i="1"/>
  <c r="L519" i="1"/>
  <c r="AZ550" i="1"/>
  <c r="AZ548" i="1" s="1"/>
  <c r="BA551" i="1"/>
  <c r="AX542" i="1"/>
  <c r="AY542" i="1" s="1"/>
  <c r="BA542" i="1"/>
  <c r="BA549" i="1"/>
  <c r="BA547" i="1"/>
  <c r="BA546" i="1"/>
  <c r="Y621" i="1"/>
  <c r="AZ359" i="1"/>
  <c r="Y359" i="1"/>
  <c r="L359" i="1"/>
  <c r="K361" i="1"/>
  <c r="P361" i="1" l="1"/>
  <c r="AF361" i="1"/>
  <c r="BA359" i="1"/>
  <c r="AY361" i="1"/>
  <c r="X361" i="1"/>
  <c r="X174" i="1" l="1"/>
  <c r="P174" i="1"/>
  <c r="AF174" i="1"/>
  <c r="W134" i="1"/>
  <c r="Y133" i="1"/>
  <c r="W133" i="1" s="1"/>
  <c r="Y131" i="1"/>
  <c r="W131" i="1" s="1"/>
  <c r="W132" i="1"/>
  <c r="Z132" i="1"/>
  <c r="Z134" i="1"/>
  <c r="M53" i="1"/>
  <c r="N420" i="1" l="1"/>
  <c r="Q356" i="1" l="1"/>
  <c r="R355" i="1"/>
  <c r="Y357" i="1" l="1"/>
  <c r="AZ357" i="1" s="1"/>
  <c r="BA357" i="1" s="1"/>
  <c r="Q357" i="1"/>
  <c r="AZ363" i="1"/>
  <c r="BA363" i="1" s="1"/>
  <c r="O356" i="1"/>
  <c r="R356" i="1"/>
  <c r="Y350" i="1"/>
  <c r="AZ350" i="1" s="1"/>
  <c r="BA350" i="1" s="1"/>
  <c r="AZ355" i="1"/>
  <c r="BA355" i="1" s="1"/>
  <c r="K356" i="1"/>
  <c r="Y356" i="1"/>
  <c r="AG356" i="1" s="1"/>
  <c r="K360" i="1"/>
  <c r="AZ333" i="1"/>
  <c r="BA333" i="1" s="1"/>
  <c r="K312" i="1"/>
  <c r="K311" i="1"/>
  <c r="AZ296" i="1"/>
  <c r="BA296" i="1" s="1"/>
  <c r="AZ292" i="1"/>
  <c r="BA292" i="1" s="1"/>
  <c r="AZ256" i="1"/>
  <c r="BA256" i="1" s="1"/>
  <c r="AZ255" i="1"/>
  <c r="BA255" i="1" s="1"/>
  <c r="AZ244" i="1"/>
  <c r="BA244" i="1" s="1"/>
  <c r="AZ242" i="1"/>
  <c r="BA242" i="1" s="1"/>
  <c r="AZ241" i="1"/>
  <c r="BA241" i="1" s="1"/>
  <c r="AZ227" i="1"/>
  <c r="BA227" i="1" s="1"/>
  <c r="Y221" i="1"/>
  <c r="Y212" i="1"/>
  <c r="AZ212" i="1" s="1"/>
  <c r="Y210" i="1"/>
  <c r="AZ210" i="1" s="1"/>
  <c r="AX357" i="1" l="1"/>
  <c r="AZ347" i="1"/>
  <c r="BA347" i="1" s="1"/>
  <c r="Y222" i="1"/>
  <c r="AZ222" i="1" s="1"/>
  <c r="BA222" i="1" s="1"/>
  <c r="Q222" i="1"/>
  <c r="R313" i="1"/>
  <c r="O313" i="1"/>
  <c r="AE356" i="1"/>
  <c r="AF356" i="1" s="1"/>
  <c r="AH356" i="1"/>
  <c r="O363" i="1"/>
  <c r="R363" i="1"/>
  <c r="AZ365" i="1"/>
  <c r="BA365" i="1" s="1"/>
  <c r="AZ293" i="1"/>
  <c r="BA293" i="1" s="1"/>
  <c r="Z293" i="1"/>
  <c r="AZ364" i="1"/>
  <c r="BA364" i="1" s="1"/>
  <c r="AZ354" i="1"/>
  <c r="BA354" i="1" s="1"/>
  <c r="P356" i="1"/>
  <c r="AZ346" i="1"/>
  <c r="BA346" i="1" s="1"/>
  <c r="P311" i="1"/>
  <c r="AF311" i="1"/>
  <c r="R357" i="1"/>
  <c r="AZ172" i="1"/>
  <c r="AZ221" i="1"/>
  <c r="BA221" i="1" s="1"/>
  <c r="AG221" i="1"/>
  <c r="P312" i="1"/>
  <c r="AF312" i="1"/>
  <c r="X311" i="1"/>
  <c r="AY311" i="1"/>
  <c r="X312" i="1"/>
  <c r="AY312" i="1"/>
  <c r="AZ310" i="1"/>
  <c r="K313" i="1"/>
  <c r="Y313" i="1"/>
  <c r="X360" i="1"/>
  <c r="AY360" i="1"/>
  <c r="AZ356" i="1"/>
  <c r="W356" i="1"/>
  <c r="X356" i="1" s="1"/>
  <c r="Z356" i="1"/>
  <c r="AZ309" i="1"/>
  <c r="BA309" i="1" s="1"/>
  <c r="K173" i="1"/>
  <c r="X173" i="1" l="1"/>
  <c r="AF173" i="1"/>
  <c r="P173" i="1"/>
  <c r="P313" i="1"/>
  <c r="AZ362" i="1"/>
  <c r="Z313" i="1"/>
  <c r="AH310" i="1"/>
  <c r="AZ245" i="1"/>
  <c r="BA245" i="1" s="1"/>
  <c r="AZ313" i="1"/>
  <c r="BA356" i="1"/>
  <c r="AX356" i="1"/>
  <c r="AY356" i="1" s="1"/>
  <c r="BA310" i="1"/>
  <c r="AX310" i="1"/>
  <c r="AZ138" i="1" l="1"/>
  <c r="AZ137" i="1"/>
  <c r="BB169" i="1"/>
  <c r="BC169" i="1" s="1"/>
  <c r="AX313" i="1"/>
  <c r="BA313" i="1"/>
  <c r="K134" i="1"/>
  <c r="L133" i="1"/>
  <c r="K132" i="1"/>
  <c r="L131" i="1"/>
  <c r="Z133" i="1" l="1"/>
  <c r="R133" i="1"/>
  <c r="BA133" i="1"/>
  <c r="AH133" i="1"/>
  <c r="X134" i="1"/>
  <c r="AF134" i="1"/>
  <c r="AY134" i="1"/>
  <c r="X132" i="1"/>
  <c r="AY132" i="1"/>
  <c r="AF132" i="1"/>
  <c r="Z131" i="1"/>
  <c r="R131" i="1"/>
  <c r="AH131" i="1"/>
  <c r="BA131" i="1"/>
  <c r="K133" i="1"/>
  <c r="K131" i="1"/>
  <c r="X133" i="1" l="1"/>
  <c r="AY133" i="1"/>
  <c r="AF133" i="1"/>
  <c r="X131" i="1"/>
  <c r="AF131" i="1"/>
  <c r="AY131" i="1"/>
  <c r="Y59" i="1"/>
  <c r="AZ59" i="1" s="1"/>
  <c r="BD712" i="1" l="1"/>
  <c r="AX712" i="1" s="1"/>
  <c r="BB712" i="1"/>
  <c r="AZ712" i="1"/>
  <c r="BB709" i="1"/>
  <c r="AZ709" i="1"/>
  <c r="AX709" i="1" s="1"/>
  <c r="AX704" i="1"/>
  <c r="BD700" i="1"/>
  <c r="BE700" i="1" s="1"/>
  <c r="AX699" i="1"/>
  <c r="AX698" i="1"/>
  <c r="AX697" i="1"/>
  <c r="AZ684" i="1"/>
  <c r="AZ683" i="1"/>
  <c r="AZ682" i="1" s="1"/>
  <c r="AZ681" i="1" s="1"/>
  <c r="AZ674" i="1"/>
  <c r="BB687" i="1"/>
  <c r="BB688" i="1"/>
  <c r="AX654" i="1"/>
  <c r="AX653" i="1"/>
  <c r="AX652" i="1"/>
  <c r="AX651" i="1"/>
  <c r="AX650" i="1"/>
  <c r="AX649" i="1"/>
  <c r="AX648" i="1"/>
  <c r="AX640" i="1"/>
  <c r="AX639" i="1"/>
  <c r="AX638" i="1"/>
  <c r="AX636" i="1"/>
  <c r="AX635" i="1"/>
  <c r="AZ634" i="1"/>
  <c r="AX631" i="1"/>
  <c r="AY631" i="1" s="1"/>
  <c r="AX630" i="1"/>
  <c r="AY630" i="1" s="1"/>
  <c r="AX629" i="1"/>
  <c r="AY629" i="1" s="1"/>
  <c r="AX628" i="1"/>
  <c r="AY628" i="1" s="1"/>
  <c r="AX627" i="1"/>
  <c r="AY627" i="1" s="1"/>
  <c r="AX626" i="1"/>
  <c r="AY626" i="1" s="1"/>
  <c r="AX625" i="1"/>
  <c r="AY625" i="1" s="1"/>
  <c r="AX624" i="1"/>
  <c r="AX623" i="1"/>
  <c r="AX622" i="1"/>
  <c r="AZ621" i="1"/>
  <c r="AZ620" i="1"/>
  <c r="AX620" i="1" s="1"/>
  <c r="AX619" i="1"/>
  <c r="AZ618" i="1"/>
  <c r="BD616" i="1"/>
  <c r="BE616" i="1" s="1"/>
  <c r="BD613" i="1"/>
  <c r="BD586" i="1"/>
  <c r="BB586" i="1"/>
  <c r="BD581" i="1"/>
  <c r="BD14" i="1" s="1"/>
  <c r="BB581" i="1"/>
  <c r="AZ581" i="1"/>
  <c r="AX579" i="1"/>
  <c r="AX578" i="1"/>
  <c r="AX576" i="1"/>
  <c r="AX574" i="1"/>
  <c r="BD567" i="1"/>
  <c r="BB567" i="1"/>
  <c r="BD563" i="1"/>
  <c r="BD35" i="1" s="1"/>
  <c r="AX562" i="1"/>
  <c r="AX561" i="1"/>
  <c r="AX560" i="1"/>
  <c r="AX559" i="1"/>
  <c r="AX557" i="1"/>
  <c r="AX556" i="1"/>
  <c r="AX555" i="1"/>
  <c r="AX554" i="1"/>
  <c r="AX553" i="1"/>
  <c r="AX549" i="1"/>
  <c r="AX545" i="1"/>
  <c r="BA541" i="1"/>
  <c r="AX541" i="1"/>
  <c r="AX540" i="1"/>
  <c r="AX537" i="1"/>
  <c r="AZ536" i="1"/>
  <c r="AX536" i="1" s="1"/>
  <c r="AZ521" i="1"/>
  <c r="AX533" i="1"/>
  <c r="AX532" i="1"/>
  <c r="AZ531" i="1"/>
  <c r="AX530" i="1"/>
  <c r="AX527" i="1"/>
  <c r="AX526" i="1"/>
  <c r="AZ525" i="1"/>
  <c r="AX524" i="1"/>
  <c r="AX523" i="1"/>
  <c r="AZ522" i="1"/>
  <c r="BB518" i="1"/>
  <c r="BD517" i="1"/>
  <c r="BB515" i="1"/>
  <c r="BB589" i="1" s="1"/>
  <c r="BB706" i="1" s="1"/>
  <c r="AZ515" i="1"/>
  <c r="BD513" i="1"/>
  <c r="BD570" i="1" s="1"/>
  <c r="BD585" i="1" s="1"/>
  <c r="BB513" i="1"/>
  <c r="BB570" i="1" s="1"/>
  <c r="BD512" i="1"/>
  <c r="BB512" i="1"/>
  <c r="BB511" i="1"/>
  <c r="BB510" i="1"/>
  <c r="BB34" i="1" s="1"/>
  <c r="AZ499" i="1"/>
  <c r="BA499" i="1" s="1"/>
  <c r="AX498" i="1"/>
  <c r="AX497" i="1"/>
  <c r="AX496" i="1"/>
  <c r="AX495" i="1"/>
  <c r="AX491" i="1"/>
  <c r="AX490" i="1"/>
  <c r="AX489" i="1"/>
  <c r="AX487" i="1"/>
  <c r="BD486" i="1"/>
  <c r="AX485" i="1"/>
  <c r="AY485" i="1" s="1"/>
  <c r="AX484" i="1"/>
  <c r="AX483" i="1" s="1"/>
  <c r="BD483" i="1"/>
  <c r="AZ483" i="1"/>
  <c r="AX482" i="1"/>
  <c r="AX481" i="1"/>
  <c r="AX480" i="1"/>
  <c r="BD478" i="1"/>
  <c r="AZ478" i="1"/>
  <c r="AX477" i="1"/>
  <c r="AX476" i="1"/>
  <c r="AX475" i="1"/>
  <c r="AX473" i="1"/>
  <c r="AX470" i="1"/>
  <c r="BD464" i="1"/>
  <c r="BB459" i="1"/>
  <c r="AZ459" i="1"/>
  <c r="BD458" i="1"/>
  <c r="BB458" i="1"/>
  <c r="AZ458" i="1"/>
  <c r="BB457" i="1"/>
  <c r="BB456" i="1"/>
  <c r="AZ450" i="1"/>
  <c r="AZ449" i="1"/>
  <c r="AZ448" i="1"/>
  <c r="AX436" i="1"/>
  <c r="AZ433" i="1"/>
  <c r="AZ432" i="1"/>
  <c r="BA432" i="1" s="1"/>
  <c r="BD431" i="1"/>
  <c r="AX430" i="1"/>
  <c r="AZ429" i="1"/>
  <c r="BD428" i="1"/>
  <c r="BD452" i="1" s="1"/>
  <c r="AX427" i="1"/>
  <c r="AX425" i="1"/>
  <c r="BD424" i="1"/>
  <c r="BD446" i="1" s="1"/>
  <c r="AZ424" i="1"/>
  <c r="AX421" i="1"/>
  <c r="AZ420" i="1"/>
  <c r="BD419" i="1"/>
  <c r="BE419" i="1" s="1"/>
  <c r="BD417" i="1"/>
  <c r="BE417" i="1" s="1"/>
  <c r="AZ417" i="1"/>
  <c r="AX416" i="1"/>
  <c r="AZ415" i="1"/>
  <c r="AZ412" i="1"/>
  <c r="AX410" i="1"/>
  <c r="BD409" i="1"/>
  <c r="AZ408" i="1"/>
  <c r="AZ404" i="1" s="1"/>
  <c r="BD404" i="1"/>
  <c r="AX399" i="1"/>
  <c r="AX398" i="1"/>
  <c r="AX397" i="1"/>
  <c r="AX396" i="1"/>
  <c r="AZ395" i="1"/>
  <c r="AX393" i="1"/>
  <c r="BD392" i="1"/>
  <c r="AZ392" i="1"/>
  <c r="AX390" i="1"/>
  <c r="AX389" i="1"/>
  <c r="AX386" i="1"/>
  <c r="AX385" i="1"/>
  <c r="AZ384" i="1"/>
  <c r="AX383" i="1"/>
  <c r="AX381" i="1"/>
  <c r="AZ380" i="1"/>
  <c r="AX378" i="1"/>
  <c r="AX377" i="1"/>
  <c r="BD376" i="1"/>
  <c r="AX373" i="1"/>
  <c r="BD370" i="1"/>
  <c r="AX365" i="1"/>
  <c r="AX364" i="1"/>
  <c r="AX363" i="1"/>
  <c r="AX359" i="1"/>
  <c r="AX354" i="1"/>
  <c r="AZ352" i="1"/>
  <c r="AZ351" i="1"/>
  <c r="AX350" i="1"/>
  <c r="AX346" i="1"/>
  <c r="AZ342" i="1"/>
  <c r="AZ341" i="1"/>
  <c r="BA341" i="1" s="1"/>
  <c r="AZ340" i="1"/>
  <c r="AX333" i="1"/>
  <c r="AX330" i="1"/>
  <c r="AX309" i="1"/>
  <c r="AX306" i="1"/>
  <c r="AX305" i="1"/>
  <c r="AZ304" i="1"/>
  <c r="AX303" i="1"/>
  <c r="AY303" i="1" s="1"/>
  <c r="AZ302" i="1"/>
  <c r="BA302" i="1" s="1"/>
  <c r="AX296" i="1"/>
  <c r="AX292" i="1"/>
  <c r="AZ281" i="1"/>
  <c r="AX276" i="1"/>
  <c r="AZ272" i="1"/>
  <c r="AZ271" i="1"/>
  <c r="AZ269" i="1"/>
  <c r="BD267" i="1"/>
  <c r="AX266" i="1"/>
  <c r="AY266" i="1" s="1"/>
  <c r="AX265" i="1"/>
  <c r="BD264" i="1"/>
  <c r="AZ264" i="1"/>
  <c r="AX256" i="1"/>
  <c r="AX255" i="1"/>
  <c r="AZ254" i="1"/>
  <c r="AX245" i="1"/>
  <c r="AX244" i="1"/>
  <c r="AZ243" i="1"/>
  <c r="AX242" i="1"/>
  <c r="AZ240" i="1"/>
  <c r="AZ238" i="1"/>
  <c r="AZ235" i="1"/>
  <c r="BA235" i="1" s="1"/>
  <c r="AX232" i="1"/>
  <c r="AX231" i="1"/>
  <c r="AZ228" i="1"/>
  <c r="BA228" i="1" s="1"/>
  <c r="AX227" i="1"/>
  <c r="AZ226" i="1"/>
  <c r="AZ225" i="1"/>
  <c r="AX222" i="1"/>
  <c r="AX221" i="1"/>
  <c r="AZ220" i="1"/>
  <c r="BA220" i="1" s="1"/>
  <c r="AX212" i="1"/>
  <c r="AY212" i="1" s="1"/>
  <c r="AX210" i="1"/>
  <c r="AY210" i="1" s="1"/>
  <c r="AX209" i="1"/>
  <c r="AY209" i="1" s="1"/>
  <c r="AZ208" i="1"/>
  <c r="AZ205" i="1" s="1"/>
  <c r="AZ39" i="1" s="1"/>
  <c r="AX207" i="1"/>
  <c r="AY207" i="1" s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AX169" i="1"/>
  <c r="AY169" i="1" s="1"/>
  <c r="BB168" i="1"/>
  <c r="AX167" i="1"/>
  <c r="AX166" i="1"/>
  <c r="AZ165" i="1"/>
  <c r="AX165" i="1" s="1"/>
  <c r="AX164" i="1"/>
  <c r="AX163" i="1"/>
  <c r="AZ162" i="1"/>
  <c r="AX160" i="1"/>
  <c r="AY160" i="1" s="1"/>
  <c r="AZ159" i="1"/>
  <c r="AX159" i="1" s="1"/>
  <c r="AZ157" i="1"/>
  <c r="AX156" i="1"/>
  <c r="AX154" i="1"/>
  <c r="AY154" i="1" s="1"/>
  <c r="AX153" i="1"/>
  <c r="AY153" i="1" s="1"/>
  <c r="AX152" i="1"/>
  <c r="AY152" i="1" s="1"/>
  <c r="AX151" i="1"/>
  <c r="AY151" i="1" s="1"/>
  <c r="AX150" i="1"/>
  <c r="AY150" i="1" s="1"/>
  <c r="AX149" i="1"/>
  <c r="AY149" i="1" s="1"/>
  <c r="AX148" i="1"/>
  <c r="AY148" i="1" s="1"/>
  <c r="AX147" i="1"/>
  <c r="AY147" i="1" s="1"/>
  <c r="AX146" i="1"/>
  <c r="AY146" i="1" s="1"/>
  <c r="AX145" i="1"/>
  <c r="BD144" i="1"/>
  <c r="AZ144" i="1"/>
  <c r="AX143" i="1"/>
  <c r="AX142" i="1"/>
  <c r="AZ141" i="1"/>
  <c r="AX140" i="1"/>
  <c r="AX138" i="1"/>
  <c r="AX137" i="1"/>
  <c r="AZ136" i="1"/>
  <c r="AZ135" i="1" s="1"/>
  <c r="AX124" i="1"/>
  <c r="AY124" i="1" s="1"/>
  <c r="AX123" i="1"/>
  <c r="AY123" i="1" s="1"/>
  <c r="AX120" i="1"/>
  <c r="AX119" i="1"/>
  <c r="AZ118" i="1"/>
  <c r="AX118" i="1" s="1"/>
  <c r="AX116" i="1"/>
  <c r="AY116" i="1" s="1"/>
  <c r="AX115" i="1"/>
  <c r="AY115" i="1" s="1"/>
  <c r="AX114" i="1"/>
  <c r="AY114" i="1" s="1"/>
  <c r="AX113" i="1"/>
  <c r="AY113" i="1" s="1"/>
  <c r="AX109" i="1"/>
  <c r="AX106" i="1"/>
  <c r="AZ105" i="1"/>
  <c r="BD103" i="1"/>
  <c r="BB103" i="1"/>
  <c r="AZ103" i="1"/>
  <c r="AX101" i="1"/>
  <c r="AY101" i="1" s="1"/>
  <c r="AX100" i="1"/>
  <c r="AY100" i="1" s="1"/>
  <c r="AX99" i="1"/>
  <c r="AY99" i="1" s="1"/>
  <c r="AX98" i="1"/>
  <c r="AY98" i="1" s="1"/>
  <c r="AX97" i="1"/>
  <c r="AY97" i="1" s="1"/>
  <c r="AX96" i="1"/>
  <c r="AY96" i="1" s="1"/>
  <c r="AX95" i="1"/>
  <c r="AY95" i="1" s="1"/>
  <c r="AX94" i="1"/>
  <c r="AY94" i="1" s="1"/>
  <c r="AX93" i="1"/>
  <c r="AY93" i="1" s="1"/>
  <c r="AX92" i="1"/>
  <c r="AY92" i="1" s="1"/>
  <c r="AX91" i="1"/>
  <c r="AY91" i="1" s="1"/>
  <c r="AZ90" i="1"/>
  <c r="AZ83" i="1"/>
  <c r="BD81" i="1"/>
  <c r="AZ80" i="1"/>
  <c r="AX79" i="1"/>
  <c r="AX78" i="1"/>
  <c r="AZ77" i="1"/>
  <c r="AZ76" i="1" s="1"/>
  <c r="BD75" i="1"/>
  <c r="BD72" i="1"/>
  <c r="AZ67" i="1"/>
  <c r="AX67" i="1" s="1"/>
  <c r="BD66" i="1"/>
  <c r="AZ65" i="1"/>
  <c r="AX65" i="1" s="1"/>
  <c r="AZ63" i="1"/>
  <c r="AX63" i="1" s="1"/>
  <c r="AZ62" i="1"/>
  <c r="AX59" i="1"/>
  <c r="AZ57" i="1"/>
  <c r="AX57" i="1" s="1"/>
  <c r="BD54" i="1"/>
  <c r="BD566" i="1" s="1"/>
  <c r="BD584" i="1" s="1"/>
  <c r="BD44" i="1" s="1"/>
  <c r="BB54" i="1"/>
  <c r="BB202" i="1" s="1"/>
  <c r="BD53" i="1"/>
  <c r="BB53" i="1"/>
  <c r="BD52" i="1"/>
  <c r="BB52" i="1"/>
  <c r="AZ49" i="1"/>
  <c r="BD46" i="1"/>
  <c r="BB46" i="1"/>
  <c r="BB22" i="1" s="1"/>
  <c r="AZ45" i="1"/>
  <c r="AZ40" i="1"/>
  <c r="BD39" i="1"/>
  <c r="BB39" i="1"/>
  <c r="BB38" i="1"/>
  <c r="AZ38" i="1"/>
  <c r="AX37" i="1"/>
  <c r="AY37" i="1" s="1"/>
  <c r="AX36" i="1"/>
  <c r="AY36" i="1" s="1"/>
  <c r="BD33" i="1"/>
  <c r="BB33" i="1"/>
  <c r="BD32" i="1"/>
  <c r="AZ32" i="1"/>
  <c r="AX31" i="1"/>
  <c r="AY31" i="1" s="1"/>
  <c r="AX30" i="1"/>
  <c r="AY30" i="1" s="1"/>
  <c r="AX29" i="1"/>
  <c r="AY29" i="1" s="1"/>
  <c r="AX28" i="1"/>
  <c r="AY28" i="1" s="1"/>
  <c r="BD25" i="1"/>
  <c r="BE25" i="1" s="1"/>
  <c r="BB25" i="1"/>
  <c r="BC25" i="1" s="1"/>
  <c r="AZ25" i="1"/>
  <c r="BA25" i="1" s="1"/>
  <c r="AZ24" i="1"/>
  <c r="AZ23" i="1"/>
  <c r="BD22" i="1"/>
  <c r="BB15" i="1"/>
  <c r="AZ15" i="1"/>
  <c r="AZ14" i="1"/>
  <c r="AX5" i="1"/>
  <c r="BD15" i="1" l="1"/>
  <c r="AX392" i="1"/>
  <c r="AX448" i="1"/>
  <c r="BA448" i="1"/>
  <c r="AX449" i="1"/>
  <c r="BA449" i="1"/>
  <c r="AX304" i="1"/>
  <c r="AX429" i="1"/>
  <c r="BA429" i="1"/>
  <c r="AX450" i="1"/>
  <c r="BA450" i="1"/>
  <c r="AX409" i="1"/>
  <c r="BE409" i="1"/>
  <c r="AX613" i="1"/>
  <c r="BE613" i="1"/>
  <c r="AX351" i="1"/>
  <c r="AY351" i="1" s="1"/>
  <c r="BA351" i="1"/>
  <c r="AX458" i="1"/>
  <c r="AX352" i="1"/>
  <c r="BA352" i="1"/>
  <c r="AX433" i="1"/>
  <c r="BA433" i="1"/>
  <c r="AX342" i="1"/>
  <c r="BA342" i="1"/>
  <c r="AZ339" i="1"/>
  <c r="AX339" i="1" s="1"/>
  <c r="BA340" i="1"/>
  <c r="AX340" i="1"/>
  <c r="AZ280" i="1"/>
  <c r="BA281" i="1"/>
  <c r="AX238" i="1"/>
  <c r="BA238" i="1"/>
  <c r="AX272" i="1"/>
  <c r="BA272" i="1"/>
  <c r="AZ268" i="1"/>
  <c r="BA269" i="1"/>
  <c r="AX271" i="1"/>
  <c r="BA271" i="1"/>
  <c r="BB49" i="1"/>
  <c r="AX240" i="1"/>
  <c r="BA240" i="1"/>
  <c r="AX226" i="1"/>
  <c r="BA226" i="1"/>
  <c r="AZ229" i="1"/>
  <c r="BB203" i="1"/>
  <c r="BB180" i="1"/>
  <c r="AX521" i="1"/>
  <c r="AZ589" i="1"/>
  <c r="AZ706" i="1" s="1"/>
  <c r="AX478" i="1"/>
  <c r="AX404" i="1"/>
  <c r="AX362" i="1"/>
  <c r="AX254" i="1"/>
  <c r="AX243" i="1"/>
  <c r="AX141" i="1"/>
  <c r="AZ139" i="1"/>
  <c r="AX139" i="1" s="1"/>
  <c r="AX105" i="1"/>
  <c r="AX103" i="1"/>
  <c r="AX419" i="1"/>
  <c r="AX418" i="1"/>
  <c r="BD412" i="1"/>
  <c r="AX535" i="1"/>
  <c r="AX543" i="1"/>
  <c r="BA543" i="1"/>
  <c r="BA548" i="1"/>
  <c r="BA550" i="1"/>
  <c r="AX387" i="1"/>
  <c r="AX405" i="1"/>
  <c r="AX525" i="1"/>
  <c r="BD374" i="1"/>
  <c r="AX413" i="1"/>
  <c r="AY313" i="1"/>
  <c r="AX375" i="1"/>
  <c r="AX371" i="1"/>
  <c r="AX376" i="1"/>
  <c r="BB691" i="1"/>
  <c r="AX644" i="1"/>
  <c r="AX645" i="1"/>
  <c r="AX424" i="1"/>
  <c r="AX401" i="1"/>
  <c r="BD643" i="1"/>
  <c r="BD674" i="1"/>
  <c r="AX172" i="1"/>
  <c r="AY172" i="1" s="1"/>
  <c r="AZ171" i="1"/>
  <c r="AZ267" i="1"/>
  <c r="BB27" i="1"/>
  <c r="AX135" i="1"/>
  <c r="AX370" i="1"/>
  <c r="AX39" i="1"/>
  <c r="AX62" i="1"/>
  <c r="AX241" i="1"/>
  <c r="BD408" i="1"/>
  <c r="AX499" i="1"/>
  <c r="BB684" i="1"/>
  <c r="BB694" i="1" s="1"/>
  <c r="AX700" i="1"/>
  <c r="AX341" i="1"/>
  <c r="BD395" i="1"/>
  <c r="AX414" i="1"/>
  <c r="BD420" i="1"/>
  <c r="BE420" i="1" s="1"/>
  <c r="AZ428" i="1"/>
  <c r="AX77" i="1"/>
  <c r="BD461" i="1"/>
  <c r="AX402" i="1"/>
  <c r="AZ447" i="1"/>
  <c r="AX494" i="1"/>
  <c r="BB690" i="1"/>
  <c r="BB683" i="1" s="1"/>
  <c r="BB682" i="1" s="1"/>
  <c r="BB681" i="1" s="1"/>
  <c r="BB40" i="1" s="1"/>
  <c r="AZ301" i="1"/>
  <c r="AX400" i="1"/>
  <c r="AZ534" i="1"/>
  <c r="AZ217" i="1"/>
  <c r="AZ349" i="1"/>
  <c r="AX522" i="1"/>
  <c r="AZ239" i="1"/>
  <c r="AX239" i="1" s="1"/>
  <c r="AX634" i="1"/>
  <c r="AX168" i="1"/>
  <c r="BB32" i="1"/>
  <c r="AX280" i="1"/>
  <c r="AZ56" i="1"/>
  <c r="AX144" i="1"/>
  <c r="AZ155" i="1"/>
  <c r="AX157" i="1"/>
  <c r="AX90" i="1"/>
  <c r="AZ206" i="1"/>
  <c r="AX208" i="1"/>
  <c r="AZ224" i="1"/>
  <c r="AX225" i="1"/>
  <c r="AX25" i="1"/>
  <c r="AY25" i="1" s="1"/>
  <c r="BB23" i="1"/>
  <c r="AX15" i="1"/>
  <c r="BD27" i="1"/>
  <c r="AX76" i="1"/>
  <c r="AX83" i="1"/>
  <c r="AX205" i="1"/>
  <c r="AX220" i="1"/>
  <c r="AZ219" i="1"/>
  <c r="AX80" i="1"/>
  <c r="AZ75" i="1"/>
  <c r="AX136" i="1"/>
  <c r="AZ161" i="1"/>
  <c r="AZ158" i="1"/>
  <c r="AZ308" i="1"/>
  <c r="AX228" i="1"/>
  <c r="AX235" i="1"/>
  <c r="AX162" i="1"/>
  <c r="AX264" i="1"/>
  <c r="AX281" i="1"/>
  <c r="AZ291" i="1"/>
  <c r="AX268" i="1"/>
  <c r="AX269" i="1"/>
  <c r="AX293" i="1"/>
  <c r="AX302" i="1"/>
  <c r="AZ358" i="1"/>
  <c r="BB566" i="1"/>
  <c r="BB584" i="1" s="1"/>
  <c r="BB44" i="1" s="1"/>
  <c r="BD423" i="1"/>
  <c r="AX447" i="1"/>
  <c r="AZ446" i="1"/>
  <c r="BB585" i="1"/>
  <c r="AX570" i="1"/>
  <c r="AX382" i="1"/>
  <c r="BD380" i="1"/>
  <c r="AX347" i="1"/>
  <c r="AX432" i="1"/>
  <c r="AZ431" i="1"/>
  <c r="AZ632" i="1"/>
  <c r="BD415" i="1"/>
  <c r="AX531" i="1"/>
  <c r="AX550" i="1"/>
  <c r="AX581" i="1"/>
  <c r="AX621" i="1"/>
  <c r="AZ335" i="1" l="1"/>
  <c r="AX446" i="1"/>
  <c r="AX349" i="1"/>
  <c r="AX267" i="1"/>
  <c r="AX217" i="1"/>
  <c r="AX229" i="1"/>
  <c r="AX412" i="1"/>
  <c r="BD369" i="1"/>
  <c r="AX380" i="1"/>
  <c r="AX674" i="1"/>
  <c r="AX417" i="1"/>
  <c r="AZ338" i="1"/>
  <c r="AX338" i="1" s="1"/>
  <c r="AZ298" i="1"/>
  <c r="AZ237" i="1"/>
  <c r="BB20" i="1"/>
  <c r="AX32" i="1"/>
  <c r="AX374" i="1"/>
  <c r="BD637" i="1"/>
  <c r="AX643" i="1"/>
  <c r="AZ353" i="1"/>
  <c r="AX355" i="1"/>
  <c r="BD492" i="1"/>
  <c r="AX493" i="1"/>
  <c r="AX408" i="1"/>
  <c r="AX428" i="1"/>
  <c r="AZ452" i="1"/>
  <c r="AX301" i="1"/>
  <c r="AX420" i="1"/>
  <c r="AX395" i="1"/>
  <c r="AX534" i="1"/>
  <c r="AX335" i="1"/>
  <c r="AX75" i="1"/>
  <c r="AX206" i="1"/>
  <c r="AZ673" i="1"/>
  <c r="AZ672" i="1"/>
  <c r="AX219" i="1"/>
  <c r="AZ223" i="1"/>
  <c r="AX224" i="1"/>
  <c r="AX155" i="1"/>
  <c r="AZ170" i="1"/>
  <c r="AX171" i="1"/>
  <c r="AY171" i="1" s="1"/>
  <c r="AX308" i="1"/>
  <c r="AZ307" i="1"/>
  <c r="AX161" i="1"/>
  <c r="AX548" i="1"/>
  <c r="AX358" i="1"/>
  <c r="AX158" i="1"/>
  <c r="AX56" i="1"/>
  <c r="AZ55" i="1"/>
  <c r="AZ423" i="1"/>
  <c r="AX431" i="1"/>
  <c r="AX291" i="1"/>
  <c r="AX415" i="1"/>
  <c r="R673" i="1"/>
  <c r="R674" i="1"/>
  <c r="R675" i="1"/>
  <c r="AX369" i="1" l="1"/>
  <c r="AX452" i="1"/>
  <c r="BD38" i="1"/>
  <c r="AX637" i="1"/>
  <c r="AX38" i="1"/>
  <c r="AX237" i="1"/>
  <c r="AX423" i="1"/>
  <c r="AZ348" i="1"/>
  <c r="AX353" i="1"/>
  <c r="AZ336" i="1"/>
  <c r="AZ513" i="1" s="1"/>
  <c r="AX492" i="1"/>
  <c r="AX170" i="1"/>
  <c r="AZ33" i="1"/>
  <c r="AX223" i="1"/>
  <c r="AX298" i="1"/>
  <c r="AZ457" i="1"/>
  <c r="AZ456" i="1"/>
  <c r="AX307" i="1"/>
  <c r="AX55" i="1"/>
  <c r="AZ46" i="1" l="1"/>
  <c r="AZ334" i="1"/>
  <c r="AX334" i="1" s="1"/>
  <c r="AX336" i="1"/>
  <c r="AX46" i="1" s="1"/>
  <c r="AX348" i="1"/>
  <c r="AZ567" i="1"/>
  <c r="AX513" i="1"/>
  <c r="AX33" i="1"/>
  <c r="AZ19" i="1" l="1"/>
  <c r="AX567" i="1"/>
  <c r="AZ585" i="1"/>
  <c r="Z546" i="1"/>
  <c r="Z547" i="1"/>
  <c r="W546" i="1"/>
  <c r="W547" i="1"/>
  <c r="R546" i="1"/>
  <c r="R547" i="1"/>
  <c r="O546" i="1"/>
  <c r="O547" i="1"/>
  <c r="AH545" i="1"/>
  <c r="AE545" i="1"/>
  <c r="R545" i="1"/>
  <c r="O545" i="1"/>
  <c r="W469" i="1"/>
  <c r="W473" i="1"/>
  <c r="W472" i="1"/>
  <c r="AZ466" i="1"/>
  <c r="BA466" i="1" l="1"/>
  <c r="AX466" i="1"/>
  <c r="AX19" i="1"/>
  <c r="AX585" i="1"/>
  <c r="AZ467" i="1" l="1"/>
  <c r="AE470" i="1"/>
  <c r="AE473" i="1"/>
  <c r="AE474" i="1"/>
  <c r="AE469" i="1"/>
  <c r="AH363" i="1"/>
  <c r="AE363" i="1"/>
  <c r="AG350" i="1"/>
  <c r="O128" i="1"/>
  <c r="Q127" i="1"/>
  <c r="R123" i="1"/>
  <c r="R124" i="1"/>
  <c r="Q129" i="1"/>
  <c r="O129" i="1" s="1"/>
  <c r="O130" i="1"/>
  <c r="R310" i="1"/>
  <c r="AE293" i="1"/>
  <c r="BA467" i="1" l="1"/>
  <c r="AX469" i="1"/>
  <c r="AG291" i="1"/>
  <c r="O126" i="1"/>
  <c r="O125" i="1"/>
  <c r="AH293" i="1"/>
  <c r="O127" i="1"/>
  <c r="V378" i="1"/>
  <c r="V377" i="1"/>
  <c r="O383" i="1"/>
  <c r="U370" i="1"/>
  <c r="V493" i="1" l="1"/>
  <c r="U492" i="1"/>
  <c r="O493" i="1"/>
  <c r="O377" i="1"/>
  <c r="U376" i="1"/>
  <c r="O373" i="1"/>
  <c r="V373" i="1"/>
  <c r="O494" i="1"/>
  <c r="V494" i="1"/>
  <c r="O376" i="1" l="1"/>
  <c r="U369" i="1"/>
  <c r="AC700" i="1"/>
  <c r="AC15" i="1" s="1"/>
  <c r="N15" i="1"/>
  <c r="BE15" i="1" s="1"/>
  <c r="AE698" i="1"/>
  <c r="AE699" i="1"/>
  <c r="W698" i="1"/>
  <c r="W699" i="1"/>
  <c r="K700" i="1"/>
  <c r="AY700" i="1" s="1"/>
  <c r="O698" i="1"/>
  <c r="O699" i="1"/>
  <c r="O700" i="1"/>
  <c r="K698" i="1"/>
  <c r="K699" i="1"/>
  <c r="AF699" i="1" l="1"/>
  <c r="AY699" i="1"/>
  <c r="P698" i="1"/>
  <c r="AY698" i="1"/>
  <c r="X698" i="1"/>
  <c r="AF698" i="1"/>
  <c r="P699" i="1"/>
  <c r="X699" i="1"/>
  <c r="U15" i="1"/>
  <c r="V700" i="1"/>
  <c r="AD700" i="1"/>
  <c r="AK700" i="1"/>
  <c r="AK15" i="1" s="1"/>
  <c r="W700" i="1"/>
  <c r="X700" i="1" s="1"/>
  <c r="P700" i="1"/>
  <c r="AC376" i="1"/>
  <c r="W376" i="1" s="1"/>
  <c r="W377" i="1"/>
  <c r="W617" i="1"/>
  <c r="AG522" i="1"/>
  <c r="Y522" i="1"/>
  <c r="Q522" i="1"/>
  <c r="L522" i="1"/>
  <c r="K547" i="1"/>
  <c r="K546" i="1"/>
  <c r="AC380" i="1"/>
  <c r="W383" i="1"/>
  <c r="AY546" i="1" l="1"/>
  <c r="AF546" i="1"/>
  <c r="AY547" i="1"/>
  <c r="AF547" i="1"/>
  <c r="AA552" i="1"/>
  <c r="BB558" i="1"/>
  <c r="X547" i="1"/>
  <c r="P547" i="1"/>
  <c r="X546" i="1"/>
  <c r="P546" i="1"/>
  <c r="AG548" i="1"/>
  <c r="Q548" i="1"/>
  <c r="Q538" i="1" s="1"/>
  <c r="O538" i="1" s="1"/>
  <c r="AE700" i="1"/>
  <c r="AF700" i="1" s="1"/>
  <c r="AL700" i="1"/>
  <c r="K497" i="1"/>
  <c r="AY497" i="1" s="1"/>
  <c r="BC558" i="1" l="1"/>
  <c r="AX558" i="1"/>
  <c r="BB552" i="1"/>
  <c r="Y291" i="1"/>
  <c r="BB563" i="1" l="1"/>
  <c r="BB517" i="1"/>
  <c r="BB565" i="1" s="1"/>
  <c r="BB583" i="1" s="1"/>
  <c r="BB43" i="1" s="1"/>
  <c r="BB18" i="1" s="1"/>
  <c r="BB17" i="1" s="1"/>
  <c r="AX552" i="1"/>
  <c r="BC552" i="1"/>
  <c r="K16" i="1"/>
  <c r="AU716" i="1"/>
  <c r="AT716" i="1" s="1"/>
  <c r="AI716" i="1"/>
  <c r="AM716" i="1" s="1"/>
  <c r="AQ716" i="1" s="1"/>
  <c r="AP716" i="1" s="1"/>
  <c r="S716" i="1"/>
  <c r="O716" i="1" s="1"/>
  <c r="K716" i="1"/>
  <c r="G716" i="1"/>
  <c r="F716" i="1"/>
  <c r="BB582" i="1" l="1"/>
  <c r="BB35" i="1"/>
  <c r="BB564" i="1"/>
  <c r="BB13" i="1" s="1"/>
  <c r="E716" i="1"/>
  <c r="R16" i="1"/>
  <c r="AH716" i="1"/>
  <c r="O16" i="1"/>
  <c r="P16" i="1" s="1"/>
  <c r="AG15" i="1"/>
  <c r="AE716" i="1"/>
  <c r="P716" i="1"/>
  <c r="R716" i="1"/>
  <c r="BB42" i="1" l="1"/>
  <c r="BB701" i="1"/>
  <c r="BB705" i="1"/>
  <c r="BB703" i="1"/>
  <c r="AH16" i="1"/>
  <c r="AE16" i="1"/>
  <c r="AF16" i="1" s="1"/>
  <c r="AF716" i="1"/>
  <c r="W418" i="1"/>
  <c r="AA168" i="1" l="1"/>
  <c r="W168" i="1" s="1"/>
  <c r="Z545" i="1"/>
  <c r="W545" i="1"/>
  <c r="K545" i="1"/>
  <c r="AY545" i="1" s="1"/>
  <c r="W624" i="1"/>
  <c r="P545" i="1" l="1"/>
  <c r="AF545" i="1"/>
  <c r="X545" i="1"/>
  <c r="Z355" i="1"/>
  <c r="W355" i="1"/>
  <c r="L353" i="1"/>
  <c r="K355" i="1"/>
  <c r="W293" i="1"/>
  <c r="BA353" i="1" l="1"/>
  <c r="L336" i="1"/>
  <c r="AY355" i="1"/>
  <c r="P355" i="1"/>
  <c r="X355" i="1"/>
  <c r="T169" i="1" l="1"/>
  <c r="S168" i="1"/>
  <c r="AI168" i="1"/>
  <c r="W169" i="1"/>
  <c r="Q570" i="1" l="1"/>
  <c r="Q586" i="1" s="1"/>
  <c r="Q515" i="1"/>
  <c r="Q208" i="1"/>
  <c r="AW586" i="1"/>
  <c r="AV586" i="1"/>
  <c r="AU586" i="1"/>
  <c r="AS586" i="1"/>
  <c r="AR586" i="1"/>
  <c r="AQ586" i="1"/>
  <c r="AO586" i="1"/>
  <c r="AN586" i="1"/>
  <c r="AM586" i="1"/>
  <c r="AK586" i="1"/>
  <c r="AI586" i="1"/>
  <c r="AC586" i="1"/>
  <c r="AA586" i="1"/>
  <c r="U586" i="1"/>
  <c r="S586" i="1"/>
  <c r="N586" i="1"/>
  <c r="M586" i="1"/>
  <c r="O586" i="1" l="1"/>
  <c r="O469" i="1" l="1"/>
  <c r="O470" i="1"/>
  <c r="O472" i="1"/>
  <c r="O473" i="1"/>
  <c r="AI24" i="1" l="1"/>
  <c r="AG24" i="1"/>
  <c r="O371" i="1" l="1"/>
  <c r="V371" i="1"/>
  <c r="S24" i="1"/>
  <c r="AK492" i="1"/>
  <c r="AL494" i="1"/>
  <c r="AE494" i="1"/>
  <c r="AK414" i="1"/>
  <c r="AK377" i="1"/>
  <c r="AL377" i="1" s="1"/>
  <c r="AK409" i="1"/>
  <c r="AE378" i="1"/>
  <c r="AK375" i="1"/>
  <c r="AE375" i="1" s="1"/>
  <c r="AK401" i="1"/>
  <c r="AE402" i="1"/>
  <c r="AK373" i="1"/>
  <c r="AK371" i="1"/>
  <c r="AL371" i="1" s="1"/>
  <c r="AK383" i="1"/>
  <c r="AK382" i="1"/>
  <c r="AK415" i="1"/>
  <c r="AG45" i="1"/>
  <c r="Y45" i="1"/>
  <c r="Q45" i="1"/>
  <c r="Q22" i="1" s="1"/>
  <c r="L45" i="1"/>
  <c r="O475" i="1"/>
  <c r="R624" i="1"/>
  <c r="P626" i="1"/>
  <c r="P627" i="1"/>
  <c r="P628" i="1"/>
  <c r="P629" i="1"/>
  <c r="P630" i="1"/>
  <c r="P631" i="1"/>
  <c r="R622" i="1"/>
  <c r="R625" i="1"/>
  <c r="R626" i="1"/>
  <c r="R627" i="1"/>
  <c r="R628" i="1"/>
  <c r="R629" i="1"/>
  <c r="R630" i="1"/>
  <c r="R631" i="1"/>
  <c r="R623" i="1"/>
  <c r="Q32" i="1"/>
  <c r="K570" i="1"/>
  <c r="K45" i="1" s="1"/>
  <c r="AK567" i="1"/>
  <c r="AI567" i="1"/>
  <c r="AC567" i="1"/>
  <c r="AA567" i="1"/>
  <c r="U567" i="1"/>
  <c r="S567" i="1"/>
  <c r="N567" i="1"/>
  <c r="M567" i="1"/>
  <c r="O570" i="1"/>
  <c r="O45" i="1" s="1"/>
  <c r="AK513" i="1"/>
  <c r="AK512" i="1"/>
  <c r="AG515" i="1"/>
  <c r="AC513" i="1"/>
  <c r="AC512" i="1"/>
  <c r="Y515" i="1"/>
  <c r="O414" i="1"/>
  <c r="U415" i="1"/>
  <c r="O418" i="1"/>
  <c r="AE172" i="1"/>
  <c r="BA172" i="1" s="1"/>
  <c r="O172" i="1"/>
  <c r="AE475" i="1"/>
  <c r="AH469" i="1"/>
  <c r="AH470" i="1"/>
  <c r="R468" i="1"/>
  <c r="R469" i="1"/>
  <c r="R470" i="1"/>
  <c r="R475" i="1"/>
  <c r="R476" i="1"/>
  <c r="AG357" i="1"/>
  <c r="AF360" i="1"/>
  <c r="AG127" i="1"/>
  <c r="AE127" i="1" s="1"/>
  <c r="AE401" i="1" l="1"/>
  <c r="AK395" i="1"/>
  <c r="AE377" i="1"/>
  <c r="L22" i="1"/>
  <c r="AE371" i="1"/>
  <c r="AK370" i="1"/>
  <c r="AL375" i="1"/>
  <c r="AE355" i="1"/>
  <c r="AH355" i="1"/>
  <c r="AG353" i="1"/>
  <c r="AL373" i="1"/>
  <c r="T714" i="1"/>
  <c r="AK376" i="1"/>
  <c r="AK374" i="1"/>
  <c r="AH468" i="1"/>
  <c r="AE418" i="1"/>
  <c r="AL402" i="1"/>
  <c r="AL401" i="1"/>
  <c r="O369" i="1"/>
  <c r="O370" i="1"/>
  <c r="AE493" i="1"/>
  <c r="AE373" i="1"/>
  <c r="AE370" i="1"/>
  <c r="Q621" i="1"/>
  <c r="O623" i="1"/>
  <c r="O624" i="1"/>
  <c r="AF355" i="1" l="1"/>
  <c r="AE376" i="1"/>
  <c r="AE374" i="1"/>
  <c r="AK369" i="1"/>
  <c r="O621" i="1"/>
  <c r="AG241" i="1"/>
  <c r="Q275" i="1"/>
  <c r="Q274" i="1" s="1"/>
  <c r="AG222" i="1"/>
  <c r="AE714" i="1"/>
  <c r="AJ714" i="1"/>
  <c r="AB714" i="1"/>
  <c r="Q536" i="1"/>
  <c r="S15" i="1"/>
  <c r="O275" i="1" l="1"/>
  <c r="AE369" i="1"/>
  <c r="AG621" i="1"/>
  <c r="AA15" i="1" l="1"/>
  <c r="Y15" i="1"/>
  <c r="W15" i="1" s="1"/>
  <c r="BD388" i="1" l="1"/>
  <c r="AD371" i="1"/>
  <c r="W371" i="1"/>
  <c r="AD373" i="1"/>
  <c r="AD375" i="1"/>
  <c r="AD377" i="1"/>
  <c r="AC370" i="1"/>
  <c r="W373" i="1"/>
  <c r="W370" i="1" l="1"/>
  <c r="AC369" i="1"/>
  <c r="BE388" i="1"/>
  <c r="BD384" i="1"/>
  <c r="AX388" i="1"/>
  <c r="U682" i="1"/>
  <c r="U681" i="1" s="1"/>
  <c r="V688" i="1" l="1"/>
  <c r="BD688" i="1"/>
  <c r="V690" i="1"/>
  <c r="BD690" i="1"/>
  <c r="V691" i="1"/>
  <c r="BD691" i="1"/>
  <c r="V687" i="1"/>
  <c r="BD687" i="1"/>
  <c r="AX384" i="1"/>
  <c r="BD379" i="1"/>
  <c r="W470" i="1"/>
  <c r="BE690" i="1" l="1"/>
  <c r="AX690" i="1"/>
  <c r="BD689" i="1"/>
  <c r="BE691" i="1"/>
  <c r="AX691" i="1"/>
  <c r="AX379" i="1"/>
  <c r="BD368" i="1"/>
  <c r="K473" i="1"/>
  <c r="AY473" i="1" s="1"/>
  <c r="R473" i="1"/>
  <c r="AH473" i="1"/>
  <c r="K470" i="1"/>
  <c r="AY470" i="1" s="1"/>
  <c r="K305" i="1"/>
  <c r="AY305" i="1" s="1"/>
  <c r="K306" i="1"/>
  <c r="AY306" i="1" s="1"/>
  <c r="L291" i="1"/>
  <c r="BA291" i="1" s="1"/>
  <c r="K293" i="1"/>
  <c r="AY293" i="1" s="1"/>
  <c r="AX689" i="1" l="1"/>
  <c r="AZ472" i="1"/>
  <c r="AZ465" i="1" s="1"/>
  <c r="BD459" i="1"/>
  <c r="BD457" i="1"/>
  <c r="AX457" i="1" s="1"/>
  <c r="BD510" i="1"/>
  <c r="AX368" i="1"/>
  <c r="BD511" i="1"/>
  <c r="BD515" i="1"/>
  <c r="BD456" i="1"/>
  <c r="AH472" i="1"/>
  <c r="P473" i="1"/>
  <c r="X473" i="1"/>
  <c r="X293" i="1"/>
  <c r="AF293" i="1"/>
  <c r="K472" i="1"/>
  <c r="X472" i="1" s="1"/>
  <c r="R472" i="1"/>
  <c r="AF470" i="1"/>
  <c r="P470" i="1"/>
  <c r="AF473" i="1"/>
  <c r="X470" i="1"/>
  <c r="BA472" i="1" l="1"/>
  <c r="BA465" i="1"/>
  <c r="BD589" i="1"/>
  <c r="BD565" i="1"/>
  <c r="AX456" i="1"/>
  <c r="AX515" i="1"/>
  <c r="AX459" i="1"/>
  <c r="BD582" i="1"/>
  <c r="BD564" i="1"/>
  <c r="BD34" i="1"/>
  <c r="AE472" i="1"/>
  <c r="AF472" i="1" s="1"/>
  <c r="P472" i="1"/>
  <c r="AA24" i="1"/>
  <c r="Y24" i="1"/>
  <c r="N24" i="1"/>
  <c r="L464" i="1"/>
  <c r="K467" i="1"/>
  <c r="K469" i="1"/>
  <c r="AY469" i="1" s="1"/>
  <c r="AZ474" i="1" l="1"/>
  <c r="BD583" i="1"/>
  <c r="AX589" i="1"/>
  <c r="BD701" i="1"/>
  <c r="BD705" i="1"/>
  <c r="BD42" i="1"/>
  <c r="BD703" i="1"/>
  <c r="BD49" i="1"/>
  <c r="BD706" i="1"/>
  <c r="AE467" i="1"/>
  <c r="AF467" i="1" s="1"/>
  <c r="AH467" i="1"/>
  <c r="AX472" i="1"/>
  <c r="AY472" i="1" s="1"/>
  <c r="AF469" i="1"/>
  <c r="P469" i="1"/>
  <c r="X469" i="1"/>
  <c r="R474" i="1"/>
  <c r="AH474" i="1"/>
  <c r="M24" i="1"/>
  <c r="AU714" i="1"/>
  <c r="AT714" i="1" s="1"/>
  <c r="AM714" i="1"/>
  <c r="AQ714" i="1" s="1"/>
  <c r="AP714" i="1" s="1"/>
  <c r="W714" i="1"/>
  <c r="G714" i="1"/>
  <c r="F714" i="1"/>
  <c r="AI673" i="1"/>
  <c r="AI672" i="1"/>
  <c r="AI695" i="1" s="1"/>
  <c r="AH622" i="1"/>
  <c r="AH623" i="1"/>
  <c r="AH624" i="1"/>
  <c r="AH625" i="1"/>
  <c r="AH626" i="1"/>
  <c r="AH627" i="1"/>
  <c r="AH628" i="1"/>
  <c r="AH629" i="1"/>
  <c r="AH630" i="1"/>
  <c r="AH631" i="1"/>
  <c r="AG632" i="1"/>
  <c r="AE619" i="1"/>
  <c r="AE621" i="1"/>
  <c r="AE622" i="1"/>
  <c r="AE623" i="1"/>
  <c r="AE624" i="1"/>
  <c r="AE625" i="1"/>
  <c r="BA625" i="1" s="1"/>
  <c r="AE626" i="1"/>
  <c r="AE627" i="1"/>
  <c r="AE628" i="1"/>
  <c r="AE629" i="1"/>
  <c r="AE630" i="1"/>
  <c r="AE631" i="1"/>
  <c r="Z622" i="1"/>
  <c r="Z623" i="1"/>
  <c r="Z624" i="1"/>
  <c r="Z625" i="1"/>
  <c r="Z626" i="1"/>
  <c r="Z627" i="1"/>
  <c r="Z628" i="1"/>
  <c r="Z629" i="1"/>
  <c r="Z630" i="1"/>
  <c r="Z631" i="1"/>
  <c r="X626" i="1"/>
  <c r="X627" i="1"/>
  <c r="X628" i="1"/>
  <c r="X629" i="1"/>
  <c r="X630" i="1"/>
  <c r="X631" i="1"/>
  <c r="M632" i="1"/>
  <c r="M672" i="1" s="1"/>
  <c r="M695" i="1" s="1"/>
  <c r="Q632" i="1"/>
  <c r="S632" i="1"/>
  <c r="S673" i="1" s="1"/>
  <c r="T632" i="1"/>
  <c r="T672" i="1" s="1"/>
  <c r="BA474" i="1" l="1"/>
  <c r="AX474" i="1"/>
  <c r="AX706" i="1"/>
  <c r="AX49" i="1"/>
  <c r="BD43" i="1"/>
  <c r="AF631" i="1"/>
  <c r="BA631" i="1"/>
  <c r="AF630" i="1"/>
  <c r="BA630" i="1"/>
  <c r="AF629" i="1"/>
  <c r="BA629" i="1"/>
  <c r="AF626" i="1"/>
  <c r="BA626" i="1"/>
  <c r="AF628" i="1"/>
  <c r="BA628" i="1"/>
  <c r="AF627" i="1"/>
  <c r="BA627" i="1"/>
  <c r="E714" i="1"/>
  <c r="S672" i="1"/>
  <c r="S695" i="1" s="1"/>
  <c r="M673" i="1"/>
  <c r="O714" i="1"/>
  <c r="Q24" i="1"/>
  <c r="Q673" i="1"/>
  <c r="Q672" i="1"/>
  <c r="AG672" i="1"/>
  <c r="AG673" i="1"/>
  <c r="L24" i="1"/>
  <c r="BA24" i="1" s="1"/>
  <c r="K714" i="1"/>
  <c r="R714" i="1"/>
  <c r="X714" i="1" l="1"/>
  <c r="Z714" i="1"/>
  <c r="AH714" i="1"/>
  <c r="AF714" i="1" l="1"/>
  <c r="P714" i="1"/>
  <c r="BC714" i="1" l="1"/>
  <c r="BB14" i="1"/>
  <c r="BB24" i="1"/>
  <c r="BC24" i="1" s="1"/>
  <c r="AX714" i="1"/>
  <c r="AY714" i="1" s="1"/>
  <c r="BB11" i="1"/>
  <c r="L621" i="1"/>
  <c r="BA621" i="1" s="1"/>
  <c r="K623" i="1"/>
  <c r="AY623" i="1" s="1"/>
  <c r="K624" i="1"/>
  <c r="AY624" i="1" s="1"/>
  <c r="K625" i="1"/>
  <c r="K622" i="1"/>
  <c r="AY622" i="1" s="1"/>
  <c r="AX14" i="1" l="1"/>
  <c r="AX24" i="1"/>
  <c r="X625" i="1"/>
  <c r="P625" i="1"/>
  <c r="AF625" i="1"/>
  <c r="P623" i="1"/>
  <c r="AF623" i="1"/>
  <c r="X622" i="1"/>
  <c r="P622" i="1"/>
  <c r="AF622" i="1"/>
  <c r="X624" i="1"/>
  <c r="P624" i="1"/>
  <c r="AF624" i="1"/>
  <c r="K621" i="1"/>
  <c r="AY621" i="1" s="1"/>
  <c r="R621" i="1"/>
  <c r="AH621" i="1"/>
  <c r="L632" i="1"/>
  <c r="W621" i="1"/>
  <c r="Z621" i="1"/>
  <c r="Y632" i="1"/>
  <c r="W623" i="1"/>
  <c r="X623" i="1" s="1"/>
  <c r="L672" i="1" l="1"/>
  <c r="L673" i="1"/>
  <c r="BA673" i="1" s="1"/>
  <c r="AH632" i="1"/>
  <c r="R632" i="1"/>
  <c r="R672" i="1" s="1"/>
  <c r="P621" i="1"/>
  <c r="AF621" i="1"/>
  <c r="Y672" i="1"/>
  <c r="Y673" i="1"/>
  <c r="Z673" i="1" s="1"/>
  <c r="Z632" i="1"/>
  <c r="X621" i="1"/>
  <c r="K352" i="1"/>
  <c r="AY352" i="1" s="1"/>
  <c r="K350" i="1"/>
  <c r="AY350" i="1" s="1"/>
  <c r="W363" i="1"/>
  <c r="K363" i="1"/>
  <c r="P363" i="1" s="1"/>
  <c r="BA672" i="1" l="1"/>
  <c r="Z672" i="1"/>
  <c r="L358" i="1"/>
  <c r="BA358" i="1" s="1"/>
  <c r="BA362" i="1"/>
  <c r="AF363" i="1"/>
  <c r="AY363" i="1"/>
  <c r="X363" i="1"/>
  <c r="Z363" i="1"/>
  <c r="AC415" i="1"/>
  <c r="W369" i="1" l="1"/>
  <c r="N415" i="1"/>
  <c r="BE415" i="1" s="1"/>
  <c r="AC395" i="1"/>
  <c r="AD401" i="1"/>
  <c r="AD402" i="1"/>
  <c r="W401" i="1"/>
  <c r="W402" i="1"/>
  <c r="K401" i="1"/>
  <c r="K402" i="1"/>
  <c r="P402" i="1" s="1"/>
  <c r="K378" i="1"/>
  <c r="AY378" i="1" s="1"/>
  <c r="K377" i="1"/>
  <c r="AY377" i="1" s="1"/>
  <c r="N376" i="1"/>
  <c r="K375" i="1"/>
  <c r="AY375" i="1" s="1"/>
  <c r="N374" i="1"/>
  <c r="BE374" i="1" s="1"/>
  <c r="N370" i="1"/>
  <c r="BE370" i="1" s="1"/>
  <c r="AY373" i="1"/>
  <c r="K371" i="1"/>
  <c r="AY371" i="1" s="1"/>
  <c r="F380" i="1"/>
  <c r="G380" i="1"/>
  <c r="N380" i="1"/>
  <c r="AD494" i="1"/>
  <c r="W493" i="1"/>
  <c r="W494" i="1"/>
  <c r="X494" i="1" s="1"/>
  <c r="AC492" i="1"/>
  <c r="K494" i="1"/>
  <c r="AY494" i="1" s="1"/>
  <c r="K275" i="1"/>
  <c r="L219" i="1"/>
  <c r="BA219" i="1" s="1"/>
  <c r="V376" i="1" l="1"/>
  <c r="BE376" i="1"/>
  <c r="K380" i="1"/>
  <c r="AY380" i="1" s="1"/>
  <c r="BE380" i="1"/>
  <c r="AF401" i="1"/>
  <c r="AY401" i="1"/>
  <c r="AF402" i="1"/>
  <c r="AY402" i="1"/>
  <c r="AF494" i="1"/>
  <c r="P494" i="1"/>
  <c r="K370" i="1"/>
  <c r="AY370" i="1" s="1"/>
  <c r="V370" i="1"/>
  <c r="AL370" i="1"/>
  <c r="AD370" i="1"/>
  <c r="K374" i="1"/>
  <c r="AL374" i="1"/>
  <c r="AD374" i="1"/>
  <c r="N492" i="1"/>
  <c r="BE492" i="1" s="1"/>
  <c r="AL493" i="1"/>
  <c r="AL378" i="1"/>
  <c r="AD378" i="1"/>
  <c r="K376" i="1"/>
  <c r="AL376" i="1"/>
  <c r="AD376" i="1"/>
  <c r="X375" i="1"/>
  <c r="P375" i="1"/>
  <c r="AF375" i="1"/>
  <c r="X378" i="1"/>
  <c r="P378" i="1"/>
  <c r="AF378" i="1"/>
  <c r="X377" i="1"/>
  <c r="P377" i="1"/>
  <c r="AF377" i="1"/>
  <c r="X371" i="1"/>
  <c r="AF371" i="1"/>
  <c r="P371" i="1"/>
  <c r="X373" i="1"/>
  <c r="P373" i="1"/>
  <c r="AF373" i="1"/>
  <c r="N369" i="1"/>
  <c r="BE369" i="1" s="1"/>
  <c r="AD493" i="1"/>
  <c r="K493" i="1"/>
  <c r="E380" i="1"/>
  <c r="X402" i="1"/>
  <c r="X401" i="1"/>
  <c r="L274" i="1"/>
  <c r="Y275" i="1"/>
  <c r="P493" i="1" l="1"/>
  <c r="AY493" i="1"/>
  <c r="X374" i="1"/>
  <c r="AY374" i="1"/>
  <c r="X376" i="1"/>
  <c r="AY376" i="1"/>
  <c r="AG275" i="1"/>
  <c r="AE275" i="1" s="1"/>
  <c r="AZ275" i="1"/>
  <c r="L273" i="1"/>
  <c r="AF376" i="1"/>
  <c r="P376" i="1"/>
  <c r="X493" i="1"/>
  <c r="AF493" i="1"/>
  <c r="AF374" i="1"/>
  <c r="P374" i="1"/>
  <c r="V369" i="1"/>
  <c r="AL369" i="1"/>
  <c r="AF370" i="1"/>
  <c r="P370" i="1"/>
  <c r="X370" i="1"/>
  <c r="AD369" i="1"/>
  <c r="K369" i="1"/>
  <c r="AY369" i="1" s="1"/>
  <c r="Y274" i="1"/>
  <c r="Y273" i="1" s="1"/>
  <c r="W275" i="1"/>
  <c r="AG274" i="1" l="1"/>
  <c r="AZ274" i="1"/>
  <c r="BA275" i="1"/>
  <c r="AX275" i="1"/>
  <c r="AY275" i="1" s="1"/>
  <c r="X369" i="1"/>
  <c r="P369" i="1"/>
  <c r="AF369" i="1"/>
  <c r="W172" i="1"/>
  <c r="BA274" i="1" l="1"/>
  <c r="AZ273" i="1"/>
  <c r="AX274" i="1"/>
  <c r="R172" i="1"/>
  <c r="AH172" i="1"/>
  <c r="K172" i="1"/>
  <c r="Z172" i="1"/>
  <c r="BA273" i="1" l="1"/>
  <c r="AX273" i="1"/>
  <c r="X172" i="1"/>
  <c r="P172" i="1"/>
  <c r="AF172" i="1"/>
  <c r="AI712" i="1" l="1"/>
  <c r="AM712" i="1" s="1"/>
  <c r="AQ712" i="1" s="1"/>
  <c r="AP712" i="1" s="1"/>
  <c r="AG712" i="1"/>
  <c r="AC712" i="1"/>
  <c r="W712" i="1" s="1"/>
  <c r="Y712" i="1"/>
  <c r="S712" i="1"/>
  <c r="K712" i="1"/>
  <c r="G712" i="1"/>
  <c r="F712" i="1"/>
  <c r="AI709" i="1"/>
  <c r="AM709" i="1" s="1"/>
  <c r="AQ709" i="1" s="1"/>
  <c r="AP709" i="1" s="1"/>
  <c r="AG709" i="1"/>
  <c r="AA709" i="1"/>
  <c r="AU709" i="1" s="1"/>
  <c r="AT709" i="1" s="1"/>
  <c r="Y709" i="1"/>
  <c r="S709" i="1"/>
  <c r="K709" i="1"/>
  <c r="G709" i="1"/>
  <c r="F709" i="1"/>
  <c r="AT704" i="1"/>
  <c r="AP704" i="1"/>
  <c r="AE704" i="1"/>
  <c r="W704" i="1"/>
  <c r="O704" i="1"/>
  <c r="K704" i="1"/>
  <c r="J704" i="1"/>
  <c r="I704" i="1"/>
  <c r="H704" i="1"/>
  <c r="G704" i="1"/>
  <c r="F704" i="1"/>
  <c r="AU697" i="1"/>
  <c r="AT697" i="1" s="1"/>
  <c r="AT15" i="1" s="1"/>
  <c r="AM697" i="1"/>
  <c r="AQ697" i="1" s="1"/>
  <c r="AP697" i="1" s="1"/>
  <c r="AP15" i="1" s="1"/>
  <c r="W697" i="1"/>
  <c r="G697" i="1"/>
  <c r="F697" i="1"/>
  <c r="AE691" i="1"/>
  <c r="AD691" i="1"/>
  <c r="W691" i="1"/>
  <c r="O691" i="1"/>
  <c r="K691" i="1"/>
  <c r="AY691" i="1" s="1"/>
  <c r="AL690" i="1"/>
  <c r="AD690" i="1"/>
  <c r="W690" i="1"/>
  <c r="O690" i="1"/>
  <c r="K690" i="1"/>
  <c r="AY690" i="1" s="1"/>
  <c r="AC689" i="1"/>
  <c r="U689" i="1"/>
  <c r="N689" i="1"/>
  <c r="AL688" i="1"/>
  <c r="AD688" i="1"/>
  <c r="W688" i="1"/>
  <c r="O688" i="1"/>
  <c r="K688" i="1"/>
  <c r="AL687" i="1"/>
  <c r="AD687" i="1"/>
  <c r="W687" i="1"/>
  <c r="O687" i="1"/>
  <c r="K687" i="1"/>
  <c r="AC686" i="1"/>
  <c r="W686" i="1" s="1"/>
  <c r="U686" i="1"/>
  <c r="K686" i="1"/>
  <c r="AG684" i="1"/>
  <c r="Y684" i="1"/>
  <c r="Q684" i="1"/>
  <c r="V684" i="1"/>
  <c r="D684" i="1"/>
  <c r="AG683" i="1"/>
  <c r="Y683" i="1"/>
  <c r="Q683" i="1"/>
  <c r="V683" i="1"/>
  <c r="G675" i="1"/>
  <c r="F675" i="1"/>
  <c r="AV674" i="1"/>
  <c r="AU674" i="1"/>
  <c r="AS674" i="1"/>
  <c r="AR674" i="1"/>
  <c r="AQ674" i="1"/>
  <c r="AN674" i="1"/>
  <c r="AM674" i="1"/>
  <c r="AI674" i="1"/>
  <c r="AG674" i="1"/>
  <c r="AC674" i="1"/>
  <c r="Y674" i="1"/>
  <c r="S674" i="1"/>
  <c r="Q674" i="1"/>
  <c r="BE674" i="1"/>
  <c r="M674" i="1"/>
  <c r="L674" i="1"/>
  <c r="D674" i="1"/>
  <c r="J672" i="1"/>
  <c r="G672" i="1"/>
  <c r="F672" i="1"/>
  <c r="D672" i="1"/>
  <c r="K656" i="1"/>
  <c r="AT654" i="1"/>
  <c r="AQ654" i="1"/>
  <c r="AP654" i="1" s="1"/>
  <c r="AE654" i="1"/>
  <c r="W654" i="1"/>
  <c r="O654" i="1"/>
  <c r="K654" i="1"/>
  <c r="AT653" i="1"/>
  <c r="AQ653" i="1"/>
  <c r="AE653" i="1"/>
  <c r="W653" i="1"/>
  <c r="O653" i="1"/>
  <c r="K653" i="1"/>
  <c r="AT652" i="1"/>
  <c r="AQ652" i="1"/>
  <c r="AP652" i="1" s="1"/>
  <c r="AE652" i="1"/>
  <c r="W652" i="1"/>
  <c r="O652" i="1"/>
  <c r="K652" i="1"/>
  <c r="AT651" i="1"/>
  <c r="AQ651" i="1"/>
  <c r="AP651" i="1" s="1"/>
  <c r="AE651" i="1"/>
  <c r="W651" i="1"/>
  <c r="O651" i="1"/>
  <c r="K651" i="1"/>
  <c r="AT650" i="1"/>
  <c r="AQ650" i="1"/>
  <c r="AP650" i="1" s="1"/>
  <c r="AM650" i="1"/>
  <c r="AE650" i="1"/>
  <c r="W650" i="1"/>
  <c r="O650" i="1"/>
  <c r="K650" i="1"/>
  <c r="AT649" i="1"/>
  <c r="AM649" i="1"/>
  <c r="AM648" i="1" s="1"/>
  <c r="AE649" i="1"/>
  <c r="W649" i="1"/>
  <c r="O649" i="1"/>
  <c r="K649" i="1"/>
  <c r="AU648" i="1"/>
  <c r="AT648" i="1" s="1"/>
  <c r="AG648" i="1"/>
  <c r="AE648" i="1" s="1"/>
  <c r="Y648" i="1"/>
  <c r="W648" i="1" s="1"/>
  <c r="Q648" i="1"/>
  <c r="O648" i="1" s="1"/>
  <c r="L648" i="1"/>
  <c r="K648" i="1" s="1"/>
  <c r="E648" i="1"/>
  <c r="AT645" i="1"/>
  <c r="AP645" i="1"/>
  <c r="K645" i="1"/>
  <c r="AY645" i="1" s="1"/>
  <c r="AW644" i="1"/>
  <c r="AW643" i="1" s="1"/>
  <c r="AP644" i="1"/>
  <c r="AP674" i="1" s="1"/>
  <c r="AL674" i="1"/>
  <c r="AD644" i="1"/>
  <c r="W644" i="1"/>
  <c r="V674" i="1"/>
  <c r="K644" i="1"/>
  <c r="AY644" i="1" s="1"/>
  <c r="N643" i="1"/>
  <c r="AE640" i="1"/>
  <c r="W640" i="1"/>
  <c r="V640" i="1"/>
  <c r="O640" i="1"/>
  <c r="K640" i="1"/>
  <c r="AY640" i="1" s="1"/>
  <c r="AE639" i="1"/>
  <c r="W639" i="1"/>
  <c r="V639" i="1"/>
  <c r="O639" i="1"/>
  <c r="K639" i="1"/>
  <c r="AY639" i="1" s="1"/>
  <c r="AG638" i="1"/>
  <c r="AE638" i="1" s="1"/>
  <c r="W638" i="1"/>
  <c r="V638" i="1"/>
  <c r="Q638" i="1"/>
  <c r="L638" i="1"/>
  <c r="K638" i="1" s="1"/>
  <c r="AY638" i="1" s="1"/>
  <c r="AV637" i="1"/>
  <c r="AU637" i="1"/>
  <c r="AS637" i="1"/>
  <c r="AR637" i="1"/>
  <c r="AR672" i="1" s="1"/>
  <c r="AQ637" i="1"/>
  <c r="AP637" i="1"/>
  <c r="AN637" i="1"/>
  <c r="AM637" i="1"/>
  <c r="AI637" i="1"/>
  <c r="AA637" i="1"/>
  <c r="Y38" i="1"/>
  <c r="S637" i="1"/>
  <c r="M637" i="1"/>
  <c r="M675" i="1" s="1"/>
  <c r="AE636" i="1"/>
  <c r="W636" i="1"/>
  <c r="O636" i="1"/>
  <c r="K636" i="1"/>
  <c r="AE635" i="1"/>
  <c r="W635" i="1"/>
  <c r="O635" i="1"/>
  <c r="K635" i="1"/>
  <c r="AU634" i="1"/>
  <c r="AS634" i="1"/>
  <c r="AP634" i="1" s="1"/>
  <c r="AM634" i="1"/>
  <c r="AG634" i="1"/>
  <c r="Y634" i="1"/>
  <c r="Q634" i="1"/>
  <c r="N634" i="1"/>
  <c r="K634" i="1" s="1"/>
  <c r="D634" i="1"/>
  <c r="AV675" i="1"/>
  <c r="AN675" i="1"/>
  <c r="AI688" i="1"/>
  <c r="M690" i="1"/>
  <c r="AL620" i="1"/>
  <c r="AG620" i="1"/>
  <c r="AD620" i="1"/>
  <c r="AY620" i="1" s="1"/>
  <c r="Y620" i="1"/>
  <c r="W620" i="1"/>
  <c r="V620" i="1"/>
  <c r="Q620" i="1"/>
  <c r="O620" i="1"/>
  <c r="K620" i="1"/>
  <c r="AT619" i="1"/>
  <c r="AM619" i="1"/>
  <c r="AL619" i="1"/>
  <c r="AD619" i="1"/>
  <c r="AY619" i="1" s="1"/>
  <c r="W619" i="1"/>
  <c r="V619" i="1"/>
  <c r="O619" i="1"/>
  <c r="K619" i="1"/>
  <c r="AQ618" i="1"/>
  <c r="AP618" i="1" s="1"/>
  <c r="AG618" i="1"/>
  <c r="Y618" i="1"/>
  <c r="Q618" i="1"/>
  <c r="L618" i="1"/>
  <c r="I618" i="1" s="1"/>
  <c r="H618" i="1" s="1"/>
  <c r="E618" i="1"/>
  <c r="AS617" i="1"/>
  <c r="AP617" i="1" s="1"/>
  <c r="AO617" i="1"/>
  <c r="AO593" i="1" s="1"/>
  <c r="E617" i="1"/>
  <c r="AT616" i="1"/>
  <c r="AP616" i="1"/>
  <c r="AK616" i="1"/>
  <c r="AL616" i="1" s="1"/>
  <c r="AC616" i="1"/>
  <c r="AD616" i="1" s="1"/>
  <c r="U616" i="1"/>
  <c r="V616" i="1" s="1"/>
  <c r="K616" i="1"/>
  <c r="AW615" i="1"/>
  <c r="AT615" i="1" s="1"/>
  <c r="AS615" i="1"/>
  <c r="AP615" i="1" s="1"/>
  <c r="AL615" i="1"/>
  <c r="AD615" i="1"/>
  <c r="V615" i="1"/>
  <c r="K615" i="1"/>
  <c r="E615" i="1"/>
  <c r="AT614" i="1"/>
  <c r="AP614" i="1"/>
  <c r="AL614" i="1"/>
  <c r="AD614" i="1"/>
  <c r="V614" i="1"/>
  <c r="K614" i="1"/>
  <c r="AY614" i="1" s="1"/>
  <c r="J614" i="1"/>
  <c r="H614" i="1" s="1"/>
  <c r="E614" i="1"/>
  <c r="D614" i="1"/>
  <c r="AK613" i="1"/>
  <c r="AL613" i="1" s="1"/>
  <c r="AC613" i="1"/>
  <c r="W613" i="1" s="1"/>
  <c r="U613" i="1"/>
  <c r="V613" i="1" s="1"/>
  <c r="K613" i="1"/>
  <c r="AY613" i="1" s="1"/>
  <c r="D613" i="1"/>
  <c r="AT612" i="1"/>
  <c r="AP612" i="1"/>
  <c r="AL612" i="1"/>
  <c r="AD612" i="1"/>
  <c r="V612" i="1"/>
  <c r="K612" i="1"/>
  <c r="E612" i="1"/>
  <c r="D612" i="1"/>
  <c r="AT611" i="1"/>
  <c r="AT586" i="1" s="1"/>
  <c r="AP611" i="1"/>
  <c r="AP586" i="1" s="1"/>
  <c r="AL611" i="1"/>
  <c r="AD611" i="1"/>
  <c r="V611" i="1"/>
  <c r="K611" i="1"/>
  <c r="E611" i="1"/>
  <c r="E610" i="1" s="1"/>
  <c r="D611" i="1"/>
  <c r="AW610" i="1"/>
  <c r="AU610" i="1"/>
  <c r="AS610" i="1"/>
  <c r="AQ610" i="1"/>
  <c r="AP610" i="1"/>
  <c r="AO610" i="1"/>
  <c r="AM610" i="1"/>
  <c r="N610" i="1"/>
  <c r="L610" i="1"/>
  <c r="L586" i="1" s="1"/>
  <c r="G610" i="1"/>
  <c r="F610" i="1"/>
  <c r="D610" i="1"/>
  <c r="AT609" i="1"/>
  <c r="AP609" i="1"/>
  <c r="AL609" i="1"/>
  <c r="AD609" i="1"/>
  <c r="V609" i="1"/>
  <c r="K609" i="1"/>
  <c r="E609" i="1"/>
  <c r="D609" i="1"/>
  <c r="AT608" i="1"/>
  <c r="AP608" i="1"/>
  <c r="AL608" i="1"/>
  <c r="AD608" i="1"/>
  <c r="V608" i="1"/>
  <c r="K608" i="1"/>
  <c r="E608" i="1"/>
  <c r="D608" i="1"/>
  <c r="AW607" i="1"/>
  <c r="AT607" i="1" s="1"/>
  <c r="AS607" i="1"/>
  <c r="AP607" i="1" s="1"/>
  <c r="AO607" i="1"/>
  <c r="N607" i="1"/>
  <c r="G607" i="1"/>
  <c r="E607" i="1" s="1"/>
  <c r="D607" i="1"/>
  <c r="AT606" i="1"/>
  <c r="AP606" i="1"/>
  <c r="AL606" i="1"/>
  <c r="AD606" i="1"/>
  <c r="V606" i="1"/>
  <c r="K606" i="1"/>
  <c r="E606" i="1"/>
  <c r="D606" i="1"/>
  <c r="AT605" i="1"/>
  <c r="AP605" i="1"/>
  <c r="AL605" i="1"/>
  <c r="AD605" i="1"/>
  <c r="V605" i="1"/>
  <c r="K605" i="1"/>
  <c r="E605" i="1"/>
  <c r="D605" i="1"/>
  <c r="AW604" i="1"/>
  <c r="AT604" i="1" s="1"/>
  <c r="AS604" i="1"/>
  <c r="AP604" i="1" s="1"/>
  <c r="AO604" i="1"/>
  <c r="N604" i="1"/>
  <c r="G604" i="1"/>
  <c r="E604" i="1" s="1"/>
  <c r="D604" i="1"/>
  <c r="AW603" i="1"/>
  <c r="AT603" i="1" s="1"/>
  <c r="AS603" i="1"/>
  <c r="AP603" i="1" s="1"/>
  <c r="AO603" i="1"/>
  <c r="AO597" i="1" s="1"/>
  <c r="N603" i="1"/>
  <c r="N597" i="1" s="1"/>
  <c r="G603" i="1"/>
  <c r="E603" i="1" s="1"/>
  <c r="D603" i="1"/>
  <c r="AW602" i="1"/>
  <c r="AW601" i="1" s="1"/>
  <c r="AT601" i="1" s="1"/>
  <c r="AS602" i="1"/>
  <c r="AP602" i="1" s="1"/>
  <c r="AO602" i="1"/>
  <c r="AO596" i="1" s="1"/>
  <c r="N602" i="1"/>
  <c r="G602" i="1"/>
  <c r="E602" i="1" s="1"/>
  <c r="D602" i="1"/>
  <c r="D695" i="1" s="1"/>
  <c r="D601" i="1"/>
  <c r="D694" i="1" s="1"/>
  <c r="AT600" i="1"/>
  <c r="AP600" i="1"/>
  <c r="AL600" i="1"/>
  <c r="AD600" i="1"/>
  <c r="V600" i="1"/>
  <c r="K600" i="1"/>
  <c r="E600" i="1"/>
  <c r="D600" i="1"/>
  <c r="AT599" i="1"/>
  <c r="AP599" i="1"/>
  <c r="AL599" i="1"/>
  <c r="AD599" i="1"/>
  <c r="V599" i="1"/>
  <c r="K599" i="1"/>
  <c r="E599" i="1"/>
  <c r="D599" i="1"/>
  <c r="AW598" i="1"/>
  <c r="AU598" i="1"/>
  <c r="AS598" i="1"/>
  <c r="AQ598" i="1"/>
  <c r="AO598" i="1"/>
  <c r="AM598" i="1"/>
  <c r="N598" i="1"/>
  <c r="L598" i="1"/>
  <c r="G598" i="1"/>
  <c r="F598" i="1"/>
  <c r="D598" i="1"/>
  <c r="D691" i="1" s="1"/>
  <c r="AW597" i="1"/>
  <c r="AU597" i="1"/>
  <c r="AQ597" i="1"/>
  <c r="AM597" i="1"/>
  <c r="L597" i="1"/>
  <c r="G597" i="1"/>
  <c r="F597" i="1"/>
  <c r="D597" i="1"/>
  <c r="D690" i="1" s="1"/>
  <c r="AW596" i="1"/>
  <c r="AU596" i="1"/>
  <c r="AS596" i="1"/>
  <c r="AQ596" i="1"/>
  <c r="AM596" i="1"/>
  <c r="N596" i="1"/>
  <c r="L596" i="1"/>
  <c r="G596" i="1"/>
  <c r="F596" i="1"/>
  <c r="D596" i="1"/>
  <c r="AT595" i="1"/>
  <c r="AT54" i="1" s="1"/>
  <c r="AP595" i="1"/>
  <c r="AL595" i="1"/>
  <c r="AD595" i="1"/>
  <c r="V595" i="1"/>
  <c r="K595" i="1"/>
  <c r="E595" i="1"/>
  <c r="E704" i="1" s="1"/>
  <c r="D595" i="1"/>
  <c r="D688" i="1" s="1"/>
  <c r="AT594" i="1"/>
  <c r="AT53" i="1" s="1"/>
  <c r="AP594" i="1"/>
  <c r="AL594" i="1"/>
  <c r="AD594" i="1"/>
  <c r="V594" i="1"/>
  <c r="K594" i="1"/>
  <c r="E594" i="1"/>
  <c r="D594" i="1"/>
  <c r="D687" i="1" s="1"/>
  <c r="AW593" i="1"/>
  <c r="N593" i="1"/>
  <c r="J593" i="1"/>
  <c r="H593" i="1" s="1"/>
  <c r="G593" i="1"/>
  <c r="E593" i="1" s="1"/>
  <c r="D593" i="1"/>
  <c r="AR581" i="1"/>
  <c r="AO581" i="1"/>
  <c r="AN581" i="1"/>
  <c r="AI581" i="1"/>
  <c r="AI14" i="1" s="1"/>
  <c r="AG581" i="1"/>
  <c r="AG14" i="1" s="1"/>
  <c r="AC14" i="1"/>
  <c r="AA581" i="1"/>
  <c r="AA14" i="1" s="1"/>
  <c r="Y581" i="1"/>
  <c r="Y14" i="1" s="1"/>
  <c r="S581" i="1"/>
  <c r="S14" i="1" s="1"/>
  <c r="Q581" i="1"/>
  <c r="M581" i="1"/>
  <c r="L581" i="1"/>
  <c r="L14" i="1" s="1"/>
  <c r="BA14" i="1" s="1"/>
  <c r="J581" i="1"/>
  <c r="G581" i="1"/>
  <c r="F581" i="1"/>
  <c r="D581" i="1"/>
  <c r="D673" i="1" s="1"/>
  <c r="AH579" i="1"/>
  <c r="AE579" i="1"/>
  <c r="BA579" i="1" s="1"/>
  <c r="AD579" i="1"/>
  <c r="AB579" i="1"/>
  <c r="Z579" i="1"/>
  <c r="V579" i="1"/>
  <c r="T579" i="1"/>
  <c r="R579" i="1"/>
  <c r="AY579" i="1"/>
  <c r="AW578" i="1"/>
  <c r="AW581" i="1" s="1"/>
  <c r="AD578" i="1"/>
  <c r="W578" i="1"/>
  <c r="V578" i="1"/>
  <c r="K578" i="1"/>
  <c r="AY578" i="1" s="1"/>
  <c r="J578" i="1"/>
  <c r="J675" i="1" s="1"/>
  <c r="E578" i="1"/>
  <c r="D578" i="1"/>
  <c r="D675" i="1" s="1"/>
  <c r="AG577" i="1"/>
  <c r="AH577" i="1" s="1"/>
  <c r="AB577" i="1"/>
  <c r="Y577" i="1"/>
  <c r="V577" i="1"/>
  <c r="T577" i="1"/>
  <c r="Q577" i="1"/>
  <c r="R577" i="1" s="1"/>
  <c r="K577" i="1"/>
  <c r="AT576" i="1"/>
  <c r="AM576" i="1"/>
  <c r="AH576" i="1"/>
  <c r="AE576" i="1"/>
  <c r="AB576" i="1"/>
  <c r="Z576" i="1"/>
  <c r="W576" i="1"/>
  <c r="V576" i="1"/>
  <c r="T576" i="1"/>
  <c r="R576" i="1"/>
  <c r="O576" i="1"/>
  <c r="K576" i="1"/>
  <c r="AY576" i="1" s="1"/>
  <c r="I576" i="1"/>
  <c r="H576" i="1" s="1"/>
  <c r="E576" i="1"/>
  <c r="AG575" i="1"/>
  <c r="AH575" i="1" s="1"/>
  <c r="AB575" i="1"/>
  <c r="Y575" i="1"/>
  <c r="V575" i="1"/>
  <c r="T575" i="1"/>
  <c r="Q575" i="1"/>
  <c r="O575" i="1" s="1"/>
  <c r="K575" i="1"/>
  <c r="AV574" i="1"/>
  <c r="AV581" i="1" s="1"/>
  <c r="AU574" i="1"/>
  <c r="AH574" i="1"/>
  <c r="AE574" i="1"/>
  <c r="AB574" i="1"/>
  <c r="Z574" i="1"/>
  <c r="W574" i="1"/>
  <c r="T574" i="1"/>
  <c r="R574" i="1"/>
  <c r="O574" i="1"/>
  <c r="K574" i="1"/>
  <c r="E574" i="1"/>
  <c r="AW570" i="1"/>
  <c r="AW585" i="1" s="1"/>
  <c r="AV570" i="1"/>
  <c r="AV585" i="1" s="1"/>
  <c r="AU570" i="1"/>
  <c r="AU585" i="1" s="1"/>
  <c r="AT570" i="1"/>
  <c r="AT585" i="1" s="1"/>
  <c r="AS570" i="1"/>
  <c r="AS585" i="1" s="1"/>
  <c r="AR570" i="1"/>
  <c r="AR585" i="1" s="1"/>
  <c r="AQ570" i="1"/>
  <c r="AQ585" i="1" s="1"/>
  <c r="AP570" i="1"/>
  <c r="AP585" i="1" s="1"/>
  <c r="AO570" i="1"/>
  <c r="AO585" i="1" s="1"/>
  <c r="AN570" i="1"/>
  <c r="AN585" i="1" s="1"/>
  <c r="AM570" i="1"/>
  <c r="AM585" i="1" s="1"/>
  <c r="D566" i="1"/>
  <c r="D565" i="1"/>
  <c r="J564" i="1"/>
  <c r="AK563" i="1"/>
  <c r="AC563" i="1"/>
  <c r="U563" i="1"/>
  <c r="N563" i="1"/>
  <c r="N35" i="1" s="1"/>
  <c r="AJ562" i="1"/>
  <c r="AE562" i="1"/>
  <c r="AB562" i="1"/>
  <c r="W562" i="1"/>
  <c r="O562" i="1"/>
  <c r="K562" i="1"/>
  <c r="AY562" i="1" s="1"/>
  <c r="AJ561" i="1"/>
  <c r="AE561" i="1"/>
  <c r="AB561" i="1"/>
  <c r="W561" i="1"/>
  <c r="O561" i="1"/>
  <c r="K561" i="1"/>
  <c r="AY561" i="1" s="1"/>
  <c r="AJ560" i="1"/>
  <c r="AE560" i="1"/>
  <c r="AB560" i="1"/>
  <c r="W560" i="1"/>
  <c r="O560" i="1"/>
  <c r="K560" i="1"/>
  <c r="AY560" i="1" s="1"/>
  <c r="AJ559" i="1"/>
  <c r="AE559" i="1"/>
  <c r="AB559" i="1"/>
  <c r="W559" i="1"/>
  <c r="O559" i="1"/>
  <c r="K559" i="1"/>
  <c r="AY559" i="1" s="1"/>
  <c r="AJ558" i="1"/>
  <c r="AE558" i="1"/>
  <c r="AB558" i="1"/>
  <c r="W558" i="1"/>
  <c r="O558" i="1"/>
  <c r="K558" i="1"/>
  <c r="AY558" i="1" s="1"/>
  <c r="AJ557" i="1"/>
  <c r="AE557" i="1"/>
  <c r="AB557" i="1"/>
  <c r="W557" i="1"/>
  <c r="O557" i="1"/>
  <c r="K557" i="1"/>
  <c r="AY557" i="1" s="1"/>
  <c r="AJ556" i="1"/>
  <c r="AE556" i="1"/>
  <c r="AB556" i="1"/>
  <c r="W556" i="1"/>
  <c r="O556" i="1"/>
  <c r="K556" i="1"/>
  <c r="AY556" i="1" s="1"/>
  <c r="AE555" i="1"/>
  <c r="AB555" i="1"/>
  <c r="W555" i="1"/>
  <c r="O555" i="1"/>
  <c r="K555" i="1"/>
  <c r="AY555" i="1" s="1"/>
  <c r="AB554" i="1"/>
  <c r="W554" i="1"/>
  <c r="O554" i="1"/>
  <c r="K554" i="1"/>
  <c r="AY554" i="1" s="1"/>
  <c r="AB553" i="1"/>
  <c r="W553" i="1"/>
  <c r="O553" i="1"/>
  <c r="K553" i="1"/>
  <c r="AY553" i="1" s="1"/>
  <c r="AI552" i="1"/>
  <c r="AE552" i="1" s="1"/>
  <c r="S552" i="1"/>
  <c r="T552" i="1" s="1"/>
  <c r="R552" i="1"/>
  <c r="K552" i="1"/>
  <c r="AY552" i="1" s="1"/>
  <c r="I552" i="1"/>
  <c r="H552" i="1" s="1"/>
  <c r="H25" i="1" s="1"/>
  <c r="AT551" i="1"/>
  <c r="AP551" i="1"/>
  <c r="AH551" i="1"/>
  <c r="Z551" i="1"/>
  <c r="K551" i="1"/>
  <c r="I551" i="1"/>
  <c r="H551" i="1" s="1"/>
  <c r="E551" i="1"/>
  <c r="AT550" i="1"/>
  <c r="AP550" i="1"/>
  <c r="AE550" i="1"/>
  <c r="W550" i="1"/>
  <c r="O550" i="1"/>
  <c r="Z550" i="1"/>
  <c r="E550" i="1"/>
  <c r="AT549" i="1"/>
  <c r="AM549" i="1"/>
  <c r="AM548" i="1" s="1"/>
  <c r="AH549" i="1"/>
  <c r="AE549" i="1"/>
  <c r="Z549" i="1"/>
  <c r="W549" i="1"/>
  <c r="R549" i="1"/>
  <c r="O549" i="1"/>
  <c r="K549" i="1"/>
  <c r="I549" i="1"/>
  <c r="H549" i="1" s="1"/>
  <c r="E549" i="1"/>
  <c r="AU548" i="1"/>
  <c r="AT548" i="1" s="1"/>
  <c r="AS548" i="1"/>
  <c r="AO548" i="1"/>
  <c r="AE548" i="1"/>
  <c r="W548" i="1"/>
  <c r="O548" i="1"/>
  <c r="N548" i="1"/>
  <c r="N538" i="1" s="1"/>
  <c r="G548" i="1"/>
  <c r="F548" i="1"/>
  <c r="AT544" i="1"/>
  <c r="AP544" i="1"/>
  <c r="AE544" i="1"/>
  <c r="Z544" i="1"/>
  <c r="R544" i="1"/>
  <c r="K544" i="1"/>
  <c r="I544" i="1"/>
  <c r="H544" i="1" s="1"/>
  <c r="E544" i="1"/>
  <c r="AT543" i="1"/>
  <c r="AP543" i="1"/>
  <c r="K543" i="1"/>
  <c r="H543" i="1"/>
  <c r="E543" i="1"/>
  <c r="AT541" i="1"/>
  <c r="AM541" i="1"/>
  <c r="AM539" i="1" s="1"/>
  <c r="AE541" i="1"/>
  <c r="W541" i="1"/>
  <c r="O541" i="1"/>
  <c r="E541" i="1"/>
  <c r="AT540" i="1"/>
  <c r="AP540" i="1"/>
  <c r="AH540" i="1"/>
  <c r="Y539" i="1"/>
  <c r="R540" i="1"/>
  <c r="K540" i="1"/>
  <c r="AY540" i="1" s="1"/>
  <c r="I540" i="1"/>
  <c r="E540" i="1"/>
  <c r="AU539" i="1"/>
  <c r="AS539" i="1"/>
  <c r="AO539" i="1"/>
  <c r="AO538" i="1" s="1"/>
  <c r="AC538" i="1"/>
  <c r="J539" i="1"/>
  <c r="G539" i="1"/>
  <c r="F539" i="1"/>
  <c r="D539" i="1"/>
  <c r="D683" i="1" s="1"/>
  <c r="AU537" i="1"/>
  <c r="AT537" i="1" s="1"/>
  <c r="AH537" i="1"/>
  <c r="AE537" i="1"/>
  <c r="BA537" i="1" s="1"/>
  <c r="Z537" i="1"/>
  <c r="W537" i="1"/>
  <c r="R537" i="1"/>
  <c r="O537" i="1"/>
  <c r="K537" i="1"/>
  <c r="AY537" i="1" s="1"/>
  <c r="AG536" i="1"/>
  <c r="AE536" i="1" s="1"/>
  <c r="BA536" i="1" s="1"/>
  <c r="O536" i="1"/>
  <c r="L536" i="1"/>
  <c r="AH535" i="1"/>
  <c r="Y534" i="1"/>
  <c r="O535" i="1"/>
  <c r="K535" i="1"/>
  <c r="AY535" i="1" s="1"/>
  <c r="AT534" i="1"/>
  <c r="AP534" i="1"/>
  <c r="L534" i="1"/>
  <c r="AU533" i="1"/>
  <c r="AM533" i="1" s="1"/>
  <c r="AQ533" i="1"/>
  <c r="AP533" i="1" s="1"/>
  <c r="AH533" i="1"/>
  <c r="AE533" i="1"/>
  <c r="BA533" i="1" s="1"/>
  <c r="Z533" i="1"/>
  <c r="R533" i="1"/>
  <c r="O533" i="1"/>
  <c r="K533" i="1"/>
  <c r="AY533" i="1" s="1"/>
  <c r="H533" i="1"/>
  <c r="E533" i="1"/>
  <c r="AU532" i="1"/>
  <c r="AM532" i="1" s="1"/>
  <c r="AQ532" i="1"/>
  <c r="AP532" i="1" s="1"/>
  <c r="AH532" i="1"/>
  <c r="AE532" i="1"/>
  <c r="BA532" i="1" s="1"/>
  <c r="R532" i="1"/>
  <c r="O532" i="1"/>
  <c r="K532" i="1"/>
  <c r="AY532" i="1" s="1"/>
  <c r="I532" i="1"/>
  <c r="H532" i="1" s="1"/>
  <c r="E532" i="1"/>
  <c r="AG531" i="1"/>
  <c r="O531" i="1"/>
  <c r="L531" i="1"/>
  <c r="K531" i="1" s="1"/>
  <c r="AY531" i="1" s="1"/>
  <c r="H531" i="1"/>
  <c r="F531" i="1"/>
  <c r="E531" i="1" s="1"/>
  <c r="AU530" i="1"/>
  <c r="AM530" i="1" s="1"/>
  <c r="AH530" i="1"/>
  <c r="AE530" i="1"/>
  <c r="BA530" i="1" s="1"/>
  <c r="Z530" i="1"/>
  <c r="W530" i="1"/>
  <c r="R530" i="1"/>
  <c r="O530" i="1"/>
  <c r="K530" i="1"/>
  <c r="AY530" i="1" s="1"/>
  <c r="I530" i="1"/>
  <c r="I675" i="1" s="1"/>
  <c r="H675" i="1" s="1"/>
  <c r="E530" i="1"/>
  <c r="AU529" i="1"/>
  <c r="AG520" i="1"/>
  <c r="Q529" i="1"/>
  <c r="Q520" i="1" s="1"/>
  <c r="K529" i="1"/>
  <c r="I529" i="1"/>
  <c r="H529" i="1" s="1"/>
  <c r="E529" i="1"/>
  <c r="AS528" i="1"/>
  <c r="AO528" i="1"/>
  <c r="AK528" i="1"/>
  <c r="AC528" i="1"/>
  <c r="U528" i="1"/>
  <c r="N528" i="1"/>
  <c r="L528" i="1"/>
  <c r="K528" i="1" s="1"/>
  <c r="G528" i="1"/>
  <c r="F528" i="1"/>
  <c r="AU527" i="1"/>
  <c r="AT527" i="1" s="1"/>
  <c r="AQ527" i="1"/>
  <c r="AP527" i="1" s="1"/>
  <c r="AM527" i="1"/>
  <c r="AH527" i="1"/>
  <c r="AE527" i="1"/>
  <c r="BA527" i="1" s="1"/>
  <c r="Z527" i="1"/>
  <c r="W527" i="1"/>
  <c r="R527" i="1"/>
  <c r="O527" i="1"/>
  <c r="K527" i="1"/>
  <c r="AY527" i="1" s="1"/>
  <c r="I527" i="1"/>
  <c r="I672" i="1" s="1"/>
  <c r="E527" i="1"/>
  <c r="E672" i="1" s="1"/>
  <c r="AU526" i="1"/>
  <c r="AM526" i="1" s="1"/>
  <c r="AH526" i="1"/>
  <c r="AE526" i="1"/>
  <c r="BA526" i="1" s="1"/>
  <c r="Z526" i="1"/>
  <c r="W526" i="1"/>
  <c r="R526" i="1"/>
  <c r="O526" i="1"/>
  <c r="K526" i="1"/>
  <c r="AY526" i="1" s="1"/>
  <c r="I526" i="1"/>
  <c r="H526" i="1" s="1"/>
  <c r="E526" i="1"/>
  <c r="AS525" i="1"/>
  <c r="AO525" i="1"/>
  <c r="AK525" i="1"/>
  <c r="AG525" i="1"/>
  <c r="AC525" i="1"/>
  <c r="Y525" i="1"/>
  <c r="U525" i="1"/>
  <c r="Q525" i="1"/>
  <c r="N525" i="1"/>
  <c r="L525" i="1"/>
  <c r="K525" i="1" s="1"/>
  <c r="AY525" i="1" s="1"/>
  <c r="G525" i="1"/>
  <c r="F525" i="1"/>
  <c r="AU524" i="1"/>
  <c r="AT524" i="1" s="1"/>
  <c r="AP524" i="1"/>
  <c r="AH524" i="1"/>
  <c r="AE524" i="1"/>
  <c r="BA524" i="1" s="1"/>
  <c r="Z524" i="1"/>
  <c r="W524" i="1"/>
  <c r="R524" i="1"/>
  <c r="O524" i="1"/>
  <c r="K524" i="1"/>
  <c r="AY524" i="1" s="1"/>
  <c r="I524" i="1"/>
  <c r="H524" i="1" s="1"/>
  <c r="E524" i="1"/>
  <c r="AU523" i="1"/>
  <c r="AT523" i="1" s="1"/>
  <c r="AP523" i="1"/>
  <c r="AH523" i="1"/>
  <c r="AE523" i="1"/>
  <c r="BA523" i="1" s="1"/>
  <c r="Z523" i="1"/>
  <c r="W523" i="1"/>
  <c r="O523" i="1"/>
  <c r="K523" i="1"/>
  <c r="AY523" i="1" s="1"/>
  <c r="I523" i="1"/>
  <c r="H523" i="1" s="1"/>
  <c r="E523" i="1"/>
  <c r="AS522" i="1"/>
  <c r="AQ522" i="1"/>
  <c r="AP522" i="1" s="1"/>
  <c r="AO522" i="1"/>
  <c r="AM522" i="1"/>
  <c r="AK522" i="1"/>
  <c r="AC522" i="1"/>
  <c r="U522" i="1"/>
  <c r="N522" i="1"/>
  <c r="K522" i="1"/>
  <c r="AY522" i="1" s="1"/>
  <c r="G522" i="1"/>
  <c r="F522" i="1"/>
  <c r="AS521" i="1"/>
  <c r="AO521" i="1"/>
  <c r="AK521" i="1"/>
  <c r="AG521" i="1"/>
  <c r="AC521" i="1"/>
  <c r="U521" i="1"/>
  <c r="N521" i="1"/>
  <c r="K521" i="1"/>
  <c r="AY521" i="1" s="1"/>
  <c r="G521" i="1"/>
  <c r="F521" i="1"/>
  <c r="AS520" i="1"/>
  <c r="AO520" i="1"/>
  <c r="AK520" i="1"/>
  <c r="AC520" i="1"/>
  <c r="U520" i="1"/>
  <c r="N520" i="1"/>
  <c r="G520" i="1"/>
  <c r="F520" i="1"/>
  <c r="AW519" i="1"/>
  <c r="AW518" i="1" s="1"/>
  <c r="AW563" i="1" s="1"/>
  <c r="AW35" i="1" s="1"/>
  <c r="AP519" i="1"/>
  <c r="D519" i="1"/>
  <c r="AV518" i="1"/>
  <c r="AR518" i="1"/>
  <c r="AN518" i="1"/>
  <c r="AI518" i="1"/>
  <c r="AA518" i="1"/>
  <c r="AA563" i="1" s="1"/>
  <c r="AA35" i="1" s="1"/>
  <c r="S518" i="1"/>
  <c r="M518" i="1"/>
  <c r="AK517" i="1"/>
  <c r="AC517" i="1"/>
  <c r="U517" i="1"/>
  <c r="N517" i="1"/>
  <c r="J517" i="1"/>
  <c r="AV515" i="1"/>
  <c r="AV589" i="1" s="1"/>
  <c r="AV706" i="1" s="1"/>
  <c r="AU515" i="1"/>
  <c r="AU589" i="1" s="1"/>
  <c r="AU706" i="1" s="1"/>
  <c r="AR515" i="1"/>
  <c r="AR589" i="1" s="1"/>
  <c r="AR706" i="1" s="1"/>
  <c r="AQ515" i="1"/>
  <c r="AQ589" i="1" s="1"/>
  <c r="AQ706" i="1" s="1"/>
  <c r="AN515" i="1"/>
  <c r="AN589" i="1" s="1"/>
  <c r="AN706" i="1" s="1"/>
  <c r="AM515" i="1"/>
  <c r="AM589" i="1" s="1"/>
  <c r="AM706" i="1" s="1"/>
  <c r="AI515" i="1"/>
  <c r="AI589" i="1" s="1"/>
  <c r="AI706" i="1" s="1"/>
  <c r="AG589" i="1"/>
  <c r="AA515" i="1"/>
  <c r="AA589" i="1" s="1"/>
  <c r="Y589" i="1"/>
  <c r="S515" i="1"/>
  <c r="S589" i="1" s="1"/>
  <c r="Q589" i="1"/>
  <c r="M515" i="1"/>
  <c r="M589" i="1" s="1"/>
  <c r="M706" i="1" s="1"/>
  <c r="L515" i="1"/>
  <c r="L589" i="1" s="1"/>
  <c r="L706" i="1" s="1"/>
  <c r="J515" i="1"/>
  <c r="I515" i="1"/>
  <c r="H515" i="1"/>
  <c r="G515" i="1"/>
  <c r="G564" i="1" s="1"/>
  <c r="F515" i="1"/>
  <c r="F564" i="1" s="1"/>
  <c r="E515" i="1"/>
  <c r="D515" i="1"/>
  <c r="D564" i="1" s="1"/>
  <c r="AK570" i="1"/>
  <c r="AK585" i="1" s="1"/>
  <c r="AI513" i="1"/>
  <c r="AI570" i="1" s="1"/>
  <c r="AI585" i="1" s="1"/>
  <c r="AC570" i="1"/>
  <c r="AC585" i="1" s="1"/>
  <c r="AA513" i="1"/>
  <c r="AA570" i="1" s="1"/>
  <c r="AA585" i="1" s="1"/>
  <c r="U513" i="1"/>
  <c r="U570" i="1" s="1"/>
  <c r="U585" i="1" s="1"/>
  <c r="S513" i="1"/>
  <c r="S570" i="1" s="1"/>
  <c r="S585" i="1" s="1"/>
  <c r="N513" i="1"/>
  <c r="N570" i="1" s="1"/>
  <c r="M513" i="1"/>
  <c r="M570" i="1" s="1"/>
  <c r="AW512" i="1"/>
  <c r="AW566" i="1" s="1"/>
  <c r="AW584" i="1" s="1"/>
  <c r="AV512" i="1"/>
  <c r="AV566" i="1" s="1"/>
  <c r="AV584" i="1" s="1"/>
  <c r="AS512" i="1"/>
  <c r="AS566" i="1" s="1"/>
  <c r="AS584" i="1" s="1"/>
  <c r="AS44" i="1" s="1"/>
  <c r="AR512" i="1"/>
  <c r="AR566" i="1" s="1"/>
  <c r="AR584" i="1" s="1"/>
  <c r="AR44" i="1" s="1"/>
  <c r="AR20" i="1" s="1"/>
  <c r="AO512" i="1"/>
  <c r="AO566" i="1" s="1"/>
  <c r="AO584" i="1" s="1"/>
  <c r="AO44" i="1" s="1"/>
  <c r="AN512" i="1"/>
  <c r="AN566" i="1" s="1"/>
  <c r="AN584" i="1" s="1"/>
  <c r="AN44" i="1" s="1"/>
  <c r="AN20" i="1" s="1"/>
  <c r="AI512" i="1"/>
  <c r="AA512" i="1"/>
  <c r="U512" i="1"/>
  <c r="S512" i="1"/>
  <c r="N512" i="1"/>
  <c r="BE512" i="1" s="1"/>
  <c r="M512" i="1"/>
  <c r="D512" i="1"/>
  <c r="AV511" i="1"/>
  <c r="AR511" i="1"/>
  <c r="AN511" i="1"/>
  <c r="AI511" i="1"/>
  <c r="AA511" i="1"/>
  <c r="S511" i="1"/>
  <c r="M511" i="1"/>
  <c r="AV510" i="1"/>
  <c r="AR510" i="1"/>
  <c r="AR34" i="1" s="1"/>
  <c r="AN510" i="1"/>
  <c r="AN34" i="1" s="1"/>
  <c r="AI510" i="1"/>
  <c r="AA510" i="1"/>
  <c r="AA34" i="1" s="1"/>
  <c r="S510" i="1"/>
  <c r="S34" i="1" s="1"/>
  <c r="M510" i="1"/>
  <c r="M34" i="1" s="1"/>
  <c r="J510" i="1"/>
  <c r="G510" i="1"/>
  <c r="F510" i="1"/>
  <c r="D510" i="1"/>
  <c r="AH501" i="1"/>
  <c r="AF501" i="1"/>
  <c r="AD501" i="1"/>
  <c r="Z501" i="1"/>
  <c r="X501" i="1"/>
  <c r="R501" i="1"/>
  <c r="P501" i="1"/>
  <c r="AH500" i="1"/>
  <c r="AF500" i="1"/>
  <c r="AD500" i="1"/>
  <c r="Z500" i="1"/>
  <c r="X500" i="1"/>
  <c r="R500" i="1"/>
  <c r="P500" i="1"/>
  <c r="AU499" i="1"/>
  <c r="AT499" i="1" s="1"/>
  <c r="AG499" i="1"/>
  <c r="AH499" i="1" s="1"/>
  <c r="AD499" i="1"/>
  <c r="Y499" i="1"/>
  <c r="W499" i="1" s="1"/>
  <c r="Q499" i="1"/>
  <c r="AY499" i="1"/>
  <c r="AP498" i="1"/>
  <c r="AT497" i="1"/>
  <c r="AP497" i="1"/>
  <c r="AH497" i="1"/>
  <c r="Z497" i="1"/>
  <c r="R497" i="1"/>
  <c r="AT496" i="1"/>
  <c r="AP496" i="1"/>
  <c r="AH496" i="1"/>
  <c r="AE496" i="1"/>
  <c r="Z496" i="1"/>
  <c r="W496" i="1"/>
  <c r="R496" i="1"/>
  <c r="O496" i="1"/>
  <c r="K496" i="1"/>
  <c r="AY496" i="1" s="1"/>
  <c r="AT495" i="1"/>
  <c r="AM495" i="1"/>
  <c r="AH495" i="1"/>
  <c r="AE495" i="1"/>
  <c r="W495" i="1"/>
  <c r="R495" i="1"/>
  <c r="O495" i="1"/>
  <c r="K495" i="1"/>
  <c r="AY495" i="1" s="1"/>
  <c r="E495" i="1"/>
  <c r="AW492" i="1"/>
  <c r="AS492" i="1" s="1"/>
  <c r="AP492" i="1" s="1"/>
  <c r="AD492" i="1"/>
  <c r="W492" i="1"/>
  <c r="V492" i="1"/>
  <c r="K492" i="1"/>
  <c r="AY492" i="1" s="1"/>
  <c r="G492" i="1"/>
  <c r="E492" i="1"/>
  <c r="D492" i="1"/>
  <c r="AU491" i="1"/>
  <c r="AT491" i="1" s="1"/>
  <c r="AH491" i="1"/>
  <c r="AE491" i="1"/>
  <c r="Z491" i="1"/>
  <c r="W491" i="1"/>
  <c r="R491" i="1"/>
  <c r="O491" i="1"/>
  <c r="K491" i="1"/>
  <c r="AY491" i="1" s="1"/>
  <c r="I491" i="1"/>
  <c r="H491" i="1" s="1"/>
  <c r="E491" i="1"/>
  <c r="AE490" i="1"/>
  <c r="W490" i="1"/>
  <c r="R490" i="1"/>
  <c r="O490" i="1"/>
  <c r="K490" i="1"/>
  <c r="AY490" i="1" s="1"/>
  <c r="AU489" i="1"/>
  <c r="AT489" i="1" s="1"/>
  <c r="Z489" i="1"/>
  <c r="R489" i="1"/>
  <c r="O489" i="1"/>
  <c r="K489" i="1"/>
  <c r="AY489" i="1" s="1"/>
  <c r="I489" i="1"/>
  <c r="H489" i="1" s="1"/>
  <c r="E489" i="1"/>
  <c r="AU488" i="1"/>
  <c r="AM488" i="1" s="1"/>
  <c r="AE488" i="1"/>
  <c r="R488" i="1"/>
  <c r="O488" i="1"/>
  <c r="P488" i="1" s="1"/>
  <c r="I488" i="1"/>
  <c r="H488" i="1" s="1"/>
  <c r="AU487" i="1"/>
  <c r="AH487" i="1"/>
  <c r="Z487" i="1"/>
  <c r="R487" i="1"/>
  <c r="O487" i="1"/>
  <c r="K487" i="1"/>
  <c r="AY487" i="1" s="1"/>
  <c r="F487" i="1"/>
  <c r="E487" i="1" s="1"/>
  <c r="AK486" i="1"/>
  <c r="AC486" i="1"/>
  <c r="U486" i="1"/>
  <c r="Q486" i="1"/>
  <c r="L486" i="1"/>
  <c r="K486" i="1" s="1"/>
  <c r="G486" i="1"/>
  <c r="AH485" i="1"/>
  <c r="AE485" i="1"/>
  <c r="Z485" i="1"/>
  <c r="W485" i="1"/>
  <c r="X485" i="1" s="1"/>
  <c r="R485" i="1"/>
  <c r="O485" i="1"/>
  <c r="P485" i="1" s="1"/>
  <c r="E485" i="1"/>
  <c r="AT484" i="1"/>
  <c r="AP484" i="1"/>
  <c r="AH484" i="1"/>
  <c r="AE484" i="1"/>
  <c r="Z484" i="1"/>
  <c r="W484" i="1"/>
  <c r="W483" i="1" s="1"/>
  <c r="R484" i="1"/>
  <c r="O484" i="1"/>
  <c r="O483" i="1" s="1"/>
  <c r="K484" i="1"/>
  <c r="AY484" i="1" s="1"/>
  <c r="I484" i="1"/>
  <c r="H484" i="1" s="1"/>
  <c r="E484" i="1"/>
  <c r="AK483" i="1"/>
  <c r="AU483" i="1" s="1"/>
  <c r="AT483" i="1" s="1"/>
  <c r="AG483" i="1"/>
  <c r="AM483" i="1" s="1"/>
  <c r="AC483" i="1"/>
  <c r="Y483" i="1"/>
  <c r="U483" i="1"/>
  <c r="Q483" i="1"/>
  <c r="G483" i="1"/>
  <c r="F483" i="1"/>
  <c r="AU482" i="1"/>
  <c r="AT482" i="1" s="1"/>
  <c r="AH482" i="1"/>
  <c r="AE482" i="1"/>
  <c r="Z482" i="1"/>
  <c r="W482" i="1"/>
  <c r="R482" i="1"/>
  <c r="O482" i="1"/>
  <c r="K482" i="1"/>
  <c r="AY482" i="1" s="1"/>
  <c r="F482" i="1"/>
  <c r="I482" i="1" s="1"/>
  <c r="H482" i="1" s="1"/>
  <c r="AU481" i="1"/>
  <c r="AT481" i="1" s="1"/>
  <c r="AH481" i="1"/>
  <c r="AE481" i="1"/>
  <c r="Z481" i="1"/>
  <c r="W481" i="1"/>
  <c r="R481" i="1"/>
  <c r="O481" i="1"/>
  <c r="K481" i="1"/>
  <c r="I481" i="1"/>
  <c r="H481" i="1" s="1"/>
  <c r="E481" i="1"/>
  <c r="AU480" i="1"/>
  <c r="AU478" i="1" s="1"/>
  <c r="AT478" i="1" s="1"/>
  <c r="AH480" i="1"/>
  <c r="AE480" i="1"/>
  <c r="Z480" i="1"/>
  <c r="W480" i="1"/>
  <c r="R480" i="1"/>
  <c r="O480" i="1"/>
  <c r="K480" i="1"/>
  <c r="AY480" i="1" s="1"/>
  <c r="F480" i="1"/>
  <c r="F478" i="1" s="1"/>
  <c r="AU479" i="1"/>
  <c r="AT479" i="1" s="1"/>
  <c r="AQ479" i="1"/>
  <c r="AP479" i="1" s="1"/>
  <c r="AM479" i="1"/>
  <c r="L479" i="1"/>
  <c r="AK478" i="1"/>
  <c r="AG478" i="1"/>
  <c r="AC478" i="1"/>
  <c r="Y478" i="1"/>
  <c r="U478" i="1"/>
  <c r="Q478" i="1"/>
  <c r="G478" i="1"/>
  <c r="AT477" i="1"/>
  <c r="AM477" i="1"/>
  <c r="AH477" i="1"/>
  <c r="AE477" i="1"/>
  <c r="Z477" i="1"/>
  <c r="W477" i="1"/>
  <c r="R477" i="1"/>
  <c r="O477" i="1"/>
  <c r="K477" i="1"/>
  <c r="AY477" i="1" s="1"/>
  <c r="AU476" i="1"/>
  <c r="AH476" i="1"/>
  <c r="Z476" i="1"/>
  <c r="U476" i="1"/>
  <c r="O476" i="1" s="1"/>
  <c r="K476" i="1"/>
  <c r="AY476" i="1" s="1"/>
  <c r="F476" i="1"/>
  <c r="I476" i="1" s="1"/>
  <c r="H476" i="1" s="1"/>
  <c r="AT475" i="1"/>
  <c r="AH475" i="1"/>
  <c r="Z475" i="1"/>
  <c r="W475" i="1"/>
  <c r="K475" i="1"/>
  <c r="AU474" i="1"/>
  <c r="AT474" i="1" s="1"/>
  <c r="AQ474" i="1"/>
  <c r="AP474" i="1" s="1"/>
  <c r="K474" i="1"/>
  <c r="AY474" i="1" s="1"/>
  <c r="I474" i="1"/>
  <c r="I510" i="1" s="1"/>
  <c r="E474" i="1"/>
  <c r="E510" i="1" s="1"/>
  <c r="AU468" i="1"/>
  <c r="AT468" i="1" s="1"/>
  <c r="AE468" i="1"/>
  <c r="U468" i="1"/>
  <c r="F468" i="1"/>
  <c r="E468" i="1" s="1"/>
  <c r="AU466" i="1"/>
  <c r="AM466" i="1" s="1"/>
  <c r="AE466" i="1"/>
  <c r="U466" i="1"/>
  <c r="F466" i="1"/>
  <c r="G465" i="1"/>
  <c r="G464" i="1" s="1"/>
  <c r="AW461" i="1"/>
  <c r="AS461" i="1"/>
  <c r="AO461" i="1"/>
  <c r="N461" i="1"/>
  <c r="J461" i="1"/>
  <c r="D461" i="1"/>
  <c r="D511" i="1" s="1"/>
  <c r="AV459" i="1"/>
  <c r="AU459" i="1"/>
  <c r="AR459" i="1"/>
  <c r="AQ459" i="1"/>
  <c r="AN459" i="1"/>
  <c r="AM459" i="1"/>
  <c r="AI459" i="1"/>
  <c r="AG459" i="1"/>
  <c r="AA459" i="1"/>
  <c r="Y459" i="1"/>
  <c r="S459" i="1"/>
  <c r="Q459" i="1"/>
  <c r="M459" i="1"/>
  <c r="L459" i="1"/>
  <c r="BA459" i="1" s="1"/>
  <c r="I459" i="1"/>
  <c r="I589" i="1" s="1"/>
  <c r="F459" i="1"/>
  <c r="F589" i="1" s="1"/>
  <c r="F706" i="1" s="1"/>
  <c r="AW458" i="1"/>
  <c r="AV458" i="1"/>
  <c r="AU458" i="1"/>
  <c r="AO458" i="1"/>
  <c r="AN458" i="1"/>
  <c r="AM458" i="1"/>
  <c r="AK458" i="1"/>
  <c r="AI458" i="1"/>
  <c r="AG458" i="1"/>
  <c r="AC458" i="1"/>
  <c r="AA458" i="1"/>
  <c r="Y458" i="1"/>
  <c r="U458" i="1"/>
  <c r="S458" i="1"/>
  <c r="Q458" i="1"/>
  <c r="O458" i="1" s="1"/>
  <c r="N458" i="1"/>
  <c r="M458" i="1"/>
  <c r="L458" i="1"/>
  <c r="BA458" i="1" s="1"/>
  <c r="D458" i="1"/>
  <c r="D584" i="1" s="1"/>
  <c r="D44" i="1" s="1"/>
  <c r="D20" i="1" s="1"/>
  <c r="AV457" i="1"/>
  <c r="AR457" i="1"/>
  <c r="AN457" i="1"/>
  <c r="AI457" i="1"/>
  <c r="AA457" i="1"/>
  <c r="S457" i="1"/>
  <c r="M457" i="1"/>
  <c r="AV456" i="1"/>
  <c r="AR456" i="1"/>
  <c r="AN456" i="1"/>
  <c r="AI456" i="1"/>
  <c r="AA456" i="1"/>
  <c r="S456" i="1"/>
  <c r="M456" i="1"/>
  <c r="AU455" i="1"/>
  <c r="AQ455" i="1"/>
  <c r="AP455" i="1" s="1"/>
  <c r="AM455" i="1"/>
  <c r="L455" i="1"/>
  <c r="E455" i="1"/>
  <c r="AU453" i="1"/>
  <c r="AT453" i="1" s="1"/>
  <c r="AQ453" i="1"/>
  <c r="AP453" i="1" s="1"/>
  <c r="L453" i="1"/>
  <c r="E453" i="1"/>
  <c r="J452" i="1"/>
  <c r="F452" i="1"/>
  <c r="E452" i="1" s="1"/>
  <c r="D452" i="1"/>
  <c r="AT450" i="1"/>
  <c r="AM450" i="1"/>
  <c r="AG450" i="1"/>
  <c r="AE450" i="1" s="1"/>
  <c r="AQ450" i="1" s="1"/>
  <c r="AP450" i="1" s="1"/>
  <c r="Y450" i="1"/>
  <c r="W450" i="1" s="1"/>
  <c r="Q450" i="1"/>
  <c r="O450" i="1" s="1"/>
  <c r="K450" i="1"/>
  <c r="AY450" i="1" s="1"/>
  <c r="I450" i="1"/>
  <c r="H450" i="1" s="1"/>
  <c r="E450" i="1"/>
  <c r="AT449" i="1"/>
  <c r="AM449" i="1"/>
  <c r="AG449" i="1"/>
  <c r="AE449" i="1" s="1"/>
  <c r="AQ449" i="1" s="1"/>
  <c r="AP449" i="1" s="1"/>
  <c r="Y449" i="1"/>
  <c r="W449" i="1" s="1"/>
  <c r="Q449" i="1"/>
  <c r="O449" i="1" s="1"/>
  <c r="K449" i="1"/>
  <c r="AY449" i="1" s="1"/>
  <c r="I449" i="1"/>
  <c r="H449" i="1" s="1"/>
  <c r="E449" i="1"/>
  <c r="AT448" i="1"/>
  <c r="AM448" i="1"/>
  <c r="AM447" i="1" s="1"/>
  <c r="AM446" i="1" s="1"/>
  <c r="AG448" i="1"/>
  <c r="AE448" i="1" s="1"/>
  <c r="AQ448" i="1" s="1"/>
  <c r="Y448" i="1"/>
  <c r="W448" i="1" s="1"/>
  <c r="Q448" i="1"/>
  <c r="O448" i="1" s="1"/>
  <c r="K448" i="1"/>
  <c r="AY448" i="1" s="1"/>
  <c r="I448" i="1"/>
  <c r="H448" i="1" s="1"/>
  <c r="E448" i="1"/>
  <c r="AU447" i="1"/>
  <c r="AT447" i="1" s="1"/>
  <c r="L447" i="1"/>
  <c r="J446" i="1"/>
  <c r="F446" i="1"/>
  <c r="E446" i="1" s="1"/>
  <c r="D446" i="1"/>
  <c r="AT436" i="1"/>
  <c r="AO436" i="1"/>
  <c r="AO420" i="1" s="1"/>
  <c r="AE436" i="1"/>
  <c r="W436" i="1"/>
  <c r="O436" i="1"/>
  <c r="K436" i="1"/>
  <c r="AY436" i="1" s="1"/>
  <c r="AT435" i="1"/>
  <c r="K435" i="1"/>
  <c r="AY435" i="1" s="1"/>
  <c r="AT434" i="1"/>
  <c r="K434" i="1"/>
  <c r="AY434" i="1" s="1"/>
  <c r="AT433" i="1"/>
  <c r="AG433" i="1"/>
  <c r="AE433" i="1" s="1"/>
  <c r="Y433" i="1"/>
  <c r="W433" i="1" s="1"/>
  <c r="Q433" i="1"/>
  <c r="O433" i="1" s="1"/>
  <c r="K433" i="1"/>
  <c r="AY433" i="1" s="1"/>
  <c r="E433" i="1"/>
  <c r="AT432" i="1"/>
  <c r="AM432" i="1"/>
  <c r="AG432" i="1"/>
  <c r="Y432" i="1"/>
  <c r="W432" i="1" s="1"/>
  <c r="Q432" i="1"/>
  <c r="O432" i="1" s="1"/>
  <c r="K432" i="1"/>
  <c r="AY432" i="1" s="1"/>
  <c r="E432" i="1"/>
  <c r="AU431" i="1"/>
  <c r="AM431" i="1" s="1"/>
  <c r="AT431" i="1"/>
  <c r="AK431" i="1"/>
  <c r="AC431" i="1"/>
  <c r="U431" i="1"/>
  <c r="L431" i="1"/>
  <c r="BA431" i="1" s="1"/>
  <c r="K431" i="1"/>
  <c r="AY431" i="1" s="1"/>
  <c r="G431" i="1"/>
  <c r="F431" i="1"/>
  <c r="AT430" i="1"/>
  <c r="AP430" i="1"/>
  <c r="AE430" i="1"/>
  <c r="W430" i="1"/>
  <c r="O430" i="1"/>
  <c r="K430" i="1"/>
  <c r="AY430" i="1" s="1"/>
  <c r="E430" i="1"/>
  <c r="AT429" i="1"/>
  <c r="AP429" i="1"/>
  <c r="AG429" i="1"/>
  <c r="Y429" i="1"/>
  <c r="W429" i="1" s="1"/>
  <c r="Q429" i="1"/>
  <c r="O429" i="1" s="1"/>
  <c r="K429" i="1"/>
  <c r="AY429" i="1" s="1"/>
  <c r="E429" i="1"/>
  <c r="AU428" i="1"/>
  <c r="AT428" i="1"/>
  <c r="AQ428" i="1"/>
  <c r="AP428" i="1" s="1"/>
  <c r="AM428" i="1"/>
  <c r="AK428" i="1"/>
  <c r="AK452" i="1" s="1"/>
  <c r="AC428" i="1"/>
  <c r="U428" i="1"/>
  <c r="U452" i="1" s="1"/>
  <c r="L428" i="1"/>
  <c r="BA428" i="1" s="1"/>
  <c r="K428" i="1"/>
  <c r="AY428" i="1" s="1"/>
  <c r="G428" i="1"/>
  <c r="F428" i="1"/>
  <c r="AT427" i="1"/>
  <c r="AP427" i="1"/>
  <c r="AE427" i="1"/>
  <c r="W427" i="1"/>
  <c r="O427" i="1"/>
  <c r="K427" i="1"/>
  <c r="AY427" i="1" s="1"/>
  <c r="I427" i="1"/>
  <c r="H427" i="1" s="1"/>
  <c r="E427" i="1"/>
  <c r="AT426" i="1"/>
  <c r="AP426" i="1"/>
  <c r="K426" i="1"/>
  <c r="AY426" i="1" s="1"/>
  <c r="I426" i="1"/>
  <c r="H426" i="1" s="1"/>
  <c r="E426" i="1"/>
  <c r="AT425" i="1"/>
  <c r="AP425" i="1"/>
  <c r="AE425" i="1"/>
  <c r="W425" i="1"/>
  <c r="O425" i="1"/>
  <c r="K425" i="1"/>
  <c r="AY425" i="1" s="1"/>
  <c r="I425" i="1"/>
  <c r="E425" i="1"/>
  <c r="AU424" i="1"/>
  <c r="AT424" i="1"/>
  <c r="AQ424" i="1"/>
  <c r="AP424" i="1" s="1"/>
  <c r="AM424" i="1"/>
  <c r="AK424" i="1"/>
  <c r="AG424" i="1"/>
  <c r="AC424" i="1"/>
  <c r="AC446" i="1" s="1"/>
  <c r="Y424" i="1"/>
  <c r="U424" i="1"/>
  <c r="U446" i="1" s="1"/>
  <c r="Q424" i="1"/>
  <c r="L424" i="1"/>
  <c r="BA424" i="1" s="1"/>
  <c r="K424" i="1"/>
  <c r="AY424" i="1" s="1"/>
  <c r="G424" i="1"/>
  <c r="G446" i="1" s="1"/>
  <c r="F424" i="1"/>
  <c r="AW423" i="1"/>
  <c r="AT423" i="1" s="1"/>
  <c r="AS423" i="1"/>
  <c r="AO423" i="1"/>
  <c r="AK423" i="1"/>
  <c r="N423" i="1"/>
  <c r="K423" i="1" s="1"/>
  <c r="AY423" i="1" s="1"/>
  <c r="J423" i="1"/>
  <c r="D423" i="1"/>
  <c r="AW422" i="1"/>
  <c r="AO422" i="1" s="1"/>
  <c r="AS422" i="1"/>
  <c r="AP422" i="1" s="1"/>
  <c r="K422" i="1"/>
  <c r="AY422" i="1" s="1"/>
  <c r="E422" i="1"/>
  <c r="AT421" i="1"/>
  <c r="AS421" i="1"/>
  <c r="AS420" i="1" s="1"/>
  <c r="AP420" i="1" s="1"/>
  <c r="W421" i="1"/>
  <c r="O421" i="1"/>
  <c r="D421" i="1"/>
  <c r="D420" i="1" s="1"/>
  <c r="AW420" i="1"/>
  <c r="AT420" i="1" s="1"/>
  <c r="AG420" i="1"/>
  <c r="AC420" i="1"/>
  <c r="Y420" i="1"/>
  <c r="U420" i="1"/>
  <c r="Q420" i="1"/>
  <c r="G420" i="1"/>
  <c r="F420" i="1"/>
  <c r="E420" i="1"/>
  <c r="AT419" i="1"/>
  <c r="AK419" i="1" s="1"/>
  <c r="AE419" i="1" s="1"/>
  <c r="K419" i="1"/>
  <c r="AY419" i="1" s="1"/>
  <c r="AW418" i="1"/>
  <c r="AT418" i="1" s="1"/>
  <c r="AL418" i="1"/>
  <c r="AD418" i="1"/>
  <c r="V418" i="1"/>
  <c r="K418" i="1"/>
  <c r="AO417" i="1"/>
  <c r="AK417" i="1"/>
  <c r="AG417" i="1"/>
  <c r="AE417" i="1"/>
  <c r="Y417" i="1"/>
  <c r="W417" i="1"/>
  <c r="U417" i="1"/>
  <c r="Q417" i="1"/>
  <c r="O417" i="1"/>
  <c r="G417" i="1"/>
  <c r="F417" i="1"/>
  <c r="E417" i="1"/>
  <c r="D417" i="1"/>
  <c r="AT416" i="1"/>
  <c r="AS416" i="1"/>
  <c r="AS415" i="1" s="1"/>
  <c r="AP415" i="1" s="1"/>
  <c r="AO416" i="1"/>
  <c r="AL416" i="1"/>
  <c r="AE416" i="1"/>
  <c r="AD416" i="1"/>
  <c r="W416" i="1"/>
  <c r="V416" i="1"/>
  <c r="O416" i="1"/>
  <c r="K416" i="1"/>
  <c r="AY416" i="1" s="1"/>
  <c r="E416" i="1"/>
  <c r="E415" i="1" s="1"/>
  <c r="D416" i="1"/>
  <c r="D415" i="1" s="1"/>
  <c r="AW415" i="1"/>
  <c r="AT415" i="1" s="1"/>
  <c r="AO415" i="1"/>
  <c r="AG415" i="1"/>
  <c r="Y415" i="1"/>
  <c r="Q415" i="1"/>
  <c r="K415" i="1"/>
  <c r="AY415" i="1" s="1"/>
  <c r="G415" i="1"/>
  <c r="F415" i="1"/>
  <c r="AW414" i="1"/>
  <c r="AW412" i="1" s="1"/>
  <c r="AT412" i="1" s="1"/>
  <c r="K414" i="1"/>
  <c r="AY414" i="1" s="1"/>
  <c r="AT413" i="1"/>
  <c r="AO413" i="1"/>
  <c r="AO412" i="1" s="1"/>
  <c r="AK413" i="1"/>
  <c r="AD413" i="1"/>
  <c r="W413" i="1"/>
  <c r="V413" i="1"/>
  <c r="O413" i="1"/>
  <c r="O412" i="1" s="1"/>
  <c r="K413" i="1"/>
  <c r="AY413" i="1" s="1"/>
  <c r="E413" i="1"/>
  <c r="E412" i="1" s="1"/>
  <c r="D413" i="1"/>
  <c r="D412" i="1" s="1"/>
  <c r="AG412" i="1"/>
  <c r="AC412" i="1"/>
  <c r="Y412" i="1"/>
  <c r="U412" i="1"/>
  <c r="Q412" i="1"/>
  <c r="N412" i="1"/>
  <c r="BE412" i="1" s="1"/>
  <c r="G412" i="1"/>
  <c r="F412" i="1"/>
  <c r="AT411" i="1"/>
  <c r="AP411" i="1"/>
  <c r="AL411" i="1"/>
  <c r="AD411" i="1"/>
  <c r="V411" i="1"/>
  <c r="K411" i="1"/>
  <c r="E411" i="1"/>
  <c r="AT410" i="1"/>
  <c r="AP410" i="1"/>
  <c r="AL410" i="1"/>
  <c r="AE410" i="1"/>
  <c r="AD410" i="1"/>
  <c r="W410" i="1"/>
  <c r="V410" i="1"/>
  <c r="O410" i="1"/>
  <c r="K410" i="1"/>
  <c r="AY410" i="1" s="1"/>
  <c r="E410" i="1"/>
  <c r="AT409" i="1"/>
  <c r="AL409" i="1"/>
  <c r="AS409" i="1" s="1"/>
  <c r="AD409" i="1"/>
  <c r="W409" i="1"/>
  <c r="V409" i="1"/>
  <c r="O409" i="1"/>
  <c r="K409" i="1"/>
  <c r="AY409" i="1" s="1"/>
  <c r="E409" i="1"/>
  <c r="E408" i="1" s="1"/>
  <c r="E404" i="1" s="1"/>
  <c r="AW408" i="1"/>
  <c r="AT408" i="1" s="1"/>
  <c r="AS408" i="1"/>
  <c r="AP408" i="1" s="1"/>
  <c r="AO408" i="1"/>
  <c r="AG408" i="1"/>
  <c r="AC408" i="1"/>
  <c r="Y408" i="1"/>
  <c r="U408" i="1"/>
  <c r="Q408" i="1"/>
  <c r="N408" i="1"/>
  <c r="BE408" i="1" s="1"/>
  <c r="G408" i="1"/>
  <c r="G404" i="1" s="1"/>
  <c r="F408" i="1"/>
  <c r="F404" i="1" s="1"/>
  <c r="D408" i="1"/>
  <c r="AP407" i="1"/>
  <c r="AL407" i="1"/>
  <c r="AF407" i="1"/>
  <c r="AD407" i="1"/>
  <c r="X407" i="1"/>
  <c r="V407" i="1"/>
  <c r="P407" i="1"/>
  <c r="AP406" i="1"/>
  <c r="AL406" i="1"/>
  <c r="AF406" i="1"/>
  <c r="AD406" i="1"/>
  <c r="X406" i="1"/>
  <c r="V406" i="1"/>
  <c r="P406" i="1"/>
  <c r="AT405" i="1"/>
  <c r="AP405" i="1"/>
  <c r="AK405" i="1"/>
  <c r="AL405" i="1" s="1"/>
  <c r="AD405" i="1"/>
  <c r="W405" i="1"/>
  <c r="V405" i="1"/>
  <c r="O405" i="1"/>
  <c r="K405" i="1"/>
  <c r="AY405" i="1" s="1"/>
  <c r="AW404" i="1"/>
  <c r="AT404" i="1" s="1"/>
  <c r="AG404" i="1"/>
  <c r="AC404" i="1"/>
  <c r="Y404" i="1"/>
  <c r="U404" i="1"/>
  <c r="N404" i="1"/>
  <c r="D404" i="1"/>
  <c r="AW401" i="1"/>
  <c r="AT401" i="1" s="1"/>
  <c r="W400" i="1"/>
  <c r="O400" i="1"/>
  <c r="D400" i="1"/>
  <c r="AW399" i="1"/>
  <c r="AO399" i="1" s="1"/>
  <c r="AS399" i="1"/>
  <c r="AP399" i="1" s="1"/>
  <c r="AL399" i="1"/>
  <c r="AE399" i="1"/>
  <c r="AD399" i="1"/>
  <c r="W399" i="1"/>
  <c r="V399" i="1"/>
  <c r="O399" i="1"/>
  <c r="K399" i="1"/>
  <c r="AY399" i="1" s="1"/>
  <c r="G399" i="1"/>
  <c r="E399" i="1" s="1"/>
  <c r="D399" i="1"/>
  <c r="AL398" i="1"/>
  <c r="AE398" i="1"/>
  <c r="AD398" i="1"/>
  <c r="W398" i="1"/>
  <c r="V398" i="1"/>
  <c r="O398" i="1"/>
  <c r="K398" i="1"/>
  <c r="AY398" i="1" s="1"/>
  <c r="AO397" i="1"/>
  <c r="AL397" i="1"/>
  <c r="AW397" i="1" s="1"/>
  <c r="AT397" i="1" s="1"/>
  <c r="AE397" i="1"/>
  <c r="AD397" i="1"/>
  <c r="W397" i="1"/>
  <c r="V397" i="1"/>
  <c r="O397" i="1"/>
  <c r="K397" i="1"/>
  <c r="AY397" i="1" s="1"/>
  <c r="E397" i="1"/>
  <c r="D397" i="1"/>
  <c r="AO396" i="1"/>
  <c r="AL396" i="1"/>
  <c r="AW396" i="1" s="1"/>
  <c r="AT396" i="1" s="1"/>
  <c r="AE396" i="1"/>
  <c r="AD396" i="1"/>
  <c r="W396" i="1"/>
  <c r="V396" i="1"/>
  <c r="O396" i="1"/>
  <c r="K396" i="1"/>
  <c r="AY396" i="1" s="1"/>
  <c r="E396" i="1"/>
  <c r="D396" i="1"/>
  <c r="D395" i="1" s="1"/>
  <c r="AG395" i="1"/>
  <c r="Y395" i="1"/>
  <c r="W395" i="1" s="1"/>
  <c r="U395" i="1"/>
  <c r="Q395" i="1"/>
  <c r="F395" i="1"/>
  <c r="AW394" i="1"/>
  <c r="AT394" i="1" s="1"/>
  <c r="AL394" i="1"/>
  <c r="AD394" i="1"/>
  <c r="V394" i="1"/>
  <c r="K394" i="1"/>
  <c r="AT393" i="1"/>
  <c r="AS393" i="1"/>
  <c r="AP393" i="1" s="1"/>
  <c r="AO393" i="1"/>
  <c r="AL393" i="1"/>
  <c r="AE393" i="1"/>
  <c r="AD393" i="1"/>
  <c r="W393" i="1"/>
  <c r="V393" i="1"/>
  <c r="O393" i="1"/>
  <c r="K393" i="1"/>
  <c r="AY393" i="1" s="1"/>
  <c r="E393" i="1"/>
  <c r="D393" i="1"/>
  <c r="D392" i="1" s="1"/>
  <c r="AW392" i="1"/>
  <c r="AT392" i="1" s="1"/>
  <c r="AS392" i="1"/>
  <c r="AP392" i="1" s="1"/>
  <c r="AO392" i="1"/>
  <c r="AK392" i="1"/>
  <c r="AG392" i="1"/>
  <c r="AC392" i="1"/>
  <c r="Y392" i="1"/>
  <c r="U392" i="1"/>
  <c r="Q392" i="1"/>
  <c r="N392" i="1"/>
  <c r="G392" i="1"/>
  <c r="F392" i="1"/>
  <c r="AT391" i="1"/>
  <c r="AP391" i="1"/>
  <c r="AL391" i="1"/>
  <c r="AD391" i="1"/>
  <c r="V391" i="1"/>
  <c r="K391" i="1"/>
  <c r="D391" i="1"/>
  <c r="AT390" i="1"/>
  <c r="AP390" i="1"/>
  <c r="AL390" i="1"/>
  <c r="AE390" i="1"/>
  <c r="AD390" i="1"/>
  <c r="W390" i="1"/>
  <c r="V390" i="1"/>
  <c r="O390" i="1"/>
  <c r="K390" i="1"/>
  <c r="AY390" i="1" s="1"/>
  <c r="D390" i="1"/>
  <c r="AT389" i="1"/>
  <c r="AS389" i="1"/>
  <c r="AP389" i="1" s="1"/>
  <c r="AO389" i="1"/>
  <c r="AL389" i="1"/>
  <c r="AE389" i="1"/>
  <c r="AD389" i="1"/>
  <c r="W389" i="1"/>
  <c r="V389" i="1"/>
  <c r="O389" i="1"/>
  <c r="K389" i="1"/>
  <c r="AY389" i="1" s="1"/>
  <c r="D389" i="1"/>
  <c r="AW388" i="1"/>
  <c r="AT388" i="1" s="1"/>
  <c r="AS388" i="1"/>
  <c r="AP388" i="1" s="1"/>
  <c r="AL388" i="1"/>
  <c r="AD388" i="1"/>
  <c r="W388" i="1"/>
  <c r="V388" i="1"/>
  <c r="O388" i="1"/>
  <c r="K388" i="1"/>
  <c r="AY388" i="1" s="1"/>
  <c r="E388" i="1"/>
  <c r="D388" i="1"/>
  <c r="AW387" i="1"/>
  <c r="AT387" i="1" s="1"/>
  <c r="AP387" i="1"/>
  <c r="AL387" i="1"/>
  <c r="AD387" i="1"/>
  <c r="W387" i="1"/>
  <c r="V387" i="1"/>
  <c r="O387" i="1"/>
  <c r="K387" i="1"/>
  <c r="AY387" i="1" s="1"/>
  <c r="AO386" i="1"/>
  <c r="AL386" i="1"/>
  <c r="AW386" i="1" s="1"/>
  <c r="AT386" i="1" s="1"/>
  <c r="AE386" i="1"/>
  <c r="AD386" i="1"/>
  <c r="W386" i="1"/>
  <c r="V386" i="1"/>
  <c r="O386" i="1"/>
  <c r="K386" i="1"/>
  <c r="AY386" i="1" s="1"/>
  <c r="E386" i="1"/>
  <c r="AW385" i="1"/>
  <c r="AT385" i="1" s="1"/>
  <c r="AO385" i="1"/>
  <c r="AL385" i="1"/>
  <c r="AS385" i="1" s="1"/>
  <c r="AP385" i="1" s="1"/>
  <c r="AE385" i="1"/>
  <c r="AD385" i="1"/>
  <c r="W385" i="1"/>
  <c r="V385" i="1"/>
  <c r="O385" i="1"/>
  <c r="K385" i="1"/>
  <c r="AY385" i="1" s="1"/>
  <c r="E385" i="1"/>
  <c r="D385" i="1"/>
  <c r="AG384" i="1"/>
  <c r="AC384" i="1"/>
  <c r="Y384" i="1"/>
  <c r="U384" i="1"/>
  <c r="Q384" i="1"/>
  <c r="N384" i="1"/>
  <c r="N379" i="1" s="1"/>
  <c r="N368" i="1" s="1"/>
  <c r="G384" i="1"/>
  <c r="F384" i="1"/>
  <c r="AW383" i="1"/>
  <c r="AT383" i="1" s="1"/>
  <c r="AS383" i="1"/>
  <c r="AL383" i="1"/>
  <c r="AD383" i="1"/>
  <c r="V383" i="1"/>
  <c r="K383" i="1"/>
  <c r="AW382" i="1"/>
  <c r="AT382" i="1" s="1"/>
  <c r="AP382" i="1"/>
  <c r="AL382" i="1"/>
  <c r="AD382" i="1"/>
  <c r="W382" i="1"/>
  <c r="V382" i="1"/>
  <c r="O382" i="1"/>
  <c r="K382" i="1"/>
  <c r="AY382" i="1" s="1"/>
  <c r="E382" i="1"/>
  <c r="D382" i="1"/>
  <c r="D380" i="1" s="1"/>
  <c r="AW381" i="1"/>
  <c r="AT381" i="1" s="1"/>
  <c r="AS381" i="1"/>
  <c r="AP381" i="1" s="1"/>
  <c r="AO381" i="1"/>
  <c r="AE381" i="1"/>
  <c r="AD381" i="1"/>
  <c r="W381" i="1"/>
  <c r="V381" i="1"/>
  <c r="O381" i="1"/>
  <c r="K381" i="1"/>
  <c r="AY381" i="1" s="1"/>
  <c r="E381" i="1"/>
  <c r="D381" i="1"/>
  <c r="AP380" i="1"/>
  <c r="AK380" i="1"/>
  <c r="AG380" i="1"/>
  <c r="Y380" i="1"/>
  <c r="V380" i="1"/>
  <c r="Q380" i="1"/>
  <c r="J368" i="1"/>
  <c r="H368" i="1" s="1"/>
  <c r="AE365" i="1"/>
  <c r="Z365" i="1"/>
  <c r="O365" i="1"/>
  <c r="K365" i="1"/>
  <c r="AY365" i="1" s="1"/>
  <c r="R362" i="1"/>
  <c r="K364" i="1"/>
  <c r="AY364" i="1" s="1"/>
  <c r="K358" i="1"/>
  <c r="AY358" i="1" s="1"/>
  <c r="AH360" i="1"/>
  <c r="P360" i="1"/>
  <c r="AH359" i="1"/>
  <c r="AE359" i="1"/>
  <c r="Z359" i="1"/>
  <c r="W359" i="1"/>
  <c r="R359" i="1"/>
  <c r="O359" i="1"/>
  <c r="K359" i="1"/>
  <c r="AY359" i="1" s="1"/>
  <c r="AE357" i="1"/>
  <c r="Z357" i="1"/>
  <c r="O357" i="1"/>
  <c r="K357" i="1"/>
  <c r="AY357" i="1" s="1"/>
  <c r="Q354" i="1"/>
  <c r="Q353" i="1" s="1"/>
  <c r="K354" i="1"/>
  <c r="AY354" i="1" s="1"/>
  <c r="K353" i="1"/>
  <c r="AY353" i="1" s="1"/>
  <c r="AG352" i="1"/>
  <c r="AH352" i="1" s="1"/>
  <c r="Y352" i="1"/>
  <c r="Z352" i="1" s="1"/>
  <c r="Q352" i="1"/>
  <c r="O352" i="1" s="1"/>
  <c r="P352" i="1" s="1"/>
  <c r="AG351" i="1"/>
  <c r="AE351" i="1" s="1"/>
  <c r="Y351" i="1"/>
  <c r="Q351" i="1"/>
  <c r="O351" i="1" s="1"/>
  <c r="AH350" i="1"/>
  <c r="R350" i="1"/>
  <c r="L349" i="1"/>
  <c r="L335" i="1" s="1"/>
  <c r="AY347" i="1"/>
  <c r="AY346" i="1"/>
  <c r="AH342" i="1"/>
  <c r="K342" i="1"/>
  <c r="AY342" i="1" s="1"/>
  <c r="AH341" i="1"/>
  <c r="Y341" i="1"/>
  <c r="Y339" i="1" s="1"/>
  <c r="Y338" i="1" s="1"/>
  <c r="Q341" i="1"/>
  <c r="R341" i="1" s="1"/>
  <c r="K341" i="1"/>
  <c r="AY341" i="1" s="1"/>
  <c r="W340" i="1"/>
  <c r="K340" i="1"/>
  <c r="AY340" i="1" s="1"/>
  <c r="BA339" i="1"/>
  <c r="AU336" i="1"/>
  <c r="AT336" i="1" s="1"/>
  <c r="AQ336" i="1"/>
  <c r="AP336" i="1" s="1"/>
  <c r="AP46" i="1" s="1"/>
  <c r="AP22" i="1" s="1"/>
  <c r="AM336" i="1"/>
  <c r="AM46" i="1" s="1"/>
  <c r="AM22" i="1" s="1"/>
  <c r="AU335" i="1"/>
  <c r="AT335" i="1" s="1"/>
  <c r="AQ335" i="1"/>
  <c r="AQ334" i="1" s="1"/>
  <c r="AP334" i="1" s="1"/>
  <c r="AM335" i="1"/>
  <c r="AK334" i="1"/>
  <c r="AC334" i="1"/>
  <c r="U334" i="1"/>
  <c r="N334" i="1"/>
  <c r="J334" i="1"/>
  <c r="I334" i="1"/>
  <c r="H334" i="1" s="1"/>
  <c r="G334" i="1"/>
  <c r="F334" i="1"/>
  <c r="AU333" i="1"/>
  <c r="AT333" i="1" s="1"/>
  <c r="AH333" i="1"/>
  <c r="AE333" i="1"/>
  <c r="Z333" i="1"/>
  <c r="W333" i="1"/>
  <c r="R333" i="1"/>
  <c r="O333" i="1"/>
  <c r="K333" i="1"/>
  <c r="AY333" i="1" s="1"/>
  <c r="E333" i="1"/>
  <c r="AH332" i="1"/>
  <c r="AF332" i="1"/>
  <c r="Z332" i="1"/>
  <c r="X332" i="1"/>
  <c r="R332" i="1"/>
  <c r="O332" i="1"/>
  <c r="P332" i="1" s="1"/>
  <c r="AH331" i="1"/>
  <c r="AF331" i="1"/>
  <c r="Z331" i="1"/>
  <c r="X331" i="1"/>
  <c r="R331" i="1"/>
  <c r="O331" i="1"/>
  <c r="P331" i="1" s="1"/>
  <c r="AT330" i="1"/>
  <c r="AQ330" i="1"/>
  <c r="AP330" i="1" s="1"/>
  <c r="AH330" i="1"/>
  <c r="AE330" i="1"/>
  <c r="Z330" i="1"/>
  <c r="W330" i="1"/>
  <c r="R330" i="1"/>
  <c r="O330" i="1"/>
  <c r="K330" i="1"/>
  <c r="AY330" i="1" s="1"/>
  <c r="AU329" i="1"/>
  <c r="AT329" i="1" s="1"/>
  <c r="AG329" i="1"/>
  <c r="Y329" i="1"/>
  <c r="W329" i="1" s="1"/>
  <c r="Q329" i="1"/>
  <c r="L329" i="1"/>
  <c r="AH328" i="1"/>
  <c r="AF328" i="1"/>
  <c r="Z328" i="1"/>
  <c r="X328" i="1"/>
  <c r="R328" i="1"/>
  <c r="O328" i="1"/>
  <c r="P328" i="1" s="1"/>
  <c r="AH327" i="1"/>
  <c r="AF327" i="1"/>
  <c r="Z327" i="1"/>
  <c r="X327" i="1"/>
  <c r="R327" i="1"/>
  <c r="O327" i="1"/>
  <c r="P327" i="1" s="1"/>
  <c r="AT326" i="1"/>
  <c r="AM326" i="1"/>
  <c r="AG326" i="1"/>
  <c r="AE326" i="1" s="1"/>
  <c r="Y326" i="1"/>
  <c r="Q326" i="1"/>
  <c r="O326" i="1" s="1"/>
  <c r="K326" i="1"/>
  <c r="AU325" i="1"/>
  <c r="AT325" i="1"/>
  <c r="AQ325" i="1"/>
  <c r="AP325" i="1" s="1"/>
  <c r="AG325" i="1"/>
  <c r="AH325" i="1" s="1"/>
  <c r="Y325" i="1"/>
  <c r="Q325" i="1"/>
  <c r="R325" i="1" s="1"/>
  <c r="K325" i="1"/>
  <c r="AU324" i="1"/>
  <c r="AT324" i="1" s="1"/>
  <c r="AP324" i="1"/>
  <c r="AG324" i="1"/>
  <c r="AE324" i="1" s="1"/>
  <c r="Y324" i="1"/>
  <c r="Q324" i="1"/>
  <c r="R324" i="1" s="1"/>
  <c r="K324" i="1"/>
  <c r="E324" i="1"/>
  <c r="AU323" i="1"/>
  <c r="AM323" i="1" s="1"/>
  <c r="AM322" i="1" s="1"/>
  <c r="AM321" i="1" s="1"/>
  <c r="AG323" i="1"/>
  <c r="Y323" i="1"/>
  <c r="Q323" i="1"/>
  <c r="K323" i="1"/>
  <c r="E323" i="1"/>
  <c r="L322" i="1"/>
  <c r="G321" i="1"/>
  <c r="F321" i="1"/>
  <c r="AG320" i="1"/>
  <c r="AH320" i="1" s="1"/>
  <c r="Y320" i="1"/>
  <c r="AZ320" i="1" s="1"/>
  <c r="Q320" i="1"/>
  <c r="R320" i="1" s="1"/>
  <c r="K320" i="1"/>
  <c r="AT319" i="1"/>
  <c r="AP319" i="1"/>
  <c r="AG319" i="1"/>
  <c r="AH319" i="1" s="1"/>
  <c r="Y319" i="1"/>
  <c r="Q319" i="1"/>
  <c r="R319" i="1" s="1"/>
  <c r="K319" i="1"/>
  <c r="I319" i="1"/>
  <c r="H319" i="1" s="1"/>
  <c r="E319" i="1"/>
  <c r="AU318" i="1"/>
  <c r="AT318" i="1" s="1"/>
  <c r="AQ318" i="1"/>
  <c r="AP318" i="1" s="1"/>
  <c r="AM318" i="1"/>
  <c r="L318" i="1"/>
  <c r="F318" i="1"/>
  <c r="E318" i="1" s="1"/>
  <c r="AH317" i="1"/>
  <c r="AF317" i="1"/>
  <c r="Z317" i="1"/>
  <c r="X317" i="1"/>
  <c r="R317" i="1"/>
  <c r="O317" i="1"/>
  <c r="P317" i="1" s="1"/>
  <c r="E317" i="1"/>
  <c r="AU316" i="1"/>
  <c r="AT316" i="1" s="1"/>
  <c r="AQ316" i="1"/>
  <c r="AP316" i="1" s="1"/>
  <c r="AM316" i="1"/>
  <c r="AM315" i="1" s="1"/>
  <c r="O316" i="1"/>
  <c r="L316" i="1"/>
  <c r="O315" i="1"/>
  <c r="F315" i="1"/>
  <c r="E315" i="1" s="1"/>
  <c r="AT314" i="1"/>
  <c r="AM314" i="1"/>
  <c r="AM299" i="1" s="1"/>
  <c r="AH314" i="1"/>
  <c r="Y314" i="1"/>
  <c r="AZ314" i="1" s="1"/>
  <c r="Q314" i="1"/>
  <c r="O314" i="1" s="1"/>
  <c r="K314" i="1"/>
  <c r="AU313" i="1"/>
  <c r="AT313" i="1"/>
  <c r="AQ313" i="1"/>
  <c r="AH313" i="1"/>
  <c r="AE313" i="1"/>
  <c r="W313" i="1"/>
  <c r="X313" i="1" s="1"/>
  <c r="AU310" i="1"/>
  <c r="AT310" i="1" s="1"/>
  <c r="AP310" i="1"/>
  <c r="K310" i="1"/>
  <c r="AY310" i="1" s="1"/>
  <c r="E310" i="1"/>
  <c r="AU309" i="1"/>
  <c r="AM309" i="1" s="1"/>
  <c r="AM308" i="1" s="1"/>
  <c r="AH309" i="1"/>
  <c r="AE309" i="1"/>
  <c r="Z309" i="1"/>
  <c r="W309" i="1"/>
  <c r="R309" i="1"/>
  <c r="O309" i="1"/>
  <c r="K309" i="1"/>
  <c r="AY309" i="1" s="1"/>
  <c r="E309" i="1"/>
  <c r="AU308" i="1"/>
  <c r="AT308" i="1" s="1"/>
  <c r="Y308" i="1"/>
  <c r="Y298" i="1" s="1"/>
  <c r="Y297" i="1" s="1"/>
  <c r="L308" i="1"/>
  <c r="G307" i="1"/>
  <c r="F307" i="1"/>
  <c r="AH306" i="1"/>
  <c r="AE306" i="1"/>
  <c r="Z306" i="1"/>
  <c r="W306" i="1"/>
  <c r="X306" i="1" s="1"/>
  <c r="R306" i="1"/>
  <c r="O306" i="1"/>
  <c r="P306" i="1" s="1"/>
  <c r="E306" i="1"/>
  <c r="AT305" i="1"/>
  <c r="AP305" i="1"/>
  <c r="AH305" i="1"/>
  <c r="AE305" i="1"/>
  <c r="Z305" i="1"/>
  <c r="W305" i="1"/>
  <c r="R305" i="1"/>
  <c r="O305" i="1"/>
  <c r="E305" i="1"/>
  <c r="AU304" i="1"/>
  <c r="AT304" i="1" s="1"/>
  <c r="AQ304" i="1"/>
  <c r="AP304" i="1" s="1"/>
  <c r="AM304" i="1"/>
  <c r="AG304" i="1"/>
  <c r="AE304" i="1" s="1"/>
  <c r="Y304" i="1"/>
  <c r="Q304" i="1"/>
  <c r="O304" i="1" s="1"/>
  <c r="L304" i="1"/>
  <c r="G304" i="1"/>
  <c r="F304" i="1"/>
  <c r="AH303" i="1"/>
  <c r="AE303" i="1"/>
  <c r="Z303" i="1"/>
  <c r="W303" i="1"/>
  <c r="X303" i="1" s="1"/>
  <c r="R303" i="1"/>
  <c r="O303" i="1"/>
  <c r="P303" i="1" s="1"/>
  <c r="E303" i="1"/>
  <c r="AT302" i="1"/>
  <c r="AM302" i="1"/>
  <c r="AM301" i="1" s="1"/>
  <c r="AG302" i="1"/>
  <c r="AH302" i="1" s="1"/>
  <c r="Y302" i="1"/>
  <c r="W302" i="1" s="1"/>
  <c r="Q302" i="1"/>
  <c r="R302" i="1" s="1"/>
  <c r="K302" i="1"/>
  <c r="AY302" i="1" s="1"/>
  <c r="E302" i="1"/>
  <c r="I302" i="1" s="1"/>
  <c r="AU301" i="1"/>
  <c r="AT301" i="1" s="1"/>
  <c r="L301" i="1"/>
  <c r="BA301" i="1" s="1"/>
  <c r="G301" i="1"/>
  <c r="F301" i="1"/>
  <c r="AU299" i="1"/>
  <c r="AQ299" i="1"/>
  <c r="AP299" i="1" s="1"/>
  <c r="Y299" i="1"/>
  <c r="W299" i="1" s="1"/>
  <c r="Q299" i="1"/>
  <c r="O299" i="1" s="1"/>
  <c r="L299" i="1"/>
  <c r="AW297" i="1"/>
  <c r="AS297" i="1"/>
  <c r="AO297" i="1"/>
  <c r="J297" i="1"/>
  <c r="AE296" i="1"/>
  <c r="W296" i="1"/>
  <c r="O296" i="1"/>
  <c r="E296" i="1"/>
  <c r="K292" i="1"/>
  <c r="AY292" i="1" s="1"/>
  <c r="K291" i="1"/>
  <c r="AY291" i="1" s="1"/>
  <c r="AE290" i="1"/>
  <c r="O290" i="1"/>
  <c r="R290" i="1"/>
  <c r="AG289" i="1"/>
  <c r="AE289" i="1" s="1"/>
  <c r="Q289" i="1"/>
  <c r="O289" i="1" s="1"/>
  <c r="AH288" i="1"/>
  <c r="AF288" i="1"/>
  <c r="Z288" i="1"/>
  <c r="X288" i="1"/>
  <c r="R288" i="1"/>
  <c r="P288" i="1"/>
  <c r="AH287" i="1"/>
  <c r="AF287" i="1"/>
  <c r="Z287" i="1"/>
  <c r="X287" i="1"/>
  <c r="R287" i="1"/>
  <c r="P287" i="1"/>
  <c r="AH286" i="1"/>
  <c r="AF286" i="1"/>
  <c r="Z286" i="1"/>
  <c r="X286" i="1"/>
  <c r="R286" i="1"/>
  <c r="P286" i="1"/>
  <c r="AH285" i="1"/>
  <c r="AF285" i="1"/>
  <c r="Z285" i="1"/>
  <c r="X285" i="1"/>
  <c r="R285" i="1"/>
  <c r="P285" i="1"/>
  <c r="AH284" i="1"/>
  <c r="AF284" i="1"/>
  <c r="Z284" i="1"/>
  <c r="X284" i="1"/>
  <c r="R284" i="1"/>
  <c r="P284" i="1"/>
  <c r="AH283" i="1"/>
  <c r="AF283" i="1"/>
  <c r="Z283" i="1"/>
  <c r="X283" i="1"/>
  <c r="R283" i="1"/>
  <c r="P283" i="1"/>
  <c r="AH282" i="1"/>
  <c r="AF282" i="1"/>
  <c r="Z282" i="1"/>
  <c r="X282" i="1"/>
  <c r="R282" i="1"/>
  <c r="P282" i="1"/>
  <c r="AG281" i="1"/>
  <c r="AE281" i="1" s="1"/>
  <c r="Y281" i="1"/>
  <c r="Z281" i="1" s="1"/>
  <c r="Q281" i="1"/>
  <c r="O281" i="1" s="1"/>
  <c r="K281" i="1"/>
  <c r="AY281" i="1" s="1"/>
  <c r="L280" i="1"/>
  <c r="AH279" i="1"/>
  <c r="Z279" i="1"/>
  <c r="R279" i="1"/>
  <c r="K279" i="1"/>
  <c r="AH278" i="1"/>
  <c r="Z278" i="1"/>
  <c r="R278" i="1"/>
  <c r="K278" i="1"/>
  <c r="AH277" i="1"/>
  <c r="AF277" i="1"/>
  <c r="Z277" i="1"/>
  <c r="X277" i="1"/>
  <c r="R277" i="1"/>
  <c r="P277" i="1"/>
  <c r="AH276" i="1"/>
  <c r="AE276" i="1"/>
  <c r="Z276" i="1"/>
  <c r="W276" i="1"/>
  <c r="R276" i="1"/>
  <c r="O276" i="1"/>
  <c r="K276" i="1"/>
  <c r="AH275" i="1"/>
  <c r="AF275" i="1"/>
  <c r="Z275" i="1"/>
  <c r="X275" i="1"/>
  <c r="R275" i="1"/>
  <c r="P275" i="1"/>
  <c r="AH274" i="1"/>
  <c r="AE274" i="1"/>
  <c r="W274" i="1"/>
  <c r="O274" i="1"/>
  <c r="AG273" i="1"/>
  <c r="AH273" i="1" s="1"/>
  <c r="Q273" i="1"/>
  <c r="O273" i="1" s="1"/>
  <c r="AT272" i="1"/>
  <c r="AG272" i="1"/>
  <c r="Y272" i="1"/>
  <c r="Z272" i="1" s="1"/>
  <c r="Q272" i="1"/>
  <c r="K272" i="1"/>
  <c r="AY272" i="1" s="1"/>
  <c r="AG271" i="1"/>
  <c r="Y271" i="1"/>
  <c r="W271" i="1" s="1"/>
  <c r="Q271" i="1"/>
  <c r="K271" i="1"/>
  <c r="AY271" i="1" s="1"/>
  <c r="AH270" i="1"/>
  <c r="Z270" i="1"/>
  <c r="R270" i="1"/>
  <c r="K270" i="1"/>
  <c r="AT269" i="1"/>
  <c r="AG269" i="1"/>
  <c r="AH269" i="1" s="1"/>
  <c r="Y269" i="1"/>
  <c r="Z269" i="1" s="1"/>
  <c r="R269" i="1"/>
  <c r="O269" i="1"/>
  <c r="K269" i="1"/>
  <c r="AY269" i="1" s="1"/>
  <c r="E269" i="1"/>
  <c r="AU268" i="1"/>
  <c r="AT268" i="1" s="1"/>
  <c r="AM268" i="1"/>
  <c r="L268" i="1"/>
  <c r="BA268" i="1" s="1"/>
  <c r="AU267" i="1"/>
  <c r="AT267" i="1" s="1"/>
  <c r="AM267" i="1"/>
  <c r="AK267" i="1"/>
  <c r="AC267" i="1"/>
  <c r="U267" i="1"/>
  <c r="L267" i="1"/>
  <c r="G267" i="1"/>
  <c r="F267" i="1"/>
  <c r="AH266" i="1"/>
  <c r="AE266" i="1"/>
  <c r="Z266" i="1"/>
  <c r="W266" i="1"/>
  <c r="X266" i="1" s="1"/>
  <c r="R266" i="1"/>
  <c r="O266" i="1"/>
  <c r="P266" i="1" s="1"/>
  <c r="E266" i="1"/>
  <c r="AT265" i="1"/>
  <c r="AQ265" i="1"/>
  <c r="AP265" i="1" s="1"/>
  <c r="AH265" i="1"/>
  <c r="AE265" i="1"/>
  <c r="Z265" i="1"/>
  <c r="W265" i="1"/>
  <c r="R265" i="1"/>
  <c r="O265" i="1"/>
  <c r="K265" i="1"/>
  <c r="AY265" i="1" s="1"/>
  <c r="E265" i="1"/>
  <c r="I265" i="1" s="1"/>
  <c r="AU264" i="1"/>
  <c r="AT264" i="1" s="1"/>
  <c r="AM264" i="1"/>
  <c r="AK264" i="1"/>
  <c r="AG264" i="1"/>
  <c r="AC264" i="1"/>
  <c r="Y264" i="1"/>
  <c r="U264" i="1"/>
  <c r="Q264" i="1"/>
  <c r="L264" i="1"/>
  <c r="BA264" i="1" s="1"/>
  <c r="G264" i="1"/>
  <c r="F264" i="1"/>
  <c r="AH263" i="1"/>
  <c r="AF263" i="1"/>
  <c r="Z263" i="1"/>
  <c r="X263" i="1"/>
  <c r="R263" i="1"/>
  <c r="P263" i="1"/>
  <c r="AH262" i="1"/>
  <c r="AF262" i="1"/>
  <c r="Z262" i="1"/>
  <c r="X262" i="1"/>
  <c r="R262" i="1"/>
  <c r="P262" i="1"/>
  <c r="AH261" i="1"/>
  <c r="AF261" i="1"/>
  <c r="Z261" i="1"/>
  <c r="X261" i="1"/>
  <c r="R261" i="1"/>
  <c r="P261" i="1"/>
  <c r="AH260" i="1"/>
  <c r="AF260" i="1"/>
  <c r="Z260" i="1"/>
  <c r="X260" i="1"/>
  <c r="R260" i="1"/>
  <c r="P260" i="1"/>
  <c r="AH259" i="1"/>
  <c r="AF259" i="1"/>
  <c r="Z259" i="1"/>
  <c r="X259" i="1"/>
  <c r="R259" i="1"/>
  <c r="P259" i="1"/>
  <c r="AH258" i="1"/>
  <c r="AF258" i="1"/>
  <c r="Z258" i="1"/>
  <c r="X258" i="1"/>
  <c r="R258" i="1"/>
  <c r="P258" i="1"/>
  <c r="AH257" i="1"/>
  <c r="AF257" i="1"/>
  <c r="Z257" i="1"/>
  <c r="X257" i="1"/>
  <c r="R257" i="1"/>
  <c r="P257" i="1"/>
  <c r="AU256" i="1"/>
  <c r="AT256" i="1" s="1"/>
  <c r="AH256" i="1"/>
  <c r="AE256" i="1"/>
  <c r="R256" i="1"/>
  <c r="O256" i="1"/>
  <c r="K256" i="1"/>
  <c r="AY256" i="1" s="1"/>
  <c r="AU255" i="1"/>
  <c r="AH255" i="1"/>
  <c r="AE255" i="1"/>
  <c r="Z255" i="1"/>
  <c r="R255" i="1"/>
  <c r="O255" i="1"/>
  <c r="K255" i="1"/>
  <c r="AY255" i="1" s="1"/>
  <c r="AM254" i="1"/>
  <c r="AG254" i="1"/>
  <c r="AE254" i="1" s="1"/>
  <c r="Q254" i="1"/>
  <c r="O254" i="1" s="1"/>
  <c r="L254" i="1"/>
  <c r="AH253" i="1"/>
  <c r="AF253" i="1"/>
  <c r="Z253" i="1"/>
  <c r="X253" i="1"/>
  <c r="R253" i="1"/>
  <c r="P253" i="1"/>
  <c r="AH252" i="1"/>
  <c r="AF252" i="1"/>
  <c r="Z252" i="1"/>
  <c r="X252" i="1"/>
  <c r="R252" i="1"/>
  <c r="P252" i="1"/>
  <c r="AH251" i="1"/>
  <c r="AF251" i="1"/>
  <c r="Z251" i="1"/>
  <c r="X251" i="1"/>
  <c r="R251" i="1"/>
  <c r="P251" i="1"/>
  <c r="AH250" i="1"/>
  <c r="AF250" i="1"/>
  <c r="Z250" i="1"/>
  <c r="X250" i="1"/>
  <c r="R250" i="1"/>
  <c r="P250" i="1"/>
  <c r="AH249" i="1"/>
  <c r="AF249" i="1"/>
  <c r="Z249" i="1"/>
  <c r="X249" i="1"/>
  <c r="R249" i="1"/>
  <c r="P249" i="1"/>
  <c r="AH248" i="1"/>
  <c r="AF248" i="1"/>
  <c r="Z248" i="1"/>
  <c r="X248" i="1"/>
  <c r="R248" i="1"/>
  <c r="P248" i="1"/>
  <c r="AH247" i="1"/>
  <c r="AF247" i="1"/>
  <c r="Z247" i="1"/>
  <c r="X247" i="1"/>
  <c r="R247" i="1"/>
  <c r="P247" i="1"/>
  <c r="AH246" i="1"/>
  <c r="AF246" i="1"/>
  <c r="Z246" i="1"/>
  <c r="X246" i="1"/>
  <c r="R246" i="1"/>
  <c r="P246" i="1"/>
  <c r="E246" i="1"/>
  <c r="AU245" i="1"/>
  <c r="AT245" i="1" s="1"/>
  <c r="AH245" i="1"/>
  <c r="AE245" i="1"/>
  <c r="Z245" i="1"/>
  <c r="W245" i="1"/>
  <c r="R245" i="1"/>
  <c r="O245" i="1"/>
  <c r="K245" i="1"/>
  <c r="AY245" i="1" s="1"/>
  <c r="E245" i="1"/>
  <c r="AU244" i="1"/>
  <c r="AM244" i="1" s="1"/>
  <c r="AM243" i="1" s="1"/>
  <c r="AH244" i="1"/>
  <c r="AE244" i="1"/>
  <c r="Z244" i="1"/>
  <c r="W244" i="1"/>
  <c r="R244" i="1"/>
  <c r="O244" i="1"/>
  <c r="K244" i="1"/>
  <c r="AY244" i="1" s="1"/>
  <c r="E244" i="1"/>
  <c r="I244" i="1" s="1"/>
  <c r="AK243" i="1"/>
  <c r="AG243" i="1"/>
  <c r="AC243" i="1"/>
  <c r="Y243" i="1"/>
  <c r="U243" i="1"/>
  <c r="Q243" i="1"/>
  <c r="L243" i="1"/>
  <c r="G243" i="1"/>
  <c r="F243" i="1"/>
  <c r="AU242" i="1"/>
  <c r="AM242" i="1" s="1"/>
  <c r="AH242" i="1"/>
  <c r="AE242" i="1"/>
  <c r="Z242" i="1"/>
  <c r="R242" i="1"/>
  <c r="O242" i="1"/>
  <c r="K242" i="1"/>
  <c r="AY242" i="1" s="1"/>
  <c r="E242" i="1"/>
  <c r="AU241" i="1"/>
  <c r="AT241" i="1" s="1"/>
  <c r="AE241" i="1"/>
  <c r="W241" i="1"/>
  <c r="R241" i="1"/>
  <c r="O241" i="1"/>
  <c r="K241" i="1"/>
  <c r="AY241" i="1" s="1"/>
  <c r="AU240" i="1"/>
  <c r="AT240" i="1" s="1"/>
  <c r="AG240" i="1"/>
  <c r="AH240" i="1" s="1"/>
  <c r="Y240" i="1"/>
  <c r="Z240" i="1" s="1"/>
  <c r="Q240" i="1"/>
  <c r="O240" i="1" s="1"/>
  <c r="K240" i="1"/>
  <c r="AY240" i="1" s="1"/>
  <c r="L239" i="1"/>
  <c r="AT238" i="1"/>
  <c r="AG238" i="1"/>
  <c r="Y238" i="1"/>
  <c r="Q238" i="1"/>
  <c r="O238" i="1" s="1"/>
  <c r="K238" i="1"/>
  <c r="AY238" i="1" s="1"/>
  <c r="AQ237" i="1"/>
  <c r="AP237" i="1" s="1"/>
  <c r="AM237" i="1"/>
  <c r="AK237" i="1"/>
  <c r="AC237" i="1"/>
  <c r="U237" i="1"/>
  <c r="I237" i="1"/>
  <c r="H237" i="1" s="1"/>
  <c r="G237" i="1"/>
  <c r="F237" i="1"/>
  <c r="O236" i="1"/>
  <c r="K236" i="1"/>
  <c r="AY236" i="1" s="1"/>
  <c r="AT235" i="1"/>
  <c r="AM235" i="1"/>
  <c r="AM229" i="1" s="1"/>
  <c r="AG235" i="1"/>
  <c r="AG229" i="1" s="1"/>
  <c r="Y235" i="1"/>
  <c r="Z235" i="1" s="1"/>
  <c r="Q235" i="1"/>
  <c r="Q229" i="1" s="1"/>
  <c r="K235" i="1"/>
  <c r="AY235" i="1" s="1"/>
  <c r="AH234" i="1"/>
  <c r="Z234" i="1"/>
  <c r="R234" i="1"/>
  <c r="O234" i="1"/>
  <c r="K234" i="1"/>
  <c r="AH233" i="1"/>
  <c r="Z233" i="1"/>
  <c r="R233" i="1"/>
  <c r="O233" i="1"/>
  <c r="K233" i="1"/>
  <c r="AT232" i="1"/>
  <c r="AP232" i="1"/>
  <c r="AH232" i="1"/>
  <c r="AE232" i="1"/>
  <c r="Z232" i="1"/>
  <c r="W232" i="1"/>
  <c r="R232" i="1"/>
  <c r="O232" i="1"/>
  <c r="K232" i="1"/>
  <c r="AY232" i="1" s="1"/>
  <c r="I232" i="1"/>
  <c r="H232" i="1" s="1"/>
  <c r="E232" i="1"/>
  <c r="AT231" i="1"/>
  <c r="AP231" i="1"/>
  <c r="AH231" i="1"/>
  <c r="AE231" i="1"/>
  <c r="Z231" i="1"/>
  <c r="W231" i="1"/>
  <c r="R231" i="1"/>
  <c r="O231" i="1"/>
  <c r="K231" i="1"/>
  <c r="AY231" i="1" s="1"/>
  <c r="I231" i="1"/>
  <c r="H231" i="1" s="1"/>
  <c r="E231" i="1"/>
  <c r="AH230" i="1"/>
  <c r="Z230" i="1"/>
  <c r="R230" i="1"/>
  <c r="O230" i="1"/>
  <c r="K230" i="1"/>
  <c r="AU229" i="1"/>
  <c r="AT229" i="1" s="1"/>
  <c r="AQ229" i="1"/>
  <c r="AP229" i="1" s="1"/>
  <c r="L229" i="1"/>
  <c r="G229" i="1"/>
  <c r="F229" i="1"/>
  <c r="AT228" i="1"/>
  <c r="AG228" i="1"/>
  <c r="Y228" i="1"/>
  <c r="Q228" i="1"/>
  <c r="O228" i="1" s="1"/>
  <c r="K228" i="1"/>
  <c r="AY228" i="1" s="1"/>
  <c r="AU227" i="1"/>
  <c r="AT227" i="1" s="1"/>
  <c r="AH227" i="1"/>
  <c r="AE227" i="1"/>
  <c r="Z227" i="1"/>
  <c r="W227" i="1"/>
  <c r="R227" i="1"/>
  <c r="O227" i="1"/>
  <c r="K227" i="1"/>
  <c r="AY227" i="1" s="1"/>
  <c r="H227" i="1"/>
  <c r="E227" i="1"/>
  <c r="AT226" i="1"/>
  <c r="K226" i="1"/>
  <c r="AY226" i="1" s="1"/>
  <c r="AT225" i="1"/>
  <c r="AM225" i="1"/>
  <c r="AM224" i="1" s="1"/>
  <c r="AM223" i="1" s="1"/>
  <c r="AG225" i="1"/>
  <c r="Y225" i="1"/>
  <c r="K225" i="1"/>
  <c r="I225" i="1"/>
  <c r="I223" i="1" s="1"/>
  <c r="H223" i="1" s="1"/>
  <c r="E225" i="1"/>
  <c r="Q223" i="1"/>
  <c r="O223" i="1" s="1"/>
  <c r="G223" i="1"/>
  <c r="F223" i="1"/>
  <c r="AH222" i="1"/>
  <c r="Z222" i="1"/>
  <c r="R222" i="1"/>
  <c r="K222" i="1"/>
  <c r="AY222" i="1" s="1"/>
  <c r="AT221" i="1"/>
  <c r="Z221" i="1"/>
  <c r="K221" i="1"/>
  <c r="AY221" i="1" s="1"/>
  <c r="E221" i="1"/>
  <c r="AT220" i="1"/>
  <c r="AM220" i="1"/>
  <c r="AM219" i="1" s="1"/>
  <c r="AG220" i="1"/>
  <c r="Y220" i="1"/>
  <c r="Q220" i="1"/>
  <c r="K220" i="1"/>
  <c r="AY220" i="1" s="1"/>
  <c r="E220" i="1"/>
  <c r="AU219" i="1"/>
  <c r="AT219" i="1" s="1"/>
  <c r="K219" i="1"/>
  <c r="AY219" i="1" s="1"/>
  <c r="G219" i="1"/>
  <c r="F219" i="1"/>
  <c r="D219" i="1"/>
  <c r="D215" i="1" s="1"/>
  <c r="AU217" i="1"/>
  <c r="AT217" i="1" s="1"/>
  <c r="AQ217" i="1"/>
  <c r="AP217" i="1" s="1"/>
  <c r="L217" i="1"/>
  <c r="AW215" i="1"/>
  <c r="AS215" i="1"/>
  <c r="AO215" i="1"/>
  <c r="N215" i="1"/>
  <c r="J215" i="1"/>
  <c r="Z213" i="1"/>
  <c r="AH212" i="1"/>
  <c r="AE212" i="1"/>
  <c r="BA212" i="1" s="1"/>
  <c r="Z212" i="1"/>
  <c r="W212" i="1"/>
  <c r="R212" i="1"/>
  <c r="O212" i="1"/>
  <c r="K212" i="1"/>
  <c r="O211" i="1"/>
  <c r="AH210" i="1"/>
  <c r="AE210" i="1"/>
  <c r="BA210" i="1" s="1"/>
  <c r="Z210" i="1"/>
  <c r="R210" i="1"/>
  <c r="K210" i="1"/>
  <c r="AH209" i="1"/>
  <c r="AE209" i="1"/>
  <c r="BA209" i="1" s="1"/>
  <c r="Y209" i="1"/>
  <c r="W209" i="1" s="1"/>
  <c r="Q209" i="1"/>
  <c r="R209" i="1" s="1"/>
  <c r="K209" i="1"/>
  <c r="AG208" i="1"/>
  <c r="AG206" i="1" s="1"/>
  <c r="AH207" i="1"/>
  <c r="AE207" i="1"/>
  <c r="R207" i="1"/>
  <c r="O207" i="1"/>
  <c r="K207" i="1"/>
  <c r="AT206" i="1"/>
  <c r="AM206" i="1"/>
  <c r="E206" i="1"/>
  <c r="AU205" i="1"/>
  <c r="F205" i="1"/>
  <c r="E205" i="1" s="1"/>
  <c r="D205" i="1"/>
  <c r="AH201" i="1"/>
  <c r="AF201" i="1"/>
  <c r="Z201" i="1"/>
  <c r="X201" i="1"/>
  <c r="R201" i="1"/>
  <c r="O201" i="1"/>
  <c r="P201" i="1" s="1"/>
  <c r="AH200" i="1"/>
  <c r="AF200" i="1"/>
  <c r="Z200" i="1"/>
  <c r="X200" i="1"/>
  <c r="R200" i="1"/>
  <c r="O200" i="1"/>
  <c r="P200" i="1" s="1"/>
  <c r="AH199" i="1"/>
  <c r="AF199" i="1"/>
  <c r="Z199" i="1"/>
  <c r="X199" i="1"/>
  <c r="R199" i="1"/>
  <c r="O199" i="1"/>
  <c r="P199" i="1" s="1"/>
  <c r="AH198" i="1"/>
  <c r="AF198" i="1"/>
  <c r="Z198" i="1"/>
  <c r="X198" i="1"/>
  <c r="R198" i="1"/>
  <c r="O198" i="1"/>
  <c r="P198" i="1" s="1"/>
  <c r="AH197" i="1"/>
  <c r="AF197" i="1"/>
  <c r="Z197" i="1"/>
  <c r="X197" i="1"/>
  <c r="R197" i="1"/>
  <c r="O197" i="1"/>
  <c r="P197" i="1" s="1"/>
  <c r="AH196" i="1"/>
  <c r="AF196" i="1"/>
  <c r="Z196" i="1"/>
  <c r="X196" i="1"/>
  <c r="R196" i="1"/>
  <c r="O196" i="1"/>
  <c r="P196" i="1" s="1"/>
  <c r="AH195" i="1"/>
  <c r="AF195" i="1"/>
  <c r="Z195" i="1"/>
  <c r="X195" i="1"/>
  <c r="R195" i="1"/>
  <c r="O195" i="1"/>
  <c r="P195" i="1" s="1"/>
  <c r="AH194" i="1"/>
  <c r="AF194" i="1"/>
  <c r="Z194" i="1"/>
  <c r="X194" i="1"/>
  <c r="R194" i="1"/>
  <c r="O194" i="1"/>
  <c r="P194" i="1" s="1"/>
  <c r="AH193" i="1"/>
  <c r="AF193" i="1"/>
  <c r="Z193" i="1"/>
  <c r="X193" i="1"/>
  <c r="R193" i="1"/>
  <c r="O193" i="1"/>
  <c r="P193" i="1" s="1"/>
  <c r="AH192" i="1"/>
  <c r="AF192" i="1"/>
  <c r="Z192" i="1"/>
  <c r="X192" i="1"/>
  <c r="R192" i="1"/>
  <c r="O192" i="1"/>
  <c r="P192" i="1" s="1"/>
  <c r="AH191" i="1"/>
  <c r="AF191" i="1"/>
  <c r="Z191" i="1"/>
  <c r="X191" i="1"/>
  <c r="R191" i="1"/>
  <c r="O191" i="1"/>
  <c r="P191" i="1" s="1"/>
  <c r="AH190" i="1"/>
  <c r="AF190" i="1"/>
  <c r="Z190" i="1"/>
  <c r="X190" i="1"/>
  <c r="R190" i="1"/>
  <c r="O190" i="1"/>
  <c r="P190" i="1" s="1"/>
  <c r="AH189" i="1"/>
  <c r="AF189" i="1"/>
  <c r="Z189" i="1"/>
  <c r="X189" i="1"/>
  <c r="R189" i="1"/>
  <c r="O189" i="1"/>
  <c r="P189" i="1" s="1"/>
  <c r="AH188" i="1"/>
  <c r="AF188" i="1"/>
  <c r="Z188" i="1"/>
  <c r="X188" i="1"/>
  <c r="R188" i="1"/>
  <c r="O188" i="1"/>
  <c r="P188" i="1" s="1"/>
  <c r="AH187" i="1"/>
  <c r="AF187" i="1"/>
  <c r="Z187" i="1"/>
  <c r="X187" i="1"/>
  <c r="R187" i="1"/>
  <c r="O187" i="1"/>
  <c r="P187" i="1" s="1"/>
  <c r="AH186" i="1"/>
  <c r="AF186" i="1"/>
  <c r="Z186" i="1"/>
  <c r="X186" i="1"/>
  <c r="R186" i="1"/>
  <c r="O186" i="1"/>
  <c r="P186" i="1" s="1"/>
  <c r="AH185" i="1"/>
  <c r="AF185" i="1"/>
  <c r="Z185" i="1"/>
  <c r="X185" i="1"/>
  <c r="R185" i="1"/>
  <c r="O185" i="1"/>
  <c r="P185" i="1" s="1"/>
  <c r="AH184" i="1"/>
  <c r="AF184" i="1"/>
  <c r="Z184" i="1"/>
  <c r="X184" i="1"/>
  <c r="R184" i="1"/>
  <c r="O184" i="1"/>
  <c r="P184" i="1" s="1"/>
  <c r="AH183" i="1"/>
  <c r="AF183" i="1"/>
  <c r="Z183" i="1"/>
  <c r="X183" i="1"/>
  <c r="R183" i="1"/>
  <c r="O183" i="1"/>
  <c r="P183" i="1" s="1"/>
  <c r="AH182" i="1"/>
  <c r="AF182" i="1"/>
  <c r="Z182" i="1"/>
  <c r="X182" i="1"/>
  <c r="R182" i="1"/>
  <c r="O182" i="1"/>
  <c r="P182" i="1" s="1"/>
  <c r="AH181" i="1"/>
  <c r="AF181" i="1"/>
  <c r="Z181" i="1"/>
  <c r="X181" i="1"/>
  <c r="R181" i="1"/>
  <c r="O181" i="1"/>
  <c r="P181" i="1" s="1"/>
  <c r="J180" i="1"/>
  <c r="G180" i="1"/>
  <c r="F180" i="1"/>
  <c r="AT171" i="1"/>
  <c r="AM171" i="1"/>
  <c r="AE171" i="1"/>
  <c r="BA171" i="1" s="1"/>
  <c r="W171" i="1"/>
  <c r="R171" i="1"/>
  <c r="O171" i="1"/>
  <c r="L170" i="1"/>
  <c r="K171" i="1"/>
  <c r="E171" i="1"/>
  <c r="AU170" i="1"/>
  <c r="AT170" i="1" s="1"/>
  <c r="AG170" i="1"/>
  <c r="AE170" i="1" s="1"/>
  <c r="Y170" i="1"/>
  <c r="W170" i="1" s="1"/>
  <c r="Q170" i="1"/>
  <c r="F170" i="1"/>
  <c r="E170" i="1" s="1"/>
  <c r="D170" i="1"/>
  <c r="AV169" i="1"/>
  <c r="AT169" i="1" s="1"/>
  <c r="AN169" i="1"/>
  <c r="AR169" i="1" s="1"/>
  <c r="AP169" i="1" s="1"/>
  <c r="AE169" i="1"/>
  <c r="AB169" i="1"/>
  <c r="O169" i="1"/>
  <c r="K169" i="1"/>
  <c r="X169" i="1" s="1"/>
  <c r="AW168" i="1"/>
  <c r="AU168" i="1"/>
  <c r="AS168" i="1"/>
  <c r="AS32" i="1" s="1"/>
  <c r="AQ168" i="1"/>
  <c r="AQ32" i="1" s="1"/>
  <c r="AO168" i="1"/>
  <c r="AO32" i="1" s="1"/>
  <c r="AM168" i="1"/>
  <c r="AE168" i="1"/>
  <c r="O168" i="1"/>
  <c r="N168" i="1"/>
  <c r="M168" i="1"/>
  <c r="M203" i="1" s="1"/>
  <c r="BC203" i="1" s="1"/>
  <c r="L168" i="1"/>
  <c r="L32" i="1" s="1"/>
  <c r="D168" i="1"/>
  <c r="D180" i="1" s="1"/>
  <c r="AE167" i="1"/>
  <c r="BA167" i="1" s="1"/>
  <c r="O167" i="1"/>
  <c r="AH166" i="1"/>
  <c r="AE166" i="1"/>
  <c r="BA166" i="1" s="1"/>
  <c r="R166" i="1"/>
  <c r="O166" i="1"/>
  <c r="K166" i="1"/>
  <c r="AY166" i="1" s="1"/>
  <c r="AG165" i="1"/>
  <c r="Q165" i="1"/>
  <c r="AH164" i="1"/>
  <c r="AE164" i="1"/>
  <c r="BA164" i="1" s="1"/>
  <c r="W164" i="1"/>
  <c r="R164" i="1"/>
  <c r="O164" i="1"/>
  <c r="K164" i="1"/>
  <c r="AY164" i="1" s="1"/>
  <c r="AH163" i="1"/>
  <c r="AE163" i="1"/>
  <c r="BA163" i="1" s="1"/>
  <c r="R163" i="1"/>
  <c r="O163" i="1"/>
  <c r="K163" i="1"/>
  <c r="AY163" i="1" s="1"/>
  <c r="AG162" i="1"/>
  <c r="Y162" i="1"/>
  <c r="Q162" i="1"/>
  <c r="K162" i="1"/>
  <c r="AY162" i="1" s="1"/>
  <c r="AH160" i="1"/>
  <c r="AE160" i="1"/>
  <c r="BA160" i="1" s="1"/>
  <c r="Z160" i="1"/>
  <c r="W160" i="1"/>
  <c r="R160" i="1"/>
  <c r="O160" i="1"/>
  <c r="K160" i="1"/>
  <c r="AH159" i="1"/>
  <c r="AE159" i="1"/>
  <c r="BA159" i="1" s="1"/>
  <c r="W159" i="1"/>
  <c r="R159" i="1"/>
  <c r="O159" i="1"/>
  <c r="K159" i="1"/>
  <c r="AG158" i="1"/>
  <c r="AE158" i="1" s="1"/>
  <c r="BA158" i="1" s="1"/>
  <c r="Q158" i="1"/>
  <c r="O158" i="1" s="1"/>
  <c r="L158" i="1"/>
  <c r="K158" i="1" s="1"/>
  <c r="AY158" i="1" s="1"/>
  <c r="AG157" i="1"/>
  <c r="AH157" i="1" s="1"/>
  <c r="Y157" i="1"/>
  <c r="Z157" i="1" s="1"/>
  <c r="Q157" i="1"/>
  <c r="R157" i="1" s="1"/>
  <c r="K157" i="1"/>
  <c r="AY157" i="1" s="1"/>
  <c r="AT156" i="1"/>
  <c r="AH156" i="1"/>
  <c r="AE156" i="1"/>
  <c r="BA156" i="1" s="1"/>
  <c r="Z156" i="1"/>
  <c r="R156" i="1"/>
  <c r="O156" i="1"/>
  <c r="K156" i="1"/>
  <c r="AY156" i="1" s="1"/>
  <c r="AU155" i="1"/>
  <c r="AT155" i="1" s="1"/>
  <c r="L155" i="1"/>
  <c r="I155" i="1" s="1"/>
  <c r="H155" i="1" s="1"/>
  <c r="E155" i="1"/>
  <c r="AH154" i="1"/>
  <c r="AE154" i="1"/>
  <c r="BA154" i="1" s="1"/>
  <c r="Z154" i="1"/>
  <c r="X154" i="1"/>
  <c r="R154" i="1"/>
  <c r="O154" i="1"/>
  <c r="P154" i="1" s="1"/>
  <c r="AH153" i="1"/>
  <c r="AE153" i="1"/>
  <c r="BA153" i="1" s="1"/>
  <c r="Z153" i="1"/>
  <c r="X153" i="1"/>
  <c r="R153" i="1"/>
  <c r="O153" i="1"/>
  <c r="P153" i="1" s="1"/>
  <c r="AH152" i="1"/>
  <c r="AE152" i="1"/>
  <c r="BA152" i="1" s="1"/>
  <c r="Z152" i="1"/>
  <c r="X152" i="1"/>
  <c r="R152" i="1"/>
  <c r="O152" i="1"/>
  <c r="P152" i="1" s="1"/>
  <c r="AH151" i="1"/>
  <c r="AE151" i="1"/>
  <c r="BA151" i="1" s="1"/>
  <c r="Z151" i="1"/>
  <c r="X151" i="1"/>
  <c r="R151" i="1"/>
  <c r="O151" i="1"/>
  <c r="P151" i="1" s="1"/>
  <c r="AH150" i="1"/>
  <c r="AE150" i="1"/>
  <c r="BA150" i="1" s="1"/>
  <c r="Z150" i="1"/>
  <c r="X150" i="1"/>
  <c r="R150" i="1"/>
  <c r="O150" i="1"/>
  <c r="P150" i="1" s="1"/>
  <c r="AH149" i="1"/>
  <c r="AE149" i="1"/>
  <c r="BA149" i="1" s="1"/>
  <c r="Z149" i="1"/>
  <c r="X149" i="1"/>
  <c r="R149" i="1"/>
  <c r="O149" i="1"/>
  <c r="P149" i="1" s="1"/>
  <c r="AH148" i="1"/>
  <c r="AE148" i="1"/>
  <c r="BA148" i="1" s="1"/>
  <c r="Z148" i="1"/>
  <c r="X148" i="1"/>
  <c r="R148" i="1"/>
  <c r="O148" i="1"/>
  <c r="P148" i="1" s="1"/>
  <c r="AH147" i="1"/>
  <c r="AE147" i="1"/>
  <c r="BA147" i="1" s="1"/>
  <c r="Z147" i="1"/>
  <c r="X147" i="1"/>
  <c r="R147" i="1"/>
  <c r="O147" i="1"/>
  <c r="P147" i="1" s="1"/>
  <c r="AH146" i="1"/>
  <c r="AE146" i="1"/>
  <c r="BA146" i="1" s="1"/>
  <c r="Z146" i="1"/>
  <c r="X146" i="1"/>
  <c r="R146" i="1"/>
  <c r="O146" i="1"/>
  <c r="P146" i="1" s="1"/>
  <c r="AE145" i="1"/>
  <c r="BA145" i="1" s="1"/>
  <c r="W145" i="1"/>
  <c r="O145" i="1"/>
  <c r="L145" i="1"/>
  <c r="L144" i="1" s="1"/>
  <c r="K145" i="1"/>
  <c r="AY145" i="1" s="1"/>
  <c r="H145" i="1"/>
  <c r="E145" i="1"/>
  <c r="AK144" i="1"/>
  <c r="AG144" i="1"/>
  <c r="AC144" i="1"/>
  <c r="Y144" i="1"/>
  <c r="U144" i="1"/>
  <c r="Q144" i="1"/>
  <c r="N144" i="1"/>
  <c r="I144" i="1"/>
  <c r="H144" i="1" s="1"/>
  <c r="G144" i="1"/>
  <c r="M144" i="1" s="1"/>
  <c r="F144" i="1"/>
  <c r="E144" i="1" s="1"/>
  <c r="AU143" i="1"/>
  <c r="AT143" i="1" s="1"/>
  <c r="AP143" i="1"/>
  <c r="AH143" i="1"/>
  <c r="AE143" i="1"/>
  <c r="BA143" i="1" s="1"/>
  <c r="Z143" i="1"/>
  <c r="W143" i="1"/>
  <c r="R143" i="1"/>
  <c r="O143" i="1"/>
  <c r="K143" i="1"/>
  <c r="AY143" i="1" s="1"/>
  <c r="I143" i="1"/>
  <c r="H143" i="1" s="1"/>
  <c r="E143" i="1"/>
  <c r="AU142" i="1"/>
  <c r="AT142" i="1" s="1"/>
  <c r="AH142" i="1"/>
  <c r="AE142" i="1"/>
  <c r="BA142" i="1" s="1"/>
  <c r="Z142" i="1"/>
  <c r="W142" i="1"/>
  <c r="R142" i="1"/>
  <c r="O142" i="1"/>
  <c r="K142" i="1"/>
  <c r="AY142" i="1" s="1"/>
  <c r="I142" i="1"/>
  <c r="H142" i="1" s="1"/>
  <c r="E142" i="1"/>
  <c r="AM141" i="1"/>
  <c r="AG141" i="1"/>
  <c r="AG139" i="1" s="1"/>
  <c r="AE139" i="1" s="1"/>
  <c r="BA139" i="1" s="1"/>
  <c r="Y141" i="1"/>
  <c r="W141" i="1" s="1"/>
  <c r="Q141" i="1"/>
  <c r="L141" i="1"/>
  <c r="AU140" i="1"/>
  <c r="AT140" i="1" s="1"/>
  <c r="AQ140" i="1"/>
  <c r="AP140" i="1" s="1"/>
  <c r="AM140" i="1"/>
  <c r="AH140" i="1"/>
  <c r="AE140" i="1"/>
  <c r="BA140" i="1" s="1"/>
  <c r="Z140" i="1"/>
  <c r="W140" i="1"/>
  <c r="R140" i="1"/>
  <c r="O140" i="1"/>
  <c r="K140" i="1"/>
  <c r="AY140" i="1" s="1"/>
  <c r="H140" i="1"/>
  <c r="E140" i="1"/>
  <c r="I139" i="1"/>
  <c r="H139" i="1" s="1"/>
  <c r="G139" i="1"/>
  <c r="M139" i="1" s="1"/>
  <c r="F139" i="1"/>
  <c r="E139" i="1" s="1"/>
  <c r="AU138" i="1"/>
  <c r="AM138" i="1" s="1"/>
  <c r="AH138" i="1"/>
  <c r="AE138" i="1"/>
  <c r="BA138" i="1" s="1"/>
  <c r="Z138" i="1"/>
  <c r="W138" i="1"/>
  <c r="R138" i="1"/>
  <c r="O138" i="1"/>
  <c r="K138" i="1"/>
  <c r="AY138" i="1" s="1"/>
  <c r="AT137" i="1"/>
  <c r="AM137" i="1"/>
  <c r="AH137" i="1"/>
  <c r="AE137" i="1"/>
  <c r="BA137" i="1" s="1"/>
  <c r="Z137" i="1"/>
  <c r="W137" i="1"/>
  <c r="R137" i="1"/>
  <c r="O137" i="1"/>
  <c r="K137" i="1"/>
  <c r="AY137" i="1" s="1"/>
  <c r="Y136" i="1"/>
  <c r="Y135" i="1" s="1"/>
  <c r="O136" i="1"/>
  <c r="L136" i="1"/>
  <c r="K136" i="1" s="1"/>
  <c r="AY136" i="1" s="1"/>
  <c r="AH124" i="1"/>
  <c r="AE124" i="1"/>
  <c r="Z124" i="1"/>
  <c r="X124" i="1"/>
  <c r="O124" i="1"/>
  <c r="P124" i="1" s="1"/>
  <c r="AH123" i="1"/>
  <c r="AE123" i="1"/>
  <c r="Z123" i="1"/>
  <c r="X123" i="1"/>
  <c r="O123" i="1"/>
  <c r="P123" i="1" s="1"/>
  <c r="Q121" i="1"/>
  <c r="O121" i="1" s="1"/>
  <c r="AH120" i="1"/>
  <c r="AE120" i="1"/>
  <c r="BA120" i="1" s="1"/>
  <c r="Z120" i="1"/>
  <c r="R120" i="1"/>
  <c r="O120" i="1"/>
  <c r="K120" i="1"/>
  <c r="AH119" i="1"/>
  <c r="AE119" i="1"/>
  <c r="BA119" i="1" s="1"/>
  <c r="Z119" i="1"/>
  <c r="W119" i="1"/>
  <c r="R119" i="1"/>
  <c r="O119" i="1"/>
  <c r="K119" i="1"/>
  <c r="AY119" i="1" s="1"/>
  <c r="AG118" i="1"/>
  <c r="Y118" i="1"/>
  <c r="W118" i="1" s="1"/>
  <c r="Q118" i="1"/>
  <c r="L118" i="1"/>
  <c r="K118" i="1" s="1"/>
  <c r="AY118" i="1" s="1"/>
  <c r="AH116" i="1"/>
  <c r="AE116" i="1"/>
  <c r="Z116" i="1"/>
  <c r="X116" i="1"/>
  <c r="R116" i="1"/>
  <c r="O116" i="1"/>
  <c r="P116" i="1" s="1"/>
  <c r="AH115" i="1"/>
  <c r="AE115" i="1"/>
  <c r="Z115" i="1"/>
  <c r="X115" i="1"/>
  <c r="R115" i="1"/>
  <c r="O115" i="1"/>
  <c r="P115" i="1" s="1"/>
  <c r="AH114" i="1"/>
  <c r="AE114" i="1"/>
  <c r="Z114" i="1"/>
  <c r="X114" i="1"/>
  <c r="R114" i="1"/>
  <c r="O114" i="1"/>
  <c r="P114" i="1" s="1"/>
  <c r="AH113" i="1"/>
  <c r="AE113" i="1"/>
  <c r="Z113" i="1"/>
  <c r="X113" i="1"/>
  <c r="R113" i="1"/>
  <c r="O113" i="1"/>
  <c r="P113" i="1" s="1"/>
  <c r="AE111" i="1"/>
  <c r="W111" i="1"/>
  <c r="O111" i="1"/>
  <c r="AG110" i="1"/>
  <c r="AE110" i="1" s="1"/>
  <c r="Y110" i="1"/>
  <c r="W110" i="1" s="1"/>
  <c r="Q110" i="1"/>
  <c r="O110" i="1" s="1"/>
  <c r="AH109" i="1"/>
  <c r="AE109" i="1"/>
  <c r="BA109" i="1" s="1"/>
  <c r="O109" i="1"/>
  <c r="K109" i="1"/>
  <c r="AY109" i="1" s="1"/>
  <c r="AE108" i="1"/>
  <c r="O108" i="1"/>
  <c r="AG107" i="1"/>
  <c r="Q107" i="1"/>
  <c r="AE106" i="1"/>
  <c r="Y106" i="1"/>
  <c r="W106" i="1"/>
  <c r="O106" i="1"/>
  <c r="R106" i="1"/>
  <c r="K106" i="1"/>
  <c r="AY106" i="1" s="1"/>
  <c r="AG105" i="1"/>
  <c r="AE105" i="1" s="1"/>
  <c r="BA105" i="1" s="1"/>
  <c r="Q105" i="1"/>
  <c r="AW103" i="1"/>
  <c r="AV103" i="1"/>
  <c r="AU103" i="1"/>
  <c r="AS103" i="1"/>
  <c r="AR103" i="1"/>
  <c r="AQ103" i="1"/>
  <c r="AP103" i="1"/>
  <c r="AO103" i="1"/>
  <c r="AN103" i="1"/>
  <c r="AM103" i="1"/>
  <c r="AK103" i="1"/>
  <c r="AI103" i="1"/>
  <c r="AG103" i="1"/>
  <c r="AC103" i="1"/>
  <c r="AA103" i="1"/>
  <c r="Y103" i="1"/>
  <c r="U103" i="1"/>
  <c r="S103" i="1"/>
  <c r="Q103" i="1"/>
  <c r="N103" i="1"/>
  <c r="M103" i="1"/>
  <c r="L103" i="1"/>
  <c r="Z103" i="1" s="1"/>
  <c r="D103" i="1"/>
  <c r="AH101" i="1"/>
  <c r="AE101" i="1"/>
  <c r="BA101" i="1" s="1"/>
  <c r="Z101" i="1"/>
  <c r="X101" i="1"/>
  <c r="R101" i="1"/>
  <c r="O101" i="1"/>
  <c r="P101" i="1" s="1"/>
  <c r="AH100" i="1"/>
  <c r="AE100" i="1"/>
  <c r="BA100" i="1" s="1"/>
  <c r="Z100" i="1"/>
  <c r="X100" i="1"/>
  <c r="R100" i="1"/>
  <c r="O100" i="1"/>
  <c r="P100" i="1" s="1"/>
  <c r="AH99" i="1"/>
  <c r="AE99" i="1"/>
  <c r="BA99" i="1" s="1"/>
  <c r="Z99" i="1"/>
  <c r="X99" i="1"/>
  <c r="R99" i="1"/>
  <c r="O99" i="1"/>
  <c r="P99" i="1" s="1"/>
  <c r="AH98" i="1"/>
  <c r="AE98" i="1"/>
  <c r="BA98" i="1" s="1"/>
  <c r="Z98" i="1"/>
  <c r="X98" i="1"/>
  <c r="R98" i="1"/>
  <c r="O98" i="1"/>
  <c r="P98" i="1" s="1"/>
  <c r="AH97" i="1"/>
  <c r="AE97" i="1"/>
  <c r="BA97" i="1" s="1"/>
  <c r="Z97" i="1"/>
  <c r="X97" i="1"/>
  <c r="R97" i="1"/>
  <c r="O97" i="1"/>
  <c r="P97" i="1" s="1"/>
  <c r="AH96" i="1"/>
  <c r="AE96" i="1"/>
  <c r="BA96" i="1" s="1"/>
  <c r="Z96" i="1"/>
  <c r="X96" i="1"/>
  <c r="R96" i="1"/>
  <c r="O96" i="1"/>
  <c r="P96" i="1" s="1"/>
  <c r="AH95" i="1"/>
  <c r="AE95" i="1"/>
  <c r="BA95" i="1" s="1"/>
  <c r="Z95" i="1"/>
  <c r="X95" i="1"/>
  <c r="R95" i="1"/>
  <c r="O95" i="1"/>
  <c r="P95" i="1" s="1"/>
  <c r="AH94" i="1"/>
  <c r="AE94" i="1"/>
  <c r="BA94" i="1" s="1"/>
  <c r="Z94" i="1"/>
  <c r="X94" i="1"/>
  <c r="R94" i="1"/>
  <c r="O94" i="1"/>
  <c r="P94" i="1" s="1"/>
  <c r="AH93" i="1"/>
  <c r="AE93" i="1"/>
  <c r="BA93" i="1" s="1"/>
  <c r="Z93" i="1"/>
  <c r="X93" i="1"/>
  <c r="R93" i="1"/>
  <c r="O93" i="1"/>
  <c r="P93" i="1" s="1"/>
  <c r="AH92" i="1"/>
  <c r="AE92" i="1"/>
  <c r="BA92" i="1" s="1"/>
  <c r="Z92" i="1"/>
  <c r="X92" i="1"/>
  <c r="R92" i="1"/>
  <c r="O92" i="1"/>
  <c r="P92" i="1" s="1"/>
  <c r="AH91" i="1"/>
  <c r="AE91" i="1"/>
  <c r="BA91" i="1" s="1"/>
  <c r="Z91" i="1"/>
  <c r="X91" i="1"/>
  <c r="R91" i="1"/>
  <c r="O91" i="1"/>
  <c r="P91" i="1" s="1"/>
  <c r="AT90" i="1"/>
  <c r="AM90" i="1"/>
  <c r="AG90" i="1"/>
  <c r="AH90" i="1" s="1"/>
  <c r="Z90" i="1"/>
  <c r="Q90" i="1"/>
  <c r="R90" i="1" s="1"/>
  <c r="K90" i="1"/>
  <c r="AY90" i="1" s="1"/>
  <c r="AU89" i="1"/>
  <c r="AZ89" i="1" s="1"/>
  <c r="AT89" i="1"/>
  <c r="AQ89" i="1"/>
  <c r="AP89" i="1" s="1"/>
  <c r="W89" i="1"/>
  <c r="Q89" i="1"/>
  <c r="R89" i="1" s="1"/>
  <c r="K89" i="1"/>
  <c r="AU88" i="1"/>
  <c r="AP88" i="1"/>
  <c r="AH88" i="1"/>
  <c r="W88" i="1"/>
  <c r="R88" i="1"/>
  <c r="K88" i="1"/>
  <c r="E88" i="1"/>
  <c r="AU87" i="1"/>
  <c r="Z87" i="1"/>
  <c r="R87" i="1"/>
  <c r="K87" i="1"/>
  <c r="E87" i="1"/>
  <c r="L86" i="1"/>
  <c r="L85" i="1" s="1"/>
  <c r="G85" i="1"/>
  <c r="G81" i="1" s="1"/>
  <c r="F85" i="1"/>
  <c r="AU83" i="1"/>
  <c r="AT83" i="1" s="1"/>
  <c r="AQ83" i="1"/>
  <c r="AP83" i="1" s="1"/>
  <c r="AM83" i="1"/>
  <c r="AG83" i="1"/>
  <c r="AE83" i="1" s="1"/>
  <c r="BA83" i="1" s="1"/>
  <c r="Y83" i="1"/>
  <c r="W83" i="1" s="1"/>
  <c r="Q83" i="1"/>
  <c r="O83" i="1" s="1"/>
  <c r="L83" i="1"/>
  <c r="AM82" i="1"/>
  <c r="AW81" i="1"/>
  <c r="AS81" i="1"/>
  <c r="AO81" i="1"/>
  <c r="AK81" i="1"/>
  <c r="AC81" i="1"/>
  <c r="U81" i="1"/>
  <c r="N81" i="1"/>
  <c r="N53" i="1" s="1"/>
  <c r="J81" i="1"/>
  <c r="I81" i="1"/>
  <c r="H81" i="1" s="1"/>
  <c r="F81" i="1"/>
  <c r="AT80" i="1"/>
  <c r="AG80" i="1"/>
  <c r="AH80" i="1" s="1"/>
  <c r="Y80" i="1"/>
  <c r="W80" i="1" s="1"/>
  <c r="Q80" i="1"/>
  <c r="R80" i="1" s="1"/>
  <c r="K80" i="1"/>
  <c r="AY80" i="1" s="1"/>
  <c r="AH79" i="1"/>
  <c r="AE79" i="1"/>
  <c r="BA79" i="1" s="1"/>
  <c r="Z79" i="1"/>
  <c r="W79" i="1"/>
  <c r="R79" i="1"/>
  <c r="O79" i="1"/>
  <c r="K79" i="1"/>
  <c r="AY79" i="1" s="1"/>
  <c r="AH78" i="1"/>
  <c r="AE78" i="1"/>
  <c r="BA78" i="1" s="1"/>
  <c r="Z78" i="1"/>
  <c r="R78" i="1"/>
  <c r="O78" i="1"/>
  <c r="K78" i="1"/>
  <c r="AT77" i="1"/>
  <c r="AG77" i="1"/>
  <c r="AH77" i="1" s="1"/>
  <c r="Y77" i="1"/>
  <c r="W77" i="1" s="1"/>
  <c r="Q77" i="1"/>
  <c r="R77" i="1" s="1"/>
  <c r="K77" i="1"/>
  <c r="AY77" i="1" s="1"/>
  <c r="E77" i="1"/>
  <c r="AU76" i="1"/>
  <c r="AT76" i="1" s="1"/>
  <c r="AM76" i="1"/>
  <c r="L76" i="1"/>
  <c r="K76" i="1" s="1"/>
  <c r="AY76" i="1" s="1"/>
  <c r="AU75" i="1"/>
  <c r="AT75" i="1" s="1"/>
  <c r="AM75" i="1"/>
  <c r="AK75" i="1"/>
  <c r="AC75" i="1"/>
  <c r="U75" i="1"/>
  <c r="L75" i="1"/>
  <c r="K75" i="1" s="1"/>
  <c r="AY75" i="1" s="1"/>
  <c r="G75" i="1"/>
  <c r="F75" i="1"/>
  <c r="AU74" i="1"/>
  <c r="AG74" i="1"/>
  <c r="AE74" i="1" s="1"/>
  <c r="Y74" i="1"/>
  <c r="Z74" i="1" s="1"/>
  <c r="Q74" i="1"/>
  <c r="O74" i="1" s="1"/>
  <c r="K74" i="1"/>
  <c r="E74" i="1"/>
  <c r="AU73" i="1"/>
  <c r="Y73" i="1"/>
  <c r="Z73" i="1" s="1"/>
  <c r="Q73" i="1"/>
  <c r="R73" i="1" s="1"/>
  <c r="K73" i="1"/>
  <c r="E73" i="1"/>
  <c r="I73" i="1" s="1"/>
  <c r="AK72" i="1"/>
  <c r="AC72" i="1"/>
  <c r="U72" i="1"/>
  <c r="L72" i="1"/>
  <c r="K72" i="1" s="1"/>
  <c r="G72" i="1"/>
  <c r="F72" i="1"/>
  <c r="AU71" i="1"/>
  <c r="AG71" i="1"/>
  <c r="AE71" i="1" s="1"/>
  <c r="Y71" i="1"/>
  <c r="Z71" i="1" s="1"/>
  <c r="Q71" i="1"/>
  <c r="O71" i="1" s="1"/>
  <c r="K71" i="1"/>
  <c r="E71" i="1"/>
  <c r="AU70" i="1"/>
  <c r="AG70" i="1"/>
  <c r="AE70" i="1" s="1"/>
  <c r="Y70" i="1"/>
  <c r="Z70" i="1" s="1"/>
  <c r="Q70" i="1"/>
  <c r="O70" i="1" s="1"/>
  <c r="K70" i="1"/>
  <c r="AU69" i="1"/>
  <c r="AG69" i="1"/>
  <c r="AE69" i="1" s="1"/>
  <c r="Y69" i="1"/>
  <c r="Z69" i="1" s="1"/>
  <c r="Q69" i="1"/>
  <c r="O69" i="1" s="1"/>
  <c r="K69" i="1"/>
  <c r="L68" i="1"/>
  <c r="K68" i="1" s="1"/>
  <c r="AT67" i="1"/>
  <c r="AG67" i="1"/>
  <c r="AH67" i="1" s="1"/>
  <c r="Y67" i="1"/>
  <c r="W67" i="1" s="1"/>
  <c r="Q67" i="1"/>
  <c r="K67" i="1"/>
  <c r="AY67" i="1" s="1"/>
  <c r="AQ66" i="1"/>
  <c r="AP66" i="1" s="1"/>
  <c r="AM66" i="1"/>
  <c r="AK66" i="1"/>
  <c r="AC66" i="1"/>
  <c r="U66" i="1"/>
  <c r="I66" i="1"/>
  <c r="H66" i="1" s="1"/>
  <c r="G66" i="1"/>
  <c r="F66" i="1"/>
  <c r="AT65" i="1"/>
  <c r="AG65" i="1"/>
  <c r="AE65" i="1" s="1"/>
  <c r="BA65" i="1" s="1"/>
  <c r="Y65" i="1"/>
  <c r="Z65" i="1" s="1"/>
  <c r="Q65" i="1"/>
  <c r="O65" i="1" s="1"/>
  <c r="K65" i="1"/>
  <c r="AY65" i="1" s="1"/>
  <c r="AU64" i="1"/>
  <c r="AU61" i="1" s="1"/>
  <c r="AT61" i="1" s="1"/>
  <c r="AG64" i="1"/>
  <c r="AH64" i="1" s="1"/>
  <c r="Y64" i="1"/>
  <c r="Z64" i="1" s="1"/>
  <c r="Q64" i="1"/>
  <c r="R64" i="1" s="1"/>
  <c r="K64" i="1"/>
  <c r="H64" i="1"/>
  <c r="E64" i="1"/>
  <c r="AT63" i="1"/>
  <c r="AG63" i="1"/>
  <c r="AH63" i="1" s="1"/>
  <c r="Y63" i="1"/>
  <c r="Z63" i="1" s="1"/>
  <c r="Q63" i="1"/>
  <c r="R63" i="1" s="1"/>
  <c r="K63" i="1"/>
  <c r="AT62" i="1"/>
  <c r="AM62" i="1"/>
  <c r="AM61" i="1" s="1"/>
  <c r="AM60" i="1" s="1"/>
  <c r="Y62" i="1"/>
  <c r="W62" i="1" s="1"/>
  <c r="Q62" i="1"/>
  <c r="R62" i="1" s="1"/>
  <c r="K62" i="1"/>
  <c r="AY62" i="1" s="1"/>
  <c r="I62" i="1"/>
  <c r="H62" i="1" s="1"/>
  <c r="E62" i="1"/>
  <c r="L61" i="1"/>
  <c r="L60" i="1" s="1"/>
  <c r="G60" i="1"/>
  <c r="F60" i="1"/>
  <c r="AU59" i="1"/>
  <c r="AT59" i="1" s="1"/>
  <c r="AH59" i="1"/>
  <c r="Z59" i="1"/>
  <c r="R59" i="1"/>
  <c r="O59" i="1"/>
  <c r="K59" i="1"/>
  <c r="AY59" i="1" s="1"/>
  <c r="I59" i="1"/>
  <c r="I180" i="1" s="1"/>
  <c r="E59" i="1"/>
  <c r="E180" i="1" s="1"/>
  <c r="AT58" i="1"/>
  <c r="AM58" i="1"/>
  <c r="Y58" i="1"/>
  <c r="AZ58" i="1" s="1"/>
  <c r="AX58" i="1" s="1"/>
  <c r="Q58" i="1"/>
  <c r="R58" i="1" s="1"/>
  <c r="K58" i="1"/>
  <c r="I58" i="1"/>
  <c r="H58" i="1" s="1"/>
  <c r="E58" i="1"/>
  <c r="AG57" i="1"/>
  <c r="AE57" i="1" s="1"/>
  <c r="Q57" i="1"/>
  <c r="Q56" i="1" s="1"/>
  <c r="L57" i="1"/>
  <c r="J56" i="1"/>
  <c r="J55" i="1" s="1"/>
  <c r="G56" i="1"/>
  <c r="G55" i="1" s="1"/>
  <c r="F56" i="1"/>
  <c r="E56" i="1" s="1"/>
  <c r="E55" i="1" s="1"/>
  <c r="D56" i="1"/>
  <c r="D55" i="1" s="1"/>
  <c r="N55" i="1"/>
  <c r="M55" i="1"/>
  <c r="AW54" i="1"/>
  <c r="AV54" i="1"/>
  <c r="AU54" i="1"/>
  <c r="AS54" i="1"/>
  <c r="AR54" i="1"/>
  <c r="AQ54" i="1"/>
  <c r="AP54" i="1"/>
  <c r="AO54" i="1"/>
  <c r="AN54" i="1"/>
  <c r="AM54" i="1"/>
  <c r="AK54" i="1"/>
  <c r="AK202" i="1" s="1"/>
  <c r="AI54" i="1"/>
  <c r="AI202" i="1" s="1"/>
  <c r="AC54" i="1"/>
  <c r="AA54" i="1"/>
  <c r="AA202" i="1" s="1"/>
  <c r="U54" i="1"/>
  <c r="U202" i="1" s="1"/>
  <c r="S54" i="1"/>
  <c r="S202" i="1" s="1"/>
  <c r="N54" i="1"/>
  <c r="M54" i="1"/>
  <c r="D54" i="1"/>
  <c r="AW53" i="1"/>
  <c r="AV53" i="1"/>
  <c r="AU53" i="1"/>
  <c r="AS53" i="1"/>
  <c r="AR53" i="1"/>
  <c r="AQ53" i="1"/>
  <c r="AP53" i="1"/>
  <c r="AO53" i="1"/>
  <c r="AN53" i="1"/>
  <c r="AM53" i="1"/>
  <c r="AK53" i="1"/>
  <c r="AK203" i="1" s="1"/>
  <c r="AI53" i="1"/>
  <c r="AI203" i="1" s="1"/>
  <c r="AC53" i="1"/>
  <c r="AA53" i="1"/>
  <c r="AA203" i="1" s="1"/>
  <c r="U53" i="1"/>
  <c r="U203" i="1" s="1"/>
  <c r="S53" i="1"/>
  <c r="S203" i="1" s="1"/>
  <c r="D53" i="1"/>
  <c r="AW52" i="1"/>
  <c r="AW180" i="1" s="1"/>
  <c r="AV52" i="1"/>
  <c r="AV27" i="1" s="1"/>
  <c r="AS52" i="1"/>
  <c r="AR52" i="1"/>
  <c r="AO52" i="1"/>
  <c r="AO180" i="1" s="1"/>
  <c r="AN52" i="1"/>
  <c r="AK52" i="1"/>
  <c r="AK180" i="1" s="1"/>
  <c r="AI52" i="1"/>
  <c r="AI180" i="1" s="1"/>
  <c r="AC52" i="1"/>
  <c r="AA52" i="1"/>
  <c r="AA180" i="1" s="1"/>
  <c r="U52" i="1"/>
  <c r="U180" i="1" s="1"/>
  <c r="S52" i="1"/>
  <c r="S180" i="1" s="1"/>
  <c r="AV49" i="1"/>
  <c r="AV23" i="1" s="1"/>
  <c r="AU49" i="1"/>
  <c r="AQ49" i="1"/>
  <c r="AN49" i="1"/>
  <c r="AN23" i="1" s="1"/>
  <c r="AG49" i="1"/>
  <c r="AA49" i="1"/>
  <c r="AA23" i="1" s="1"/>
  <c r="Y49" i="1"/>
  <c r="Q49" i="1"/>
  <c r="Q23" i="1" s="1"/>
  <c r="M49" i="1"/>
  <c r="L49" i="1"/>
  <c r="I49" i="1"/>
  <c r="F49" i="1"/>
  <c r="AW46" i="1"/>
  <c r="AV46" i="1"/>
  <c r="AV22" i="1" s="1"/>
  <c r="AU46" i="1"/>
  <c r="AU22" i="1" s="1"/>
  <c r="AT46" i="1"/>
  <c r="AS46" i="1"/>
  <c r="AS22" i="1" s="1"/>
  <c r="AR46" i="1"/>
  <c r="AQ46" i="1"/>
  <c r="AO46" i="1"/>
  <c r="AO22" i="1" s="1"/>
  <c r="AN46" i="1"/>
  <c r="AN22" i="1" s="1"/>
  <c r="AK46" i="1"/>
  <c r="AK22" i="1" s="1"/>
  <c r="AI46" i="1"/>
  <c r="AI22" i="1" s="1"/>
  <c r="AC46" i="1"/>
  <c r="AC22" i="1" s="1"/>
  <c r="AA46" i="1"/>
  <c r="U46" i="1"/>
  <c r="S46" i="1"/>
  <c r="S22" i="1" s="1"/>
  <c r="N46" i="1"/>
  <c r="N19" i="1" s="1"/>
  <c r="M46" i="1"/>
  <c r="M19" i="1" s="1"/>
  <c r="AW44" i="1"/>
  <c r="AV44" i="1"/>
  <c r="AV20" i="1" s="1"/>
  <c r="U40" i="1"/>
  <c r="AW39" i="1"/>
  <c r="AV39" i="1"/>
  <c r="AU39" i="1"/>
  <c r="AS39" i="1"/>
  <c r="AR39" i="1"/>
  <c r="AO39" i="1"/>
  <c r="AN39" i="1"/>
  <c r="AK39" i="1"/>
  <c r="AI39" i="1"/>
  <c r="AC39" i="1"/>
  <c r="AA39" i="1"/>
  <c r="U39" i="1"/>
  <c r="S39" i="1"/>
  <c r="N39" i="1"/>
  <c r="M39" i="1"/>
  <c r="AV38" i="1"/>
  <c r="AU38" i="1"/>
  <c r="AS38" i="1"/>
  <c r="AQ38" i="1"/>
  <c r="AP38" i="1"/>
  <c r="AN38" i="1"/>
  <c r="AM38" i="1"/>
  <c r="AI38" i="1"/>
  <c r="AA38" i="1"/>
  <c r="S38" i="1"/>
  <c r="M38" i="1"/>
  <c r="AL37" i="1"/>
  <c r="AJ37" i="1"/>
  <c r="AH37" i="1"/>
  <c r="AE37" i="1"/>
  <c r="AD37" i="1"/>
  <c r="AB37" i="1"/>
  <c r="Z37" i="1"/>
  <c r="X37" i="1"/>
  <c r="V37" i="1"/>
  <c r="T37" i="1"/>
  <c r="R37" i="1"/>
  <c r="O37" i="1"/>
  <c r="P37" i="1" s="1"/>
  <c r="AL36" i="1"/>
  <c r="AJ36" i="1"/>
  <c r="AH36" i="1"/>
  <c r="AE36" i="1"/>
  <c r="AD36" i="1"/>
  <c r="AB36" i="1"/>
  <c r="Z36" i="1"/>
  <c r="X36" i="1"/>
  <c r="V36" i="1"/>
  <c r="T36" i="1"/>
  <c r="R36" i="1"/>
  <c r="O36" i="1"/>
  <c r="P36" i="1" s="1"/>
  <c r="AK35" i="1"/>
  <c r="AC35" i="1"/>
  <c r="U35" i="1"/>
  <c r="AV34" i="1"/>
  <c r="AI34" i="1"/>
  <c r="AW33" i="1"/>
  <c r="AV33" i="1"/>
  <c r="AU33" i="1"/>
  <c r="AT33" i="1"/>
  <c r="AS33" i="1"/>
  <c r="AR33" i="1"/>
  <c r="AO33" i="1"/>
  <c r="AN33" i="1"/>
  <c r="AK33" i="1"/>
  <c r="AI33" i="1"/>
  <c r="AC33" i="1"/>
  <c r="AA33" i="1"/>
  <c r="U33" i="1"/>
  <c r="S33" i="1"/>
  <c r="N33" i="1"/>
  <c r="M33" i="1"/>
  <c r="J33" i="1"/>
  <c r="I33" i="1"/>
  <c r="H33" i="1"/>
  <c r="G33" i="1"/>
  <c r="F33" i="1"/>
  <c r="E33" i="1"/>
  <c r="D33" i="1"/>
  <c r="AW32" i="1"/>
  <c r="AU32" i="1"/>
  <c r="AM32" i="1"/>
  <c r="AK32" i="1"/>
  <c r="AI32" i="1"/>
  <c r="AG32" i="1"/>
  <c r="AC32" i="1"/>
  <c r="AA32" i="1"/>
  <c r="Y32" i="1"/>
  <c r="U32" i="1"/>
  <c r="S32" i="1"/>
  <c r="N32" i="1"/>
  <c r="J32" i="1"/>
  <c r="I32" i="1"/>
  <c r="H32" i="1"/>
  <c r="G32" i="1"/>
  <c r="F32" i="1"/>
  <c r="E32" i="1"/>
  <c r="D32" i="1"/>
  <c r="AL31" i="1"/>
  <c r="AJ31" i="1"/>
  <c r="AH31" i="1"/>
  <c r="AE31" i="1"/>
  <c r="AD31" i="1"/>
  <c r="AB31" i="1"/>
  <c r="Z31" i="1"/>
  <c r="X31" i="1"/>
  <c r="V31" i="1"/>
  <c r="T31" i="1"/>
  <c r="R31" i="1"/>
  <c r="O31" i="1"/>
  <c r="P31" i="1" s="1"/>
  <c r="AL30" i="1"/>
  <c r="AJ30" i="1"/>
  <c r="AH30" i="1"/>
  <c r="AE30" i="1"/>
  <c r="AD30" i="1"/>
  <c r="AB30" i="1"/>
  <c r="Z30" i="1"/>
  <c r="X30" i="1"/>
  <c r="V30" i="1"/>
  <c r="T30" i="1"/>
  <c r="R30" i="1"/>
  <c r="O30" i="1"/>
  <c r="P30" i="1" s="1"/>
  <c r="AL29" i="1"/>
  <c r="AJ29" i="1"/>
  <c r="AH29" i="1"/>
  <c r="AE29" i="1"/>
  <c r="AD29" i="1"/>
  <c r="AB29" i="1"/>
  <c r="Z29" i="1"/>
  <c r="X29" i="1"/>
  <c r="V29" i="1"/>
  <c r="T29" i="1"/>
  <c r="R29" i="1"/>
  <c r="O29" i="1"/>
  <c r="P29" i="1" s="1"/>
  <c r="AL28" i="1"/>
  <c r="AJ28" i="1"/>
  <c r="AH28" i="1"/>
  <c r="AE28" i="1"/>
  <c r="AD28" i="1"/>
  <c r="AB28" i="1"/>
  <c r="Z28" i="1"/>
  <c r="X28" i="1"/>
  <c r="V28" i="1"/>
  <c r="T28" i="1"/>
  <c r="R28" i="1"/>
  <c r="O28" i="1"/>
  <c r="P28" i="1" s="1"/>
  <c r="AR27" i="1"/>
  <c r="S27" i="1"/>
  <c r="I27" i="1"/>
  <c r="H27" i="1" s="1"/>
  <c r="F27" i="1"/>
  <c r="E27" i="1" s="1"/>
  <c r="D27" i="1"/>
  <c r="AI25" i="1"/>
  <c r="AJ25" i="1" s="1"/>
  <c r="AG25" i="1"/>
  <c r="AD25" i="1"/>
  <c r="AB25" i="1"/>
  <c r="Y25" i="1"/>
  <c r="Z25" i="1" s="1"/>
  <c r="W25" i="1"/>
  <c r="X25" i="1" s="1"/>
  <c r="V25" i="1"/>
  <c r="T25" i="1"/>
  <c r="R25" i="1"/>
  <c r="O25" i="1"/>
  <c r="P25" i="1" s="1"/>
  <c r="J25" i="1"/>
  <c r="G25" i="1"/>
  <c r="F25" i="1"/>
  <c r="E25" i="1"/>
  <c r="D25" i="1"/>
  <c r="AU24" i="1"/>
  <c r="AT24" i="1" s="1"/>
  <c r="AQ24" i="1"/>
  <c r="AP24" i="1" s="1"/>
  <c r="AM24" i="1"/>
  <c r="AC24" i="1"/>
  <c r="W24" i="1" s="1"/>
  <c r="U24" i="1"/>
  <c r="K24" i="1"/>
  <c r="AY24" i="1" s="1"/>
  <c r="F23" i="1"/>
  <c r="AW22" i="1"/>
  <c r="AT22" i="1"/>
  <c r="AR22" i="1"/>
  <c r="AQ22" i="1"/>
  <c r="AA22" i="1"/>
  <c r="U22" i="1"/>
  <c r="M22" i="1"/>
  <c r="J20" i="1"/>
  <c r="I20" i="1"/>
  <c r="H20" i="1"/>
  <c r="G20" i="1"/>
  <c r="F20" i="1"/>
  <c r="E20" i="1"/>
  <c r="J18" i="1"/>
  <c r="I18" i="1"/>
  <c r="G18" i="1"/>
  <c r="F18" i="1"/>
  <c r="AW15" i="1"/>
  <c r="AV15" i="1"/>
  <c r="AS15" i="1"/>
  <c r="AR15" i="1"/>
  <c r="AQ15" i="1"/>
  <c r="AO15" i="1"/>
  <c r="AN15" i="1"/>
  <c r="AI15" i="1"/>
  <c r="AE15" i="1" s="1"/>
  <c r="M15" i="1"/>
  <c r="AW14" i="1"/>
  <c r="AV14" i="1"/>
  <c r="AR14" i="1"/>
  <c r="AO14" i="1"/>
  <c r="AN14" i="1"/>
  <c r="AK14" i="1"/>
  <c r="AJ12" i="1"/>
  <c r="AB12" i="1"/>
  <c r="X12" i="1"/>
  <c r="T12" i="1"/>
  <c r="AE5" i="1"/>
  <c r="W5" i="1"/>
  <c r="O5" i="1"/>
  <c r="L4" i="1"/>
  <c r="L2" i="1"/>
  <c r="Q318" i="1" l="1"/>
  <c r="AH225" i="1"/>
  <c r="AG224" i="1"/>
  <c r="E384" i="1"/>
  <c r="AY574" i="1"/>
  <c r="K581" i="1"/>
  <c r="K586" i="1"/>
  <c r="Z586" i="1"/>
  <c r="R586" i="1"/>
  <c r="W225" i="1"/>
  <c r="Y224" i="1"/>
  <c r="AR688" i="1"/>
  <c r="AR695" i="1"/>
  <c r="W581" i="1"/>
  <c r="W14" i="1" s="1"/>
  <c r="BA574" i="1"/>
  <c r="AG682" i="1"/>
  <c r="M32" i="1"/>
  <c r="BC32" i="1" s="1"/>
  <c r="AT422" i="1"/>
  <c r="AH340" i="1"/>
  <c r="AG339" i="1"/>
  <c r="R340" i="1"/>
  <c r="Q339" i="1"/>
  <c r="AM49" i="1"/>
  <c r="AF599" i="1"/>
  <c r="AY599" i="1"/>
  <c r="X600" i="1"/>
  <c r="AY600" i="1"/>
  <c r="X616" i="1"/>
  <c r="AY616" i="1"/>
  <c r="K304" i="1"/>
  <c r="AY304" i="1" s="1"/>
  <c r="BA304" i="1"/>
  <c r="AD602" i="1"/>
  <c r="BE602" i="1"/>
  <c r="AF608" i="1"/>
  <c r="AY608" i="1"/>
  <c r="P609" i="1"/>
  <c r="AY609" i="1"/>
  <c r="BA308" i="1"/>
  <c r="L298" i="1"/>
  <c r="L297" i="1" s="1"/>
  <c r="X594" i="1"/>
  <c r="AY594" i="1"/>
  <c r="X595" i="1"/>
  <c r="AY595" i="1"/>
  <c r="AF615" i="1"/>
  <c r="AY615" i="1"/>
  <c r="K643" i="1"/>
  <c r="AY643" i="1" s="1"/>
  <c r="BE643" i="1"/>
  <c r="K392" i="1"/>
  <c r="AY392" i="1" s="1"/>
  <c r="BE392" i="1"/>
  <c r="I453" i="1"/>
  <c r="BA453" i="1"/>
  <c r="AF605" i="1"/>
  <c r="AY605" i="1"/>
  <c r="X606" i="1"/>
  <c r="AY606" i="1"/>
  <c r="AL607" i="1"/>
  <c r="BE607" i="1"/>
  <c r="AL610" i="1"/>
  <c r="BE610" i="1"/>
  <c r="AL596" i="1"/>
  <c r="BE596" i="1"/>
  <c r="U593" i="1"/>
  <c r="V593" i="1" s="1"/>
  <c r="V632" i="1" s="1"/>
  <c r="AC618" i="1"/>
  <c r="AC593" i="1" s="1"/>
  <c r="K447" i="1"/>
  <c r="AY447" i="1" s="1"/>
  <c r="BA447" i="1"/>
  <c r="AD604" i="1"/>
  <c r="BE604" i="1"/>
  <c r="AF611" i="1"/>
  <c r="AY611" i="1"/>
  <c r="P612" i="1"/>
  <c r="AY612" i="1"/>
  <c r="AD597" i="1"/>
  <c r="BE597" i="1"/>
  <c r="K455" i="1"/>
  <c r="AY455" i="1" s="1"/>
  <c r="BA455" i="1"/>
  <c r="AL598" i="1"/>
  <c r="BE598" i="1"/>
  <c r="AD603" i="1"/>
  <c r="BE603" i="1"/>
  <c r="AD617" i="1"/>
  <c r="BD617" i="1"/>
  <c r="AK519" i="1"/>
  <c r="U379" i="1"/>
  <c r="K384" i="1"/>
  <c r="AY384" i="1" s="1"/>
  <c r="BE384" i="1"/>
  <c r="K404" i="1"/>
  <c r="AY404" i="1" s="1"/>
  <c r="BE404" i="1"/>
  <c r="AF276" i="1"/>
  <c r="AY276" i="1"/>
  <c r="AF279" i="1"/>
  <c r="AY279" i="1"/>
  <c r="AF278" i="1"/>
  <c r="AY278" i="1"/>
  <c r="K280" i="1"/>
  <c r="AY280" i="1" s="1"/>
  <c r="BA280" i="1"/>
  <c r="AQ264" i="1"/>
  <c r="AP264" i="1" s="1"/>
  <c r="R118" i="1"/>
  <c r="AU538" i="1"/>
  <c r="AT538" i="1" s="1"/>
  <c r="AS538" i="1"/>
  <c r="W577" i="1"/>
  <c r="AZ577" i="1"/>
  <c r="AX577" i="1" s="1"/>
  <c r="AY577" i="1" s="1"/>
  <c r="Z575" i="1"/>
  <c r="AZ575" i="1"/>
  <c r="AX575" i="1" s="1"/>
  <c r="AY575" i="1" s="1"/>
  <c r="M14" i="1"/>
  <c r="BC581" i="1"/>
  <c r="N14" i="1"/>
  <c r="BE14" i="1" s="1"/>
  <c r="BE581" i="1"/>
  <c r="AY543" i="1"/>
  <c r="AF543" i="1"/>
  <c r="P551" i="1"/>
  <c r="AF551" i="1"/>
  <c r="O395" i="1"/>
  <c r="K267" i="1"/>
  <c r="AY267" i="1" s="1"/>
  <c r="BA267" i="1"/>
  <c r="Z479" i="1"/>
  <c r="BA479" i="1"/>
  <c r="X383" i="1"/>
  <c r="AY383" i="1"/>
  <c r="X394" i="1"/>
  <c r="AY394" i="1"/>
  <c r="P357" i="1"/>
  <c r="AF411" i="1"/>
  <c r="AY411" i="1"/>
  <c r="AF391" i="1"/>
  <c r="AY391" i="1"/>
  <c r="K689" i="1"/>
  <c r="AY689" i="1" s="1"/>
  <c r="BE689" i="1"/>
  <c r="X120" i="1"/>
  <c r="AY120" i="1"/>
  <c r="P418" i="1"/>
  <c r="AY418" i="1"/>
  <c r="AF270" i="1"/>
  <c r="AY270" i="1"/>
  <c r="AI49" i="1"/>
  <c r="X63" i="1"/>
  <c r="AY63" i="1"/>
  <c r="X78" i="1"/>
  <c r="AY78" i="1"/>
  <c r="AB203" i="1"/>
  <c r="BA320" i="1"/>
  <c r="AX320" i="1"/>
  <c r="AY320" i="1" s="1"/>
  <c r="W323" i="1"/>
  <c r="X323" i="1" s="1"/>
  <c r="AZ323" i="1"/>
  <c r="K318" i="1"/>
  <c r="Z319" i="1"/>
  <c r="AZ319" i="1"/>
  <c r="Z326" i="1"/>
  <c r="AZ326" i="1"/>
  <c r="AZ329" i="1"/>
  <c r="Z316" i="1"/>
  <c r="AZ316" i="1"/>
  <c r="BA316" i="1" s="1"/>
  <c r="K322" i="1"/>
  <c r="Z325" i="1"/>
  <c r="AZ325" i="1"/>
  <c r="AZ299" i="1"/>
  <c r="BA299" i="1" s="1"/>
  <c r="BA314" i="1"/>
  <c r="AX314" i="1"/>
  <c r="AY314" i="1" s="1"/>
  <c r="Z324" i="1"/>
  <c r="AZ324" i="1"/>
  <c r="X233" i="1"/>
  <c r="AY233" i="1"/>
  <c r="K217" i="1"/>
  <c r="AY217" i="1" s="1"/>
  <c r="BA217" i="1"/>
  <c r="K229" i="1"/>
  <c r="AY229" i="1" s="1"/>
  <c r="BA229" i="1"/>
  <c r="AF230" i="1"/>
  <c r="AY230" i="1"/>
  <c r="X234" i="1"/>
  <c r="AY234" i="1"/>
  <c r="AF549" i="1"/>
  <c r="AY549" i="1"/>
  <c r="K534" i="1"/>
  <c r="AY534" i="1" s="1"/>
  <c r="BA534" i="1"/>
  <c r="X551" i="1"/>
  <c r="AY551" i="1"/>
  <c r="W488" i="1"/>
  <c r="X488" i="1" s="1"/>
  <c r="AZ488" i="1"/>
  <c r="X481" i="1"/>
  <c r="AY481" i="1"/>
  <c r="P475" i="1"/>
  <c r="AY475" i="1"/>
  <c r="K170" i="1"/>
  <c r="K33" i="1" s="1"/>
  <c r="AY33" i="1" s="1"/>
  <c r="AY170" i="1"/>
  <c r="K224" i="1"/>
  <c r="AY224" i="1" s="1"/>
  <c r="BA224" i="1"/>
  <c r="BC168" i="1"/>
  <c r="AY168" i="1"/>
  <c r="K243" i="1"/>
  <c r="AY243" i="1" s="1"/>
  <c r="BA243" i="1"/>
  <c r="K239" i="1"/>
  <c r="AY239" i="1" s="1"/>
  <c r="BA239" i="1"/>
  <c r="K254" i="1"/>
  <c r="AY254" i="1" s="1"/>
  <c r="BA254" i="1"/>
  <c r="K208" i="1"/>
  <c r="AY208" i="1"/>
  <c r="X309" i="1"/>
  <c r="X310" i="1"/>
  <c r="K349" i="1"/>
  <c r="AY349" i="1" s="1"/>
  <c r="BA349" i="1"/>
  <c r="X474" i="1"/>
  <c r="P382" i="1"/>
  <c r="Z529" i="1"/>
  <c r="AZ529" i="1"/>
  <c r="L513" i="1"/>
  <c r="BA336" i="1"/>
  <c r="W314" i="1"/>
  <c r="X314" i="1" s="1"/>
  <c r="Z314" i="1"/>
  <c r="K299" i="1"/>
  <c r="Z106" i="1"/>
  <c r="L307" i="1"/>
  <c r="N22" i="1"/>
  <c r="L56" i="1"/>
  <c r="K56" i="1" s="1"/>
  <c r="AY56" i="1" s="1"/>
  <c r="AC215" i="1"/>
  <c r="O22" i="1"/>
  <c r="I25" i="1"/>
  <c r="AQ521" i="1"/>
  <c r="AP521" i="1" s="1"/>
  <c r="W539" i="1"/>
  <c r="Y538" i="1"/>
  <c r="W538" i="1" s="1"/>
  <c r="AM538" i="1"/>
  <c r="AZ539" i="1"/>
  <c r="BA544" i="1"/>
  <c r="AG322" i="1"/>
  <c r="AY674" i="1"/>
  <c r="Q682" i="1"/>
  <c r="Q681" i="1" s="1"/>
  <c r="Q40" i="1" s="1"/>
  <c r="Q709" i="1"/>
  <c r="O709" i="1" s="1"/>
  <c r="AM334" i="1"/>
  <c r="W709" i="1"/>
  <c r="G297" i="1"/>
  <c r="P605" i="1"/>
  <c r="P265" i="1"/>
  <c r="AG318" i="1"/>
  <c r="AE318" i="1" s="1"/>
  <c r="AT597" i="1"/>
  <c r="AE264" i="1"/>
  <c r="X559" i="1"/>
  <c r="K596" i="1"/>
  <c r="AY596" i="1" s="1"/>
  <c r="O392" i="1"/>
  <c r="P392" i="1" s="1"/>
  <c r="V392" i="1"/>
  <c r="AM170" i="1"/>
  <c r="AM33" i="1" s="1"/>
  <c r="E431" i="1"/>
  <c r="P599" i="1"/>
  <c r="AE613" i="1"/>
  <c r="AF390" i="1"/>
  <c r="E482" i="1"/>
  <c r="L637" i="1"/>
  <c r="W674" i="1"/>
  <c r="X674" i="1" s="1"/>
  <c r="N52" i="1"/>
  <c r="N27" i="1" s="1"/>
  <c r="V596" i="1"/>
  <c r="AT602" i="1"/>
  <c r="AT103" i="1" s="1"/>
  <c r="AF609" i="1"/>
  <c r="E596" i="1"/>
  <c r="M202" i="1"/>
  <c r="M52" i="1"/>
  <c r="M180" i="1" s="1"/>
  <c r="BC180" i="1" s="1"/>
  <c r="Z329" i="1"/>
  <c r="K141" i="1"/>
  <c r="K408" i="1"/>
  <c r="AY408" i="1" s="1"/>
  <c r="O424" i="1"/>
  <c r="V408" i="1"/>
  <c r="O264" i="1"/>
  <c r="AG267" i="1"/>
  <c r="AK215" i="1"/>
  <c r="L237" i="1"/>
  <c r="T32" i="1"/>
  <c r="AA27" i="1"/>
  <c r="Y229" i="1"/>
  <c r="AG681" i="1"/>
  <c r="AF28" i="1"/>
  <c r="AF30" i="1"/>
  <c r="AT87" i="1"/>
  <c r="AF91" i="1"/>
  <c r="AF95" i="1"/>
  <c r="AF99" i="1"/>
  <c r="AF115" i="1"/>
  <c r="BA115" i="1"/>
  <c r="AF148" i="1"/>
  <c r="AF152" i="1"/>
  <c r="AQ244" i="1"/>
  <c r="AQ243" i="1" s="1"/>
  <c r="AP243" i="1" s="1"/>
  <c r="E264" i="1"/>
  <c r="AF303" i="1"/>
  <c r="Z304" i="1"/>
  <c r="AQ309" i="1"/>
  <c r="AP309" i="1" s="1"/>
  <c r="W404" i="1"/>
  <c r="W408" i="1"/>
  <c r="AQ541" i="1"/>
  <c r="AG539" i="1"/>
  <c r="AE539" i="1" s="1"/>
  <c r="AX544" i="1"/>
  <c r="AY544" i="1" s="1"/>
  <c r="AS593" i="1"/>
  <c r="E598" i="1"/>
  <c r="AT598" i="1"/>
  <c r="P619" i="1"/>
  <c r="O689" i="1"/>
  <c r="V689" i="1"/>
  <c r="AQ296" i="1"/>
  <c r="AP296" i="1" s="1"/>
  <c r="AF37" i="1"/>
  <c r="AR38" i="1"/>
  <c r="AT74" i="1"/>
  <c r="AZ74" i="1"/>
  <c r="AM81" i="1"/>
  <c r="AF114" i="1"/>
  <c r="BA114" i="1"/>
  <c r="AF147" i="1"/>
  <c r="AF151" i="1"/>
  <c r="P281" i="1"/>
  <c r="AF351" i="1"/>
  <c r="AX468" i="1"/>
  <c r="AQ480" i="1"/>
  <c r="AP480" i="1" s="1"/>
  <c r="AF485" i="1"/>
  <c r="AQ491" i="1"/>
  <c r="AP491" i="1" s="1"/>
  <c r="AD674" i="1"/>
  <c r="Y682" i="1"/>
  <c r="Y681" i="1" s="1"/>
  <c r="Y40" i="1" s="1"/>
  <c r="AF29" i="1"/>
  <c r="AF31" i="1"/>
  <c r="AS180" i="1"/>
  <c r="AT70" i="1"/>
  <c r="AZ70" i="1"/>
  <c r="AF93" i="1"/>
  <c r="AF97" i="1"/>
  <c r="AF101" i="1"/>
  <c r="AF306" i="1"/>
  <c r="AU465" i="1"/>
  <c r="AT465" i="1" s="1"/>
  <c r="AM474" i="1"/>
  <c r="AO519" i="1"/>
  <c r="AO518" i="1" s="1"/>
  <c r="E675" i="1"/>
  <c r="AQ576" i="1"/>
  <c r="AP576" i="1" s="1"/>
  <c r="BA576" i="1"/>
  <c r="X613" i="1"/>
  <c r="AG637" i="1"/>
  <c r="AT71" i="1"/>
  <c r="AZ71" i="1"/>
  <c r="AQ142" i="1"/>
  <c r="AP142" i="1" s="1"/>
  <c r="AQ59" i="1"/>
  <c r="AP59" i="1" s="1"/>
  <c r="BA59" i="1"/>
  <c r="AT73" i="1"/>
  <c r="AZ73" i="1"/>
  <c r="AX89" i="1"/>
  <c r="AY89" i="1" s="1"/>
  <c r="AF113" i="1"/>
  <c r="BA113" i="1"/>
  <c r="AU136" i="1"/>
  <c r="AT136" i="1" s="1"/>
  <c r="AM136" i="1"/>
  <c r="AF146" i="1"/>
  <c r="AF150" i="1"/>
  <c r="AF154" i="1"/>
  <c r="AF266" i="1"/>
  <c r="AF281" i="1"/>
  <c r="F519" i="1"/>
  <c r="G538" i="1"/>
  <c r="AS597" i="1"/>
  <c r="AP597" i="1" s="1"/>
  <c r="K607" i="1"/>
  <c r="AY607" i="1" s="1"/>
  <c r="O686" i="1"/>
  <c r="V686" i="1"/>
  <c r="O684" i="1"/>
  <c r="AO27" i="1"/>
  <c r="AT64" i="1"/>
  <c r="AZ64" i="1"/>
  <c r="AF92" i="1"/>
  <c r="AF96" i="1"/>
  <c r="AF100" i="1"/>
  <c r="AF207" i="1"/>
  <c r="BA207" i="1"/>
  <c r="Y217" i="1"/>
  <c r="Y512" i="1" s="1"/>
  <c r="U215" i="1"/>
  <c r="AE267" i="1"/>
  <c r="AF267" i="1" s="1"/>
  <c r="E307" i="1"/>
  <c r="U465" i="1"/>
  <c r="U464" i="1" s="1"/>
  <c r="U461" i="1" s="1"/>
  <c r="AS20" i="1"/>
  <c r="X609" i="1"/>
  <c r="AF94" i="1"/>
  <c r="AF98" i="1"/>
  <c r="AF123" i="1"/>
  <c r="BA123" i="1"/>
  <c r="H18" i="1"/>
  <c r="AH25" i="1"/>
  <c r="AF36" i="1"/>
  <c r="L66" i="1"/>
  <c r="K66" i="1" s="1"/>
  <c r="AT69" i="1"/>
  <c r="AZ69" i="1"/>
  <c r="AT88" i="1"/>
  <c r="AF116" i="1"/>
  <c r="BA116" i="1"/>
  <c r="AF124" i="1"/>
  <c r="BA124" i="1"/>
  <c r="W144" i="1"/>
  <c r="AF149" i="1"/>
  <c r="AF153" i="1"/>
  <c r="AQ170" i="1"/>
  <c r="AP170" i="1" s="1"/>
  <c r="AP33" i="1" s="1"/>
  <c r="BA170" i="1"/>
  <c r="AQ333" i="1"/>
  <c r="AP333" i="1" s="1"/>
  <c r="L423" i="1"/>
  <c r="AG431" i="1"/>
  <c r="AE431" i="1" s="1"/>
  <c r="AQ431" i="1" s="1"/>
  <c r="AP431" i="1" s="1"/>
  <c r="AP423" i="1" s="1"/>
  <c r="AQ466" i="1"/>
  <c r="AP466" i="1" s="1"/>
  <c r="AQ482" i="1"/>
  <c r="AP482" i="1" s="1"/>
  <c r="E548" i="1"/>
  <c r="AQ549" i="1"/>
  <c r="AQ548" i="1" s="1"/>
  <c r="AP548" i="1" s="1"/>
  <c r="AE620" i="1"/>
  <c r="AF620" i="1" s="1"/>
  <c r="AQ648" i="1"/>
  <c r="AP648" i="1" s="1"/>
  <c r="AG299" i="1"/>
  <c r="AE299" i="1" s="1"/>
  <c r="P330" i="1"/>
  <c r="AE314" i="1"/>
  <c r="BA57" i="1"/>
  <c r="F55" i="1"/>
  <c r="O683" i="1"/>
  <c r="P690" i="1"/>
  <c r="P691" i="1"/>
  <c r="AD689" i="1"/>
  <c r="AG33" i="1"/>
  <c r="AE33" i="1" s="1"/>
  <c r="AK27" i="1"/>
  <c r="O57" i="1"/>
  <c r="Y307" i="1"/>
  <c r="W307" i="1" s="1"/>
  <c r="E321" i="1"/>
  <c r="Y322" i="1"/>
  <c r="Y321" i="1" s="1"/>
  <c r="AM307" i="1"/>
  <c r="X644" i="1"/>
  <c r="AV168" i="1"/>
  <c r="AV32" i="1" s="1"/>
  <c r="Q528" i="1"/>
  <c r="O528" i="1" s="1"/>
  <c r="P528" i="1" s="1"/>
  <c r="E522" i="1"/>
  <c r="P543" i="1"/>
  <c r="Z543" i="1"/>
  <c r="AO383" i="1"/>
  <c r="L33" i="1"/>
  <c r="BA33" i="1" s="1"/>
  <c r="AM15" i="1"/>
  <c r="X691" i="1"/>
  <c r="AH541" i="1"/>
  <c r="E520" i="1"/>
  <c r="Q61" i="1"/>
  <c r="O61" i="1" s="1"/>
  <c r="AD408" i="1"/>
  <c r="W420" i="1"/>
  <c r="AE14" i="1"/>
  <c r="N632" i="1"/>
  <c r="O170" i="1"/>
  <c r="Q33" i="1"/>
  <c r="O33" i="1" s="1"/>
  <c r="AG447" i="1"/>
  <c r="Y486" i="1"/>
  <c r="W486" i="1" s="1"/>
  <c r="X486" i="1" s="1"/>
  <c r="O529" i="1"/>
  <c r="P561" i="1"/>
  <c r="AF595" i="1"/>
  <c r="AH118" i="1"/>
  <c r="AF265" i="1"/>
  <c r="AE325" i="1"/>
  <c r="AF325" i="1" s="1"/>
  <c r="X330" i="1"/>
  <c r="I648" i="1"/>
  <c r="H648" i="1" s="1"/>
  <c r="G215" i="1"/>
  <c r="I229" i="1"/>
  <c r="H229" i="1" s="1"/>
  <c r="R314" i="1"/>
  <c r="R329" i="1"/>
  <c r="K420" i="1"/>
  <c r="AY420" i="1" s="1"/>
  <c r="P476" i="1"/>
  <c r="X555" i="1"/>
  <c r="K610" i="1"/>
  <c r="AT610" i="1"/>
  <c r="AQ315" i="1"/>
  <c r="AP315" i="1" s="1"/>
  <c r="K421" i="1"/>
  <c r="AH329" i="1"/>
  <c r="W392" i="1"/>
  <c r="I446" i="1"/>
  <c r="H446" i="1" s="1"/>
  <c r="AT466" i="1"/>
  <c r="P575" i="1"/>
  <c r="AB32" i="1"/>
  <c r="AB168" i="1"/>
  <c r="T168" i="1"/>
  <c r="W354" i="1"/>
  <c r="X354" i="1" s="1"/>
  <c r="Y353" i="1"/>
  <c r="AF365" i="1"/>
  <c r="V420" i="1"/>
  <c r="M585" i="1"/>
  <c r="M45" i="1"/>
  <c r="AP593" i="1"/>
  <c r="AP675" i="1" s="1"/>
  <c r="AC643" i="1"/>
  <c r="O697" i="1"/>
  <c r="Q15" i="1"/>
  <c r="O15" i="1" s="1"/>
  <c r="E85" i="1"/>
  <c r="E81" i="1" s="1"/>
  <c r="AE392" i="1"/>
  <c r="L446" i="1"/>
  <c r="N585" i="1"/>
  <c r="N45" i="1"/>
  <c r="AF562" i="1"/>
  <c r="AS601" i="1"/>
  <c r="AP601" i="1" s="1"/>
  <c r="P620" i="1"/>
  <c r="E486" i="1"/>
  <c r="S49" i="1"/>
  <c r="S23" i="1" s="1"/>
  <c r="AR49" i="1"/>
  <c r="O486" i="1"/>
  <c r="E223" i="1"/>
  <c r="AS27" i="1"/>
  <c r="U27" i="1"/>
  <c r="P140" i="1"/>
  <c r="AW27" i="1"/>
  <c r="AC27" i="1"/>
  <c r="AQ139" i="1"/>
  <c r="AP139" i="1" s="1"/>
  <c r="AF140" i="1"/>
  <c r="AI27" i="1"/>
  <c r="AL413" i="1"/>
  <c r="AS413" i="1" s="1"/>
  <c r="AP413" i="1" s="1"/>
  <c r="AK412" i="1"/>
  <c r="AE412" i="1" s="1"/>
  <c r="O521" i="1"/>
  <c r="P521" i="1" s="1"/>
  <c r="AE136" i="1"/>
  <c r="BA136" i="1" s="1"/>
  <c r="S517" i="1"/>
  <c r="Q14" i="1"/>
  <c r="R14" i="1" s="1"/>
  <c r="AF357" i="1"/>
  <c r="O384" i="1"/>
  <c r="P384" i="1" s="1"/>
  <c r="P474" i="1"/>
  <c r="AE492" i="1"/>
  <c r="AF492" i="1" s="1"/>
  <c r="AC519" i="1"/>
  <c r="P559" i="1"/>
  <c r="P491" i="1"/>
  <c r="X140" i="1"/>
  <c r="Q155" i="1"/>
  <c r="O155" i="1" s="1"/>
  <c r="AF359" i="1"/>
  <c r="I60" i="1"/>
  <c r="H60" i="1" s="1"/>
  <c r="X79" i="1"/>
  <c r="E66" i="1"/>
  <c r="Q308" i="1"/>
  <c r="Q298" i="1" s="1"/>
  <c r="Q297" i="1" s="1"/>
  <c r="AF242" i="1"/>
  <c r="AF241" i="1"/>
  <c r="AE208" i="1"/>
  <c r="BA208" i="1" s="1"/>
  <c r="AE521" i="1"/>
  <c r="BA521" i="1" s="1"/>
  <c r="X688" i="1"/>
  <c r="W683" i="1"/>
  <c r="X687" i="1"/>
  <c r="W684" i="1"/>
  <c r="AC682" i="1"/>
  <c r="AC681" i="1" s="1"/>
  <c r="AC40" i="1" s="1"/>
  <c r="V682" i="1"/>
  <c r="K14" i="1"/>
  <c r="AY14" i="1" s="1"/>
  <c r="N519" i="1"/>
  <c r="P342" i="1"/>
  <c r="W308" i="1"/>
  <c r="L205" i="1"/>
  <c r="AY205" i="1" s="1"/>
  <c r="Y33" i="1"/>
  <c r="W74" i="1"/>
  <c r="X74" i="1" s="1"/>
  <c r="Y72" i="1"/>
  <c r="W72" i="1" s="1"/>
  <c r="X72" i="1" s="1"/>
  <c r="Y57" i="1"/>
  <c r="Y56" i="1" s="1"/>
  <c r="AU68" i="1"/>
  <c r="AT68" i="1" s="1"/>
  <c r="R56" i="1"/>
  <c r="AU72" i="1"/>
  <c r="AT72" i="1" s="1"/>
  <c r="Q75" i="1"/>
  <c r="R75" i="1" s="1"/>
  <c r="Y75" i="1"/>
  <c r="W75" i="1" s="1"/>
  <c r="X75" i="1" s="1"/>
  <c r="Q76" i="1"/>
  <c r="R76" i="1" s="1"/>
  <c r="AH83" i="1"/>
  <c r="Y86" i="1"/>
  <c r="W86" i="1" s="1"/>
  <c r="AU60" i="1"/>
  <c r="AT60" i="1" s="1"/>
  <c r="Z80" i="1"/>
  <c r="AG75" i="1"/>
  <c r="AE75" i="1" s="1"/>
  <c r="BA75" i="1" s="1"/>
  <c r="AF691" i="1"/>
  <c r="K498" i="1"/>
  <c r="AY498" i="1" s="1"/>
  <c r="AT574" i="1"/>
  <c r="P159" i="1"/>
  <c r="X159" i="1"/>
  <c r="P245" i="1"/>
  <c r="AL645" i="1"/>
  <c r="P359" i="1"/>
  <c r="AU298" i="1"/>
  <c r="Q301" i="1"/>
  <c r="R301" i="1" s="1"/>
  <c r="K85" i="1"/>
  <c r="L82" i="1"/>
  <c r="T24" i="1"/>
  <c r="AH71" i="1"/>
  <c r="P207" i="1"/>
  <c r="Y219" i="1"/>
  <c r="W219" i="1" s="1"/>
  <c r="X219" i="1" s="1"/>
  <c r="W235" i="1"/>
  <c r="X235" i="1" s="1"/>
  <c r="W240" i="1"/>
  <c r="AH299" i="1"/>
  <c r="R304" i="1"/>
  <c r="P305" i="1"/>
  <c r="AH324" i="1"/>
  <c r="AE382" i="1"/>
  <c r="AF382" i="1" s="1"/>
  <c r="K458" i="1"/>
  <c r="AY458" i="1" s="1"/>
  <c r="P496" i="1"/>
  <c r="H578" i="1"/>
  <c r="AT596" i="1"/>
  <c r="V602" i="1"/>
  <c r="AL604" i="1"/>
  <c r="AD613" i="1"/>
  <c r="E18" i="1"/>
  <c r="AM69" i="1"/>
  <c r="AM71" i="1"/>
  <c r="AU86" i="1"/>
  <c r="AT86" i="1" s="1"/>
  <c r="AH208" i="1"/>
  <c r="O210" i="1"/>
  <c r="P210" i="1" s="1"/>
  <c r="Q219" i="1"/>
  <c r="R219" i="1" s="1"/>
  <c r="O225" i="1"/>
  <c r="AE273" i="1"/>
  <c r="O319" i="1"/>
  <c r="P319" i="1" s="1"/>
  <c r="AP421" i="1"/>
  <c r="AE458" i="1"/>
  <c r="E521" i="1"/>
  <c r="O122" i="1"/>
  <c r="AU141" i="1"/>
  <c r="AT141" i="1" s="1"/>
  <c r="AE240" i="1"/>
  <c r="AH241" i="1"/>
  <c r="W255" i="1"/>
  <c r="X255" i="1" s="1"/>
  <c r="X302" i="1"/>
  <c r="AT309" i="1"/>
  <c r="O324" i="1"/>
  <c r="P324" i="1" s="1"/>
  <c r="W380" i="1"/>
  <c r="X380" i="1" s="1"/>
  <c r="AC379" i="1"/>
  <c r="AO380" i="1"/>
  <c r="E392" i="1"/>
  <c r="AD392" i="1"/>
  <c r="AE487" i="1"/>
  <c r="Y531" i="1"/>
  <c r="Z531" i="1" s="1"/>
  <c r="E597" i="1"/>
  <c r="N601" i="1"/>
  <c r="P606" i="1"/>
  <c r="E60" i="1"/>
  <c r="Y68" i="1"/>
  <c r="Z68" i="1" s="1"/>
  <c r="E72" i="1"/>
  <c r="Y76" i="1"/>
  <c r="Z76" i="1" s="1"/>
  <c r="O103" i="1"/>
  <c r="L105" i="1"/>
  <c r="O118" i="1"/>
  <c r="P118" i="1" s="1"/>
  <c r="L206" i="1"/>
  <c r="L223" i="1"/>
  <c r="R223" i="1" s="1"/>
  <c r="AT242" i="1"/>
  <c r="F423" i="1"/>
  <c r="F456" i="1" s="1"/>
  <c r="F582" i="1" s="1"/>
  <c r="F705" i="1" s="1"/>
  <c r="G461" i="1"/>
  <c r="X599" i="1"/>
  <c r="AO601" i="1"/>
  <c r="AD684" i="1"/>
  <c r="L135" i="1"/>
  <c r="K135" i="1" s="1"/>
  <c r="AY135" i="1" s="1"/>
  <c r="E304" i="1"/>
  <c r="AF305" i="1"/>
  <c r="I318" i="1"/>
  <c r="H318" i="1" s="1"/>
  <c r="Z323" i="1"/>
  <c r="O325" i="1"/>
  <c r="P325" i="1" s="1"/>
  <c r="AQ329" i="1"/>
  <c r="AP329" i="1" s="1"/>
  <c r="AE380" i="1"/>
  <c r="AF380" i="1" s="1"/>
  <c r="I483" i="1"/>
  <c r="H483" i="1" s="1"/>
  <c r="AT492" i="1"/>
  <c r="AS519" i="1"/>
  <c r="E528" i="1"/>
  <c r="AQ531" i="1"/>
  <c r="AP531" i="1" s="1"/>
  <c r="X561" i="1"/>
  <c r="AE577" i="1"/>
  <c r="V618" i="1"/>
  <c r="Y61" i="1"/>
  <c r="Z61" i="1" s="1"/>
  <c r="Z62" i="1"/>
  <c r="W70" i="1"/>
  <c r="X70" i="1" s="1"/>
  <c r="W71" i="1"/>
  <c r="X71" i="1" s="1"/>
  <c r="Y105" i="1"/>
  <c r="W105" i="1" s="1"/>
  <c r="AE222" i="1"/>
  <c r="AE225" i="1"/>
  <c r="AU446" i="1"/>
  <c r="AT446" i="1" s="1"/>
  <c r="W533" i="1"/>
  <c r="W521" i="1" s="1"/>
  <c r="X521" i="1" s="1"/>
  <c r="V607" i="1"/>
  <c r="V617" i="1"/>
  <c r="P686" i="1"/>
  <c r="AF169" i="1"/>
  <c r="AT323" i="1"/>
  <c r="W352" i="1"/>
  <c r="X352" i="1" s="1"/>
  <c r="AW384" i="1"/>
  <c r="AW334" i="1" s="1"/>
  <c r="W458" i="1"/>
  <c r="AF574" i="1"/>
  <c r="P595" i="1"/>
  <c r="K604" i="1"/>
  <c r="Q86" i="1"/>
  <c r="W103" i="1"/>
  <c r="AH105" i="1"/>
  <c r="W364" i="1"/>
  <c r="X364" i="1" s="1"/>
  <c r="W362" i="1"/>
  <c r="V417" i="1"/>
  <c r="Q428" i="1"/>
  <c r="O428" i="1" s="1"/>
  <c r="O452" i="1" s="1"/>
  <c r="AQ452" i="1"/>
  <c r="AP452" i="1" s="1"/>
  <c r="AT458" i="1"/>
  <c r="W689" i="1"/>
  <c r="P309" i="1"/>
  <c r="X556" i="1"/>
  <c r="AF109" i="1"/>
  <c r="P326" i="1"/>
  <c r="P557" i="1"/>
  <c r="W544" i="1"/>
  <c r="X544" i="1" s="1"/>
  <c r="AF326" i="1"/>
  <c r="X399" i="1"/>
  <c r="AF396" i="1"/>
  <c r="X558" i="1"/>
  <c r="P558" i="1"/>
  <c r="P527" i="1"/>
  <c r="AH544" i="1"/>
  <c r="AF557" i="1"/>
  <c r="X382" i="1"/>
  <c r="X393" i="1"/>
  <c r="X549" i="1"/>
  <c r="X619" i="1"/>
  <c r="AD593" i="1"/>
  <c r="W618" i="1"/>
  <c r="X620" i="1"/>
  <c r="Z536" i="1"/>
  <c r="P554" i="1"/>
  <c r="X554" i="1"/>
  <c r="AB552" i="1"/>
  <c r="Q521" i="1"/>
  <c r="Q519" i="1" s="1"/>
  <c r="R535" i="1"/>
  <c r="Y521" i="1"/>
  <c r="Z521" i="1" s="1"/>
  <c r="AG534" i="1"/>
  <c r="AE534" i="1" s="1"/>
  <c r="Q534" i="1"/>
  <c r="O534" i="1" s="1"/>
  <c r="P534" i="1" s="1"/>
  <c r="AH536" i="1"/>
  <c r="X537" i="1"/>
  <c r="P533" i="1"/>
  <c r="AM531" i="1"/>
  <c r="P532" i="1"/>
  <c r="AF527" i="1"/>
  <c r="AH543" i="1"/>
  <c r="AT539" i="1"/>
  <c r="AF544" i="1"/>
  <c r="O544" i="1"/>
  <c r="P544" i="1" s="1"/>
  <c r="O540" i="1"/>
  <c r="P540" i="1" s="1"/>
  <c r="K536" i="1"/>
  <c r="Z534" i="1"/>
  <c r="AE535" i="1"/>
  <c r="U519" i="1"/>
  <c r="P535" i="1"/>
  <c r="AF533" i="1"/>
  <c r="AT532" i="1"/>
  <c r="AF532" i="1"/>
  <c r="P530" i="1"/>
  <c r="AF530" i="1"/>
  <c r="X527" i="1"/>
  <c r="P526" i="1"/>
  <c r="I525" i="1"/>
  <c r="H525" i="1" s="1"/>
  <c r="X526" i="1"/>
  <c r="I520" i="1"/>
  <c r="H520" i="1" s="1"/>
  <c r="R525" i="1"/>
  <c r="AU525" i="1"/>
  <c r="AT525" i="1" s="1"/>
  <c r="AU522" i="1"/>
  <c r="AT522" i="1" s="1"/>
  <c r="I522" i="1"/>
  <c r="H522" i="1" s="1"/>
  <c r="AH521" i="1"/>
  <c r="AH522" i="1"/>
  <c r="Z522" i="1"/>
  <c r="AE400" i="1"/>
  <c r="P365" i="1"/>
  <c r="L46" i="1"/>
  <c r="AH357" i="1"/>
  <c r="Z340" i="1"/>
  <c r="X342" i="1"/>
  <c r="R352" i="1"/>
  <c r="O353" i="1"/>
  <c r="P353" i="1" s="1"/>
  <c r="W341" i="1"/>
  <c r="X341" i="1" s="1"/>
  <c r="Z354" i="1"/>
  <c r="AH354" i="1"/>
  <c r="R365" i="1"/>
  <c r="AD384" i="1"/>
  <c r="W384" i="1"/>
  <c r="X387" i="1"/>
  <c r="AL417" i="1"/>
  <c r="AS417" i="1" s="1"/>
  <c r="AP417" i="1" s="1"/>
  <c r="P416" i="1"/>
  <c r="AP416" i="1"/>
  <c r="AT414" i="1"/>
  <c r="AW417" i="1"/>
  <c r="AT417" i="1" s="1"/>
  <c r="X416" i="1"/>
  <c r="AD412" i="1"/>
  <c r="AF119" i="1"/>
  <c r="X232" i="1"/>
  <c r="P163" i="1"/>
  <c r="X390" i="1"/>
  <c r="AF160" i="1"/>
  <c r="P232" i="1"/>
  <c r="P310" i="1"/>
  <c r="X164" i="1"/>
  <c r="AF309" i="1"/>
  <c r="AF419" i="1"/>
  <c r="AF385" i="1"/>
  <c r="X160" i="1"/>
  <c r="X492" i="1"/>
  <c r="P389" i="1"/>
  <c r="P484" i="1"/>
  <c r="P399" i="1"/>
  <c r="X389" i="1"/>
  <c r="AF392" i="1"/>
  <c r="AF399" i="1"/>
  <c r="AF416" i="1"/>
  <c r="P160" i="1"/>
  <c r="X240" i="1"/>
  <c r="P314" i="1"/>
  <c r="X386" i="1"/>
  <c r="AF410" i="1"/>
  <c r="P388" i="1"/>
  <c r="AF313" i="1"/>
  <c r="P397" i="1"/>
  <c r="X359" i="1"/>
  <c r="X388" i="1"/>
  <c r="P413" i="1"/>
  <c r="P477" i="1"/>
  <c r="AF314" i="1"/>
  <c r="X381" i="1"/>
  <c r="X398" i="1"/>
  <c r="P410" i="1"/>
  <c r="AF159" i="1"/>
  <c r="X340" i="1"/>
  <c r="AF386" i="1"/>
  <c r="P390" i="1"/>
  <c r="X477" i="1"/>
  <c r="P241" i="1"/>
  <c r="AF381" i="1"/>
  <c r="E334" i="1"/>
  <c r="X385" i="1"/>
  <c r="AF397" i="1"/>
  <c r="AF398" i="1"/>
  <c r="P405" i="1"/>
  <c r="X409" i="1"/>
  <c r="X410" i="1"/>
  <c r="P495" i="1"/>
  <c r="AF495" i="1"/>
  <c r="W487" i="1"/>
  <c r="X487" i="1" s="1"/>
  <c r="X490" i="1"/>
  <c r="AF490" i="1"/>
  <c r="AH490" i="1"/>
  <c r="AQ483" i="1"/>
  <c r="AP483" i="1" s="1"/>
  <c r="X484" i="1"/>
  <c r="X482" i="1"/>
  <c r="W478" i="1"/>
  <c r="AE478" i="1"/>
  <c r="AM481" i="1"/>
  <c r="P481" i="1"/>
  <c r="AF484" i="1"/>
  <c r="AM480" i="1"/>
  <c r="AF480" i="1"/>
  <c r="AT480" i="1"/>
  <c r="P482" i="1"/>
  <c r="AF481" i="1"/>
  <c r="Z308" i="1"/>
  <c r="P333" i="1"/>
  <c r="X333" i="1"/>
  <c r="X278" i="1"/>
  <c r="AH267" i="1"/>
  <c r="Y268" i="1"/>
  <c r="W268" i="1" s="1"/>
  <c r="AE269" i="1"/>
  <c r="R281" i="1"/>
  <c r="P276" i="1"/>
  <c r="K268" i="1"/>
  <c r="AY268" i="1" s="1"/>
  <c r="Q280" i="1"/>
  <c r="P279" i="1"/>
  <c r="AG280" i="1"/>
  <c r="AH280" i="1" s="1"/>
  <c r="P278" i="1"/>
  <c r="X279" i="1"/>
  <c r="O222" i="1"/>
  <c r="P222" i="1" s="1"/>
  <c r="AF222" i="1"/>
  <c r="Z14" i="1"/>
  <c r="O24" i="1"/>
  <c r="P24" i="1" s="1"/>
  <c r="AE32" i="1"/>
  <c r="K168" i="1"/>
  <c r="P168" i="1" s="1"/>
  <c r="O220" i="1"/>
  <c r="W222" i="1"/>
  <c r="X222" i="1" s="1"/>
  <c r="AM240" i="1"/>
  <c r="O32" i="1"/>
  <c r="Z67" i="1"/>
  <c r="W68" i="1"/>
  <c r="X68" i="1" s="1"/>
  <c r="W69" i="1"/>
  <c r="X69" i="1" s="1"/>
  <c r="E75" i="1"/>
  <c r="AU85" i="1"/>
  <c r="Y208" i="1"/>
  <c r="Y205" i="1" s="1"/>
  <c r="W210" i="1"/>
  <c r="X210" i="1" s="1"/>
  <c r="P227" i="1"/>
  <c r="P228" i="1"/>
  <c r="P231" i="1"/>
  <c r="Z243" i="1"/>
  <c r="AB14" i="1"/>
  <c r="AG56" i="1"/>
  <c r="AH56" i="1" s="1"/>
  <c r="W59" i="1"/>
  <c r="X59" i="1" s="1"/>
  <c r="AU239" i="1"/>
  <c r="W339" i="1"/>
  <c r="AD14" i="1"/>
  <c r="X24" i="1"/>
  <c r="Q72" i="1"/>
  <c r="AF209" i="1"/>
  <c r="AE220" i="1"/>
  <c r="AQ220" i="1" s="1"/>
  <c r="AP220" i="1" s="1"/>
  <c r="AG219" i="1"/>
  <c r="AE219" i="1" s="1"/>
  <c r="P238" i="1"/>
  <c r="R240" i="1"/>
  <c r="AH243" i="1"/>
  <c r="P254" i="1"/>
  <c r="H302" i="1"/>
  <c r="I301" i="1"/>
  <c r="H301" i="1" s="1"/>
  <c r="AB24" i="1"/>
  <c r="AG68" i="1"/>
  <c r="AG66" i="1" s="1"/>
  <c r="Z118" i="1"/>
  <c r="N681" i="1"/>
  <c r="AH57" i="1"/>
  <c r="H59" i="1"/>
  <c r="H180" i="1" s="1"/>
  <c r="Y66" i="1"/>
  <c r="Z66" i="1" s="1"/>
  <c r="AF79" i="1"/>
  <c r="W90" i="1"/>
  <c r="X90" i="1" s="1"/>
  <c r="AE103" i="1"/>
  <c r="BA103" i="1" s="1"/>
  <c r="Z105" i="1"/>
  <c r="AE118" i="1"/>
  <c r="BA118" i="1" s="1"/>
  <c r="AM139" i="1"/>
  <c r="R158" i="1"/>
  <c r="AF164" i="1"/>
  <c r="O209" i="1"/>
  <c r="P209" i="1" s="1"/>
  <c r="H225" i="1"/>
  <c r="E229" i="1"/>
  <c r="AF231" i="1"/>
  <c r="P531" i="1"/>
  <c r="T14" i="1"/>
  <c r="AL14" i="1"/>
  <c r="AM59" i="1"/>
  <c r="Z83" i="1"/>
  <c r="R105" i="1"/>
  <c r="Y158" i="1"/>
  <c r="W158" i="1" s="1"/>
  <c r="X158" i="1" s="1"/>
  <c r="AJ24" i="1"/>
  <c r="Q68" i="1"/>
  <c r="AG76" i="1"/>
  <c r="AE77" i="1"/>
  <c r="BA77" i="1" s="1"/>
  <c r="AN168" i="1"/>
  <c r="AN32" i="1" s="1"/>
  <c r="P169" i="1"/>
  <c r="E237" i="1"/>
  <c r="R243" i="1"/>
  <c r="X276" i="1"/>
  <c r="Y290" i="1"/>
  <c r="AZ290" i="1" s="1"/>
  <c r="Y301" i="1"/>
  <c r="AU307" i="1"/>
  <c r="AT307" i="1" s="1"/>
  <c r="L321" i="1"/>
  <c r="W325" i="1"/>
  <c r="X325" i="1" s="1"/>
  <c r="O329" i="1"/>
  <c r="AF330" i="1"/>
  <c r="AE340" i="1"/>
  <c r="AE352" i="1"/>
  <c r="Z364" i="1"/>
  <c r="AH365" i="1"/>
  <c r="AD380" i="1"/>
  <c r="P381" i="1"/>
  <c r="P383" i="1"/>
  <c r="P387" i="1"/>
  <c r="D384" i="1"/>
  <c r="AF394" i="1"/>
  <c r="X397" i="1"/>
  <c r="U423" i="1"/>
  <c r="X475" i="1"/>
  <c r="AQ495" i="1"/>
  <c r="AP495" i="1" s="1"/>
  <c r="AM521" i="1"/>
  <c r="AH531" i="1"/>
  <c r="AV552" i="1"/>
  <c r="AV563" i="1" s="1"/>
  <c r="AE578" i="1"/>
  <c r="AE581" i="1" s="1"/>
  <c r="P608" i="1"/>
  <c r="E712" i="1"/>
  <c r="W264" i="1"/>
  <c r="Z271" i="1"/>
  <c r="O302" i="1"/>
  <c r="P302" i="1" s="1"/>
  <c r="AM298" i="1"/>
  <c r="AM297" i="1" s="1"/>
  <c r="X305" i="1"/>
  <c r="K308" i="1"/>
  <c r="W319" i="1"/>
  <c r="X319" i="1" s="1"/>
  <c r="AU322" i="1"/>
  <c r="AF333" i="1"/>
  <c r="Z341" i="1"/>
  <c r="W338" i="1"/>
  <c r="AG349" i="1"/>
  <c r="AH351" i="1"/>
  <c r="X384" i="1"/>
  <c r="P385" i="1"/>
  <c r="AO388" i="1"/>
  <c r="AO384" i="1" s="1"/>
  <c r="AO334" i="1" s="1"/>
  <c r="AU423" i="1"/>
  <c r="AU457" i="1" s="1"/>
  <c r="P480" i="1"/>
  <c r="Z490" i="1"/>
  <c r="X523" i="1"/>
  <c r="AE529" i="1"/>
  <c r="AT533" i="1"/>
  <c r="W535" i="1"/>
  <c r="X535" i="1" s="1"/>
  <c r="P537" i="1"/>
  <c r="P549" i="1"/>
  <c r="P555" i="1"/>
  <c r="P556" i="1"/>
  <c r="AF560" i="1"/>
  <c r="AF561" i="1"/>
  <c r="V601" i="1"/>
  <c r="K602" i="1"/>
  <c r="AF613" i="1"/>
  <c r="AF616" i="1"/>
  <c r="AF269" i="1"/>
  <c r="K273" i="1"/>
  <c r="R274" i="1"/>
  <c r="O340" i="1"/>
  <c r="P340" i="1" s="1"/>
  <c r="AE341" i="1"/>
  <c r="K362" i="1"/>
  <c r="AY362" i="1" s="1"/>
  <c r="AH364" i="1"/>
  <c r="O380" i="1"/>
  <c r="P380" i="1" s="1"/>
  <c r="AL392" i="1"/>
  <c r="P393" i="1"/>
  <c r="P411" i="1"/>
  <c r="AD420" i="1"/>
  <c r="AF475" i="1"/>
  <c r="X495" i="1"/>
  <c r="AE497" i="1"/>
  <c r="X499" i="1"/>
  <c r="P553" i="1"/>
  <c r="AF559" i="1"/>
  <c r="AL578" i="1"/>
  <c r="AL601" i="1"/>
  <c r="P688" i="1"/>
  <c r="AL380" i="1"/>
  <c r="AE383" i="1"/>
  <c r="AF383" i="1" s="1"/>
  <c r="AO395" i="1"/>
  <c r="O420" i="1"/>
  <c r="P420" i="1" s="1"/>
  <c r="Y428" i="1"/>
  <c r="W428" i="1" s="1"/>
  <c r="Q447" i="1"/>
  <c r="L452" i="1"/>
  <c r="F465" i="1"/>
  <c r="F464" i="1" s="1"/>
  <c r="AF482" i="1"/>
  <c r="Z495" i="1"/>
  <c r="AE498" i="1"/>
  <c r="Z499" i="1"/>
  <c r="AA517" i="1"/>
  <c r="AA565" i="1" s="1"/>
  <c r="AA583" i="1" s="1"/>
  <c r="G519" i="1"/>
  <c r="AE522" i="1"/>
  <c r="AF523" i="1"/>
  <c r="P524" i="1"/>
  <c r="Z525" i="1"/>
  <c r="AF526" i="1"/>
  <c r="AU531" i="1"/>
  <c r="AT531" i="1" s="1"/>
  <c r="W532" i="1"/>
  <c r="X532" i="1" s="1"/>
  <c r="Z535" i="1"/>
  <c r="R536" i="1"/>
  <c r="AE540" i="1"/>
  <c r="R543" i="1"/>
  <c r="W552" i="1"/>
  <c r="X552" i="1" s="1"/>
  <c r="X557" i="1"/>
  <c r="AF578" i="1"/>
  <c r="AS578" i="1"/>
  <c r="AP578" i="1" s="1"/>
  <c r="AT593" i="1"/>
  <c r="AD683" i="1"/>
  <c r="X690" i="1"/>
  <c r="Z274" i="1"/>
  <c r="Y280" i="1"/>
  <c r="Z280" i="1" s="1"/>
  <c r="W281" i="1"/>
  <c r="X281" i="1" s="1"/>
  <c r="K290" i="1"/>
  <c r="Z302" i="1"/>
  <c r="W304" i="1"/>
  <c r="X304" i="1" s="1"/>
  <c r="Y318" i="1"/>
  <c r="Z318" i="1" s="1"/>
  <c r="Q322" i="1"/>
  <c r="W324" i="1"/>
  <c r="X324" i="1" s="1"/>
  <c r="R326" i="1"/>
  <c r="AE329" i="1"/>
  <c r="R339" i="1"/>
  <c r="O341" i="1"/>
  <c r="P341" i="1" s="1"/>
  <c r="AE342" i="1"/>
  <c r="X392" i="1"/>
  <c r="Y447" i="1"/>
  <c r="Q452" i="1"/>
  <c r="X480" i="1"/>
  <c r="X491" i="1"/>
  <c r="X553" i="1"/>
  <c r="P562" i="1"/>
  <c r="P576" i="1"/>
  <c r="O578" i="1"/>
  <c r="P578" i="1" s="1"/>
  <c r="AT578" i="1"/>
  <c r="AL602" i="1"/>
  <c r="K603" i="1"/>
  <c r="X611" i="1"/>
  <c r="O613" i="1"/>
  <c r="P613" i="1" s="1"/>
  <c r="P616" i="1"/>
  <c r="AD686" i="1"/>
  <c r="W272" i="1"/>
  <c r="X272" i="1" s="1"/>
  <c r="AE319" i="1"/>
  <c r="D368" i="1"/>
  <c r="D457" i="1" s="1"/>
  <c r="AS380" i="1"/>
  <c r="P394" i="1"/>
  <c r="P486" i="1"/>
  <c r="P490" i="1"/>
  <c r="AE499" i="1"/>
  <c r="X524" i="1"/>
  <c r="E525" i="1"/>
  <c r="AT526" i="1"/>
  <c r="H530" i="1"/>
  <c r="H564" i="1" s="1"/>
  <c r="AF556" i="1"/>
  <c r="P560" i="1"/>
  <c r="X612" i="1"/>
  <c r="AF619" i="1"/>
  <c r="AR673" i="1"/>
  <c r="AR690" i="1" s="1"/>
  <c r="R351" i="1"/>
  <c r="P386" i="1"/>
  <c r="AS386" i="1"/>
  <c r="AP386" i="1" s="1"/>
  <c r="AF389" i="1"/>
  <c r="P391" i="1"/>
  <c r="AF393" i="1"/>
  <c r="P396" i="1"/>
  <c r="X405" i="1"/>
  <c r="AD417" i="1"/>
  <c r="E424" i="1"/>
  <c r="W424" i="1"/>
  <c r="R486" i="1"/>
  <c r="I487" i="1"/>
  <c r="H487" i="1" s="1"/>
  <c r="P489" i="1"/>
  <c r="O497" i="1"/>
  <c r="P497" i="1" s="1"/>
  <c r="R531" i="1"/>
  <c r="AF537" i="1"/>
  <c r="AF553" i="1"/>
  <c r="AF554" i="1"/>
  <c r="AF555" i="1"/>
  <c r="X578" i="1"/>
  <c r="AP598" i="1"/>
  <c r="G601" i="1"/>
  <c r="E601" i="1" s="1"/>
  <c r="V603" i="1"/>
  <c r="AF606" i="1"/>
  <c r="AL618" i="1"/>
  <c r="P687" i="1"/>
  <c r="AH281" i="1"/>
  <c r="AH304" i="1"/>
  <c r="AH326" i="1"/>
  <c r="V404" i="1"/>
  <c r="AK404" i="1"/>
  <c r="AK408" i="1"/>
  <c r="P409" i="1"/>
  <c r="V412" i="1"/>
  <c r="AE413" i="1"/>
  <c r="K417" i="1"/>
  <c r="Y431" i="1"/>
  <c r="W431" i="1" s="1"/>
  <c r="K453" i="1"/>
  <c r="AY453" i="1" s="1"/>
  <c r="AE483" i="1"/>
  <c r="Z488" i="1"/>
  <c r="AU498" i="1"/>
  <c r="AW517" i="1"/>
  <c r="AG519" i="1"/>
  <c r="AE519" i="1" s="1"/>
  <c r="W522" i="1"/>
  <c r="X522" i="1" s="1"/>
  <c r="AF524" i="1"/>
  <c r="I528" i="1"/>
  <c r="H528" i="1" s="1"/>
  <c r="AG528" i="1"/>
  <c r="AQ530" i="1"/>
  <c r="AP530" i="1" s="1"/>
  <c r="AE531" i="1"/>
  <c r="AU536" i="1"/>
  <c r="AT536" i="1" s="1"/>
  <c r="X560" i="1"/>
  <c r="X562" i="1"/>
  <c r="AF579" i="1"/>
  <c r="AP596" i="1"/>
  <c r="K597" i="1"/>
  <c r="K601" i="1"/>
  <c r="AL603" i="1"/>
  <c r="K618" i="1"/>
  <c r="Z290" i="1"/>
  <c r="W292" i="1"/>
  <c r="X292" i="1" s="1"/>
  <c r="Z291" i="1"/>
  <c r="Z292" i="1"/>
  <c r="P164" i="1"/>
  <c r="P166" i="1"/>
  <c r="X245" i="1"/>
  <c r="AF232" i="1"/>
  <c r="X230" i="1"/>
  <c r="P242" i="1"/>
  <c r="AF210" i="1"/>
  <c r="AF227" i="1"/>
  <c r="AF244" i="1"/>
  <c r="P270" i="1"/>
  <c r="X231" i="1"/>
  <c r="P240" i="1"/>
  <c r="P269" i="1"/>
  <c r="X270" i="1"/>
  <c r="P230" i="1"/>
  <c r="AF240" i="1"/>
  <c r="X241" i="1"/>
  <c r="G395" i="1"/>
  <c r="G368" i="1" s="1"/>
  <c r="AF474" i="1"/>
  <c r="I264" i="1"/>
  <c r="H264" i="1" s="1"/>
  <c r="H265" i="1"/>
  <c r="P255" i="1"/>
  <c r="AU254" i="1"/>
  <c r="AT254" i="1" s="1"/>
  <c r="AF255" i="1"/>
  <c r="X265" i="1"/>
  <c r="X227" i="1"/>
  <c r="I243" i="1"/>
  <c r="H243" i="1" s="1"/>
  <c r="H244" i="1"/>
  <c r="E243" i="1"/>
  <c r="W243" i="1"/>
  <c r="X243" i="1" s="1"/>
  <c r="AE243" i="1"/>
  <c r="O243" i="1"/>
  <c r="P243" i="1" s="1"/>
  <c r="P244" i="1"/>
  <c r="AF245" i="1"/>
  <c r="Z219" i="1"/>
  <c r="W220" i="1"/>
  <c r="W221" i="1"/>
  <c r="X221" i="1" s="1"/>
  <c r="E219" i="1"/>
  <c r="O208" i="1"/>
  <c r="P208" i="1" s="1"/>
  <c r="W33" i="1"/>
  <c r="Z170" i="1"/>
  <c r="P138" i="1"/>
  <c r="X138" i="1"/>
  <c r="AK634" i="1"/>
  <c r="AE634" i="1" s="1"/>
  <c r="P171" i="1"/>
  <c r="X171" i="1"/>
  <c r="AF171" i="1"/>
  <c r="X137" i="1"/>
  <c r="AF163" i="1"/>
  <c r="AF166" i="1"/>
  <c r="P120" i="1"/>
  <c r="P79" i="1"/>
  <c r="X67" i="1"/>
  <c r="AF78" i="1"/>
  <c r="AF145" i="1"/>
  <c r="AF70" i="1"/>
  <c r="P78" i="1"/>
  <c r="AL684" i="1"/>
  <c r="AF120" i="1"/>
  <c r="AF75" i="1"/>
  <c r="AE687" i="1"/>
  <c r="P74" i="1"/>
  <c r="AL644" i="1"/>
  <c r="P106" i="1"/>
  <c r="P119" i="1"/>
  <c r="P70" i="1"/>
  <c r="P71" i="1"/>
  <c r="X62" i="1"/>
  <c r="H73" i="1"/>
  <c r="I72" i="1"/>
  <c r="H72" i="1" s="1"/>
  <c r="P59" i="1"/>
  <c r="P137" i="1"/>
  <c r="E466" i="1"/>
  <c r="E465" i="1" s="1"/>
  <c r="P69" i="1"/>
  <c r="AF74" i="1"/>
  <c r="X77" i="1"/>
  <c r="AL686" i="1"/>
  <c r="AQ171" i="1"/>
  <c r="AP171" i="1" s="1"/>
  <c r="P65" i="1"/>
  <c r="AF71" i="1"/>
  <c r="X106" i="1"/>
  <c r="AF59" i="1"/>
  <c r="AF69" i="1"/>
  <c r="X89" i="1"/>
  <c r="AE643" i="1"/>
  <c r="AF65" i="1"/>
  <c r="X88" i="1"/>
  <c r="X80" i="1"/>
  <c r="X118" i="1"/>
  <c r="AK689" i="1"/>
  <c r="AL689" i="1" s="1"/>
  <c r="Y155" i="1"/>
  <c r="W155" i="1" s="1"/>
  <c r="P142" i="1"/>
  <c r="O144" i="1"/>
  <c r="X143" i="1"/>
  <c r="L139" i="1"/>
  <c r="AH139" i="1" s="1"/>
  <c r="AG155" i="1"/>
  <c r="AH155" i="1" s="1"/>
  <c r="AF143" i="1"/>
  <c r="R141" i="1"/>
  <c r="K155" i="1"/>
  <c r="AY155" i="1" s="1"/>
  <c r="AH141" i="1"/>
  <c r="P143" i="1"/>
  <c r="K144" i="1"/>
  <c r="AY144" i="1" s="1"/>
  <c r="AE144" i="1"/>
  <c r="BA144" i="1" s="1"/>
  <c r="W157" i="1"/>
  <c r="X157" i="1" s="1"/>
  <c r="X142" i="1"/>
  <c r="Q139" i="1"/>
  <c r="O139" i="1" s="1"/>
  <c r="AE157" i="1"/>
  <c r="BA157" i="1" s="1"/>
  <c r="AF156" i="1"/>
  <c r="O157" i="1"/>
  <c r="P157" i="1" s="1"/>
  <c r="P136" i="1"/>
  <c r="Z136" i="1"/>
  <c r="AF137" i="1"/>
  <c r="AN27" i="1"/>
  <c r="Q135" i="1"/>
  <c r="AF138" i="1"/>
  <c r="AG135" i="1"/>
  <c r="AT138" i="1"/>
  <c r="AE709" i="1"/>
  <c r="E709" i="1"/>
  <c r="AE24" i="1"/>
  <c r="AU15" i="1"/>
  <c r="Z581" i="1"/>
  <c r="AH581" i="1"/>
  <c r="AM574" i="1"/>
  <c r="AM581" i="1" s="1"/>
  <c r="AM14" i="1" s="1"/>
  <c r="R581" i="1"/>
  <c r="R539" i="1"/>
  <c r="R550" i="1"/>
  <c r="R541" i="1"/>
  <c r="Z541" i="1"/>
  <c r="AH550" i="1"/>
  <c r="I541" i="1"/>
  <c r="H541" i="1" s="1"/>
  <c r="K541" i="1"/>
  <c r="K550" i="1"/>
  <c r="Z56" i="1"/>
  <c r="W56" i="1"/>
  <c r="AH14" i="1"/>
  <c r="AG55" i="1"/>
  <c r="O56" i="1"/>
  <c r="R24" i="1"/>
  <c r="Z24" i="1"/>
  <c r="AH24" i="1"/>
  <c r="K57" i="1"/>
  <c r="Z57" i="1"/>
  <c r="L55" i="1"/>
  <c r="I56" i="1"/>
  <c r="AJ32" i="1"/>
  <c r="R57" i="1"/>
  <c r="O58" i="1"/>
  <c r="P58" i="1" s="1"/>
  <c r="K60" i="1"/>
  <c r="O62" i="1"/>
  <c r="P62" i="1" s="1"/>
  <c r="AE63" i="1"/>
  <c r="O64" i="1"/>
  <c r="P64" i="1" s="1"/>
  <c r="AE64" i="1"/>
  <c r="AF64" i="1" s="1"/>
  <c r="O67" i="1"/>
  <c r="P67" i="1" s="1"/>
  <c r="AE67" i="1"/>
  <c r="W73" i="1"/>
  <c r="X73" i="1" s="1"/>
  <c r="AM73" i="1"/>
  <c r="AM72" i="1" s="1"/>
  <c r="Z77" i="1"/>
  <c r="R86" i="1"/>
  <c r="O87" i="1"/>
  <c r="P87" i="1" s="1"/>
  <c r="R103" i="1"/>
  <c r="K105" i="1"/>
  <c r="AY105" i="1" s="1"/>
  <c r="R136" i="1"/>
  <c r="AH136" i="1"/>
  <c r="Z141" i="1"/>
  <c r="Z145" i="1"/>
  <c r="AH145" i="1"/>
  <c r="P156" i="1"/>
  <c r="AF158" i="1"/>
  <c r="AG161" i="1"/>
  <c r="AH162" i="1"/>
  <c r="AE162" i="1"/>
  <c r="AE165" i="1"/>
  <c r="AT205" i="1"/>
  <c r="AT39" i="1" s="1"/>
  <c r="AM205" i="1"/>
  <c r="AM39" i="1" s="1"/>
  <c r="AE238" i="1"/>
  <c r="AH238" i="1"/>
  <c r="O63" i="1"/>
  <c r="P63" i="1" s="1"/>
  <c r="R69" i="1"/>
  <c r="AH69" i="1"/>
  <c r="R70" i="1"/>
  <c r="AH70" i="1"/>
  <c r="R71" i="1"/>
  <c r="O77" i="1"/>
  <c r="P77" i="1" s="1"/>
  <c r="K103" i="1"/>
  <c r="AY103" i="1" s="1"/>
  <c r="W136" i="1"/>
  <c r="O141" i="1"/>
  <c r="AE141" i="1"/>
  <c r="BA141" i="1" s="1"/>
  <c r="P145" i="1"/>
  <c r="AH158" i="1"/>
  <c r="X212" i="1"/>
  <c r="AM217" i="1"/>
  <c r="AM512" i="1" s="1"/>
  <c r="AM566" i="1" s="1"/>
  <c r="AM584" i="1" s="1"/>
  <c r="AM44" i="1" s="1"/>
  <c r="AM20" i="1" s="1"/>
  <c r="R65" i="1"/>
  <c r="AH65" i="1"/>
  <c r="R74" i="1"/>
  <c r="AH74" i="1"/>
  <c r="O80" i="1"/>
  <c r="P80" i="1" s="1"/>
  <c r="AE80" i="1"/>
  <c r="K83" i="1"/>
  <c r="Z88" i="1"/>
  <c r="Z89" i="1"/>
  <c r="O105" i="1"/>
  <c r="R145" i="1"/>
  <c r="X156" i="1"/>
  <c r="AH170" i="1"/>
  <c r="AG223" i="1"/>
  <c r="AE224" i="1"/>
  <c r="AH224" i="1"/>
  <c r="W226" i="1"/>
  <c r="X226" i="1" s="1"/>
  <c r="Z226" i="1"/>
  <c r="AG217" i="1"/>
  <c r="AE228" i="1"/>
  <c r="AH228" i="1"/>
  <c r="Z229" i="1"/>
  <c r="K61" i="1"/>
  <c r="W65" i="1"/>
  <c r="X65" i="1" s="1"/>
  <c r="R67" i="1"/>
  <c r="AQ75" i="1"/>
  <c r="AP75" i="1" s="1"/>
  <c r="K86" i="1"/>
  <c r="O88" i="1"/>
  <c r="P88" i="1" s="1"/>
  <c r="AE88" i="1"/>
  <c r="AF88" i="1" s="1"/>
  <c r="O89" i="1"/>
  <c r="P89" i="1" s="1"/>
  <c r="X119" i="1"/>
  <c r="Y139" i="1"/>
  <c r="AF142" i="1"/>
  <c r="R144" i="1"/>
  <c r="AH144" i="1"/>
  <c r="X145" i="1"/>
  <c r="R292" i="1"/>
  <c r="O292" i="1"/>
  <c r="P292" i="1" s="1"/>
  <c r="Q291" i="1"/>
  <c r="W58" i="1"/>
  <c r="W64" i="1"/>
  <c r="X64" i="1" s="1"/>
  <c r="O73" i="1"/>
  <c r="P73" i="1" s="1"/>
  <c r="W87" i="1"/>
  <c r="X87" i="1" s="1"/>
  <c r="AM87" i="1"/>
  <c r="AM86" i="1" s="1"/>
  <c r="AM85" i="1" s="1"/>
  <c r="O90" i="1"/>
  <c r="P90" i="1" s="1"/>
  <c r="AE90" i="1"/>
  <c r="BA90" i="1" s="1"/>
  <c r="AH103" i="1"/>
  <c r="O107" i="1"/>
  <c r="AE107" i="1"/>
  <c r="AM155" i="1"/>
  <c r="P158" i="1"/>
  <c r="Q161" i="1"/>
  <c r="R162" i="1"/>
  <c r="O162" i="1"/>
  <c r="P162" i="1" s="1"/>
  <c r="AR168" i="1"/>
  <c r="AF212" i="1"/>
  <c r="AG89" i="1"/>
  <c r="AU139" i="1"/>
  <c r="AT139" i="1" s="1"/>
  <c r="O165" i="1"/>
  <c r="W166" i="1"/>
  <c r="X166" i="1" s="1"/>
  <c r="Y165" i="1"/>
  <c r="Y161" i="1" s="1"/>
  <c r="Z166" i="1"/>
  <c r="W167" i="1"/>
  <c r="R170" i="1"/>
  <c r="AH229" i="1"/>
  <c r="AE229" i="1"/>
  <c r="W162" i="1"/>
  <c r="X162" i="1" s="1"/>
  <c r="Z162" i="1"/>
  <c r="Z163" i="1"/>
  <c r="W163" i="1"/>
  <c r="X163" i="1" s="1"/>
  <c r="K264" i="1"/>
  <c r="AY264" i="1" s="1"/>
  <c r="Z264" i="1"/>
  <c r="AH264" i="1"/>
  <c r="R83" i="1"/>
  <c r="Z144" i="1"/>
  <c r="Z159" i="1"/>
  <c r="Z164" i="1"/>
  <c r="AE206" i="1"/>
  <c r="BA206" i="1" s="1"/>
  <c r="P212" i="1"/>
  <c r="R272" i="1"/>
  <c r="O272" i="1"/>
  <c r="P272" i="1" s="1"/>
  <c r="O224" i="1"/>
  <c r="P224" i="1" s="1"/>
  <c r="R229" i="1"/>
  <c r="O229" i="1"/>
  <c r="P229" i="1" s="1"/>
  <c r="AF233" i="1"/>
  <c r="AF254" i="1"/>
  <c r="P256" i="1"/>
  <c r="R271" i="1"/>
  <c r="O271" i="1"/>
  <c r="P271" i="1" s="1"/>
  <c r="Q268" i="1"/>
  <c r="AH362" i="1"/>
  <c r="AE362" i="1"/>
  <c r="AG358" i="1"/>
  <c r="W476" i="1"/>
  <c r="X476" i="1" s="1"/>
  <c r="I168" i="1"/>
  <c r="I171" i="1"/>
  <c r="Z171" i="1"/>
  <c r="Q205" i="1"/>
  <c r="AG205" i="1"/>
  <c r="W207" i="1"/>
  <c r="X207" i="1" s="1"/>
  <c r="AU224" i="1"/>
  <c r="AH226" i="1"/>
  <c r="AE226" i="1"/>
  <c r="W229" i="1"/>
  <c r="X229" i="1" s="1"/>
  <c r="R235" i="1"/>
  <c r="O235" i="1"/>
  <c r="P235" i="1" s="1"/>
  <c r="AG239" i="1"/>
  <c r="W242" i="1"/>
  <c r="X242" i="1" s="1"/>
  <c r="E267" i="1"/>
  <c r="Y267" i="1"/>
  <c r="W269" i="1"/>
  <c r="X269" i="1" s="1"/>
  <c r="X271" i="1"/>
  <c r="R273" i="1"/>
  <c r="AP512" i="1"/>
  <c r="AP566" i="1" s="1"/>
  <c r="AP584" i="1" s="1"/>
  <c r="AP44" i="1" s="1"/>
  <c r="AP20" i="1" s="1"/>
  <c r="AE302" i="1"/>
  <c r="AH353" i="1"/>
  <c r="AE353" i="1"/>
  <c r="AM216" i="1"/>
  <c r="AH221" i="1"/>
  <c r="AE221" i="1"/>
  <c r="Q217" i="1"/>
  <c r="AH254" i="1"/>
  <c r="R264" i="1"/>
  <c r="Z273" i="1"/>
  <c r="W273" i="1"/>
  <c r="F297" i="1"/>
  <c r="E301" i="1"/>
  <c r="W350" i="1"/>
  <c r="X350" i="1" s="1"/>
  <c r="Y349" i="1"/>
  <c r="Y335" i="1" s="1"/>
  <c r="Z350" i="1"/>
  <c r="AE447" i="1"/>
  <c r="AG446" i="1"/>
  <c r="AE446" i="1" s="1"/>
  <c r="R224" i="1"/>
  <c r="R228" i="1"/>
  <c r="P234" i="1"/>
  <c r="R238" i="1"/>
  <c r="W256" i="1"/>
  <c r="X256" i="1" s="1"/>
  <c r="Y254" i="1"/>
  <c r="W291" i="1"/>
  <c r="X291" i="1" s="1"/>
  <c r="AU512" i="1"/>
  <c r="AU566" i="1" s="1"/>
  <c r="AU584" i="1" s="1"/>
  <c r="AU44" i="1" s="1"/>
  <c r="AU20" i="1" s="1"/>
  <c r="AT299" i="1"/>
  <c r="AT512" i="1" s="1"/>
  <c r="AT566" i="1" s="1"/>
  <c r="AT584" i="1" s="1"/>
  <c r="AT44" i="1" s="1"/>
  <c r="AG301" i="1"/>
  <c r="AH171" i="1"/>
  <c r="Z207" i="1"/>
  <c r="R226" i="1"/>
  <c r="O226" i="1"/>
  <c r="P226" i="1" s="1"/>
  <c r="Z228" i="1"/>
  <c r="W228" i="1"/>
  <c r="X228" i="1" s="1"/>
  <c r="Z238" i="1"/>
  <c r="W238" i="1"/>
  <c r="X238" i="1" s="1"/>
  <c r="Q239" i="1"/>
  <c r="AT244" i="1"/>
  <c r="AU243" i="1"/>
  <c r="AT243" i="1" s="1"/>
  <c r="Z256" i="1"/>
  <c r="AH272" i="1"/>
  <c r="AE272" i="1"/>
  <c r="AH292" i="1"/>
  <c r="AE292" i="1"/>
  <c r="F215" i="1"/>
  <c r="R221" i="1"/>
  <c r="O221" i="1"/>
  <c r="P221" i="1" s="1"/>
  <c r="P233" i="1"/>
  <c r="X244" i="1"/>
  <c r="R254" i="1"/>
  <c r="AT255" i="1"/>
  <c r="AF256" i="1"/>
  <c r="Q267" i="1"/>
  <c r="AH271" i="1"/>
  <c r="AE271" i="1"/>
  <c r="AG268" i="1"/>
  <c r="AT298" i="1"/>
  <c r="AU297" i="1"/>
  <c r="AT297" i="1" s="1"/>
  <c r="K301" i="1"/>
  <c r="AY301" i="1" s="1"/>
  <c r="AF234" i="1"/>
  <c r="AH235" i="1"/>
  <c r="AE235" i="1"/>
  <c r="Y239" i="1"/>
  <c r="Z241" i="1"/>
  <c r="O301" i="1"/>
  <c r="L289" i="1"/>
  <c r="L216" i="1" s="1"/>
  <c r="AH290" i="1"/>
  <c r="AQ512" i="1"/>
  <c r="AQ566" i="1" s="1"/>
  <c r="AQ584" i="1" s="1"/>
  <c r="AQ44" i="1" s="1"/>
  <c r="AQ20" i="1" s="1"/>
  <c r="AP313" i="1"/>
  <c r="R323" i="1"/>
  <c r="O323" i="1"/>
  <c r="P323" i="1" s="1"/>
  <c r="G452" i="1"/>
  <c r="G423" i="1"/>
  <c r="AE429" i="1"/>
  <c r="AM453" i="1"/>
  <c r="AM452" i="1" s="1"/>
  <c r="AG428" i="1"/>
  <c r="L512" i="1"/>
  <c r="O318" i="1"/>
  <c r="P318" i="1" s="1"/>
  <c r="R318" i="1"/>
  <c r="O322" i="1"/>
  <c r="P322" i="1" s="1"/>
  <c r="Q321" i="1"/>
  <c r="R322" i="1"/>
  <c r="R353" i="1"/>
  <c r="AT384" i="1"/>
  <c r="O408" i="1"/>
  <c r="Q404" i="1"/>
  <c r="O404" i="1" s="1"/>
  <c r="K274" i="1"/>
  <c r="AE310" i="1"/>
  <c r="AG308" i="1"/>
  <c r="AG298" i="1" s="1"/>
  <c r="AG297" i="1" s="1"/>
  <c r="AH323" i="1"/>
  <c r="AE323" i="1"/>
  <c r="V384" i="1"/>
  <c r="AH318" i="1"/>
  <c r="W320" i="1"/>
  <c r="X320" i="1" s="1"/>
  <c r="Z320" i="1"/>
  <c r="AE322" i="1"/>
  <c r="AG321" i="1"/>
  <c r="AH322" i="1"/>
  <c r="O362" i="1"/>
  <c r="Q358" i="1"/>
  <c r="R316" i="1"/>
  <c r="AZ315" i="1"/>
  <c r="BA315" i="1" s="1"/>
  <c r="AH316" i="1"/>
  <c r="K316" i="1"/>
  <c r="AF324" i="1"/>
  <c r="E478" i="1"/>
  <c r="AU315" i="1"/>
  <c r="AT315" i="1" s="1"/>
  <c r="W326" i="1"/>
  <c r="X326" i="1" s="1"/>
  <c r="K329" i="1"/>
  <c r="X329" i="1" s="1"/>
  <c r="L348" i="1"/>
  <c r="Q349" i="1"/>
  <c r="Q335" i="1" s="1"/>
  <c r="W351" i="1"/>
  <c r="O354" i="1"/>
  <c r="P354" i="1" s="1"/>
  <c r="AE354" i="1"/>
  <c r="W357" i="1"/>
  <c r="X357" i="1" s="1"/>
  <c r="O364" i="1"/>
  <c r="P364" i="1" s="1"/>
  <c r="AE364" i="1"/>
  <c r="W365" i="1"/>
  <c r="X365" i="1" s="1"/>
  <c r="AW380" i="1"/>
  <c r="AE387" i="1"/>
  <c r="AF387" i="1" s="1"/>
  <c r="AE388" i="1"/>
  <c r="AF388" i="1" s="1"/>
  <c r="AD421" i="1"/>
  <c r="V421" i="1"/>
  <c r="K520" i="1"/>
  <c r="I581" i="1"/>
  <c r="H540" i="1"/>
  <c r="H581" i="1" s="1"/>
  <c r="W318" i="1"/>
  <c r="X318" i="1" s="1"/>
  <c r="O320" i="1"/>
  <c r="P320" i="1" s="1"/>
  <c r="AE320" i="1"/>
  <c r="W322" i="1"/>
  <c r="X322" i="1" s="1"/>
  <c r="AU334" i="1"/>
  <c r="AT334" i="1" s="1"/>
  <c r="AP335" i="1"/>
  <c r="K339" i="1"/>
  <c r="AY339" i="1" s="1"/>
  <c r="O350" i="1"/>
  <c r="P350" i="1" s="1"/>
  <c r="AE350" i="1"/>
  <c r="AK384" i="1"/>
  <c r="X391" i="1"/>
  <c r="H425" i="1"/>
  <c r="I424" i="1"/>
  <c r="O468" i="1"/>
  <c r="O478" i="1"/>
  <c r="E480" i="1"/>
  <c r="I480" i="1"/>
  <c r="E483" i="1"/>
  <c r="L483" i="1"/>
  <c r="Z339" i="1"/>
  <c r="H459" i="1"/>
  <c r="AL419" i="1"/>
  <c r="AC419" i="1" s="1"/>
  <c r="R354" i="1"/>
  <c r="R364" i="1"/>
  <c r="J456" i="1"/>
  <c r="J582" i="1" s="1"/>
  <c r="J459" i="1"/>
  <c r="J589" i="1" s="1"/>
  <c r="H589" i="1" s="1"/>
  <c r="AE424" i="1"/>
  <c r="AK446" i="1"/>
  <c r="AP448" i="1"/>
  <c r="AQ446" i="1"/>
  <c r="AP446" i="1" s="1"/>
  <c r="H453" i="1"/>
  <c r="AT455" i="1"/>
  <c r="AU452" i="1"/>
  <c r="AT452" i="1" s="1"/>
  <c r="AQ477" i="1"/>
  <c r="AP477" i="1" s="1"/>
  <c r="AF477" i="1"/>
  <c r="X396" i="1"/>
  <c r="AP409" i="1"/>
  <c r="AS404" i="1"/>
  <c r="AP404" i="1" s="1"/>
  <c r="AF488" i="1"/>
  <c r="K336" i="1"/>
  <c r="BA338" i="1"/>
  <c r="AH339" i="1"/>
  <c r="AS384" i="1"/>
  <c r="P398" i="1"/>
  <c r="AL400" i="1"/>
  <c r="W412" i="1"/>
  <c r="X413" i="1"/>
  <c r="AC423" i="1"/>
  <c r="AC452" i="1"/>
  <c r="AT476" i="1"/>
  <c r="AU464" i="1"/>
  <c r="AM476" i="1"/>
  <c r="Z486" i="1"/>
  <c r="AT487" i="1"/>
  <c r="AU486" i="1"/>
  <c r="AT486" i="1" s="1"/>
  <c r="W531" i="1"/>
  <c r="X531" i="1" s="1"/>
  <c r="K513" i="1"/>
  <c r="AY513" i="1" s="1"/>
  <c r="AL414" i="1"/>
  <c r="AE414" i="1"/>
  <c r="AF414" i="1" s="1"/>
  <c r="E428" i="1"/>
  <c r="Q431" i="1"/>
  <c r="AH489" i="1"/>
  <c r="AE489" i="1"/>
  <c r="V400" i="1"/>
  <c r="X418" i="1"/>
  <c r="I455" i="1"/>
  <c r="H455" i="1" s="1"/>
  <c r="H474" i="1"/>
  <c r="H510" i="1" s="1"/>
  <c r="AH479" i="1"/>
  <c r="AQ481" i="1"/>
  <c r="AP481" i="1" s="1"/>
  <c r="AM489" i="1"/>
  <c r="S706" i="1"/>
  <c r="AM525" i="1"/>
  <c r="E539" i="1"/>
  <c r="F538" i="1"/>
  <c r="AT399" i="1"/>
  <c r="AE409" i="1"/>
  <c r="AF409" i="1" s="1"/>
  <c r="X411" i="1"/>
  <c r="K479" i="1"/>
  <c r="AY479" i="1" s="1"/>
  <c r="AM482" i="1"/>
  <c r="AH488" i="1"/>
  <c r="AG486" i="1"/>
  <c r="AF491" i="1"/>
  <c r="X496" i="1"/>
  <c r="AF552" i="1"/>
  <c r="AI517" i="1"/>
  <c r="AI565" i="1" s="1"/>
  <c r="AJ552" i="1"/>
  <c r="AD404" i="1"/>
  <c r="AF418" i="1"/>
  <c r="AE432" i="1"/>
  <c r="W468" i="1"/>
  <c r="AM468" i="1"/>
  <c r="AM465" i="1" s="1"/>
  <c r="E476" i="1"/>
  <c r="R520" i="1"/>
  <c r="AS396" i="1"/>
  <c r="AD400" i="1"/>
  <c r="AW400" i="1"/>
  <c r="AE405" i="1"/>
  <c r="AF405" i="1" s="1"/>
  <c r="K412" i="1"/>
  <c r="AY412" i="1" s="1"/>
  <c r="I706" i="1"/>
  <c r="I23" i="1" s="1"/>
  <c r="F486" i="1"/>
  <c r="W489" i="1"/>
  <c r="X489" i="1" s="1"/>
  <c r="AM491" i="1"/>
  <c r="AL492" i="1"/>
  <c r="W497" i="1"/>
  <c r="X497" i="1" s="1"/>
  <c r="AK566" i="1"/>
  <c r="AK584" i="1" s="1"/>
  <c r="AK44" i="1" s="1"/>
  <c r="M563" i="1"/>
  <c r="BC563" i="1" s="1"/>
  <c r="M517" i="1"/>
  <c r="W540" i="1"/>
  <c r="Z540" i="1"/>
  <c r="AP541" i="1"/>
  <c r="AP539" i="1" s="1"/>
  <c r="AQ539" i="1"/>
  <c r="AS397" i="1"/>
  <c r="AP397" i="1" s="1"/>
  <c r="K400" i="1"/>
  <c r="AY400" i="1" s="1"/>
  <c r="R479" i="1"/>
  <c r="P487" i="1"/>
  <c r="O492" i="1"/>
  <c r="AF496" i="1"/>
  <c r="O499" i="1"/>
  <c r="P499" i="1" s="1"/>
  <c r="R499" i="1"/>
  <c r="AF529" i="1"/>
  <c r="AH498" i="1"/>
  <c r="AH520" i="1"/>
  <c r="O552" i="1"/>
  <c r="P552" i="1" s="1"/>
  <c r="O522" i="1"/>
  <c r="P522" i="1" s="1"/>
  <c r="R522" i="1"/>
  <c r="AE525" i="1"/>
  <c r="AH525" i="1"/>
  <c r="AT529" i="1"/>
  <c r="AU520" i="1"/>
  <c r="AM529" i="1"/>
  <c r="AM528" i="1" s="1"/>
  <c r="AU528" i="1"/>
  <c r="AT528" i="1" s="1"/>
  <c r="X530" i="1"/>
  <c r="AA566" i="1"/>
  <c r="AA584" i="1" s="1"/>
  <c r="Y520" i="1"/>
  <c r="W525" i="1"/>
  <c r="X525" i="1" s="1"/>
  <c r="AQ526" i="1"/>
  <c r="AT530" i="1"/>
  <c r="W536" i="1"/>
  <c r="W543" i="1"/>
  <c r="X543" i="1" s="1"/>
  <c r="AC566" i="1"/>
  <c r="AC584" i="1" s="1"/>
  <c r="AA564" i="1"/>
  <c r="AA582" i="1"/>
  <c r="P596" i="1"/>
  <c r="AF596" i="1"/>
  <c r="X596" i="1"/>
  <c r="S566" i="1"/>
  <c r="S584" i="1" s="1"/>
  <c r="AG706" i="1"/>
  <c r="AH529" i="1"/>
  <c r="Z532" i="1"/>
  <c r="AW673" i="1"/>
  <c r="U566" i="1"/>
  <c r="U584" i="1" s="1"/>
  <c r="I521" i="1"/>
  <c r="E564" i="1"/>
  <c r="O525" i="1"/>
  <c r="P525" i="1" s="1"/>
  <c r="W529" i="1"/>
  <c r="E581" i="1"/>
  <c r="W534" i="1"/>
  <c r="X534" i="1" s="1"/>
  <c r="AC675" i="1"/>
  <c r="W675" i="1" s="1"/>
  <c r="M566" i="1"/>
  <c r="M584" i="1" s="1"/>
  <c r="M44" i="1" s="1"/>
  <c r="Y706" i="1"/>
  <c r="S563" i="1"/>
  <c r="AU521" i="1"/>
  <c r="AT521" i="1" s="1"/>
  <c r="H527" i="1"/>
  <c r="H672" i="1" s="1"/>
  <c r="Y528" i="1"/>
  <c r="I550" i="1"/>
  <c r="N566" i="1"/>
  <c r="N584" i="1" s="1"/>
  <c r="AA706" i="1"/>
  <c r="I564" i="1"/>
  <c r="P597" i="1"/>
  <c r="AI566" i="1"/>
  <c r="Q706" i="1"/>
  <c r="AI563" i="1"/>
  <c r="AI582" i="1" s="1"/>
  <c r="D538" i="1"/>
  <c r="D518" i="1" s="1"/>
  <c r="D517" i="1" s="1"/>
  <c r="AR687" i="1"/>
  <c r="AF558" i="1"/>
  <c r="AE575" i="1"/>
  <c r="O577" i="1"/>
  <c r="P577" i="1" s="1"/>
  <c r="Z577" i="1"/>
  <c r="T581" i="1"/>
  <c r="AB581" i="1"/>
  <c r="AF594" i="1"/>
  <c r="AL597" i="1"/>
  <c r="AF600" i="1"/>
  <c r="X574" i="1"/>
  <c r="AQ574" i="1"/>
  <c r="R575" i="1"/>
  <c r="AF576" i="1"/>
  <c r="U581" i="1"/>
  <c r="AU581" i="1"/>
  <c r="AD596" i="1"/>
  <c r="V598" i="1"/>
  <c r="P602" i="1"/>
  <c r="P604" i="1"/>
  <c r="X605" i="1"/>
  <c r="AA691" i="1"/>
  <c r="AA688" i="1"/>
  <c r="AD581" i="1"/>
  <c r="K593" i="1"/>
  <c r="K632" i="1" s="1"/>
  <c r="V604" i="1"/>
  <c r="AT643" i="1"/>
  <c r="AT637" i="1" s="1"/>
  <c r="AT38" i="1" s="1"/>
  <c r="AW637" i="1"/>
  <c r="AW38" i="1" s="1"/>
  <c r="AW674" i="1"/>
  <c r="AW20" i="1" s="1"/>
  <c r="AT644" i="1"/>
  <c r="AT674" i="1" s="1"/>
  <c r="AO644" i="1"/>
  <c r="AW634" i="1"/>
  <c r="M687" i="1"/>
  <c r="M683" i="1" s="1"/>
  <c r="AE697" i="1"/>
  <c r="AD598" i="1"/>
  <c r="X601" i="1"/>
  <c r="X602" i="1"/>
  <c r="X604" i="1"/>
  <c r="W575" i="1"/>
  <c r="P594" i="1"/>
  <c r="V597" i="1"/>
  <c r="P600" i="1"/>
  <c r="AO645" i="1"/>
  <c r="AO673" i="1" s="1"/>
  <c r="W645" i="1"/>
  <c r="X645" i="1" s="1"/>
  <c r="AD645" i="1"/>
  <c r="W634" i="1"/>
  <c r="P574" i="1"/>
  <c r="AP673" i="1"/>
  <c r="AP687" i="1" s="1"/>
  <c r="AP672" i="1"/>
  <c r="K598" i="1"/>
  <c r="AY598" i="1" s="1"/>
  <c r="AF607" i="1"/>
  <c r="X607" i="1"/>
  <c r="P607" i="1"/>
  <c r="Y23" i="1"/>
  <c r="E697" i="1"/>
  <c r="AS672" i="1"/>
  <c r="AS695" i="1" s="1"/>
  <c r="AS675" i="1"/>
  <c r="AS673" i="1"/>
  <c r="AF614" i="1"/>
  <c r="X614" i="1"/>
  <c r="P614" i="1"/>
  <c r="AE618" i="1"/>
  <c r="AF618" i="1" s="1"/>
  <c r="O638" i="1"/>
  <c r="Q637" i="1"/>
  <c r="Q38" i="1" s="1"/>
  <c r="AI690" i="1"/>
  <c r="AI687" i="1"/>
  <c r="X686" i="1"/>
  <c r="AF687" i="1"/>
  <c r="AE644" i="1"/>
  <c r="AF644" i="1" s="1"/>
  <c r="AP653" i="1"/>
  <c r="M23" i="1"/>
  <c r="X608" i="1"/>
  <c r="AF612" i="1"/>
  <c r="K617" i="1"/>
  <c r="O644" i="1"/>
  <c r="P644" i="1" s="1"/>
  <c r="AE645" i="1"/>
  <c r="AN672" i="1"/>
  <c r="AN695" i="1" s="1"/>
  <c r="AV672" i="1"/>
  <c r="AV695" i="1" s="1"/>
  <c r="AI23" i="1"/>
  <c r="AR675" i="1"/>
  <c r="AR23" i="1" s="1"/>
  <c r="AL691" i="1"/>
  <c r="U712" i="1"/>
  <c r="O712" i="1" s="1"/>
  <c r="V610" i="1"/>
  <c r="P611" i="1"/>
  <c r="P615" i="1"/>
  <c r="AE688" i="1"/>
  <c r="AE690" i="1"/>
  <c r="AF690" i="1" s="1"/>
  <c r="Z697" i="1"/>
  <c r="AN673" i="1"/>
  <c r="AV673" i="1"/>
  <c r="AD607" i="1"/>
  <c r="AD610" i="1"/>
  <c r="X615" i="1"/>
  <c r="O618" i="1"/>
  <c r="V644" i="1"/>
  <c r="AS518" i="1" l="1"/>
  <c r="N673" i="1"/>
  <c r="N672" i="1"/>
  <c r="O581" i="1"/>
  <c r="BA581" i="1"/>
  <c r="AD618" i="1"/>
  <c r="Q338" i="1"/>
  <c r="Q336" i="1"/>
  <c r="AP688" i="1"/>
  <c r="AP695" i="1"/>
  <c r="AG338" i="1"/>
  <c r="AG336" i="1"/>
  <c r="X586" i="1"/>
  <c r="P586" i="1"/>
  <c r="P404" i="1"/>
  <c r="P689" i="1"/>
  <c r="X689" i="1"/>
  <c r="X404" i="1"/>
  <c r="P304" i="1"/>
  <c r="AP244" i="1"/>
  <c r="X33" i="1"/>
  <c r="AF304" i="1"/>
  <c r="P33" i="1"/>
  <c r="U14" i="1"/>
  <c r="W353" i="1"/>
  <c r="X353" i="1" s="1"/>
  <c r="Y336" i="1"/>
  <c r="P683" i="1"/>
  <c r="AE349" i="1"/>
  <c r="AG335" i="1"/>
  <c r="K38" i="1"/>
  <c r="AY38" i="1" s="1"/>
  <c r="AY637" i="1"/>
  <c r="N38" i="1"/>
  <c r="BE38" i="1" s="1"/>
  <c r="BE637" i="1"/>
  <c r="AF601" i="1"/>
  <c r="AY601" i="1"/>
  <c r="AD601" i="1"/>
  <c r="BE601" i="1"/>
  <c r="BE617" i="1"/>
  <c r="AX617" i="1"/>
  <c r="AY617" i="1" s="1"/>
  <c r="X597" i="1"/>
  <c r="AY597" i="1"/>
  <c r="AF603" i="1"/>
  <c r="AY603" i="1"/>
  <c r="K446" i="1"/>
  <c r="AY446" i="1" s="1"/>
  <c r="BA446" i="1"/>
  <c r="AF602" i="1"/>
  <c r="AY602" i="1"/>
  <c r="AC673" i="1"/>
  <c r="W673" i="1" s="1"/>
  <c r="W593" i="1"/>
  <c r="W632" i="1" s="1"/>
  <c r="AC632" i="1"/>
  <c r="AC672" i="1" s="1"/>
  <c r="AF604" i="1"/>
  <c r="AY604" i="1"/>
  <c r="AF610" i="1"/>
  <c r="AY610" i="1"/>
  <c r="L457" i="1"/>
  <c r="BA457" i="1" s="1"/>
  <c r="BA423" i="1"/>
  <c r="BD618" i="1"/>
  <c r="K452" i="1"/>
  <c r="AY452" i="1" s="1"/>
  <c r="BA452" i="1"/>
  <c r="O593" i="1"/>
  <c r="O632" i="1" s="1"/>
  <c r="U632" i="1"/>
  <c r="BA335" i="1"/>
  <c r="AQ308" i="1"/>
  <c r="AP308" i="1" s="1"/>
  <c r="O682" i="1"/>
  <c r="O681" i="1" s="1"/>
  <c r="X421" i="1"/>
  <c r="AY421" i="1"/>
  <c r="BE379" i="1"/>
  <c r="BE395" i="1"/>
  <c r="BA298" i="1"/>
  <c r="P56" i="1"/>
  <c r="X56" i="1"/>
  <c r="K512" i="1"/>
  <c r="X170" i="1"/>
  <c r="P170" i="1"/>
  <c r="AF170" i="1"/>
  <c r="AE689" i="1"/>
  <c r="AF689" i="1" s="1"/>
  <c r="O76" i="1"/>
  <c r="P76" i="1" s="1"/>
  <c r="M27" i="1"/>
  <c r="R61" i="1"/>
  <c r="Q60" i="1"/>
  <c r="O60" i="1" s="1"/>
  <c r="P61" i="1"/>
  <c r="W66" i="1"/>
  <c r="X66" i="1" s="1"/>
  <c r="AE56" i="1"/>
  <c r="P83" i="1"/>
  <c r="AY83" i="1"/>
  <c r="E519" i="1"/>
  <c r="AF521" i="1"/>
  <c r="S582" i="1"/>
  <c r="S703" i="1" s="1"/>
  <c r="T563" i="1"/>
  <c r="S565" i="1"/>
  <c r="T517" i="1"/>
  <c r="X581" i="1"/>
  <c r="AY581" i="1"/>
  <c r="AJ14" i="1"/>
  <c r="BC14" i="1"/>
  <c r="AE135" i="1"/>
  <c r="AF135" i="1" s="1"/>
  <c r="R483" i="1"/>
  <c r="BA483" i="1"/>
  <c r="X417" i="1"/>
  <c r="AY417" i="1"/>
  <c r="O75" i="1"/>
  <c r="P75" i="1" s="1"/>
  <c r="AZ322" i="1"/>
  <c r="BA322" i="1" s="1"/>
  <c r="AF208" i="1"/>
  <c r="BA319" i="1"/>
  <c r="AX319" i="1"/>
  <c r="AY319" i="1" s="1"/>
  <c r="AF299" i="1"/>
  <c r="BA324" i="1"/>
  <c r="AX324" i="1"/>
  <c r="AY324" i="1" s="1"/>
  <c r="AZ318" i="1"/>
  <c r="K321" i="1"/>
  <c r="AZ321" i="1"/>
  <c r="BA323" i="1"/>
  <c r="AX323" i="1"/>
  <c r="AY323" i="1" s="1"/>
  <c r="P316" i="1"/>
  <c r="AY316" i="1"/>
  <c r="AX299" i="1"/>
  <c r="AX512" i="1" s="1"/>
  <c r="AZ512" i="1"/>
  <c r="BA512" i="1" s="1"/>
  <c r="AZ297" i="1"/>
  <c r="AX297" i="1" s="1"/>
  <c r="BA329" i="1"/>
  <c r="AX329" i="1"/>
  <c r="AY329" i="1" s="1"/>
  <c r="BA325" i="1"/>
  <c r="AX325" i="1"/>
  <c r="AY325" i="1" s="1"/>
  <c r="BA326" i="1"/>
  <c r="AX326" i="1"/>
  <c r="AY326" i="1" s="1"/>
  <c r="E297" i="1"/>
  <c r="X550" i="1"/>
  <c r="AY550" i="1"/>
  <c r="X541" i="1"/>
  <c r="AY541" i="1"/>
  <c r="M565" i="1"/>
  <c r="BC565" i="1" s="1"/>
  <c r="BC517" i="1"/>
  <c r="AF536" i="1"/>
  <c r="AY536" i="1"/>
  <c r="BA488" i="1"/>
  <c r="AX488" i="1"/>
  <c r="AZ486" i="1"/>
  <c r="BA290" i="1"/>
  <c r="AX290" i="1"/>
  <c r="AY290" i="1" s="1"/>
  <c r="AZ289" i="1"/>
  <c r="X141" i="1"/>
  <c r="AY141" i="1"/>
  <c r="AF274" i="1"/>
  <c r="AY274" i="1"/>
  <c r="AH206" i="1"/>
  <c r="AY206" i="1"/>
  <c r="AB180" i="1"/>
  <c r="AF290" i="1"/>
  <c r="P273" i="1"/>
  <c r="AY273" i="1"/>
  <c r="X308" i="1"/>
  <c r="AY308" i="1"/>
  <c r="K348" i="1"/>
  <c r="AY348" i="1" s="1"/>
  <c r="BA348" i="1"/>
  <c r="AF57" i="1"/>
  <c r="AY57" i="1"/>
  <c r="K237" i="1"/>
  <c r="AY237" i="1" s="1"/>
  <c r="BA237" i="1"/>
  <c r="K223" i="1"/>
  <c r="BA223" i="1"/>
  <c r="AZ528" i="1"/>
  <c r="AX528" i="1" s="1"/>
  <c r="AY528" i="1" s="1"/>
  <c r="AZ520" i="1"/>
  <c r="AZ519" i="1" s="1"/>
  <c r="AX519" i="1" s="1"/>
  <c r="AX529" i="1"/>
  <c r="AQ529" i="1" s="1"/>
  <c r="AP529" i="1" s="1"/>
  <c r="W643" i="1"/>
  <c r="W637" i="1" s="1"/>
  <c r="AD643" i="1"/>
  <c r="L19" i="1"/>
  <c r="BA19" i="1" s="1"/>
  <c r="BA46" i="1"/>
  <c r="K46" i="1"/>
  <c r="AY46" i="1" s="1"/>
  <c r="AY336" i="1"/>
  <c r="L567" i="1"/>
  <c r="BA567" i="1" s="1"/>
  <c r="BA513" i="1"/>
  <c r="K307" i="1"/>
  <c r="AY307" i="1" s="1"/>
  <c r="BA307" i="1"/>
  <c r="X105" i="1"/>
  <c r="X420" i="1"/>
  <c r="X408" i="1"/>
  <c r="AE280" i="1"/>
  <c r="AF280" i="1" s="1"/>
  <c r="AP549" i="1"/>
  <c r="AL643" i="1"/>
  <c r="AF498" i="1"/>
  <c r="W76" i="1"/>
  <c r="X76" i="1" s="1"/>
  <c r="AU66" i="1"/>
  <c r="AT66" i="1" s="1"/>
  <c r="X610" i="1"/>
  <c r="AQ538" i="1"/>
  <c r="AP538" i="1" s="1"/>
  <c r="P408" i="1"/>
  <c r="X264" i="1"/>
  <c r="L456" i="1"/>
  <c r="BA456" i="1" s="1"/>
  <c r="W280" i="1"/>
  <c r="X280" i="1" s="1"/>
  <c r="AF534" i="1"/>
  <c r="P141" i="1"/>
  <c r="AH534" i="1"/>
  <c r="AT168" i="1"/>
  <c r="AT32" i="1" s="1"/>
  <c r="P610" i="1"/>
  <c r="AE686" i="1"/>
  <c r="AF686" i="1" s="1"/>
  <c r="AQ478" i="1"/>
  <c r="AP478" i="1" s="1"/>
  <c r="R528" i="1"/>
  <c r="AX539" i="1"/>
  <c r="AY539" i="1" s="1"/>
  <c r="BA539" i="1"/>
  <c r="AG513" i="1"/>
  <c r="P684" i="1"/>
  <c r="AH33" i="1"/>
  <c r="L675" i="1"/>
  <c r="L38" i="1"/>
  <c r="M582" i="1"/>
  <c r="AQ219" i="1"/>
  <c r="AP219" i="1" s="1"/>
  <c r="AF118" i="1"/>
  <c r="AU135" i="1"/>
  <c r="AT135" i="1" s="1"/>
  <c r="Z135" i="1"/>
  <c r="AF168" i="1"/>
  <c r="AQ33" i="1"/>
  <c r="Z86" i="1"/>
  <c r="P421" i="1"/>
  <c r="X268" i="1"/>
  <c r="Z33" i="1"/>
  <c r="R135" i="1"/>
  <c r="AF349" i="1"/>
  <c r="AF219" i="1"/>
  <c r="AF229" i="1"/>
  <c r="AF341" i="1"/>
  <c r="AX73" i="1"/>
  <c r="AY73" i="1" s="1"/>
  <c r="AZ72" i="1"/>
  <c r="AX72" i="1" s="1"/>
  <c r="AY72" i="1" s="1"/>
  <c r="AF322" i="1"/>
  <c r="AF90" i="1"/>
  <c r="AF162" i="1"/>
  <c r="BA162" i="1"/>
  <c r="AF33" i="1"/>
  <c r="AF597" i="1"/>
  <c r="AF412" i="1"/>
  <c r="AF320" i="1"/>
  <c r="AF226" i="1"/>
  <c r="AF224" i="1"/>
  <c r="D459" i="1"/>
  <c r="D49" i="1" s="1"/>
  <c r="D23" i="1" s="1"/>
  <c r="AF63" i="1"/>
  <c r="BA63" i="1"/>
  <c r="AF77" i="1"/>
  <c r="AF531" i="1"/>
  <c r="BA531" i="1"/>
  <c r="AF319" i="1"/>
  <c r="AF352" i="1"/>
  <c r="K682" i="1"/>
  <c r="P682" i="1" s="1"/>
  <c r="AQ468" i="1"/>
  <c r="AX69" i="1"/>
  <c r="AY69" i="1" s="1"/>
  <c r="AZ68" i="1"/>
  <c r="BA69" i="1"/>
  <c r="AG38" i="1"/>
  <c r="AF353" i="1"/>
  <c r="AF238" i="1"/>
  <c r="AD632" i="1"/>
  <c r="Y452" i="1"/>
  <c r="AF350" i="1"/>
  <c r="AF354" i="1"/>
  <c r="AF310" i="1"/>
  <c r="AF292" i="1"/>
  <c r="AF80" i="1"/>
  <c r="BA80" i="1"/>
  <c r="AF141" i="1"/>
  <c r="Z217" i="1"/>
  <c r="AF24" i="1"/>
  <c r="AF157" i="1"/>
  <c r="AF499" i="1"/>
  <c r="AE520" i="1"/>
  <c r="BA529" i="1"/>
  <c r="AF340" i="1"/>
  <c r="N40" i="1"/>
  <c r="V40" i="1" s="1"/>
  <c r="V681" i="1"/>
  <c r="BA64" i="1"/>
  <c r="AX64" i="1"/>
  <c r="AY64" i="1" s="1"/>
  <c r="AZ61" i="1"/>
  <c r="AG40" i="1"/>
  <c r="AQ487" i="1"/>
  <c r="AP487" i="1" s="1"/>
  <c r="X603" i="1"/>
  <c r="F703" i="1"/>
  <c r="AM423" i="1"/>
  <c r="AM457" i="1" s="1"/>
  <c r="AH349" i="1"/>
  <c r="AF318" i="1"/>
  <c r="Z307" i="1"/>
  <c r="O219" i="1"/>
  <c r="P219" i="1" s="1"/>
  <c r="AF228" i="1"/>
  <c r="AF67" i="1"/>
  <c r="BA67" i="1"/>
  <c r="AL412" i="1"/>
  <c r="AS412" i="1" s="1"/>
  <c r="AP412" i="1" s="1"/>
  <c r="AF540" i="1"/>
  <c r="AF535" i="1"/>
  <c r="AX87" i="1"/>
  <c r="AY87" i="1" s="1"/>
  <c r="AF575" i="1"/>
  <c r="BA575" i="1"/>
  <c r="AF243" i="1"/>
  <c r="AF525" i="1"/>
  <c r="BA525" i="1"/>
  <c r="AU456" i="1"/>
  <c r="F701" i="1"/>
  <c r="F11" i="1" s="1"/>
  <c r="AG348" i="1"/>
  <c r="AE348" i="1" s="1"/>
  <c r="AF235" i="1"/>
  <c r="AF272" i="1"/>
  <c r="W217" i="1"/>
  <c r="X217" i="1" s="1"/>
  <c r="AH219" i="1"/>
  <c r="K139" i="1"/>
  <c r="AF56" i="1"/>
  <c r="BA56" i="1"/>
  <c r="AF522" i="1"/>
  <c r="BA522" i="1"/>
  <c r="Z322" i="1"/>
  <c r="AX88" i="1"/>
  <c r="AY88" i="1" s="1"/>
  <c r="AM478" i="1"/>
  <c r="AE335" i="1"/>
  <c r="AF221" i="1"/>
  <c r="AF362" i="1"/>
  <c r="Z268" i="1"/>
  <c r="AF136" i="1"/>
  <c r="H215" i="1"/>
  <c r="AF342" i="1"/>
  <c r="G517" i="1"/>
  <c r="AF497" i="1"/>
  <c r="AF577" i="1"/>
  <c r="BA577" i="1"/>
  <c r="AX71" i="1"/>
  <c r="AY71" i="1" s="1"/>
  <c r="BA71" i="1"/>
  <c r="BA70" i="1"/>
  <c r="AX70" i="1"/>
  <c r="AY70" i="1" s="1"/>
  <c r="AZ538" i="1"/>
  <c r="AX538" i="1" s="1"/>
  <c r="P603" i="1"/>
  <c r="AF364" i="1"/>
  <c r="AF271" i="1"/>
  <c r="AQ267" i="1"/>
  <c r="AP267" i="1" s="1"/>
  <c r="BA165" i="1"/>
  <c r="AX467" i="1"/>
  <c r="AY467" i="1" s="1"/>
  <c r="BA74" i="1"/>
  <c r="AX74" i="1"/>
  <c r="AY74" i="1" s="1"/>
  <c r="R33" i="1"/>
  <c r="R534" i="1"/>
  <c r="O308" i="1"/>
  <c r="P308" i="1" s="1"/>
  <c r="Q307" i="1"/>
  <c r="R308" i="1"/>
  <c r="U368" i="1"/>
  <c r="AS581" i="1"/>
  <c r="AV180" i="1"/>
  <c r="AV582" i="1" s="1"/>
  <c r="AV42" i="1" s="1"/>
  <c r="AV11" i="1" s="1"/>
  <c r="O520" i="1"/>
  <c r="P520" i="1" s="1"/>
  <c r="AD682" i="1"/>
  <c r="AO368" i="1"/>
  <c r="AO510" i="1" s="1"/>
  <c r="AO34" i="1" s="1"/>
  <c r="AF581" i="1"/>
  <c r="AK20" i="1"/>
  <c r="K335" i="1"/>
  <c r="AY335" i="1" s="1"/>
  <c r="W208" i="1"/>
  <c r="X208" i="1" s="1"/>
  <c r="Z158" i="1"/>
  <c r="O379" i="1"/>
  <c r="AS517" i="1"/>
  <c r="AS563" i="1"/>
  <c r="AS35" i="1" s="1"/>
  <c r="Q216" i="1"/>
  <c r="P632" i="1"/>
  <c r="X632" i="1"/>
  <c r="P601" i="1"/>
  <c r="D456" i="1"/>
  <c r="D582" i="1" s="1"/>
  <c r="D701" i="1" s="1"/>
  <c r="AI683" i="1"/>
  <c r="AG216" i="1"/>
  <c r="AE216" i="1" s="1"/>
  <c r="O14" i="1"/>
  <c r="E423" i="1"/>
  <c r="AF487" i="1"/>
  <c r="AE217" i="1"/>
  <c r="AE512" i="1" s="1"/>
  <c r="AG512" i="1"/>
  <c r="O217" i="1"/>
  <c r="O512" i="1" s="1"/>
  <c r="Q512" i="1"/>
  <c r="R155" i="1"/>
  <c r="W57" i="1"/>
  <c r="X57" i="1" s="1"/>
  <c r="O135" i="1"/>
  <c r="P135" i="1" s="1"/>
  <c r="X683" i="1"/>
  <c r="Q39" i="1"/>
  <c r="AQ225" i="1"/>
  <c r="AQ223" i="1" s="1"/>
  <c r="AP223" i="1" s="1"/>
  <c r="I215" i="1"/>
  <c r="AT581" i="1"/>
  <c r="AT14" i="1" s="1"/>
  <c r="W682" i="1"/>
  <c r="W681" i="1" s="1"/>
  <c r="W40" i="1" s="1"/>
  <c r="N44" i="1"/>
  <c r="AE155" i="1"/>
  <c r="BA155" i="1" s="1"/>
  <c r="Z72" i="1"/>
  <c r="R521" i="1"/>
  <c r="AH519" i="1"/>
  <c r="X684" i="1"/>
  <c r="X14" i="1"/>
  <c r="X533" i="1"/>
  <c r="P103" i="1"/>
  <c r="Y39" i="1"/>
  <c r="Z205" i="1"/>
  <c r="W205" i="1"/>
  <c r="W39" i="1" s="1"/>
  <c r="K205" i="1"/>
  <c r="K39" i="1" s="1"/>
  <c r="AY39" i="1" s="1"/>
  <c r="L39" i="1"/>
  <c r="BA39" i="1" s="1"/>
  <c r="Z75" i="1"/>
  <c r="AH75" i="1"/>
  <c r="AE66" i="1"/>
  <c r="AF66" i="1" s="1"/>
  <c r="AH66" i="1"/>
  <c r="X86" i="1"/>
  <c r="Y85" i="1"/>
  <c r="Z85" i="1" s="1"/>
  <c r="AF14" i="1"/>
  <c r="AF645" i="1"/>
  <c r="K206" i="1"/>
  <c r="AF206" i="1" s="1"/>
  <c r="I206" i="1"/>
  <c r="AD681" i="1"/>
  <c r="R60" i="1"/>
  <c r="W379" i="1"/>
  <c r="AC368" i="1"/>
  <c r="AC510" i="1" s="1"/>
  <c r="AC34" i="1" s="1"/>
  <c r="AH135" i="1"/>
  <c r="Z155" i="1"/>
  <c r="W61" i="1"/>
  <c r="Y60" i="1"/>
  <c r="O86" i="1"/>
  <c r="P86" i="1" s="1"/>
  <c r="Q85" i="1"/>
  <c r="F17" i="1"/>
  <c r="F42" i="1"/>
  <c r="I452" i="1"/>
  <c r="H452" i="1" s="1"/>
  <c r="K82" i="1"/>
  <c r="L81" i="1"/>
  <c r="X155" i="1"/>
  <c r="AD395" i="1"/>
  <c r="V395" i="1"/>
  <c r="X618" i="1"/>
  <c r="AC461" i="1"/>
  <c r="F461" i="1"/>
  <c r="E464" i="1"/>
  <c r="E461" i="1" s="1"/>
  <c r="P290" i="1"/>
  <c r="I539" i="1"/>
  <c r="H539" i="1" s="1"/>
  <c r="E395" i="1"/>
  <c r="AI691" i="1"/>
  <c r="AI684" i="1" s="1"/>
  <c r="AI694" i="1" s="1"/>
  <c r="AV35" i="1"/>
  <c r="AV517" i="1"/>
  <c r="AR552" i="1"/>
  <c r="AR563" i="1" s="1"/>
  <c r="AR35" i="1" s="1"/>
  <c r="P536" i="1"/>
  <c r="X536" i="1"/>
  <c r="Z353" i="1"/>
  <c r="P362" i="1"/>
  <c r="X362" i="1"/>
  <c r="AF417" i="1"/>
  <c r="P417" i="1"/>
  <c r="I486" i="1"/>
  <c r="H486" i="1" s="1"/>
  <c r="AF273" i="1"/>
  <c r="O280" i="1"/>
  <c r="P280" i="1" s="1"/>
  <c r="R280" i="1"/>
  <c r="X273" i="1"/>
  <c r="G456" i="1"/>
  <c r="G582" i="1" s="1"/>
  <c r="G17" i="1" s="1"/>
  <c r="G459" i="1"/>
  <c r="G589" i="1" s="1"/>
  <c r="G706" i="1" s="1"/>
  <c r="G23" i="1" s="1"/>
  <c r="E368" i="1"/>
  <c r="O674" i="1"/>
  <c r="P674" i="1" s="1"/>
  <c r="X103" i="1"/>
  <c r="AH528" i="1"/>
  <c r="AE528" i="1"/>
  <c r="AE408" i="1"/>
  <c r="AF408" i="1" s="1"/>
  <c r="AL408" i="1"/>
  <c r="Q446" i="1"/>
  <c r="O446" i="1" s="1"/>
  <c r="O447" i="1"/>
  <c r="AT322" i="1"/>
  <c r="AU321" i="1"/>
  <c r="AT321" i="1" s="1"/>
  <c r="AE339" i="1"/>
  <c r="AE338" i="1"/>
  <c r="AN180" i="1"/>
  <c r="AE404" i="1"/>
  <c r="AF404" i="1" s="1"/>
  <c r="AL404" i="1"/>
  <c r="Y423" i="1"/>
  <c r="R208" i="1"/>
  <c r="Q206" i="1"/>
  <c r="X412" i="1"/>
  <c r="Z362" i="1"/>
  <c r="Y358" i="1"/>
  <c r="AE76" i="1"/>
  <c r="AH76" i="1"/>
  <c r="AH68" i="1"/>
  <c r="AE68" i="1"/>
  <c r="AF68" i="1" s="1"/>
  <c r="K32" i="1"/>
  <c r="P412" i="1"/>
  <c r="O68" i="1"/>
  <c r="P68" i="1" s="1"/>
  <c r="R68" i="1"/>
  <c r="Z208" i="1"/>
  <c r="Y206" i="1"/>
  <c r="AP690" i="1"/>
  <c r="AP683" i="1" s="1"/>
  <c r="P581" i="1"/>
  <c r="AU237" i="1"/>
  <c r="AT237" i="1" s="1"/>
  <c r="AT239" i="1"/>
  <c r="AM486" i="1"/>
  <c r="Q237" i="1"/>
  <c r="R237" i="1" s="1"/>
  <c r="AF103" i="1"/>
  <c r="O338" i="1"/>
  <c r="O339" i="1"/>
  <c r="P339" i="1" s="1"/>
  <c r="AT552" i="1"/>
  <c r="AN552" i="1"/>
  <c r="W447" i="1"/>
  <c r="Y446" i="1"/>
  <c r="W446" i="1" s="1"/>
  <c r="AF413" i="1"/>
  <c r="W301" i="1"/>
  <c r="X301" i="1" s="1"/>
  <c r="Z301" i="1"/>
  <c r="R72" i="1"/>
  <c r="O72" i="1"/>
  <c r="P72" i="1" s="1"/>
  <c r="AT85" i="1"/>
  <c r="AU82" i="1"/>
  <c r="X83" i="1"/>
  <c r="AF144" i="1"/>
  <c r="AT498" i="1"/>
  <c r="AM498" i="1"/>
  <c r="Y289" i="1"/>
  <c r="W289" i="1" s="1"/>
  <c r="W290" i="1"/>
  <c r="X290" i="1" s="1"/>
  <c r="Q66" i="1"/>
  <c r="E215" i="1"/>
  <c r="K395" i="1"/>
  <c r="AY395" i="1" s="1"/>
  <c r="AF264" i="1"/>
  <c r="P550" i="1"/>
  <c r="P105" i="1"/>
  <c r="AF550" i="1"/>
  <c r="AK682" i="1"/>
  <c r="AL683" i="1"/>
  <c r="P144" i="1"/>
  <c r="AW672" i="1"/>
  <c r="AE465" i="1"/>
  <c r="AG461" i="1"/>
  <c r="X144" i="1"/>
  <c r="P155" i="1"/>
  <c r="R139" i="1"/>
  <c r="P541" i="1"/>
  <c r="AF541" i="1"/>
  <c r="AI583" i="1"/>
  <c r="AI43" i="1" s="1"/>
  <c r="AO687" i="1"/>
  <c r="AO690" i="1"/>
  <c r="L23" i="1"/>
  <c r="M691" i="1"/>
  <c r="M688" i="1"/>
  <c r="Z548" i="1"/>
  <c r="L538" i="1"/>
  <c r="K548" i="1"/>
  <c r="AY548" i="1" s="1"/>
  <c r="AH548" i="1"/>
  <c r="R548" i="1"/>
  <c r="U44" i="1"/>
  <c r="U20" i="1" s="1"/>
  <c r="AF684" i="1"/>
  <c r="AF688" i="1"/>
  <c r="AQ673" i="1"/>
  <c r="AQ672" i="1"/>
  <c r="AQ695" i="1" s="1"/>
  <c r="AQ675" i="1"/>
  <c r="AQ23" i="1" s="1"/>
  <c r="AS688" i="1"/>
  <c r="AS691" i="1"/>
  <c r="AR691" i="1"/>
  <c r="AR684" i="1" s="1"/>
  <c r="AR694" i="1" s="1"/>
  <c r="X593" i="1"/>
  <c r="P593" i="1"/>
  <c r="AT634" i="1"/>
  <c r="AQ581" i="1"/>
  <c r="AP574" i="1"/>
  <c r="AP581" i="1" s="1"/>
  <c r="O498" i="1"/>
  <c r="P498" i="1" s="1"/>
  <c r="R498" i="1"/>
  <c r="AP396" i="1"/>
  <c r="AM520" i="1"/>
  <c r="AM519" i="1" s="1"/>
  <c r="AM518" i="1" s="1"/>
  <c r="AE395" i="1"/>
  <c r="AL395" i="1"/>
  <c r="R336" i="1"/>
  <c r="O336" i="1"/>
  <c r="P336" i="1" s="1"/>
  <c r="AH321" i="1"/>
  <c r="AE321" i="1"/>
  <c r="R321" i="1"/>
  <c r="O321" i="1"/>
  <c r="Z267" i="1"/>
  <c r="W267" i="1"/>
  <c r="X267" i="1" s="1"/>
  <c r="AH358" i="1"/>
  <c r="AE358" i="1"/>
  <c r="R268" i="1"/>
  <c r="O268" i="1"/>
  <c r="P268" i="1" s="1"/>
  <c r="P264" i="1"/>
  <c r="W165" i="1"/>
  <c r="AP168" i="1"/>
  <c r="AP32" i="1" s="1"/>
  <c r="AR32" i="1"/>
  <c r="Z139" i="1"/>
  <c r="W139" i="1"/>
  <c r="D589" i="1"/>
  <c r="D706" i="1" s="1"/>
  <c r="AF105" i="1"/>
  <c r="P60" i="1"/>
  <c r="AI703" i="1"/>
  <c r="AI705" i="1"/>
  <c r="AI701" i="1"/>
  <c r="AI42" i="1"/>
  <c r="Z528" i="1"/>
  <c r="W528" i="1"/>
  <c r="X528" i="1" s="1"/>
  <c r="AW687" i="1"/>
  <c r="AW690" i="1"/>
  <c r="AD584" i="1"/>
  <c r="AC44" i="1"/>
  <c r="AC20" i="1" s="1"/>
  <c r="M564" i="1"/>
  <c r="BC564" i="1" s="1"/>
  <c r="M35" i="1"/>
  <c r="AD414" i="1"/>
  <c r="W414" i="1"/>
  <c r="X414" i="1" s="1"/>
  <c r="AQ323" i="1"/>
  <c r="AF323" i="1"/>
  <c r="AG423" i="1"/>
  <c r="AG452" i="1"/>
  <c r="AE428" i="1"/>
  <c r="AE452" i="1" s="1"/>
  <c r="AH289" i="1"/>
  <c r="R289" i="1"/>
  <c r="K289" i="1"/>
  <c r="AF302" i="1"/>
  <c r="AQ302" i="1"/>
  <c r="AH205" i="1"/>
  <c r="AE205" i="1"/>
  <c r="BA205" i="1" s="1"/>
  <c r="AG39" i="1"/>
  <c r="W161" i="1"/>
  <c r="R291" i="1"/>
  <c r="O291" i="1"/>
  <c r="P291" i="1" s="1"/>
  <c r="AV687" i="1"/>
  <c r="AV690" i="1"/>
  <c r="R697" i="1"/>
  <c r="K697" i="1"/>
  <c r="AY697" i="1" s="1"/>
  <c r="L15" i="1"/>
  <c r="AN687" i="1"/>
  <c r="AN690" i="1"/>
  <c r="AI584" i="1"/>
  <c r="AI44" i="1" s="1"/>
  <c r="AI20" i="1" s="1"/>
  <c r="W520" i="1"/>
  <c r="X520" i="1" s="1"/>
  <c r="X529" i="1"/>
  <c r="AW675" i="1"/>
  <c r="AA705" i="1"/>
  <c r="AA701" i="1"/>
  <c r="AA703" i="1"/>
  <c r="AA42" i="1"/>
  <c r="AB584" i="1"/>
  <c r="AA44" i="1"/>
  <c r="H706" i="1"/>
  <c r="H23" i="1" s="1"/>
  <c r="H49" i="1"/>
  <c r="R519" i="1"/>
  <c r="O519" i="1"/>
  <c r="Q518" i="1"/>
  <c r="J706" i="1"/>
  <c r="J23" i="1" s="1"/>
  <c r="J49" i="1"/>
  <c r="AM456" i="1"/>
  <c r="AK464" i="1"/>
  <c r="AE476" i="1"/>
  <c r="AE384" i="1"/>
  <c r="AF384" i="1" s="1"/>
  <c r="AL384" i="1"/>
  <c r="AT380" i="1"/>
  <c r="R358" i="1"/>
  <c r="O358" i="1"/>
  <c r="P358" i="1" s="1"/>
  <c r="K298" i="1"/>
  <c r="AY298" i="1" s="1"/>
  <c r="R267" i="1"/>
  <c r="O267" i="1"/>
  <c r="P267" i="1" s="1"/>
  <c r="AT224" i="1"/>
  <c r="AU223" i="1"/>
  <c r="AT223" i="1" s="1"/>
  <c r="R205" i="1"/>
  <c r="O205" i="1"/>
  <c r="AA43" i="1"/>
  <c r="X61" i="1"/>
  <c r="AF83" i="1"/>
  <c r="AA687" i="1"/>
  <c r="AA690" i="1"/>
  <c r="P618" i="1"/>
  <c r="AV691" i="1"/>
  <c r="AV688" i="1"/>
  <c r="AN691" i="1"/>
  <c r="AN688" i="1"/>
  <c r="AL617" i="1"/>
  <c r="AK593" i="1"/>
  <c r="AK632" i="1" s="1"/>
  <c r="AK673" i="1" s="1"/>
  <c r="AE617" i="1"/>
  <c r="AF617" i="1" s="1"/>
  <c r="AF674" i="1"/>
  <c r="AH697" i="1"/>
  <c r="AQ525" i="1"/>
  <c r="AP525" i="1" s="1"/>
  <c r="AQ520" i="1"/>
  <c r="AP520" i="1" s="1"/>
  <c r="AP526" i="1"/>
  <c r="AQ518" i="1"/>
  <c r="O431" i="1"/>
  <c r="O423" i="1" s="1"/>
  <c r="Q423" i="1"/>
  <c r="AP384" i="1"/>
  <c r="AS334" i="1"/>
  <c r="K338" i="1"/>
  <c r="L334" i="1"/>
  <c r="J703" i="1"/>
  <c r="J705" i="1"/>
  <c r="J701" i="1"/>
  <c r="J11" i="1" s="1"/>
  <c r="J17" i="1"/>
  <c r="J42" i="1"/>
  <c r="Z338" i="1"/>
  <c r="U401" i="1"/>
  <c r="P329" i="1"/>
  <c r="W239" i="1"/>
  <c r="X239" i="1" s="1"/>
  <c r="Z239" i="1"/>
  <c r="W254" i="1"/>
  <c r="X254" i="1" s="1"/>
  <c r="Z254" i="1"/>
  <c r="Z298" i="1"/>
  <c r="W298" i="1"/>
  <c r="AE239" i="1"/>
  <c r="AH239" i="1"/>
  <c r="O161" i="1"/>
  <c r="AG23" i="1"/>
  <c r="AF598" i="1"/>
  <c r="X598" i="1"/>
  <c r="P598" i="1"/>
  <c r="S690" i="1"/>
  <c r="S687" i="1"/>
  <c r="AI682" i="1"/>
  <c r="AI681" i="1" s="1"/>
  <c r="AI40" i="1" s="1"/>
  <c r="AD637" i="1"/>
  <c r="AC38" i="1"/>
  <c r="AD38" i="1" s="1"/>
  <c r="S688" i="1"/>
  <c r="S691" i="1"/>
  <c r="X617" i="1"/>
  <c r="P617" i="1"/>
  <c r="AP691" i="1"/>
  <c r="AP684" i="1" s="1"/>
  <c r="AP694" i="1" s="1"/>
  <c r="U634" i="1"/>
  <c r="O634" i="1" s="1"/>
  <c r="V645" i="1"/>
  <c r="U643" i="1"/>
  <c r="O645" i="1"/>
  <c r="P645" i="1" s="1"/>
  <c r="AA684" i="1"/>
  <c r="AA694" i="1" s="1"/>
  <c r="AU14" i="1"/>
  <c r="AS14" i="1"/>
  <c r="X643" i="1"/>
  <c r="P492" i="1"/>
  <c r="AE486" i="1"/>
  <c r="AH486" i="1"/>
  <c r="W423" i="1"/>
  <c r="W452" i="1"/>
  <c r="Z483" i="1"/>
  <c r="K483" i="1"/>
  <c r="AY483" i="1" s="1"/>
  <c r="AH483" i="1"/>
  <c r="W321" i="1"/>
  <c r="Z321" i="1"/>
  <c r="X339" i="1"/>
  <c r="AH308" i="1"/>
  <c r="AE308" i="1"/>
  <c r="AG307" i="1"/>
  <c r="P301" i="1"/>
  <c r="X274" i="1"/>
  <c r="I170" i="1"/>
  <c r="H170" i="1" s="1"/>
  <c r="H171" i="1"/>
  <c r="AM57" i="1"/>
  <c r="AM56" i="1" s="1"/>
  <c r="AM55" i="1" s="1"/>
  <c r="AM52" i="1" s="1"/>
  <c r="H56" i="1"/>
  <c r="H55" i="1" s="1"/>
  <c r="I55" i="1"/>
  <c r="K55" i="1"/>
  <c r="AY55" i="1" s="1"/>
  <c r="AR180" i="1"/>
  <c r="V581" i="1"/>
  <c r="AR683" i="1"/>
  <c r="AR682" i="1" s="1"/>
  <c r="AR681" i="1" s="1"/>
  <c r="AR40" i="1" s="1"/>
  <c r="AI564" i="1"/>
  <c r="AJ563" i="1"/>
  <c r="AI35" i="1"/>
  <c r="S564" i="1"/>
  <c r="T564" i="1" s="1"/>
  <c r="S35" i="1"/>
  <c r="H521" i="1"/>
  <c r="I519" i="1"/>
  <c r="S44" i="1"/>
  <c r="Y519" i="1"/>
  <c r="Z520" i="1"/>
  <c r="AD419" i="1"/>
  <c r="W419" i="1"/>
  <c r="X419" i="1" s="1"/>
  <c r="U419" i="1"/>
  <c r="H424" i="1"/>
  <c r="H423" i="1" s="1"/>
  <c r="H456" i="1" s="1"/>
  <c r="H582" i="1" s="1"/>
  <c r="I423" i="1"/>
  <c r="I456" i="1" s="1"/>
  <c r="I582" i="1" s="1"/>
  <c r="AL421" i="1"/>
  <c r="AK420" i="1"/>
  <c r="AK379" i="1" s="1"/>
  <c r="AE421" i="1"/>
  <c r="AF421" i="1" s="1"/>
  <c r="O349" i="1"/>
  <c r="P349" i="1" s="1"/>
  <c r="Q348" i="1"/>
  <c r="Q334" i="1" s="1"/>
  <c r="R349" i="1"/>
  <c r="X316" i="1"/>
  <c r="AF316" i="1"/>
  <c r="O368" i="1"/>
  <c r="AM215" i="1"/>
  <c r="I169" i="1"/>
  <c r="H168" i="1"/>
  <c r="H169" i="1" s="1"/>
  <c r="AH89" i="1"/>
  <c r="AE89" i="1"/>
  <c r="BA89" i="1" s="1"/>
  <c r="X136" i="1"/>
  <c r="W135" i="1"/>
  <c r="X135" i="1" s="1"/>
  <c r="AE55" i="1"/>
  <c r="AH55" i="1"/>
  <c r="P57" i="1"/>
  <c r="H550" i="1"/>
  <c r="I548" i="1"/>
  <c r="H548" i="1" s="1"/>
  <c r="Z498" i="1"/>
  <c r="W498" i="1"/>
  <c r="X498" i="1" s="1"/>
  <c r="AT520" i="1"/>
  <c r="AU519" i="1"/>
  <c r="AU518" i="1" s="1"/>
  <c r="X540" i="1"/>
  <c r="X539" i="1"/>
  <c r="AW395" i="1"/>
  <c r="AT395" i="1" s="1"/>
  <c r="AT400" i="1"/>
  <c r="AS400" i="1"/>
  <c r="AP400" i="1" s="1"/>
  <c r="F518" i="1"/>
  <c r="E538" i="1"/>
  <c r="AL415" i="1"/>
  <c r="AE415" i="1"/>
  <c r="AF415" i="1" s="1"/>
  <c r="I478" i="1"/>
  <c r="H480" i="1"/>
  <c r="AF329" i="1"/>
  <c r="AH291" i="1"/>
  <c r="AE291" i="1"/>
  <c r="I297" i="1"/>
  <c r="H297" i="1" s="1"/>
  <c r="Z224" i="1"/>
  <c r="W224" i="1"/>
  <c r="X224" i="1" s="1"/>
  <c r="Y223" i="1"/>
  <c r="AH301" i="1"/>
  <c r="AE301" i="1"/>
  <c r="AH336" i="1"/>
  <c r="AE336" i="1"/>
  <c r="AQ206" i="1"/>
  <c r="AP206" i="1" s="1"/>
  <c r="P274" i="1"/>
  <c r="AE223" i="1"/>
  <c r="AH223" i="1"/>
  <c r="AG237" i="1"/>
  <c r="AE161" i="1"/>
  <c r="AS690" i="1"/>
  <c r="AS687" i="1"/>
  <c r="AF637" i="1"/>
  <c r="AF643" i="1"/>
  <c r="AO674" i="1"/>
  <c r="AO20" i="1" s="1"/>
  <c r="AO643" i="1"/>
  <c r="AO637" i="1" s="1"/>
  <c r="AO634" i="1"/>
  <c r="AH539" i="1"/>
  <c r="AG538" i="1"/>
  <c r="AB563" i="1"/>
  <c r="AO563" i="1"/>
  <c r="AO517" i="1"/>
  <c r="X400" i="1"/>
  <c r="P400" i="1"/>
  <c r="Z539" i="1"/>
  <c r="AM464" i="1"/>
  <c r="AM461" i="1" s="1"/>
  <c r="X479" i="1"/>
  <c r="P479" i="1"/>
  <c r="AF479" i="1"/>
  <c r="AF489" i="1"/>
  <c r="AQ489" i="1"/>
  <c r="AT464" i="1"/>
  <c r="AU461" i="1"/>
  <c r="AT461" i="1" s="1"/>
  <c r="AE423" i="1"/>
  <c r="AQ423" i="1" s="1"/>
  <c r="AF400" i="1"/>
  <c r="K519" i="1"/>
  <c r="AF519" i="1" s="1"/>
  <c r="AH315" i="1"/>
  <c r="K315" i="1"/>
  <c r="AY315" i="1" s="1"/>
  <c r="Z315" i="1"/>
  <c r="R315" i="1"/>
  <c r="AH268" i="1"/>
  <c r="AE268" i="1"/>
  <c r="Y237" i="1"/>
  <c r="O239" i="1"/>
  <c r="P239" i="1" s="1"/>
  <c r="R239" i="1"/>
  <c r="AT20" i="1"/>
  <c r="Z349" i="1"/>
  <c r="W349" i="1"/>
  <c r="X349" i="1" s="1"/>
  <c r="Y348" i="1"/>
  <c r="Y334" i="1" s="1"/>
  <c r="D583" i="1"/>
  <c r="D43" i="1" s="1"/>
  <c r="D18" i="1" s="1"/>
  <c r="D17" i="1" s="1"/>
  <c r="U672" i="1" l="1"/>
  <c r="U675" i="1" s="1"/>
  <c r="U673" i="1"/>
  <c r="V673" i="1" s="1"/>
  <c r="BA520" i="1"/>
  <c r="BA135" i="1"/>
  <c r="AL637" i="1"/>
  <c r="AK672" i="1"/>
  <c r="AK675" i="1" s="1"/>
  <c r="K681" i="1"/>
  <c r="P681" i="1" s="1"/>
  <c r="N675" i="1"/>
  <c r="AD675" i="1" s="1"/>
  <c r="K672" i="1"/>
  <c r="Z289" i="1"/>
  <c r="Q46" i="1"/>
  <c r="Q19" i="1" s="1"/>
  <c r="Q513" i="1"/>
  <c r="R513" i="1" s="1"/>
  <c r="AQ307" i="1"/>
  <c r="AP307" i="1" s="1"/>
  <c r="AW688" i="1"/>
  <c r="AW695" i="1"/>
  <c r="S42" i="1"/>
  <c r="S701" i="1"/>
  <c r="S705" i="1"/>
  <c r="W672" i="1"/>
  <c r="AD379" i="1"/>
  <c r="V379" i="1"/>
  <c r="AG334" i="1"/>
  <c r="AE334" i="1" s="1"/>
  <c r="AH348" i="1"/>
  <c r="O401" i="1"/>
  <c r="P401" i="1" s="1"/>
  <c r="V401" i="1"/>
  <c r="BE618" i="1"/>
  <c r="AX618" i="1"/>
  <c r="AY618" i="1" s="1"/>
  <c r="BD593" i="1"/>
  <c r="BA334" i="1"/>
  <c r="P321" i="1"/>
  <c r="E456" i="1"/>
  <c r="E582" i="1" s="1"/>
  <c r="E42" i="1" s="1"/>
  <c r="X321" i="1"/>
  <c r="AY299" i="1"/>
  <c r="AO457" i="1"/>
  <c r="AX322" i="1"/>
  <c r="AY322" i="1" s="1"/>
  <c r="AY512" i="1"/>
  <c r="K15" i="1"/>
  <c r="AY15" i="1" s="1"/>
  <c r="BA15" i="1"/>
  <c r="AB565" i="1"/>
  <c r="M583" i="1"/>
  <c r="AB583" i="1" s="1"/>
  <c r="AJ565" i="1"/>
  <c r="S583" i="1"/>
  <c r="S43" i="1" s="1"/>
  <c r="T565" i="1"/>
  <c r="U515" i="1"/>
  <c r="U49" i="1" s="1"/>
  <c r="O49" i="1" s="1"/>
  <c r="AD672" i="1"/>
  <c r="AV565" i="1"/>
  <c r="AV583" i="1" s="1"/>
  <c r="AV43" i="1" s="1"/>
  <c r="AV18" i="1" s="1"/>
  <c r="AV17" i="1" s="1"/>
  <c r="BA321" i="1"/>
  <c r="AX321" i="1"/>
  <c r="AY321" i="1" s="1"/>
  <c r="BA318" i="1"/>
  <c r="AX318" i="1"/>
  <c r="AY318" i="1" s="1"/>
  <c r="AQ216" i="1"/>
  <c r="AP216" i="1" s="1"/>
  <c r="AB35" i="1"/>
  <c r="BC35" i="1"/>
  <c r="AX486" i="1"/>
  <c r="AY486" i="1" s="1"/>
  <c r="BA486" i="1"/>
  <c r="AY488" i="1"/>
  <c r="AQ488" i="1"/>
  <c r="AG46" i="1"/>
  <c r="AX289" i="1"/>
  <c r="AY289" i="1" s="1"/>
  <c r="BA289" i="1"/>
  <c r="AZ216" i="1"/>
  <c r="AF139" i="1"/>
  <c r="AY139" i="1"/>
  <c r="AY223" i="1"/>
  <c r="P223" i="1"/>
  <c r="P32" i="1"/>
  <c r="AY32" i="1"/>
  <c r="M705" i="1"/>
  <c r="BC582" i="1"/>
  <c r="AY529" i="1"/>
  <c r="AX520" i="1"/>
  <c r="AY520" i="1" s="1"/>
  <c r="AY519" i="1"/>
  <c r="BA519" i="1"/>
  <c r="K567" i="1"/>
  <c r="AY567" i="1" s="1"/>
  <c r="L585" i="1"/>
  <c r="K585" i="1" s="1"/>
  <c r="AY585" i="1" s="1"/>
  <c r="X338" i="1"/>
  <c r="AY338" i="1"/>
  <c r="K297" i="1"/>
  <c r="BA297" i="1"/>
  <c r="X307" i="1"/>
  <c r="W512" i="1"/>
  <c r="N20" i="1"/>
  <c r="AD20" i="1" s="1"/>
  <c r="AH335" i="1"/>
  <c r="X39" i="1"/>
  <c r="R338" i="1"/>
  <c r="M42" i="1"/>
  <c r="BC42" i="1" s="1"/>
  <c r="AD40" i="1"/>
  <c r="M703" i="1"/>
  <c r="T582" i="1"/>
  <c r="AB582" i="1"/>
  <c r="M701" i="1"/>
  <c r="AP225" i="1"/>
  <c r="O298" i="1"/>
  <c r="P298" i="1" s="1"/>
  <c r="AQ528" i="1"/>
  <c r="AP528" i="1" s="1"/>
  <c r="P205" i="1"/>
  <c r="AR565" i="1"/>
  <c r="AR583" i="1" s="1"/>
  <c r="AR43" i="1" s="1"/>
  <c r="AR18" i="1" s="1"/>
  <c r="AR17" i="1" s="1"/>
  <c r="AR517" i="1"/>
  <c r="AP552" i="1"/>
  <c r="K81" i="1"/>
  <c r="L53" i="1"/>
  <c r="L203" i="1" s="1"/>
  <c r="T35" i="1"/>
  <c r="AF520" i="1"/>
  <c r="AJ35" i="1"/>
  <c r="L518" i="1"/>
  <c r="K518" i="1" s="1"/>
  <c r="K563" i="1" s="1"/>
  <c r="BA538" i="1"/>
  <c r="AL20" i="1"/>
  <c r="S683" i="1"/>
  <c r="O237" i="1"/>
  <c r="P237" i="1" s="1"/>
  <c r="X139" i="1"/>
  <c r="P139" i="1"/>
  <c r="AO456" i="1"/>
  <c r="AO511" i="1"/>
  <c r="AO565" i="1" s="1"/>
  <c r="AO583" i="1" s="1"/>
  <c r="AO43" i="1" s="1"/>
  <c r="AO18" i="1" s="1"/>
  <c r="AO17" i="1" s="1"/>
  <c r="X205" i="1"/>
  <c r="AV564" i="1"/>
  <c r="AV13" i="1" s="1"/>
  <c r="D42" i="1"/>
  <c r="D11" i="1" s="1"/>
  <c r="D12" i="1" s="1"/>
  <c r="D705" i="1"/>
  <c r="AF301" i="1"/>
  <c r="AF55" i="1"/>
  <c r="BA55" i="1"/>
  <c r="AF486" i="1"/>
  <c r="AF348" i="1"/>
  <c r="AF321" i="1"/>
  <c r="AZ464" i="1"/>
  <c r="BA464" i="1" s="1"/>
  <c r="AX465" i="1"/>
  <c r="D703" i="1"/>
  <c r="AF76" i="1"/>
  <c r="BA76" i="1"/>
  <c r="BA68" i="1"/>
  <c r="AX68" i="1"/>
  <c r="AY68" i="1" s="1"/>
  <c r="AZ66" i="1"/>
  <c r="AF358" i="1"/>
  <c r="AF223" i="1"/>
  <c r="AF89" i="1"/>
  <c r="U457" i="1"/>
  <c r="AF308" i="1"/>
  <c r="AF528" i="1"/>
  <c r="BA528" i="1"/>
  <c r="AZ518" i="1"/>
  <c r="AX61" i="1"/>
  <c r="AY61" i="1" s="1"/>
  <c r="AZ60" i="1"/>
  <c r="AX60" i="1" s="1"/>
  <c r="AY60" i="1" s="1"/>
  <c r="K673" i="1"/>
  <c r="AD673" i="1"/>
  <c r="AF268" i="1"/>
  <c r="U511" i="1"/>
  <c r="U565" i="1" s="1"/>
  <c r="U583" i="1" s="1"/>
  <c r="AF239" i="1"/>
  <c r="AF335" i="1"/>
  <c r="AF339" i="1"/>
  <c r="AO515" i="1"/>
  <c r="AO49" i="1" s="1"/>
  <c r="BA161" i="1"/>
  <c r="U459" i="1"/>
  <c r="AP468" i="1"/>
  <c r="AQ465" i="1"/>
  <c r="AP465" i="1" s="1"/>
  <c r="U456" i="1"/>
  <c r="AQ155" i="1"/>
  <c r="AP155" i="1" s="1"/>
  <c r="AF291" i="1"/>
  <c r="U510" i="1"/>
  <c r="U34" i="1" s="1"/>
  <c r="AX86" i="1"/>
  <c r="AY86" i="1" s="1"/>
  <c r="R298" i="1"/>
  <c r="AF338" i="1"/>
  <c r="AG215" i="1"/>
  <c r="AE215" i="1" s="1"/>
  <c r="Z39" i="1"/>
  <c r="AO459" i="1"/>
  <c r="AE46" i="1"/>
  <c r="AF46" i="1" s="1"/>
  <c r="AF336" i="1"/>
  <c r="AH338" i="1"/>
  <c r="R307" i="1"/>
  <c r="O307" i="1"/>
  <c r="P307" i="1" s="1"/>
  <c r="AG511" i="1"/>
  <c r="O216" i="1"/>
  <c r="AF32" i="1"/>
  <c r="K334" i="1"/>
  <c r="AY334" i="1" s="1"/>
  <c r="AV701" i="1"/>
  <c r="AV705" i="1"/>
  <c r="AV703" i="1"/>
  <c r="Y216" i="1"/>
  <c r="O46" i="1"/>
  <c r="P46" i="1" s="1"/>
  <c r="AI11" i="1"/>
  <c r="AE513" i="1"/>
  <c r="AG567" i="1"/>
  <c r="Y513" i="1"/>
  <c r="Y46" i="1"/>
  <c r="Y19" i="1" s="1"/>
  <c r="AF155" i="1"/>
  <c r="AK368" i="1"/>
  <c r="AK510" i="1" s="1"/>
  <c r="AK34" i="1" s="1"/>
  <c r="AE379" i="1"/>
  <c r="AL379" i="1"/>
  <c r="X681" i="1"/>
  <c r="AK38" i="1"/>
  <c r="AE38" i="1" s="1"/>
  <c r="AF38" i="1" s="1"/>
  <c r="AL632" i="1"/>
  <c r="AE632" i="1"/>
  <c r="BA632" i="1" s="1"/>
  <c r="X682" i="1"/>
  <c r="AC515" i="1"/>
  <c r="AC511" i="1"/>
  <c r="Q215" i="1"/>
  <c r="X298" i="1"/>
  <c r="AF395" i="1"/>
  <c r="K19" i="1"/>
  <c r="AY19" i="1" s="1"/>
  <c r="Y82" i="1"/>
  <c r="Y81" i="1" s="1"/>
  <c r="Y53" i="1" s="1"/>
  <c r="W85" i="1"/>
  <c r="X85" i="1" s="1"/>
  <c r="R85" i="1"/>
  <c r="Q82" i="1"/>
  <c r="O85" i="1"/>
  <c r="P85" i="1" s="1"/>
  <c r="AC457" i="1"/>
  <c r="AC456" i="1"/>
  <c r="AC459" i="1"/>
  <c r="W368" i="1"/>
  <c r="W515" i="1" s="1"/>
  <c r="W60" i="1"/>
  <c r="X60" i="1" s="1"/>
  <c r="Z60" i="1"/>
  <c r="Y55" i="1"/>
  <c r="I205" i="1"/>
  <c r="H205" i="1" s="1"/>
  <c r="H206" i="1"/>
  <c r="G42" i="1"/>
  <c r="G705" i="1"/>
  <c r="E705" i="1" s="1"/>
  <c r="G701" i="1"/>
  <c r="G11" i="1" s="1"/>
  <c r="AF539" i="1"/>
  <c r="G703" i="1"/>
  <c r="P539" i="1"/>
  <c r="AV684" i="1"/>
  <c r="AV694" i="1" s="1"/>
  <c r="AN683" i="1"/>
  <c r="AS683" i="1"/>
  <c r="AW683" i="1"/>
  <c r="AB564" i="1"/>
  <c r="E459" i="1"/>
  <c r="E589" i="1" s="1"/>
  <c r="E706" i="1" s="1"/>
  <c r="E23" i="1" s="1"/>
  <c r="K379" i="1"/>
  <c r="AY379" i="1" s="1"/>
  <c r="G49" i="1"/>
  <c r="AW691" i="1"/>
  <c r="AW684" i="1" s="1"/>
  <c r="AW694" i="1" s="1"/>
  <c r="O206" i="1"/>
  <c r="P206" i="1" s="1"/>
  <c r="R206" i="1"/>
  <c r="P519" i="1"/>
  <c r="Y457" i="1"/>
  <c r="Y456" i="1"/>
  <c r="AN563" i="1"/>
  <c r="AN517" i="1"/>
  <c r="W358" i="1"/>
  <c r="X358" i="1" s="1"/>
  <c r="Z358" i="1"/>
  <c r="AP682" i="1"/>
  <c r="AP681" i="1" s="1"/>
  <c r="AP40" i="1" s="1"/>
  <c r="R66" i="1"/>
  <c r="Q55" i="1"/>
  <c r="O66" i="1"/>
  <c r="P66" i="1" s="1"/>
  <c r="Z336" i="1"/>
  <c r="W336" i="1"/>
  <c r="AT82" i="1"/>
  <c r="AU81" i="1"/>
  <c r="Z206" i="1"/>
  <c r="W206" i="1"/>
  <c r="X206" i="1" s="1"/>
  <c r="X395" i="1"/>
  <c r="P395" i="1"/>
  <c r="AK681" i="1"/>
  <c r="AL682" i="1"/>
  <c r="AO672" i="1"/>
  <c r="Z335" i="1"/>
  <c r="W335" i="1"/>
  <c r="X335" i="1" s="1"/>
  <c r="AH538" i="1"/>
  <c r="AE538" i="1"/>
  <c r="AG518" i="1"/>
  <c r="AQ456" i="1"/>
  <c r="AQ457" i="1"/>
  <c r="AM510" i="1"/>
  <c r="AM34" i="1" s="1"/>
  <c r="O456" i="1"/>
  <c r="O459" i="1"/>
  <c r="O335" i="1"/>
  <c r="P335" i="1" s="1"/>
  <c r="R335" i="1"/>
  <c r="AO564" i="1"/>
  <c r="AO582" i="1"/>
  <c r="AO35" i="1"/>
  <c r="AO38" i="1"/>
  <c r="AO675" i="1"/>
  <c r="AE237" i="1"/>
  <c r="AH237" i="1"/>
  <c r="AM511" i="1"/>
  <c r="W415" i="1"/>
  <c r="X415" i="1" s="1"/>
  <c r="AD415" i="1"/>
  <c r="AE307" i="1"/>
  <c r="AH307" i="1"/>
  <c r="I538" i="1"/>
  <c r="H538" i="1" s="1"/>
  <c r="AA20" i="1"/>
  <c r="AS395" i="1"/>
  <c r="AP14" i="1"/>
  <c r="AR564" i="1"/>
  <c r="AR13" i="1" s="1"/>
  <c r="AU563" i="1"/>
  <c r="AT518" i="1"/>
  <c r="AT563" i="1" s="1"/>
  <c r="AU517" i="1"/>
  <c r="AT517" i="1" s="1"/>
  <c r="R348" i="1"/>
  <c r="O348" i="1"/>
  <c r="P348" i="1" s="1"/>
  <c r="V419" i="1"/>
  <c r="O419" i="1"/>
  <c r="P419" i="1" s="1"/>
  <c r="Z519" i="1"/>
  <c r="AT519" i="1" s="1"/>
  <c r="W519" i="1"/>
  <c r="X519" i="1" s="1"/>
  <c r="Y518" i="1"/>
  <c r="Q456" i="1"/>
  <c r="Q457" i="1"/>
  <c r="AQ476" i="1"/>
  <c r="AF476" i="1"/>
  <c r="AP323" i="1"/>
  <c r="AQ322" i="1"/>
  <c r="V414" i="1"/>
  <c r="P414" i="1"/>
  <c r="AQ14" i="1"/>
  <c r="AH298" i="1"/>
  <c r="AE298" i="1"/>
  <c r="F517" i="1"/>
  <c r="E517" i="1" s="1"/>
  <c r="E518" i="1"/>
  <c r="O515" i="1"/>
  <c r="Z297" i="1"/>
  <c r="W297" i="1"/>
  <c r="AL593" i="1"/>
  <c r="AE593" i="1"/>
  <c r="AH334" i="1"/>
  <c r="AK461" i="1"/>
  <c r="AE464" i="1"/>
  <c r="Q563" i="1"/>
  <c r="Q35" i="1" s="1"/>
  <c r="Q517" i="1"/>
  <c r="O518" i="1"/>
  <c r="R15" i="1"/>
  <c r="Z15" i="1"/>
  <c r="AH15" i="1"/>
  <c r="AQ301" i="1"/>
  <c r="AP302" i="1"/>
  <c r="AU296" i="1"/>
  <c r="R296" i="1"/>
  <c r="AH296" i="1"/>
  <c r="K296" i="1"/>
  <c r="AY296" i="1" s="1"/>
  <c r="Z296" i="1"/>
  <c r="AS684" i="1"/>
  <c r="W348" i="1"/>
  <c r="X348" i="1" s="1"/>
  <c r="Z348" i="1"/>
  <c r="AJ564" i="1"/>
  <c r="AI13" i="1"/>
  <c r="P483" i="1"/>
  <c r="X483" i="1"/>
  <c r="AF483" i="1"/>
  <c r="P697" i="1"/>
  <c r="X697" i="1"/>
  <c r="Z237" i="1"/>
  <c r="W237" i="1"/>
  <c r="X237" i="1" s="1"/>
  <c r="P315" i="1"/>
  <c r="X315" i="1"/>
  <c r="AF315" i="1"/>
  <c r="Z223" i="1"/>
  <c r="W223" i="1"/>
  <c r="X223" i="1" s="1"/>
  <c r="O297" i="1"/>
  <c r="R297" i="1"/>
  <c r="X637" i="1"/>
  <c r="W38" i="1"/>
  <c r="X38" i="1" s="1"/>
  <c r="R39" i="1"/>
  <c r="O39" i="1"/>
  <c r="P39" i="1" s="1"/>
  <c r="Z538" i="1"/>
  <c r="P338" i="1"/>
  <c r="AE420" i="1"/>
  <c r="AF420" i="1" s="1"/>
  <c r="AL420" i="1"/>
  <c r="H519" i="1"/>
  <c r="S684" i="1"/>
  <c r="AQ563" i="1"/>
  <c r="AP518" i="1"/>
  <c r="AQ517" i="1"/>
  <c r="AP517" i="1" s="1"/>
  <c r="AN684" i="1"/>
  <c r="AN694" i="1" s="1"/>
  <c r="AA683" i="1"/>
  <c r="AA682" i="1" s="1"/>
  <c r="AA681" i="1" s="1"/>
  <c r="AA13" i="1" s="1"/>
  <c r="AE682" i="1"/>
  <c r="AF683" i="1"/>
  <c r="AO683" i="1"/>
  <c r="AP489" i="1"/>
  <c r="AQ486" i="1"/>
  <c r="AP486" i="1" s="1"/>
  <c r="H478" i="1"/>
  <c r="L478" i="1"/>
  <c r="L511" i="1" s="1"/>
  <c r="V14" i="1"/>
  <c r="V643" i="1"/>
  <c r="V672" i="1" s="1"/>
  <c r="O675" i="1"/>
  <c r="O643" i="1"/>
  <c r="O672" i="1" s="1"/>
  <c r="P672" i="1" s="1"/>
  <c r="X673" i="1"/>
  <c r="AH39" i="1"/>
  <c r="AE39" i="1"/>
  <c r="AG456" i="1"/>
  <c r="AG457" i="1"/>
  <c r="AR582" i="1"/>
  <c r="AI18" i="1"/>
  <c r="AI17" i="1" s="1"/>
  <c r="I703" i="1"/>
  <c r="I705" i="1"/>
  <c r="H705" i="1" s="1"/>
  <c r="I701" i="1"/>
  <c r="I11" i="1" s="1"/>
  <c r="I17" i="1"/>
  <c r="I42" i="1"/>
  <c r="AM180" i="1"/>
  <c r="AM27" i="1"/>
  <c r="AF697" i="1"/>
  <c r="AW368" i="1"/>
  <c r="AV683" i="1"/>
  <c r="AQ205" i="1"/>
  <c r="AF205" i="1"/>
  <c r="AQ691" i="1"/>
  <c r="AQ688" i="1"/>
  <c r="P548" i="1"/>
  <c r="AF548" i="1"/>
  <c r="X548" i="1"/>
  <c r="M684" i="1"/>
  <c r="M694" i="1" s="1"/>
  <c r="M43" i="1"/>
  <c r="T583" i="1"/>
  <c r="AC582" i="1"/>
  <c r="AC564" i="1"/>
  <c r="AC13" i="1" s="1"/>
  <c r="AH513" i="1"/>
  <c r="H703" i="1"/>
  <c r="H701" i="1"/>
  <c r="H11" i="1" s="1"/>
  <c r="J12" i="1" s="1"/>
  <c r="H42" i="1"/>
  <c r="H17" i="1"/>
  <c r="P289" i="1"/>
  <c r="AF289" i="1"/>
  <c r="X289" i="1"/>
  <c r="AM563" i="1"/>
  <c r="AM517" i="1"/>
  <c r="AQ687" i="1"/>
  <c r="AQ690" i="1"/>
  <c r="K538" i="1"/>
  <c r="P538" i="1" s="1"/>
  <c r="R538" i="1"/>
  <c r="L563" i="1" l="1"/>
  <c r="K40" i="1"/>
  <c r="X40" i="1" s="1"/>
  <c r="O673" i="1"/>
  <c r="X672" i="1"/>
  <c r="O513" i="1"/>
  <c r="P513" i="1" s="1"/>
  <c r="Q567" i="1"/>
  <c r="R567" i="1" s="1"/>
  <c r="K675" i="1"/>
  <c r="AS682" i="1"/>
  <c r="AS681" i="1" s="1"/>
  <c r="AS40" i="1" s="1"/>
  <c r="AS694" i="1"/>
  <c r="S20" i="1"/>
  <c r="S694" i="1"/>
  <c r="AO688" i="1"/>
  <c r="AO695" i="1"/>
  <c r="AG19" i="1"/>
  <c r="AE19" i="1" s="1"/>
  <c r="AF19" i="1" s="1"/>
  <c r="E703" i="1"/>
  <c r="E701" i="1"/>
  <c r="E11" i="1" s="1"/>
  <c r="F12" i="1" s="1"/>
  <c r="AB42" i="1"/>
  <c r="T42" i="1"/>
  <c r="AJ42" i="1"/>
  <c r="E17" i="1"/>
  <c r="P297" i="1"/>
  <c r="BE593" i="1"/>
  <c r="BD632" i="1"/>
  <c r="AX593" i="1"/>
  <c r="AY593" i="1" s="1"/>
  <c r="BD675" i="1"/>
  <c r="AW682" i="1"/>
  <c r="AW681" i="1" s="1"/>
  <c r="AW40" i="1" s="1"/>
  <c r="R518" i="1"/>
  <c r="AL38" i="1"/>
  <c r="L517" i="1"/>
  <c r="K517" i="1" s="1"/>
  <c r="AY297" i="1"/>
  <c r="V368" i="1"/>
  <c r="BE368" i="1"/>
  <c r="S18" i="1"/>
  <c r="X297" i="1"/>
  <c r="AK456" i="1"/>
  <c r="BC583" i="1"/>
  <c r="U589" i="1"/>
  <c r="U706" i="1" s="1"/>
  <c r="O457" i="1"/>
  <c r="U564" i="1"/>
  <c r="U582" i="1"/>
  <c r="U703" i="1" s="1"/>
  <c r="AQ215" i="1"/>
  <c r="AP215" i="1" s="1"/>
  <c r="K53" i="1"/>
  <c r="AY538" i="1"/>
  <c r="BA478" i="1"/>
  <c r="AX216" i="1"/>
  <c r="AZ215" i="1"/>
  <c r="AX215" i="1" s="1"/>
  <c r="BA216" i="1"/>
  <c r="AB43" i="1"/>
  <c r="BC43" i="1"/>
  <c r="W82" i="1"/>
  <c r="X82" i="1" s="1"/>
  <c r="AP563" i="1"/>
  <c r="AP35" i="1" s="1"/>
  <c r="AF298" i="1"/>
  <c r="BA66" i="1"/>
  <c r="AX66" i="1"/>
  <c r="AY66" i="1" s="1"/>
  <c r="AF39" i="1"/>
  <c r="AF334" i="1"/>
  <c r="AZ563" i="1"/>
  <c r="BA563" i="1" s="1"/>
  <c r="AZ517" i="1"/>
  <c r="AX518" i="1"/>
  <c r="AY518" i="1" s="1"/>
  <c r="AV682" i="1"/>
  <c r="AV681" i="1" s="1"/>
  <c r="AV40" i="1" s="1"/>
  <c r="AF513" i="1"/>
  <c r="AZ511" i="1"/>
  <c r="AZ461" i="1"/>
  <c r="AX464" i="1"/>
  <c r="AN682" i="1"/>
  <c r="AN681" i="1" s="1"/>
  <c r="AN40" i="1" s="1"/>
  <c r="AF237" i="1"/>
  <c r="AZ82" i="1"/>
  <c r="AX85" i="1"/>
  <c r="AY85" i="1" s="1"/>
  <c r="Z82" i="1"/>
  <c r="AF307" i="1"/>
  <c r="AO589" i="1"/>
  <c r="AO706" i="1" s="1"/>
  <c r="AG510" i="1"/>
  <c r="AG34" i="1" s="1"/>
  <c r="Q53" i="1"/>
  <c r="W216" i="1"/>
  <c r="O215" i="1"/>
  <c r="AE368" i="1"/>
  <c r="AE515" i="1" s="1"/>
  <c r="AK457" i="1"/>
  <c r="AE457" i="1" s="1"/>
  <c r="AK459" i="1"/>
  <c r="AK511" i="1"/>
  <c r="AE511" i="1" s="1"/>
  <c r="Q585" i="1"/>
  <c r="O567" i="1"/>
  <c r="P567" i="1" s="1"/>
  <c r="AE567" i="1"/>
  <c r="AG585" i="1"/>
  <c r="AE585" i="1" s="1"/>
  <c r="BA585" i="1" s="1"/>
  <c r="AH567" i="1"/>
  <c r="AA11" i="1"/>
  <c r="O19" i="1"/>
  <c r="P19" i="1" s="1"/>
  <c r="R19" i="1"/>
  <c r="AK515" i="1"/>
  <c r="AK589" i="1" s="1"/>
  <c r="AK706" i="1" s="1"/>
  <c r="W513" i="1"/>
  <c r="Y567" i="1"/>
  <c r="X379" i="1"/>
  <c r="AF379" i="1"/>
  <c r="P379" i="1"/>
  <c r="AF632" i="1"/>
  <c r="AC565" i="1"/>
  <c r="AC583" i="1" s="1"/>
  <c r="AA40" i="1"/>
  <c r="W457" i="1"/>
  <c r="AL368" i="1"/>
  <c r="Y215" i="1"/>
  <c r="W55" i="1"/>
  <c r="X55" i="1" s="1"/>
  <c r="Z55" i="1"/>
  <c r="AC589" i="1"/>
  <c r="AC706" i="1" s="1"/>
  <c r="AC49" i="1"/>
  <c r="AC23" i="1" s="1"/>
  <c r="W23" i="1" s="1"/>
  <c r="W81" i="1"/>
  <c r="X81" i="1" s="1"/>
  <c r="Z81" i="1"/>
  <c r="R82" i="1"/>
  <c r="Q81" i="1"/>
  <c r="O82" i="1"/>
  <c r="P82" i="1" s="1"/>
  <c r="W459" i="1"/>
  <c r="W456" i="1"/>
  <c r="E49" i="1"/>
  <c r="N515" i="1"/>
  <c r="AD368" i="1"/>
  <c r="N459" i="1"/>
  <c r="N456" i="1"/>
  <c r="N457" i="1"/>
  <c r="K457" i="1" s="1"/>
  <c r="AY457" i="1" s="1"/>
  <c r="N511" i="1"/>
  <c r="N510" i="1"/>
  <c r="K368" i="1"/>
  <c r="I518" i="1"/>
  <c r="I517" i="1" s="1"/>
  <c r="H517" i="1" s="1"/>
  <c r="P673" i="1"/>
  <c r="S682" i="1"/>
  <c r="S681" i="1" s="1"/>
  <c r="AT81" i="1"/>
  <c r="AU57" i="1"/>
  <c r="O55" i="1"/>
  <c r="P55" i="1" s="1"/>
  <c r="R55" i="1"/>
  <c r="X336" i="1"/>
  <c r="W46" i="1"/>
  <c r="Z513" i="1"/>
  <c r="L683" i="1"/>
  <c r="AN35" i="1"/>
  <c r="AN565" i="1"/>
  <c r="AN583" i="1" s="1"/>
  <c r="AN43" i="1" s="1"/>
  <c r="AN18" i="1" s="1"/>
  <c r="AN17" i="1" s="1"/>
  <c r="AN564" i="1"/>
  <c r="AN13" i="1" s="1"/>
  <c r="AN582" i="1"/>
  <c r="AL681" i="1"/>
  <c r="AK40" i="1"/>
  <c r="AO691" i="1"/>
  <c r="AO684" i="1" s="1"/>
  <c r="AO13" i="1"/>
  <c r="X538" i="1"/>
  <c r="AF538" i="1"/>
  <c r="AJ43" i="1"/>
  <c r="K216" i="1"/>
  <c r="AY216" i="1" s="1"/>
  <c r="L215" i="1"/>
  <c r="L510" i="1" s="1"/>
  <c r="Z216" i="1"/>
  <c r="AH216" i="1"/>
  <c r="R216" i="1"/>
  <c r="O517" i="1"/>
  <c r="AF593" i="1"/>
  <c r="AP395" i="1"/>
  <c r="AS368" i="1"/>
  <c r="AC705" i="1"/>
  <c r="AC701" i="1"/>
  <c r="AC703" i="1"/>
  <c r="AC42" i="1"/>
  <c r="AC11" i="1" s="1"/>
  <c r="M20" i="1"/>
  <c r="M682" i="1"/>
  <c r="M681" i="1" s="1"/>
  <c r="AO23" i="1"/>
  <c r="AQ321" i="1"/>
  <c r="AP321" i="1" s="1"/>
  <c r="AP322" i="1"/>
  <c r="AA18" i="1"/>
  <c r="AA17" i="1" s="1"/>
  <c r="AG563" i="1"/>
  <c r="AH518" i="1"/>
  <c r="AE518" i="1"/>
  <c r="BA518" i="1" s="1"/>
  <c r="AG517" i="1"/>
  <c r="AE681" i="1"/>
  <c r="AF681" i="1" s="1"/>
  <c r="AF682" i="1"/>
  <c r="X15" i="1"/>
  <c r="AF15" i="1"/>
  <c r="AF296" i="1"/>
  <c r="X296" i="1"/>
  <c r="P296" i="1"/>
  <c r="AE461" i="1"/>
  <c r="AL675" i="1"/>
  <c r="AL673" i="1"/>
  <c r="AL672" i="1"/>
  <c r="O334" i="1"/>
  <c r="P334" i="1" s="1"/>
  <c r="R334" i="1"/>
  <c r="AR703" i="1"/>
  <c r="AR705" i="1"/>
  <c r="AR701" i="1"/>
  <c r="AR42" i="1"/>
  <c r="AR11" i="1" s="1"/>
  <c r="K203" i="1"/>
  <c r="AQ683" i="1"/>
  <c r="L684" i="1"/>
  <c r="AQ35" i="1"/>
  <c r="AK564" i="1"/>
  <c r="AK582" i="1"/>
  <c r="Y563" i="1"/>
  <c r="W518" i="1"/>
  <c r="Y517" i="1"/>
  <c r="Z518" i="1"/>
  <c r="U43" i="1"/>
  <c r="AE570" i="1"/>
  <c r="AP205" i="1"/>
  <c r="AP39" i="1" s="1"/>
  <c r="AQ39" i="1"/>
  <c r="Z478" i="1"/>
  <c r="K478" i="1"/>
  <c r="AY478" i="1" s="1"/>
  <c r="AH478" i="1"/>
  <c r="R478" i="1"/>
  <c r="AM565" i="1"/>
  <c r="AM583" i="1" s="1"/>
  <c r="AM43" i="1" s="1"/>
  <c r="AM564" i="1"/>
  <c r="AM35" i="1"/>
  <c r="AM582" i="1"/>
  <c r="U701" i="1"/>
  <c r="U42" i="1"/>
  <c r="U11" i="1" s="1"/>
  <c r="AQ684" i="1"/>
  <c r="AQ694" i="1" s="1"/>
  <c r="AT296" i="1"/>
  <c r="AU216" i="1"/>
  <c r="AP476" i="1"/>
  <c r="AQ464" i="1"/>
  <c r="Z334" i="1"/>
  <c r="W334" i="1"/>
  <c r="M18" i="1"/>
  <c r="T43" i="1"/>
  <c r="K35" i="1"/>
  <c r="P643" i="1"/>
  <c r="O637" i="1"/>
  <c r="AT35" i="1"/>
  <c r="AW511" i="1"/>
  <c r="AW565" i="1" s="1"/>
  <c r="AW583" i="1" s="1"/>
  <c r="AW43" i="1" s="1"/>
  <c r="AW18" i="1" s="1"/>
  <c r="AW17" i="1" s="1"/>
  <c r="AW515" i="1"/>
  <c r="AW457" i="1"/>
  <c r="AT457" i="1" s="1"/>
  <c r="AW456" i="1"/>
  <c r="AT368" i="1"/>
  <c r="AW459" i="1"/>
  <c r="AW510" i="1"/>
  <c r="O563" i="1"/>
  <c r="P518" i="1"/>
  <c r="O589" i="1"/>
  <c r="I12" i="1"/>
  <c r="L35" i="1"/>
  <c r="V637" i="1"/>
  <c r="U38" i="1"/>
  <c r="X675" i="1"/>
  <c r="AP301" i="1"/>
  <c r="AQ298" i="1"/>
  <c r="AH297" i="1"/>
  <c r="AE297" i="1"/>
  <c r="V415" i="1"/>
  <c r="O415" i="1"/>
  <c r="P415" i="1" s="1"/>
  <c r="AU35" i="1"/>
  <c r="G12" i="1"/>
  <c r="AO705" i="1"/>
  <c r="AO701" i="1"/>
  <c r="AO703" i="1"/>
  <c r="AO42" i="1"/>
  <c r="AO11" i="1" s="1"/>
  <c r="S17" i="1" l="1"/>
  <c r="U705" i="1"/>
  <c r="AH19" i="1"/>
  <c r="AO682" i="1"/>
  <c r="AO681" i="1" s="1"/>
  <c r="AO40" i="1" s="1"/>
  <c r="AO694" i="1"/>
  <c r="AE459" i="1"/>
  <c r="AE456" i="1"/>
  <c r="AH585" i="1"/>
  <c r="BC18" i="1"/>
  <c r="M17" i="1"/>
  <c r="BC17" i="1" s="1"/>
  <c r="P517" i="1"/>
  <c r="R517" i="1"/>
  <c r="BE675" i="1"/>
  <c r="AX675" i="1"/>
  <c r="AY675" i="1" s="1"/>
  <c r="BD672" i="1"/>
  <c r="BE672" i="1" s="1"/>
  <c r="BD673" i="1"/>
  <c r="BE673" i="1" s="1"/>
  <c r="AX632" i="1"/>
  <c r="BE632" i="1"/>
  <c r="U13" i="1"/>
  <c r="BA511" i="1"/>
  <c r="AD515" i="1"/>
  <c r="BE515" i="1"/>
  <c r="P368" i="1"/>
  <c r="AY368" i="1"/>
  <c r="V511" i="1"/>
  <c r="BE511" i="1"/>
  <c r="K511" i="1"/>
  <c r="AD510" i="1"/>
  <c r="BE510" i="1"/>
  <c r="AZ510" i="1"/>
  <c r="AZ34" i="1" s="1"/>
  <c r="BA215" i="1"/>
  <c r="AK49" i="1"/>
  <c r="AK23" i="1" s="1"/>
  <c r="AX82" i="1"/>
  <c r="AY82" i="1" s="1"/>
  <c r="AZ81" i="1"/>
  <c r="AX511" i="1"/>
  <c r="AX563" i="1"/>
  <c r="AY563" i="1" s="1"/>
  <c r="AF297" i="1"/>
  <c r="AX517" i="1"/>
  <c r="AY517" i="1" s="1"/>
  <c r="AF567" i="1"/>
  <c r="AZ35" i="1"/>
  <c r="BA35" i="1" s="1"/>
  <c r="AX461" i="1"/>
  <c r="AX510" i="1"/>
  <c r="Q203" i="1"/>
  <c r="AF585" i="1"/>
  <c r="AE510" i="1"/>
  <c r="AK565" i="1"/>
  <c r="X334" i="1"/>
  <c r="M13" i="1"/>
  <c r="BC13" i="1" s="1"/>
  <c r="M11" i="1"/>
  <c r="O585" i="1"/>
  <c r="P585" i="1" s="1"/>
  <c r="R585" i="1"/>
  <c r="Y585" i="1"/>
  <c r="W567" i="1"/>
  <c r="Z567" i="1"/>
  <c r="S13" i="1"/>
  <c r="S11" i="1"/>
  <c r="W19" i="1"/>
  <c r="X19" i="1" s="1"/>
  <c r="Z19" i="1"/>
  <c r="W215" i="1"/>
  <c r="AD511" i="1"/>
  <c r="N565" i="1"/>
  <c r="V515" i="1"/>
  <c r="N49" i="1"/>
  <c r="W589" i="1"/>
  <c r="W706" i="1" s="1"/>
  <c r="W49" i="1"/>
  <c r="Y203" i="1"/>
  <c r="Z53" i="1"/>
  <c r="W53" i="1"/>
  <c r="X53" i="1" s="1"/>
  <c r="N589" i="1"/>
  <c r="O81" i="1"/>
  <c r="P81" i="1" s="1"/>
  <c r="R81" i="1"/>
  <c r="AF368" i="1"/>
  <c r="AQ682" i="1"/>
  <c r="AQ681" i="1" s="1"/>
  <c r="AQ40" i="1" s="1"/>
  <c r="H518" i="1"/>
  <c r="K515" i="1"/>
  <c r="V510" i="1"/>
  <c r="N582" i="1"/>
  <c r="N564" i="1"/>
  <c r="V564" i="1" s="1"/>
  <c r="X368" i="1"/>
  <c r="N34" i="1"/>
  <c r="K456" i="1"/>
  <c r="AY456" i="1" s="1"/>
  <c r="K459" i="1"/>
  <c r="AY459" i="1" s="1"/>
  <c r="AN705" i="1"/>
  <c r="AN701" i="1"/>
  <c r="AN42" i="1"/>
  <c r="AN11" i="1" s="1"/>
  <c r="AN703" i="1"/>
  <c r="R53" i="1"/>
  <c r="O53" i="1"/>
  <c r="P53" i="1" s="1"/>
  <c r="AT57" i="1"/>
  <c r="AU56" i="1"/>
  <c r="S40" i="1"/>
  <c r="O40" i="1" s="1"/>
  <c r="P40" i="1" s="1"/>
  <c r="AL40" i="1"/>
  <c r="AE40" i="1"/>
  <c r="AF40" i="1" s="1"/>
  <c r="AE34" i="1"/>
  <c r="AW34" i="1"/>
  <c r="AW582" i="1"/>
  <c r="AW564" i="1"/>
  <c r="AW13" i="1" s="1"/>
  <c r="V675" i="1"/>
  <c r="U23" i="1"/>
  <c r="AK13" i="1"/>
  <c r="AH517" i="1"/>
  <c r="AE517" i="1"/>
  <c r="AF517" i="1" s="1"/>
  <c r="P216" i="1"/>
  <c r="X216" i="1"/>
  <c r="AF216" i="1"/>
  <c r="AE563" i="1"/>
  <c r="AF518" i="1"/>
  <c r="V38" i="1"/>
  <c r="O38" i="1"/>
  <c r="P38" i="1" s="1"/>
  <c r="AT456" i="1"/>
  <c r="AT459" i="1"/>
  <c r="AT515" i="1"/>
  <c r="M40" i="1"/>
  <c r="AQ461" i="1"/>
  <c r="AP464" i="1"/>
  <c r="AP461" i="1" s="1"/>
  <c r="AE589" i="1"/>
  <c r="T18" i="1"/>
  <c r="T17" i="1" s="1"/>
  <c r="AG35" i="1"/>
  <c r="L682" i="1"/>
  <c r="L681" i="1" s="1"/>
  <c r="L40" i="1" s="1"/>
  <c r="U18" i="1"/>
  <c r="U17" i="1" s="1"/>
  <c r="R35" i="1"/>
  <c r="O35" i="1"/>
  <c r="P35" i="1" s="1"/>
  <c r="O706" i="1"/>
  <c r="P563" i="1"/>
  <c r="X478" i="1"/>
  <c r="AF478" i="1"/>
  <c r="P478" i="1"/>
  <c r="AW589" i="1"/>
  <c r="AW706" i="1" s="1"/>
  <c r="AW49" i="1"/>
  <c r="AW23" i="1" s="1"/>
  <c r="AM703" i="1"/>
  <c r="AM705" i="1"/>
  <c r="AM701" i="1"/>
  <c r="AM42" i="1"/>
  <c r="Z517" i="1"/>
  <c r="W517" i="1"/>
  <c r="X517" i="1" s="1"/>
  <c r="AP298" i="1"/>
  <c r="AQ297" i="1"/>
  <c r="AQ511" i="1"/>
  <c r="P637" i="1"/>
  <c r="P675" i="1"/>
  <c r="W563" i="1"/>
  <c r="X518" i="1"/>
  <c r="AB18" i="1"/>
  <c r="AU511" i="1"/>
  <c r="AT216" i="1"/>
  <c r="AT511" i="1" s="1"/>
  <c r="AU215" i="1"/>
  <c r="Z563" i="1"/>
  <c r="Y35" i="1"/>
  <c r="Z35" i="1" s="1"/>
  <c r="AS511" i="1"/>
  <c r="AS565" i="1" s="1"/>
  <c r="AS583" i="1" s="1"/>
  <c r="AS43" i="1" s="1"/>
  <c r="AS18" i="1" s="1"/>
  <c r="AS17" i="1" s="1"/>
  <c r="AS456" i="1"/>
  <c r="AS459" i="1"/>
  <c r="AS457" i="1"/>
  <c r="AP457" i="1" s="1"/>
  <c r="AP368" i="1"/>
  <c r="AS515" i="1"/>
  <c r="AS510" i="1"/>
  <c r="AK703" i="1"/>
  <c r="AK705" i="1"/>
  <c r="AK701" i="1"/>
  <c r="AK42" i="1"/>
  <c r="AK11" i="1" s="1"/>
  <c r="AJ18" i="1"/>
  <c r="K215" i="1"/>
  <c r="AY215" i="1" s="1"/>
  <c r="AH215" i="1"/>
  <c r="R215" i="1"/>
  <c r="Z215" i="1"/>
  <c r="AK583" i="1" l="1"/>
  <c r="AK43" i="1" s="1"/>
  <c r="AK18" i="1" s="1"/>
  <c r="AK17" i="1" s="1"/>
  <c r="V565" i="1"/>
  <c r="N583" i="1"/>
  <c r="N43" i="1" s="1"/>
  <c r="AX672" i="1"/>
  <c r="AY672" i="1" s="1"/>
  <c r="AX673" i="1"/>
  <c r="AY673" i="1" s="1"/>
  <c r="AY632" i="1"/>
  <c r="AE49" i="1"/>
  <c r="BC11" i="1"/>
  <c r="AJ11" i="1"/>
  <c r="BA510" i="1"/>
  <c r="N706" i="1"/>
  <c r="BE589" i="1"/>
  <c r="AD583" i="1"/>
  <c r="BE565" i="1"/>
  <c r="AD49" i="1"/>
  <c r="BE49" i="1"/>
  <c r="P515" i="1"/>
  <c r="AY515" i="1"/>
  <c r="N13" i="1"/>
  <c r="AL13" i="1" s="1"/>
  <c r="BE564" i="1"/>
  <c r="AD582" i="1"/>
  <c r="BE582" i="1"/>
  <c r="V34" i="1"/>
  <c r="BE34" i="1"/>
  <c r="AX34" i="1"/>
  <c r="AX81" i="1"/>
  <c r="AY81" i="1" s="1"/>
  <c r="AZ53" i="1"/>
  <c r="T13" i="1"/>
  <c r="BA517" i="1"/>
  <c r="AX35" i="1"/>
  <c r="AY35" i="1" s="1"/>
  <c r="AC43" i="1"/>
  <c r="AC18" i="1" s="1"/>
  <c r="AC17" i="1" s="1"/>
  <c r="AB13" i="1"/>
  <c r="AJ13" i="1"/>
  <c r="W585" i="1"/>
  <c r="X585" i="1" s="1"/>
  <c r="Z585" i="1"/>
  <c r="AL49" i="1"/>
  <c r="AD589" i="1"/>
  <c r="V589" i="1"/>
  <c r="N23" i="1"/>
  <c r="AL23" i="1" s="1"/>
  <c r="X515" i="1"/>
  <c r="V49" i="1"/>
  <c r="N705" i="1"/>
  <c r="AD34" i="1"/>
  <c r="W203" i="1"/>
  <c r="X203" i="1" s="1"/>
  <c r="Z203" i="1"/>
  <c r="AF515" i="1"/>
  <c r="K49" i="1"/>
  <c r="N701" i="1"/>
  <c r="K589" i="1"/>
  <c r="N42" i="1"/>
  <c r="BE42" i="1" s="1"/>
  <c r="N703" i="1"/>
  <c r="AL34" i="1"/>
  <c r="V582" i="1"/>
  <c r="AB17" i="1"/>
  <c r="AU55" i="1"/>
  <c r="AU52" i="1" s="1"/>
  <c r="AT56" i="1"/>
  <c r="AT55" i="1" s="1"/>
  <c r="AT52" i="1" s="1"/>
  <c r="O203" i="1"/>
  <c r="P203" i="1" s="1"/>
  <c r="R203" i="1"/>
  <c r="AP297" i="1"/>
  <c r="AP510" i="1" s="1"/>
  <c r="AQ510" i="1"/>
  <c r="AP511" i="1"/>
  <c r="AE706" i="1"/>
  <c r="T11" i="1"/>
  <c r="AB11" i="1"/>
  <c r="AU510" i="1"/>
  <c r="AT215" i="1"/>
  <c r="AT510" i="1" s="1"/>
  <c r="X563" i="1"/>
  <c r="W35" i="1"/>
  <c r="X35" i="1" s="1"/>
  <c r="AE23" i="1"/>
  <c r="AS34" i="1"/>
  <c r="AS564" i="1"/>
  <c r="AS13" i="1" s="1"/>
  <c r="AS582" i="1"/>
  <c r="X215" i="1"/>
  <c r="AF215" i="1"/>
  <c r="P215" i="1"/>
  <c r="AT589" i="1"/>
  <c r="AT706" i="1" s="1"/>
  <c r="AT49" i="1"/>
  <c r="O23" i="1"/>
  <c r="AS589" i="1"/>
  <c r="AS706" i="1" s="1"/>
  <c r="AS49" i="1"/>
  <c r="AS23" i="1" s="1"/>
  <c r="AJ17" i="1"/>
  <c r="AP456" i="1"/>
  <c r="AP459" i="1"/>
  <c r="AP515" i="1"/>
  <c r="AH35" i="1"/>
  <c r="AE35" i="1"/>
  <c r="AF35" i="1" s="1"/>
  <c r="AF563" i="1"/>
  <c r="AW705" i="1"/>
  <c r="AW701" i="1"/>
  <c r="AW703" i="1"/>
  <c r="AW42" i="1"/>
  <c r="AW11" i="1" s="1"/>
  <c r="AF49" i="1" l="1"/>
  <c r="V13" i="1"/>
  <c r="V43" i="1"/>
  <c r="P49" i="1"/>
  <c r="AY49" i="1"/>
  <c r="V583" i="1"/>
  <c r="BE583" i="1"/>
  <c r="P589" i="1"/>
  <c r="AY589" i="1"/>
  <c r="AX53" i="1"/>
  <c r="AY53" i="1" s="1"/>
  <c r="AZ203" i="1"/>
  <c r="N11" i="1"/>
  <c r="N18" i="1"/>
  <c r="N17" i="1" s="1"/>
  <c r="AL43" i="1"/>
  <c r="AD43" i="1"/>
  <c r="AD23" i="1"/>
  <c r="K23" i="1"/>
  <c r="X23" i="1" s="1"/>
  <c r="V23" i="1"/>
  <c r="AL42" i="1"/>
  <c r="X49" i="1"/>
  <c r="X589" i="1"/>
  <c r="K706" i="1"/>
  <c r="AF589" i="1"/>
  <c r="AD13" i="1"/>
  <c r="AD42" i="1"/>
  <c r="V42" i="1"/>
  <c r="AT180" i="1"/>
  <c r="AT565" i="1" s="1"/>
  <c r="AT583" i="1" s="1"/>
  <c r="AT43" i="1" s="1"/>
  <c r="AT27" i="1"/>
  <c r="AU180" i="1"/>
  <c r="AU565" i="1" s="1"/>
  <c r="AU583" i="1" s="1"/>
  <c r="AU43" i="1" s="1"/>
  <c r="AU27" i="1"/>
  <c r="AP34" i="1"/>
  <c r="AT34" i="1"/>
  <c r="AU34" i="1"/>
  <c r="AS703" i="1"/>
  <c r="AS705" i="1"/>
  <c r="AS701" i="1"/>
  <c r="AS42" i="1"/>
  <c r="AS11" i="1" s="1"/>
  <c r="AP589" i="1"/>
  <c r="AP706" i="1" s="1"/>
  <c r="AP49" i="1"/>
  <c r="AP23" i="1" s="1"/>
  <c r="AQ34" i="1"/>
  <c r="BE43" i="1" l="1"/>
  <c r="V18" i="1"/>
  <c r="V17" i="1" s="1"/>
  <c r="V11" i="1"/>
  <c r="AX203" i="1"/>
  <c r="AY203" i="1" s="1"/>
  <c r="AZ565" i="1"/>
  <c r="AL11" i="1"/>
  <c r="AO12" i="1" s="1"/>
  <c r="AD11" i="1"/>
  <c r="P23" i="1"/>
  <c r="AL18" i="1"/>
  <c r="AD18" i="1"/>
  <c r="AF23" i="1"/>
  <c r="AU582" i="1"/>
  <c r="AU705" i="1" s="1"/>
  <c r="AT705" i="1" s="1"/>
  <c r="AU564" i="1"/>
  <c r="AT582" i="1"/>
  <c r="AT703" i="1" s="1"/>
  <c r="AT564" i="1"/>
  <c r="AD17" i="1" l="1"/>
  <c r="AZ583" i="1"/>
  <c r="AZ43" i="1" s="1"/>
  <c r="AX565" i="1"/>
  <c r="AL17" i="1"/>
  <c r="AU703" i="1"/>
  <c r="AU42" i="1"/>
  <c r="AU701" i="1"/>
  <c r="AT42" i="1"/>
  <c r="AT701" i="1"/>
  <c r="AX583" i="1" l="1"/>
  <c r="AZ18" i="1"/>
  <c r="AX43" i="1"/>
  <c r="K468" i="1"/>
  <c r="I468" i="1"/>
  <c r="H468" i="1" s="1"/>
  <c r="X468" i="1" l="1"/>
  <c r="AY468" i="1"/>
  <c r="AZ5" i="1"/>
  <c r="AF468" i="1"/>
  <c r="P468" i="1"/>
  <c r="K465" i="1"/>
  <c r="AY465" i="1" s="1"/>
  <c r="AH465" i="1"/>
  <c r="R466" i="1"/>
  <c r="AH466" i="1"/>
  <c r="I466" i="1"/>
  <c r="K466" i="1"/>
  <c r="X466" i="1" s="1"/>
  <c r="AY466" i="1" l="1"/>
  <c r="AF465" i="1"/>
  <c r="P466" i="1"/>
  <c r="AF466" i="1"/>
  <c r="H466" i="1"/>
  <c r="I465" i="1"/>
  <c r="L461" i="1"/>
  <c r="AH464" i="1"/>
  <c r="K464" i="1"/>
  <c r="AY464" i="1" l="1"/>
  <c r="K510" i="1"/>
  <c r="AY510" i="1" s="1"/>
  <c r="K461" i="1"/>
  <c r="AY461" i="1" s="1"/>
  <c r="BA461" i="1"/>
  <c r="AY511" i="1"/>
  <c r="L34" i="1"/>
  <c r="BA34" i="1" s="1"/>
  <c r="AH510" i="1"/>
  <c r="H465" i="1"/>
  <c r="I464" i="1"/>
  <c r="AF464" i="1"/>
  <c r="AH511" i="1"/>
  <c r="L565" i="1"/>
  <c r="BA565" i="1" s="1"/>
  <c r="H464" i="1" l="1"/>
  <c r="H461" i="1" s="1"/>
  <c r="I461" i="1"/>
  <c r="AF510" i="1"/>
  <c r="K34" i="1"/>
  <c r="AY34" i="1" s="1"/>
  <c r="AH34" i="1"/>
  <c r="AF511" i="1"/>
  <c r="L583" i="1"/>
  <c r="K565" i="1"/>
  <c r="AY565" i="1" l="1"/>
  <c r="K583" i="1"/>
  <c r="AY583" i="1" s="1"/>
  <c r="L43" i="1"/>
  <c r="AF34" i="1"/>
  <c r="L18" i="1" l="1"/>
  <c r="BA43" i="1"/>
  <c r="K43" i="1"/>
  <c r="AY43" i="1" s="1"/>
  <c r="BA18" i="1" l="1"/>
  <c r="K18" i="1"/>
  <c r="P12" i="1" l="1"/>
  <c r="L1" i="1"/>
  <c r="M2" i="1" s="1"/>
  <c r="AU675" i="1" l="1"/>
  <c r="AU23" i="1" s="1"/>
  <c r="AU672" i="1"/>
  <c r="AM675" i="1"/>
  <c r="AM23" i="1" s="1"/>
  <c r="AT675" i="1"/>
  <c r="AT23" i="1" s="1"/>
  <c r="AT673" i="1"/>
  <c r="AM672" i="1"/>
  <c r="AT672" i="1"/>
  <c r="AM618" i="1"/>
  <c r="AM673" i="1"/>
  <c r="AM690" i="1" s="1"/>
  <c r="AU618" i="1"/>
  <c r="AT618" i="1" s="1"/>
  <c r="AU673" i="1"/>
  <c r="AU18" i="1" s="1"/>
  <c r="AU17" i="1" s="1"/>
  <c r="AT17" i="1" s="1"/>
  <c r="AU691" i="1" l="1"/>
  <c r="AU695" i="1"/>
  <c r="AM688" i="1"/>
  <c r="AM695" i="1"/>
  <c r="AT690" i="1"/>
  <c r="AT688" i="1"/>
  <c r="AT695" i="1"/>
  <c r="AM687" i="1"/>
  <c r="AM683" i="1" s="1"/>
  <c r="AT11" i="1"/>
  <c r="AW12" i="1" s="1"/>
  <c r="AT687" i="1"/>
  <c r="AM18" i="1"/>
  <c r="AM17" i="1" s="1"/>
  <c r="AU688" i="1"/>
  <c r="AU684" i="1" s="1"/>
  <c r="AU694" i="1" s="1"/>
  <c r="AM13" i="1"/>
  <c r="AT691" i="1"/>
  <c r="AU690" i="1"/>
  <c r="AM11" i="1"/>
  <c r="AM12" i="1" s="1"/>
  <c r="AM691" i="1"/>
  <c r="AT13" i="1"/>
  <c r="AU687" i="1"/>
  <c r="AU13" i="1"/>
  <c r="AU11" i="1"/>
  <c r="AT18" i="1"/>
  <c r="AT684" i="1" l="1"/>
  <c r="AT694" i="1" s="1"/>
  <c r="AM684" i="1"/>
  <c r="AM694" i="1" s="1"/>
  <c r="AT683" i="1"/>
  <c r="AU683" i="1"/>
  <c r="AM682" i="1"/>
  <c r="AM681" i="1" s="1"/>
  <c r="AM40" i="1" s="1"/>
  <c r="AU12" i="1"/>
  <c r="AU682" i="1"/>
  <c r="AU681" i="1" s="1"/>
  <c r="AU40" i="1" s="1"/>
  <c r="AT682" i="1"/>
  <c r="AT681" i="1" s="1"/>
  <c r="AT40" i="1" s="1"/>
  <c r="P14" i="1" l="1"/>
  <c r="P15" i="1"/>
  <c r="X168" i="1"/>
  <c r="W32" i="1"/>
  <c r="X32" i="1" s="1"/>
  <c r="W467" i="1" l="1"/>
  <c r="X467" i="1" s="1"/>
  <c r="O467" i="1"/>
  <c r="P467" i="1" s="1"/>
  <c r="R467" i="1"/>
  <c r="O465" i="1" l="1"/>
  <c r="P465" i="1" s="1"/>
  <c r="R465" i="1"/>
  <c r="W465" i="1"/>
  <c r="X465" i="1" s="1"/>
  <c r="Z465" i="1"/>
  <c r="Y511" i="1" l="1"/>
  <c r="Y461" i="1"/>
  <c r="W464" i="1"/>
  <c r="Y510" i="1"/>
  <c r="Z464" i="1"/>
  <c r="Q461" i="1"/>
  <c r="O464" i="1"/>
  <c r="Q511" i="1"/>
  <c r="Q510" i="1"/>
  <c r="Q34" i="1" s="1"/>
  <c r="R464" i="1"/>
  <c r="O511" i="1" l="1"/>
  <c r="P511" i="1" s="1"/>
  <c r="Q565" i="1"/>
  <c r="R565" i="1" s="1"/>
  <c r="R511" i="1"/>
  <c r="Y34" i="1"/>
  <c r="Z34" i="1" s="1"/>
  <c r="Z510" i="1"/>
  <c r="W461" i="1"/>
  <c r="W510" i="1"/>
  <c r="X464" i="1"/>
  <c r="O461" i="1"/>
  <c r="P464" i="1"/>
  <c r="O510" i="1"/>
  <c r="R510" i="1"/>
  <c r="W511" i="1"/>
  <c r="X511" i="1" s="1"/>
  <c r="Y565" i="1"/>
  <c r="Y583" i="1" s="1"/>
  <c r="Z511" i="1"/>
  <c r="O34" i="1" l="1"/>
  <c r="P34" i="1" s="1"/>
  <c r="R34" i="1"/>
  <c r="W565" i="1"/>
  <c r="X565" i="1" s="1"/>
  <c r="Z565" i="1"/>
  <c r="P510" i="1"/>
  <c r="Q583" i="1"/>
  <c r="O565" i="1"/>
  <c r="O583" i="1" s="1"/>
  <c r="W34" i="1"/>
  <c r="X34" i="1" s="1"/>
  <c r="X510" i="1"/>
  <c r="Q43" i="1" l="1"/>
  <c r="R583" i="1"/>
  <c r="P565" i="1"/>
  <c r="P583" i="1"/>
  <c r="Y43" i="1"/>
  <c r="W583" i="1"/>
  <c r="Z583" i="1"/>
  <c r="W43" i="1" l="1"/>
  <c r="X43" i="1" s="1"/>
  <c r="X583" i="1"/>
  <c r="Y18" i="1"/>
  <c r="Z43" i="1"/>
  <c r="Q18" i="1"/>
  <c r="O43" i="1"/>
  <c r="P43" i="1" s="1"/>
  <c r="R43" i="1"/>
  <c r="W18" i="1" l="1"/>
  <c r="X18" i="1" s="1"/>
  <c r="Z18" i="1"/>
  <c r="O18" i="1"/>
  <c r="R18" i="1"/>
  <c r="P18" i="1" l="1"/>
  <c r="Y128" i="1" l="1"/>
  <c r="Z128" i="1" s="1"/>
  <c r="Y130" i="1"/>
  <c r="R130" i="1"/>
  <c r="AG130" i="1"/>
  <c r="AG126" i="1" s="1"/>
  <c r="K130" i="1"/>
  <c r="Z130" i="1"/>
  <c r="L129" i="1"/>
  <c r="L126" i="1"/>
  <c r="R128" i="1"/>
  <c r="AH128" i="1"/>
  <c r="L127" i="1"/>
  <c r="K128" i="1"/>
  <c r="W130" i="1" l="1"/>
  <c r="Y129" i="1"/>
  <c r="W129" i="1" s="1"/>
  <c r="AZ130" i="1"/>
  <c r="Y126" i="1"/>
  <c r="AZ126" i="1" s="1"/>
  <c r="Y127" i="1"/>
  <c r="W127" i="1" s="1"/>
  <c r="W128" i="1"/>
  <c r="X128" i="1" s="1"/>
  <c r="AZ128" i="1"/>
  <c r="P128" i="1"/>
  <c r="AF128" i="1"/>
  <c r="R129" i="1"/>
  <c r="K129" i="1"/>
  <c r="Z129" i="1"/>
  <c r="X130" i="1"/>
  <c r="P130" i="1"/>
  <c r="R127" i="1"/>
  <c r="AH127" i="1"/>
  <c r="K127" i="1"/>
  <c r="AG129" i="1"/>
  <c r="AH130" i="1"/>
  <c r="AE130" i="1"/>
  <c r="L125" i="1"/>
  <c r="R126" i="1"/>
  <c r="K126" i="1"/>
  <c r="AX128" i="1" l="1"/>
  <c r="AY128" i="1" s="1"/>
  <c r="AZ127" i="1"/>
  <c r="BA128" i="1"/>
  <c r="Y125" i="1"/>
  <c r="W125" i="1" s="1"/>
  <c r="W126" i="1"/>
  <c r="X126" i="1" s="1"/>
  <c r="Z126" i="1"/>
  <c r="Z127" i="1"/>
  <c r="AH126" i="1"/>
  <c r="AF126" i="1"/>
  <c r="AG125" i="1"/>
  <c r="X129" i="1"/>
  <c r="P129" i="1"/>
  <c r="P126" i="1"/>
  <c r="P127" i="1"/>
  <c r="X127" i="1"/>
  <c r="AF127" i="1"/>
  <c r="AF130" i="1"/>
  <c r="K125" i="1"/>
  <c r="R125" i="1"/>
  <c r="AH129" i="1"/>
  <c r="AE129" i="1"/>
  <c r="AF129" i="1" s="1"/>
  <c r="AX127" i="1" l="1"/>
  <c r="AY127" i="1" s="1"/>
  <c r="BA127" i="1"/>
  <c r="Z125" i="1"/>
  <c r="X125" i="1"/>
  <c r="P125" i="1"/>
  <c r="AH125" i="1"/>
  <c r="AE125" i="1"/>
  <c r="AF125" i="1" s="1"/>
  <c r="AZ129" i="1"/>
  <c r="BA130" i="1"/>
  <c r="AX130" i="1"/>
  <c r="AY130" i="1" s="1"/>
  <c r="AX129" i="1" l="1"/>
  <c r="AY129" i="1" s="1"/>
  <c r="BA129" i="1"/>
  <c r="AZ125" i="1"/>
  <c r="BA126" i="1"/>
  <c r="AX126" i="1"/>
  <c r="AY126" i="1" s="1"/>
  <c r="BA125" i="1" l="1"/>
  <c r="AX125" i="1"/>
  <c r="AY125" i="1" s="1"/>
  <c r="AZ122" i="1" l="1"/>
  <c r="R122" i="1"/>
  <c r="K122" i="1"/>
  <c r="L121" i="1"/>
  <c r="Z122" i="1" l="1"/>
  <c r="W122" i="1"/>
  <c r="Y121" i="1"/>
  <c r="W121" i="1" s="1"/>
  <c r="K121" i="1"/>
  <c r="R121" i="1"/>
  <c r="Z121" i="1"/>
  <c r="X122" i="1"/>
  <c r="P122" i="1"/>
  <c r="AG121" i="1"/>
  <c r="AH122" i="1"/>
  <c r="AG54" i="1" l="1"/>
  <c r="AG102" i="1"/>
  <c r="AE102" i="1" s="1"/>
  <c r="AE104" i="1"/>
  <c r="AE121" i="1"/>
  <c r="AF121" i="1" s="1"/>
  <c r="AH121" i="1"/>
  <c r="AF122" i="1"/>
  <c r="P121" i="1"/>
  <c r="X121" i="1"/>
  <c r="AX122" i="1" l="1"/>
  <c r="AY122" i="1" s="1"/>
  <c r="BA122" i="1"/>
  <c r="AZ121" i="1"/>
  <c r="AE54" i="1"/>
  <c r="AG202" i="1"/>
  <c r="BA121" i="1" l="1"/>
  <c r="AX121" i="1"/>
  <c r="AY121" i="1" s="1"/>
  <c r="AE202" i="1"/>
  <c r="AG566" i="1"/>
  <c r="AE566" i="1" l="1"/>
  <c r="AG584" i="1"/>
  <c r="AE584" i="1" l="1"/>
  <c r="AG44" i="1"/>
  <c r="AG20" i="1" l="1"/>
  <c r="AE44" i="1"/>
  <c r="AE20" i="1" l="1"/>
  <c r="Q117" i="1" l="1"/>
  <c r="AZ111" i="1"/>
  <c r="O117" i="1" l="1"/>
  <c r="Q112" i="1"/>
  <c r="O112" i="1" s="1"/>
  <c r="Z108" i="1"/>
  <c r="AX111" i="1"/>
  <c r="AZ110" i="1"/>
  <c r="BA111" i="1"/>
  <c r="Y117" i="1"/>
  <c r="AZ117" i="1" s="1"/>
  <c r="R117" i="1"/>
  <c r="K117" i="1"/>
  <c r="AH117" i="1"/>
  <c r="L112" i="1"/>
  <c r="AH111" i="1"/>
  <c r="Z111" i="1"/>
  <c r="L110" i="1"/>
  <c r="R111" i="1"/>
  <c r="K111" i="1"/>
  <c r="L107" i="1"/>
  <c r="AH108" i="1"/>
  <c r="R108" i="1"/>
  <c r="K108" i="1"/>
  <c r="L104" i="1"/>
  <c r="AY111" i="1" l="1"/>
  <c r="Q54" i="1"/>
  <c r="Q102" i="1"/>
  <c r="O102" i="1" s="1"/>
  <c r="O104" i="1"/>
  <c r="W117" i="1"/>
  <c r="W112" i="1" s="1"/>
  <c r="Y112" i="1"/>
  <c r="Z112" i="1" s="1"/>
  <c r="AX110" i="1"/>
  <c r="AY110" i="1" s="1"/>
  <c r="BA110" i="1"/>
  <c r="AZ112" i="1"/>
  <c r="AX117" i="1"/>
  <c r="AY117" i="1" s="1"/>
  <c r="BA117" i="1"/>
  <c r="W108" i="1"/>
  <c r="X108" i="1" s="1"/>
  <c r="Y107" i="1"/>
  <c r="W107" i="1" s="1"/>
  <c r="Y104" i="1"/>
  <c r="Z104" i="1" s="1"/>
  <c r="Z117" i="1"/>
  <c r="AZ108" i="1"/>
  <c r="L54" i="1"/>
  <c r="L52" i="1" s="1"/>
  <c r="P108" i="1"/>
  <c r="AF108" i="1"/>
  <c r="K110" i="1"/>
  <c r="Z110" i="1"/>
  <c r="R110" i="1"/>
  <c r="AH110" i="1"/>
  <c r="K107" i="1"/>
  <c r="AH107" i="1"/>
  <c r="R107" i="1"/>
  <c r="K112" i="1"/>
  <c r="R112" i="1"/>
  <c r="AH112" i="1"/>
  <c r="AF117" i="1"/>
  <c r="P117" i="1"/>
  <c r="X117" i="1"/>
  <c r="P111" i="1"/>
  <c r="X111" i="1"/>
  <c r="AF111" i="1"/>
  <c r="L102" i="1"/>
  <c r="R104" i="1"/>
  <c r="K104" i="1"/>
  <c r="AH104" i="1"/>
  <c r="Z107" i="1" l="1"/>
  <c r="Q202" i="1"/>
  <c r="O54" i="1"/>
  <c r="Q52" i="1"/>
  <c r="AX112" i="1"/>
  <c r="AY112" i="1" s="1"/>
  <c r="BA112" i="1"/>
  <c r="AZ104" i="1"/>
  <c r="AZ107" i="1"/>
  <c r="AX108" i="1"/>
  <c r="AY108" i="1" s="1"/>
  <c r="BA108" i="1"/>
  <c r="Y54" i="1"/>
  <c r="Y102" i="1"/>
  <c r="W102" i="1" s="1"/>
  <c r="W104" i="1"/>
  <c r="P104" i="1"/>
  <c r="X104" i="1"/>
  <c r="AF104" i="1"/>
  <c r="AF112" i="1"/>
  <c r="P112" i="1"/>
  <c r="X112" i="1"/>
  <c r="R54" i="1"/>
  <c r="L202" i="1"/>
  <c r="K54" i="1"/>
  <c r="AH54" i="1"/>
  <c r="X110" i="1"/>
  <c r="P110" i="1"/>
  <c r="AF110" i="1"/>
  <c r="AH102" i="1"/>
  <c r="K102" i="1"/>
  <c r="R102" i="1"/>
  <c r="X107" i="1"/>
  <c r="P107" i="1"/>
  <c r="AF107" i="1"/>
  <c r="Q27" i="1" l="1"/>
  <c r="O27" i="1" s="1"/>
  <c r="Q180" i="1"/>
  <c r="O52" i="1"/>
  <c r="O202" i="1"/>
  <c r="Q566" i="1"/>
  <c r="W54" i="1"/>
  <c r="X54" i="1" s="1"/>
  <c r="Y202" i="1"/>
  <c r="Z202" i="1" s="1"/>
  <c r="Y52" i="1"/>
  <c r="Z52" i="1" s="1"/>
  <c r="Z54" i="1"/>
  <c r="AX107" i="1"/>
  <c r="AY107" i="1" s="1"/>
  <c r="BA107" i="1"/>
  <c r="AZ54" i="1"/>
  <c r="BA104" i="1"/>
  <c r="AX104" i="1"/>
  <c r="AY104" i="1" s="1"/>
  <c r="AZ102" i="1"/>
  <c r="Z102" i="1"/>
  <c r="P102" i="1"/>
  <c r="X102" i="1"/>
  <c r="AF102" i="1"/>
  <c r="P54" i="1"/>
  <c r="AF54" i="1"/>
  <c r="K202" i="1"/>
  <c r="L566" i="1"/>
  <c r="R202" i="1"/>
  <c r="AH202" i="1"/>
  <c r="L180" i="1"/>
  <c r="L582" i="1" s="1"/>
  <c r="L27" i="1"/>
  <c r="K52" i="1"/>
  <c r="R52" i="1"/>
  <c r="R566" i="1" l="1"/>
  <c r="Q584" i="1"/>
  <c r="Q44" i="1" s="1"/>
  <c r="O566" i="1"/>
  <c r="O584" i="1" s="1"/>
  <c r="O180" i="1"/>
  <c r="Q564" i="1"/>
  <c r="Q582" i="1"/>
  <c r="AZ52" i="1"/>
  <c r="AZ202" i="1"/>
  <c r="BA54" i="1"/>
  <c r="AX54" i="1"/>
  <c r="AY54" i="1" s="1"/>
  <c r="Y27" i="1"/>
  <c r="Z27" i="1" s="1"/>
  <c r="W52" i="1"/>
  <c r="X52" i="1" s="1"/>
  <c r="Y180" i="1"/>
  <c r="Z180" i="1" s="1"/>
  <c r="BA102" i="1"/>
  <c r="AX102" i="1"/>
  <c r="AY102" i="1" s="1"/>
  <c r="Y566" i="1"/>
  <c r="Z566" i="1" s="1"/>
  <c r="W202" i="1"/>
  <c r="X202" i="1" s="1"/>
  <c r="L584" i="1"/>
  <c r="K566" i="1"/>
  <c r="P202" i="1"/>
  <c r="AF202" i="1"/>
  <c r="K180" i="1"/>
  <c r="K27" i="1"/>
  <c r="P52" i="1"/>
  <c r="R27" i="1"/>
  <c r="R180" i="1"/>
  <c r="L564" i="1"/>
  <c r="Q13" i="1" l="1"/>
  <c r="O13" i="1" s="1"/>
  <c r="R564" i="1"/>
  <c r="Q701" i="1"/>
  <c r="Q703" i="1"/>
  <c r="Q42" i="1"/>
  <c r="Q11" i="1" s="1"/>
  <c r="Q705" i="1"/>
  <c r="O705" i="1" s="1"/>
  <c r="O564" i="1"/>
  <c r="O582" i="1"/>
  <c r="Q20" i="1"/>
  <c r="Q17" i="1" s="1"/>
  <c r="O44" i="1"/>
  <c r="W27" i="1"/>
  <c r="W180" i="1"/>
  <c r="BA202" i="1"/>
  <c r="AZ180" i="1"/>
  <c r="AZ566" i="1"/>
  <c r="AX202" i="1"/>
  <c r="AY202" i="1" s="1"/>
  <c r="Y582" i="1"/>
  <c r="Z582" i="1" s="1"/>
  <c r="Y564" i="1"/>
  <c r="Z564" i="1" s="1"/>
  <c r="Y584" i="1"/>
  <c r="Y44" i="1" s="1"/>
  <c r="Y20" i="1" s="1"/>
  <c r="Y17" i="1" s="1"/>
  <c r="W566" i="1"/>
  <c r="W584" i="1" s="1"/>
  <c r="W44" i="1" s="1"/>
  <c r="AX52" i="1"/>
  <c r="AY52" i="1" s="1"/>
  <c r="AZ27" i="1"/>
  <c r="L705" i="1"/>
  <c r="K705" i="1" s="1"/>
  <c r="L701" i="1"/>
  <c r="L42" i="1"/>
  <c r="L11" i="1" s="1"/>
  <c r="L703" i="1"/>
  <c r="R582" i="1"/>
  <c r="L13" i="1"/>
  <c r="X27" i="1"/>
  <c r="P27" i="1"/>
  <c r="K584" i="1"/>
  <c r="X566" i="1"/>
  <c r="P566" i="1"/>
  <c r="AF566" i="1"/>
  <c r="P180" i="1"/>
  <c r="K582" i="1"/>
  <c r="K564" i="1"/>
  <c r="BL570" i="1" s="1"/>
  <c r="X180" i="1"/>
  <c r="L44" i="1"/>
  <c r="Z584" i="1"/>
  <c r="R584" i="1"/>
  <c r="AH584" i="1"/>
  <c r="O20" i="1" l="1"/>
  <c r="O17" i="1" s="1"/>
  <c r="O703" i="1"/>
  <c r="O701" i="1"/>
  <c r="O42" i="1"/>
  <c r="O11" i="1" s="1"/>
  <c r="BA566" i="1"/>
  <c r="AX566" i="1"/>
  <c r="AZ584" i="1"/>
  <c r="AZ582" i="1"/>
  <c r="AX180" i="1"/>
  <c r="AZ564" i="1"/>
  <c r="AX27" i="1"/>
  <c r="AY27" i="1" s="1"/>
  <c r="BA27" i="1"/>
  <c r="W20" i="1"/>
  <c r="W17" i="1"/>
  <c r="Y13" i="1"/>
  <c r="Z13" i="1" s="1"/>
  <c r="W564" i="1"/>
  <c r="W13" i="1" s="1"/>
  <c r="W582" i="1"/>
  <c r="X582" i="1" s="1"/>
  <c r="Y42" i="1"/>
  <c r="Y701" i="1"/>
  <c r="Y705" i="1"/>
  <c r="W705" i="1" s="1"/>
  <c r="Y703" i="1"/>
  <c r="K13" i="1"/>
  <c r="R13" i="1"/>
  <c r="K44" i="1"/>
  <c r="X584" i="1"/>
  <c r="P584" i="1"/>
  <c r="AF584" i="1"/>
  <c r="P564" i="1"/>
  <c r="K701" i="1"/>
  <c r="K42" i="1"/>
  <c r="K11" i="1" s="1"/>
  <c r="K703" i="1"/>
  <c r="P582" i="1"/>
  <c r="R42" i="1"/>
  <c r="Z44" i="1"/>
  <c r="L20" i="1"/>
  <c r="L17" i="1" s="1"/>
  <c r="R44" i="1"/>
  <c r="AH44" i="1"/>
  <c r="Z42" i="1" l="1"/>
  <c r="Y11" i="1"/>
  <c r="S5" i="1"/>
  <c r="AZ13" i="1"/>
  <c r="BA13" i="1" s="1"/>
  <c r="AX564" i="1"/>
  <c r="AY564" i="1" s="1"/>
  <c r="BA564" i="1"/>
  <c r="AY180" i="1"/>
  <c r="AX582" i="1"/>
  <c r="AZ703" i="1"/>
  <c r="AZ705" i="1"/>
  <c r="AX705" i="1" s="1"/>
  <c r="AZ701" i="1"/>
  <c r="AZ42" i="1"/>
  <c r="W703" i="1"/>
  <c r="W701" i="1"/>
  <c r="W42" i="1"/>
  <c r="X42" i="1" s="1"/>
  <c r="AZ44" i="1"/>
  <c r="BA584" i="1"/>
  <c r="AY566" i="1"/>
  <c r="AX584" i="1"/>
  <c r="AY584" i="1" s="1"/>
  <c r="X564" i="1"/>
  <c r="R11" i="1"/>
  <c r="U12" i="1" s="1"/>
  <c r="P42" i="1"/>
  <c r="X44" i="1"/>
  <c r="P44" i="1"/>
  <c r="AF44" i="1"/>
  <c r="K20" i="1"/>
  <c r="Z20" i="1"/>
  <c r="R20" i="1"/>
  <c r="AH20" i="1"/>
  <c r="P13" i="1"/>
  <c r="X13" i="1"/>
  <c r="P11" i="1" l="1"/>
  <c r="Q12" i="1" s="1"/>
  <c r="R17" i="1"/>
  <c r="AZ20" i="1"/>
  <c r="AX44" i="1"/>
  <c r="AY44" i="1" s="1"/>
  <c r="BA44" i="1"/>
  <c r="AX703" i="1"/>
  <c r="AX701" i="1"/>
  <c r="AY582" i="1"/>
  <c r="AX42" i="1"/>
  <c r="AY42" i="1" s="1"/>
  <c r="BA42" i="1"/>
  <c r="X20" i="1"/>
  <c r="P20" i="1"/>
  <c r="AF20" i="1"/>
  <c r="K2" i="1"/>
  <c r="M1" i="1" s="1"/>
  <c r="K4" i="1"/>
  <c r="M4" i="1" s="1"/>
  <c r="N12" i="1"/>
  <c r="K17" i="1"/>
  <c r="Z17" i="1"/>
  <c r="L12" i="1"/>
  <c r="AZ17" i="1" l="1"/>
  <c r="BA17" i="1" s="1"/>
  <c r="BA20" i="1"/>
  <c r="R12" i="1"/>
  <c r="X17" i="1"/>
  <c r="P17" i="1"/>
  <c r="V12" i="1"/>
  <c r="AH165" i="1"/>
  <c r="R165" i="1"/>
  <c r="Z165" i="1"/>
  <c r="K165" i="1"/>
  <c r="R167" i="1"/>
  <c r="L161" i="1"/>
  <c r="Z161" i="1" s="1"/>
  <c r="X165" i="1" l="1"/>
  <c r="AY165" i="1"/>
  <c r="R161" i="1"/>
  <c r="AH161" i="1"/>
  <c r="AF165" i="1"/>
  <c r="K167" i="1"/>
  <c r="AY167" i="1" s="1"/>
  <c r="P165" i="1"/>
  <c r="K161" i="1"/>
  <c r="AY161" i="1" s="1"/>
  <c r="Z167" i="1"/>
  <c r="AH167" i="1"/>
  <c r="X161" i="1" l="1"/>
  <c r="P161" i="1"/>
  <c r="AF161" i="1"/>
  <c r="P167" i="1"/>
  <c r="AF167" i="1"/>
  <c r="X167" i="1"/>
  <c r="BE687" i="1"/>
  <c r="AX687" i="1"/>
  <c r="AY687" i="1" s="1"/>
  <c r="BD683" i="1"/>
  <c r="BE683" i="1" s="1"/>
  <c r="BD18" i="1" l="1"/>
  <c r="AX683" i="1"/>
  <c r="AY683" i="1" l="1"/>
  <c r="AX18" i="1"/>
  <c r="AY18" i="1" s="1"/>
  <c r="BE18" i="1"/>
  <c r="BE688" i="1"/>
  <c r="BD686" i="1"/>
  <c r="AX686" i="1" s="1"/>
  <c r="AY686" i="1" s="1"/>
  <c r="AX688" i="1"/>
  <c r="AX684" i="1" s="1"/>
  <c r="BD684" i="1"/>
  <c r="BE684" i="1" s="1"/>
  <c r="BE686" i="1" l="1"/>
  <c r="BD682" i="1"/>
  <c r="BE682" i="1" s="1"/>
  <c r="AX682" i="1"/>
  <c r="AY684" i="1"/>
  <c r="BD20" i="1"/>
  <c r="BD681" i="1"/>
  <c r="BD23" i="1"/>
  <c r="AY688" i="1"/>
  <c r="BD40" i="1" l="1"/>
  <c r="BD13" i="1"/>
  <c r="BE681" i="1"/>
  <c r="BD11" i="1"/>
  <c r="BE23" i="1"/>
  <c r="AX23" i="1"/>
  <c r="AY23" i="1" s="1"/>
  <c r="BE20" i="1"/>
  <c r="AX20" i="1"/>
  <c r="AY20" i="1" s="1"/>
  <c r="BD17" i="1"/>
  <c r="AX681" i="1"/>
  <c r="AY681" i="1" s="1"/>
  <c r="AY682" i="1"/>
  <c r="BE11" i="1" l="1"/>
  <c r="BE13" i="1"/>
  <c r="AX13" i="1"/>
  <c r="AY13" i="1" s="1"/>
  <c r="AX17" i="1"/>
  <c r="AY17" i="1" s="1"/>
  <c r="BE17" i="1"/>
  <c r="AX40" i="1"/>
  <c r="AY40" i="1" s="1"/>
  <c r="BE40" i="1"/>
  <c r="AH58" i="1" l="1"/>
  <c r="AE58" i="1"/>
  <c r="AF58" i="1" s="1"/>
  <c r="AQ58" i="1" l="1"/>
  <c r="AQ56" i="1" s="1"/>
  <c r="AQ55" i="1" s="1"/>
  <c r="AQ52" i="1" s="1"/>
  <c r="BA58" i="1"/>
  <c r="AP58" i="1" l="1"/>
  <c r="AP56" i="1"/>
  <c r="AP55" i="1" s="1"/>
  <c r="AP52" i="1" s="1"/>
  <c r="AP180" i="1" s="1"/>
  <c r="AQ27" i="1"/>
  <c r="AQ180" i="1"/>
  <c r="AP27" i="1" l="1"/>
  <c r="AQ564" i="1"/>
  <c r="AQ13" i="1" s="1"/>
  <c r="AQ565" i="1"/>
  <c r="AQ583" i="1" s="1"/>
  <c r="AQ43" i="1" s="1"/>
  <c r="AQ18" i="1" s="1"/>
  <c r="AQ17" i="1" s="1"/>
  <c r="AQ582" i="1"/>
  <c r="AP565" i="1"/>
  <c r="AP583" i="1" s="1"/>
  <c r="AP43" i="1" s="1"/>
  <c r="AP18" i="1" s="1"/>
  <c r="AP582" i="1"/>
  <c r="AP564" i="1"/>
  <c r="AP13" i="1" s="1"/>
  <c r="AP703" i="1" l="1"/>
  <c r="AP17" i="1"/>
  <c r="AP42" i="1"/>
  <c r="AP11" i="1" s="1"/>
  <c r="AS12" i="1" s="1"/>
  <c r="AP701" i="1"/>
  <c r="AQ705" i="1"/>
  <c r="AP705" i="1" s="1"/>
  <c r="AQ42" i="1"/>
  <c r="AQ11" i="1" s="1"/>
  <c r="AQ701" i="1"/>
  <c r="AQ703" i="1"/>
  <c r="AH87" i="1"/>
  <c r="AH86" i="1"/>
  <c r="AE87" i="1"/>
  <c r="AF87" i="1" s="1"/>
  <c r="AQ12" i="1" l="1"/>
  <c r="BA87" i="1"/>
  <c r="AE86" i="1"/>
  <c r="AG85" i="1"/>
  <c r="AQ87" i="1"/>
  <c r="AH85" i="1" l="1"/>
  <c r="AE85" i="1"/>
  <c r="AG82" i="1"/>
  <c r="AQ86" i="1"/>
  <c r="AP87" i="1"/>
  <c r="BA86" i="1"/>
  <c r="AF86" i="1"/>
  <c r="AF85" i="1" l="1"/>
  <c r="BA85" i="1"/>
  <c r="AQ85" i="1"/>
  <c r="AP86" i="1"/>
  <c r="AE82" i="1"/>
  <c r="AH82" i="1"/>
  <c r="AG81" i="1"/>
  <c r="AG53" i="1" s="1"/>
  <c r="AH53" i="1" l="1"/>
  <c r="AE53" i="1"/>
  <c r="AG203" i="1"/>
  <c r="AG52" i="1"/>
  <c r="AE81" i="1"/>
  <c r="AH81" i="1"/>
  <c r="AF82" i="1"/>
  <c r="BA82" i="1"/>
  <c r="AP85" i="1"/>
  <c r="AQ82" i="1"/>
  <c r="AE52" i="1" l="1"/>
  <c r="AG27" i="1"/>
  <c r="AH52" i="1"/>
  <c r="AH203" i="1"/>
  <c r="AE203" i="1"/>
  <c r="AG565" i="1"/>
  <c r="AG180" i="1"/>
  <c r="BA53" i="1"/>
  <c r="AF53" i="1"/>
  <c r="AP82" i="1"/>
  <c r="AQ81" i="1"/>
  <c r="AP81" i="1" s="1"/>
  <c r="BA81" i="1"/>
  <c r="AF81" i="1"/>
  <c r="P131" i="1"/>
  <c r="P133" i="1"/>
  <c r="P134" i="1"/>
  <c r="P132" i="1"/>
  <c r="AG564" i="1" l="1"/>
  <c r="AG582" i="1"/>
  <c r="AE180" i="1"/>
  <c r="AH180" i="1"/>
  <c r="AG583" i="1"/>
  <c r="AE565" i="1"/>
  <c r="AE583" i="1" s="1"/>
  <c r="AF203" i="1"/>
  <c r="BA203" i="1"/>
  <c r="AE27" i="1"/>
  <c r="AF27" i="1" s="1"/>
  <c r="AH27" i="1"/>
  <c r="AF52" i="1"/>
  <c r="BA52" i="1"/>
  <c r="AF565" i="1" l="1"/>
  <c r="AE582" i="1"/>
  <c r="AF180" i="1"/>
  <c r="BA180" i="1"/>
  <c r="AG43" i="1"/>
  <c r="AH583" i="1"/>
  <c r="AG703" i="1"/>
  <c r="AG42" i="1"/>
  <c r="AG11" i="1" s="1"/>
  <c r="AG705" i="1"/>
  <c r="AE705" i="1" s="1"/>
  <c r="AG701" i="1"/>
  <c r="AH582" i="1"/>
  <c r="AG13" i="1"/>
  <c r="AE564" i="1"/>
  <c r="AF564" i="1" s="1"/>
  <c r="AE43" i="1" l="1"/>
  <c r="AF43" i="1" s="1"/>
  <c r="AG18" i="1"/>
  <c r="AH43" i="1"/>
  <c r="AE701" i="1"/>
  <c r="AE703" i="1"/>
  <c r="AF582" i="1"/>
  <c r="BA582" i="1"/>
  <c r="AE13" i="1"/>
  <c r="AF13" i="1" s="1"/>
  <c r="AH13" i="1"/>
  <c r="AE42" i="1"/>
  <c r="AF42" i="1" s="1"/>
  <c r="AH42" i="1"/>
  <c r="AF583" i="1"/>
  <c r="BA583" i="1"/>
  <c r="AE11" i="1" l="1"/>
  <c r="AH11" i="1"/>
  <c r="AH18" i="1"/>
  <c r="AE18" i="1"/>
  <c r="AF18" i="1" s="1"/>
  <c r="AG5" i="1"/>
  <c r="AG17" i="1"/>
  <c r="AE17" i="1" l="1"/>
  <c r="AF17" i="1" s="1"/>
  <c r="AH17" i="1"/>
  <c r="AG12" i="1"/>
  <c r="AH12" i="1" s="1"/>
  <c r="AI5" i="1"/>
  <c r="AK12" i="1"/>
  <c r="AF11" i="1"/>
  <c r="AE12" i="1" l="1"/>
  <c r="AF12" i="1" s="1"/>
  <c r="AL12" i="1"/>
  <c r="Z716" i="1"/>
  <c r="Z16" i="1"/>
  <c r="AZ716" i="1"/>
  <c r="AZ16" i="1" s="1"/>
  <c r="W716" i="1"/>
  <c r="X716" i="1" s="1"/>
  <c r="W16" i="1" l="1"/>
  <c r="X16" i="1" s="1"/>
  <c r="BA16" i="1"/>
  <c r="AX16" i="1"/>
  <c r="AY16" i="1" s="1"/>
  <c r="Z11" i="1"/>
  <c r="AC12" i="1" s="1"/>
  <c r="AD12" i="1" s="1"/>
  <c r="W11" i="1"/>
  <c r="Y12" i="1" s="1"/>
  <c r="Z12" i="1" s="1"/>
  <c r="BA716" i="1"/>
  <c r="AX716" i="1"/>
  <c r="AY716" i="1" s="1"/>
  <c r="AZ11" i="1"/>
  <c r="AA5" i="1" l="1"/>
  <c r="X11" i="1"/>
  <c r="BA11" i="1"/>
  <c r="AX11" i="1"/>
  <c r="AY11" i="1" l="1"/>
  <c r="BB5" i="1"/>
  <c r="BD12" i="1"/>
  <c r="BE12" i="1" s="1"/>
  <c r="AZ12" i="1"/>
  <c r="BA12" i="1" l="1"/>
  <c r="AX12" i="1"/>
  <c r="AY12" i="1" s="1"/>
  <c r="Z718" i="1"/>
  <c r="W718" i="1"/>
  <c r="X718" i="1" s="1"/>
  <c r="BA717" i="1" l="1"/>
  <c r="BA60" i="1"/>
  <c r="AF60" i="1"/>
  <c r="AF25" i="1"/>
  <c r="AF62" i="1"/>
  <c r="BA62" i="1"/>
  <c r="AP73" i="1"/>
  <c r="Q712" i="1"/>
  <c r="BA73" i="1"/>
  <c r="AF73" i="1"/>
  <c r="AH72" i="1"/>
  <c r="AH73" i="1"/>
  <c r="Z717" i="1"/>
  <c r="AP62" i="1"/>
  <c r="AQ60" i="1"/>
  <c r="AP60" i="1"/>
  <c r="AE712" i="1"/>
  <c r="AH61" i="1"/>
  <c r="AE60" i="1"/>
  <c r="AG60" i="1"/>
  <c r="AH60" i="1"/>
  <c r="AH62" i="1"/>
  <c r="BA72" i="1"/>
  <c r="AG72" i="1"/>
  <c r="AE72" i="1"/>
  <c r="AF72" i="1"/>
  <c r="BA61" i="1"/>
  <c r="AE62" i="1"/>
  <c r="AQ62" i="1"/>
  <c r="AG62" i="1"/>
  <c r="AG61" i="1"/>
  <c r="AE61" i="1"/>
  <c r="AF61" i="1"/>
  <c r="AE672" i="1"/>
  <c r="AF672" i="1"/>
  <c r="AG73" i="1"/>
  <c r="AE73" i="1"/>
  <c r="AQ73" i="1"/>
  <c r="AQ72" i="1"/>
  <c r="AP72" i="1"/>
  <c r="X717" i="1"/>
  <c r="AA712" i="1"/>
  <c r="AU712" i="1"/>
  <c r="AT712" i="1"/>
  <c r="AK712" i="1"/>
  <c r="AK25" i="1"/>
  <c r="AE25" i="1"/>
  <c r="AF675" i="1"/>
  <c r="AE675" i="1"/>
  <c r="AE673" i="1"/>
  <c r="AF673" i="1"/>
  <c r="W717" i="1"/>
  <c r="Y717" i="1"/>
  <c r="AZ717" i="1"/>
  <c r="AX717" i="1"/>
  <c r="AY717" i="1"/>
</calcChain>
</file>

<file path=xl/sharedStrings.xml><?xml version="1.0" encoding="utf-8"?>
<sst xmlns="http://schemas.openxmlformats.org/spreadsheetml/2006/main" count="911" uniqueCount="412">
  <si>
    <t>стали</t>
  </si>
  <si>
    <t>контрольные цифры были</t>
  </si>
  <si>
    <t>ДФ</t>
  </si>
  <si>
    <t>№</t>
  </si>
  <si>
    <t>Наименование основного мероприятия, мероприятия, объектов</t>
  </si>
  <si>
    <t>Утвержденный Бюджет на 2021г. (тыс.руб.)</t>
  </si>
  <si>
    <t>в том числе</t>
  </si>
  <si>
    <t>Предложения по поправкам Бюджета 2021г. (май 2020г.)</t>
  </si>
  <si>
    <t>% от лимита года</t>
  </si>
  <si>
    <t xml:space="preserve">Предложения по доп. потребности 2022г. </t>
  </si>
  <si>
    <t xml:space="preserve">Проект Бюджета на  2022г. </t>
  </si>
  <si>
    <t>КДХ</t>
  </si>
  <si>
    <t>ГКУ Ленавтодор</t>
  </si>
  <si>
    <t>ГКУ Ленавтодор, ГКУ ЦБДД</t>
  </si>
  <si>
    <t>ГКУ ЦБДД</t>
  </si>
  <si>
    <t>4.3</t>
  </si>
  <si>
    <t>9</t>
  </si>
  <si>
    <t>9.1</t>
  </si>
  <si>
    <t>9.2</t>
  </si>
  <si>
    <t>10</t>
  </si>
  <si>
    <t>10.1</t>
  </si>
  <si>
    <t>10.2</t>
  </si>
  <si>
    <t>6</t>
  </si>
  <si>
    <t>6.1</t>
  </si>
  <si>
    <t>6.2</t>
  </si>
  <si>
    <t>6.3</t>
  </si>
  <si>
    <t>7</t>
  </si>
  <si>
    <t>7.1</t>
  </si>
  <si>
    <t>7.2</t>
  </si>
  <si>
    <t>7.3</t>
  </si>
  <si>
    <t>10.3</t>
  </si>
  <si>
    <t>4</t>
  </si>
  <si>
    <t>4.1</t>
  </si>
  <si>
    <t>4.2</t>
  </si>
  <si>
    <t>Всего расходов  по комитету, в т.ч.:</t>
  </si>
  <si>
    <t>% от бюджета 2019г.-2021г.</t>
  </si>
  <si>
    <t>ПРОЕКТНАЯ ЧАСТЬ</t>
  </si>
  <si>
    <t>ПРОЦЕССНАЯ ЧАСТЬ</t>
  </si>
  <si>
    <t xml:space="preserve">НЕПРОГРАММНЫЕ РАСХОДЫ </t>
  </si>
  <si>
    <t xml:space="preserve"> ДОРОЖНЫЙ ФОНД (ФБ+ОБ), в т.ч.:</t>
  </si>
  <si>
    <t>за счет средств областного бюджета (ОБ)</t>
  </si>
  <si>
    <t>за счет средств федерального бюджета (ФБ)</t>
  </si>
  <si>
    <t>из них за счет отработки дебиторской задолженности за счет средств ФБ на 01.01.2022г.</t>
  </si>
  <si>
    <t>из средств Дорожного фонда, всего  субсидии бюджетам  МО (ОБ+ФБ)</t>
  </si>
  <si>
    <t>Государственная программа ЛО "Социальная поддержка отдельных категорий граждан в ЛО" (ОБ) (выплаты молодым специалистам ГКУ Ленавтодор)</t>
  </si>
  <si>
    <t xml:space="preserve">Для обеспечения материальными средствами НФГО </t>
  </si>
  <si>
    <t>Федеральный проект "Региональная и местная дорожная сеть" (ОБ+ФБ)</t>
  </si>
  <si>
    <t>Федеральный проект "Общесистемные меры развития дорожного хозяйства" (ОБ)</t>
  </si>
  <si>
    <t xml:space="preserve"> Федеральный проект  "Безопасность дорожного движения" (ОБ)</t>
  </si>
  <si>
    <t>Мероприятия, направленные на достижение цели федерального проекта "Региональная и местная дорожная сеть" (ОБ)</t>
  </si>
  <si>
    <t>Мероприятия, направленные на достижение цели федерального проекта "Безопасность дорожного движения"</t>
  </si>
  <si>
    <t>Федеральный проект "Развитие транспортной инфраструктуры на сельских территориях"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</si>
  <si>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</si>
  <si>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"Жилье"</t>
  </si>
  <si>
    <t>I. ГП "Развитие транспортной системы Ленинградской области"</t>
  </si>
  <si>
    <t>Всего, в том числе::</t>
  </si>
  <si>
    <t>за счет средств областного бюджета</t>
  </si>
  <si>
    <t>за счет средств федерального бюджета</t>
  </si>
  <si>
    <t>Всего  субсидии бюджетам   МО (ОБ+ФБ)</t>
  </si>
  <si>
    <t>Федеральные проекты, входящие в состав национальных проектов</t>
  </si>
  <si>
    <t>1</t>
  </si>
  <si>
    <t>Федеральный проект "Региональная и местная дорожная сеть"</t>
  </si>
  <si>
    <t>1.1</t>
  </si>
  <si>
    <t>Строительство автомобильных дорог общего пользования регионального и межмуниципального значения, в т.ч.:</t>
  </si>
  <si>
    <t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области, всего, в т.ч:</t>
  </si>
  <si>
    <t xml:space="preserve">СМР - ОБ </t>
  </si>
  <si>
    <t>ПИР, прочие (КОСГУ 228)</t>
  </si>
  <si>
    <t>2</t>
  </si>
  <si>
    <t>Стр-во мост.перех. ч/р Волхов на подъезде к г.Кириши в Кир.р-не ЛО</t>
  </si>
  <si>
    <t xml:space="preserve">                   СМР</t>
  </si>
  <si>
    <t>Выполнение комлекса строительно-монтажных работ, необходимых для ввода объекта в эксплуатацию</t>
  </si>
  <si>
    <t>3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</si>
  <si>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</si>
  <si>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Плата за землю при изъятии (выкупе) земельных участков (КОСГУ 330)</t>
  </si>
  <si>
    <t>Стр-во мост.перех. ч/р Свирь у г.Подпорожье</t>
  </si>
  <si>
    <t>ПИР, прочие</t>
  </si>
  <si>
    <t>5</t>
  </si>
  <si>
    <t>Стр-во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а/д "Санкт-Петербург-Матокса"</t>
  </si>
  <si>
    <t>Реконструкция а/д общего пользования регионального и межмуниципального значения</t>
  </si>
  <si>
    <t>в том числе по объектам:</t>
  </si>
  <si>
    <t>2.1</t>
  </si>
  <si>
    <t>Рек-ция а/д "Санкт-Петербург-Колтуши на участке КАД-Колтуши" 1,2 этап</t>
  </si>
  <si>
    <t>Развитие инфраструктуры дорожного хозяйства</t>
  </si>
  <si>
    <t>1.3</t>
  </si>
  <si>
    <t xml:space="preserve">Капитальный ремонт а/д общего пользования регионального и межмуниципального значения </t>
  </si>
  <si>
    <t>а/д "Копорье-Ручьи" на участке км  0+00 - км 11+500 в Ломоносовском и Кингисеппском районах (11,703 км)</t>
  </si>
  <si>
    <t>СМР-ОБ</t>
  </si>
  <si>
    <t xml:space="preserve">ПИР, прочие </t>
  </si>
  <si>
    <t>1.4</t>
  </si>
  <si>
    <t xml:space="preserve"> Ремонт а/д общего пользования регионального и межмуниципального значения</t>
  </si>
  <si>
    <t>СМР</t>
  </si>
  <si>
    <t>СМР по а/д с тв.покрытием к сельск.нас.пунктам</t>
  </si>
  <si>
    <t>8</t>
  </si>
  <si>
    <t>федеральный проект "Региональная и местная дорожная сеть" - Ремонт а/д общего пользования местного значения</t>
  </si>
  <si>
    <t>Мероприятия по снижению аварийности на сети автомобильных дорог общего пользования регионального и межмуниципального значения</t>
  </si>
  <si>
    <t>КВР 244 СМР Ликвидация мест концентрации ДТП</t>
  </si>
  <si>
    <t>КВР 243 СМР Тех. перевооружение</t>
  </si>
  <si>
    <r>
      <t xml:space="preserve"> Финансовое обеспечение дорожной деятельности в рамках реализации национального проекта "Безопасные качественные дороги" </t>
    </r>
    <r>
      <rPr>
        <b/>
        <i/>
        <sz val="16"/>
        <color rgb="FFFF0000"/>
        <rFont val="Arial"/>
        <family val="2"/>
        <charset val="204"/>
      </rPr>
      <t>(АГЛОМЕРАЦИЯ)</t>
    </r>
  </si>
  <si>
    <t>1.6</t>
  </si>
  <si>
    <r>
  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</t>
    </r>
    <r>
      <rPr>
        <b/>
        <i/>
        <sz val="16"/>
        <color rgb="FFFF0000"/>
        <rFont val="Arial"/>
        <family val="2"/>
        <charset val="204"/>
      </rPr>
      <t>Мосты, дороги)</t>
    </r>
  </si>
  <si>
    <t>Ремонт Мосты, Дороги</t>
  </si>
  <si>
    <t>Кап. ремонт Мосты</t>
  </si>
  <si>
    <t xml:space="preserve">Федеральный проект "Общесистемные меры развития дорожного хозяйства". 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</si>
  <si>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ЦБДД)</t>
  </si>
  <si>
    <t xml:space="preserve">Федеральный проект  "Безопасность дорожного движения" </t>
  </si>
  <si>
    <t>3.1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</si>
  <si>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</t>
  </si>
  <si>
    <t xml:space="preserve">ВСЕГО по Федеральным проектам:                                 </t>
  </si>
  <si>
    <t>Федеральные проекты, не входящие в состав национальных проектов</t>
  </si>
  <si>
    <t xml:space="preserve"> Федеральный проект "Содействие развитию автомобильных дорог регионального, межмуниципального и местного значения" за счет средств федерального бюджета, в т.ч.: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</si>
  <si>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значения, в т.ч.:</t>
  </si>
  <si>
    <t xml:space="preserve"> Мероприятия, направленные на достижение цели федерального проекта "Дорожная сеть"</t>
  </si>
  <si>
    <t>Строительство а/д общего пользования регионального и межмуниципального значения, в том числе:</t>
  </si>
  <si>
    <t>Стр-во подъезда к г. Всеволожску</t>
  </si>
  <si>
    <t xml:space="preserve"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</t>
  </si>
  <si>
    <t>Возмещение стоимости сносимых строений при изъятии (выкупе) земельных участков (КОСГУ 298)</t>
  </si>
  <si>
    <t>за счет отработки дебиторской задолженности за счет средств ОБ на 01.01.2022г.</t>
  </si>
  <si>
    <t>1.1.6</t>
  </si>
  <si>
    <t xml:space="preserve">Устройство пешеходного перехода на разных уровнях на а/д общего пользования регионального значения "Парголово-Огоньки" на км 26 </t>
  </si>
  <si>
    <t>Стр-во путепр. в месте пересечения жел.путей и а/д "Подъезд к г.Гатчина-2"</t>
  </si>
  <si>
    <t>1.1.7</t>
  </si>
  <si>
    <t xml:space="preserve">Стр-во автодор. путепровода на  ст.Возрождение участка Выборг-Каменногорск взамен закрываемого переезда на ПК 229+44.20 (23км) 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</si>
  <si>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</si>
  <si>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Стр-во подъезда к ТПУ "Кудрово" с реконструкцией транспортной развязки на км 12+575 а/д Р-21 "Кола" (строительство)</t>
  </si>
  <si>
    <t>Подключение международного автомобильного вокзала в составе ТПУ "Девяткино" к КАД (строительство транспортной развязки на км 30+717 прямого хода КАД с подключением международного автомобильного вокзала)</t>
  </si>
  <si>
    <t>Строительство путепровода                                                 на железнодорожной станции Любань на автомобильной дороге "Павлово – Мга – Шапки – Любань – Оредеж – Луга"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</si>
  <si>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15+89,60" (км 3)</t>
  </si>
  <si>
    <t>Проектно-изыскательские работы и отвод земель будущих лет</t>
  </si>
  <si>
    <t>Реконструкция автомобильной дороги "Петергоф – Кейкино", км 5 – км 26</t>
  </si>
  <si>
    <t>2.3</t>
  </si>
  <si>
    <t xml:space="preserve">Реконструкция автомобильной дороги "Копорье-Ручьи" км0+000 - км37+500 </t>
  </si>
  <si>
    <t>1.2.4</t>
  </si>
  <si>
    <t>Реконструкция а/д общего пользования регионального значения "Войпала - Сирокасска - Васильково - Горная Шальдиха" на участке км 13 - км 14 с устройством нового водопропускного сооружения на р. Рябиновке</t>
  </si>
  <si>
    <t>2.5</t>
  </si>
  <si>
    <t>Рек-ция а/д "Санкт-Петербург-Колтуши на участке КАД-Колтуши" 3,4 этап</t>
  </si>
  <si>
    <t>2.6</t>
  </si>
  <si>
    <t>Стр-во подъезда к ТПУ "Кудрово" с реконструкцией транспортной развязки на км 12+575 а/д Р-21 "Кола" (реконструкция)</t>
  </si>
  <si>
    <t>Объекты, финансируемые с привлечением ИБК</t>
  </si>
  <si>
    <t>за счет средств ИБК</t>
  </si>
  <si>
    <t>Строительство подъезда к ТПУ "Кудрово" с реконструкцией транспортной развязки на км 12+575 автомобильной дороги Р-21 "Кола"</t>
  </si>
  <si>
    <t>ПИР (КОСГУ 228)</t>
  </si>
  <si>
    <t>СМР (КОСГУ 310)</t>
  </si>
  <si>
    <t>Выкуп (КОСГУ 330)</t>
  </si>
  <si>
    <t>3.2</t>
  </si>
  <si>
    <t xml:space="preserve"> 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</si>
  <si>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3.3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</si>
  <si>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</si>
  <si>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 xml:space="preserve">Строительство (реконструкция), включая проектирование, а/д общего пользования местного значения </t>
  </si>
  <si>
    <t>Волосовский муниц. р-н</t>
  </si>
  <si>
    <t>Реконструкция мостового перехода через р. Саба в дер. Малый Сабск (38,0 пог. м)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</si>
  <si>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</si>
  <si>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</si>
  <si>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Всеволожский муниц. р-н</t>
  </si>
  <si>
    <t xml:space="preserve">Реконструкция ул. Дорожная  (в границах от Дороги Жизни   до дома № 7), Садового переулка  и улицы Майской  в г. Всеволожске по адресу: Ленинградская область,   г. Всеволожск, ул. Дорожная  (в границах от Дороги Жизни до дома № 7); Ленинградская область, г. Всеволожск, Садовый переулок; Ленинградская область, г. Всеволожск, ул. Майская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</si>
  <si>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</si>
  <si>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</si>
  <si>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Выборгский район</t>
  </si>
  <si>
    <t>Строительство путепровода в промышленной зоне Лазаревка через железную дорогу Санкт-Петербург - Бусловская в городе Выборге Ленинградской области по адресу: Ленинградская область, Выборгский район, г. Выборг, промзона Лазаревка (0,553 км/134,4 п.м.)</t>
  </si>
  <si>
    <t>Строительство автомобильной дороги поселка Щеглово (1 и 2 очереди) (0,525 км и 0,422 км)</t>
  </si>
  <si>
    <t>Гатчинский муниципальный район</t>
  </si>
  <si>
    <t>Строительство продолжения ул. Слепнева  (от ул. Авиатриссы Зверевой   до примыкания  к ул. Киевской) по адресу: Ленинградская область, г. Гатчина</t>
  </si>
  <si>
    <t>Реконструкция автомобильной дороги "Подъезд  к многофункциональному музейному центру   в с. Рождествено от а/д М-20 Санкт-Петербург -Псков",   по адресу: Ленинградская область, Гатчинский район, с.Рождествено (0,41 км)</t>
  </si>
  <si>
    <t>Реконстркуция "Подъезд к музею "Дом станционного смотрителя" в д. Выра от а/д "Кемполово-Выра_тосно-Шапки"</t>
  </si>
  <si>
    <t xml:space="preserve">Строительство пешеходного мостового перехода через  р. Оредеж в дер. Даймище на территории Рождественского сельского поселения Гатчинского муниципального района Ленинградской области 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</si>
  <si>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</si>
  <si>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3.4</t>
  </si>
  <si>
    <t>Кингисеппский муниципальный район</t>
  </si>
  <si>
    <t>Строительство улицы Шадрина на участке от улицы Крикковское шоссе до улицы Проектная 3 в мкр. №7 г.Кингисепп</t>
  </si>
  <si>
    <t>ПИР на строительство нового пешеходного моста к стадиону</t>
  </si>
  <si>
    <t>ПИР строительство автомобильного моста с реконструкцией существующего пешеходного моста</t>
  </si>
  <si>
    <t>3.5</t>
  </si>
  <si>
    <t>Кировский муниципальный район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</si>
  <si>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</si>
  <si>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>Разработка проектно-сметной документации на строительство трех пешеходных мостов через Малоневский канал в районе жилых домов № 7, 9, 15 в г. Шлиссельбург (3 моста по 42 п.м.)</t>
  </si>
  <si>
    <t>Разработка проектно-сметной документации на реконструкцию а/д  по адресу: г. Отрадное, 4 Советский проспект от региональной трассы СПб-Кировс до ул. Балтийская</t>
  </si>
  <si>
    <t>3.6</t>
  </si>
  <si>
    <t>Ломоносовкий муниципальный район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</si>
  <si>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</si>
  <si>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>Сосновоборский городской округ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</si>
  <si>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в гор. Сосновый Бор Ленинградской области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 в гор. Сосновый Бор Ленинградской области.   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</si>
  <si>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</t>
  </si>
  <si>
    <t>3.7</t>
  </si>
  <si>
    <t>Тосненский район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</si>
  <si>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</si>
  <si>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2.8</t>
  </si>
  <si>
    <t>Нераспределенные средства бюджета</t>
  </si>
  <si>
    <t>Основное мероприятие "Приоритетный проект "Комплексное развитие дорожно-транспортной инфраструктуры Бугровского, Муринского и  Новодевяткинского сельских поселений  Ленинградской области""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</si>
  <si>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 (Подрядчик АО ПО Возрождение)</t>
  </si>
  <si>
    <t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(Подрядчик АО ПО Возрождение)</t>
  </si>
  <si>
    <t>Стр-во автомобильной дороги от кольцевой автомобильной дороги вокруг Санкт-Петербурга до автомобильной дороги "Санкт-Петербург"-Матокса (платная скоростная автомобильная дорога)</t>
  </si>
  <si>
    <t>Основное мероприятие "Повышение эффективности осуществления дорожной деятельности"</t>
  </si>
  <si>
    <t>Разработка программы комплексного развития транспортной инфраструктуры Ленинградской области до 2030 года</t>
  </si>
  <si>
    <t>3.1.2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</si>
  <si>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"Санкт-Петербург-Матокса", всего, в т.ч:</t>
  </si>
  <si>
    <t>4.1.2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</si>
  <si>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</si>
  <si>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 xml:space="preserve">ВСЕГО по Подпрограмме 1  (п.1+п.2+п.3)                                                                                                                               </t>
  </si>
  <si>
    <t>ё</t>
  </si>
  <si>
    <t>Всего  субсидии бюджетам   МО</t>
  </si>
  <si>
    <t>Подпрограмма 2     «Поддержание существующей сети автомобильных дорог общего пользования»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</si>
  <si>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</si>
  <si>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а/д общего пользования регионального и межмуниципального значения</t>
  </si>
  <si>
    <t>всего по 225</t>
  </si>
  <si>
    <t>нормативно-регламентные работы</t>
  </si>
  <si>
    <t>прочие (КВР 244 КОСГУ 226)</t>
  </si>
  <si>
    <t>Концепция развития дорожной деятельности в сфере содержания автомобильных дорог общего пользования регионального и межмуниципального значения за счет средств Гранта ЕС (КВР 244 КОСГУ 226)</t>
  </si>
  <si>
    <t>Капитальный ремонт а/д общего пользования регионального и межмуниципального значения</t>
  </si>
  <si>
    <t>4.1.</t>
  </si>
  <si>
    <t>СМР ФБ</t>
  </si>
  <si>
    <t>СМР - ОБ по а/д с тв.покрытием к сельск.нас.пунктам</t>
  </si>
  <si>
    <t>Приведение в нормативное состояние отдельных участков региональных а/д</t>
  </si>
  <si>
    <t xml:space="preserve">                                 ПИР, прочие </t>
  </si>
  <si>
    <t>Ремонт а/д общего пользования регионального и межмуниципального значения</t>
  </si>
  <si>
    <t>СМР за счет инвесторов Севен</t>
  </si>
  <si>
    <t>СМР за счет инвесторов Русхимальянс</t>
  </si>
  <si>
    <t>Кадастровые работы</t>
  </si>
  <si>
    <t>Оценка уязвимости объектов транспортной инфраструктуры ЛО</t>
  </si>
  <si>
    <t>Разработка и утверждение планов обеспечения транспортной безопасности объектов транспортной инфраструктуры ЛО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</si>
  <si>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</si>
  <si>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пир</t>
  </si>
  <si>
    <t>Всего  субсидии бюджетам   МО (ОБ)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</si>
  <si>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</t>
  </si>
  <si>
    <t>работы капитального ремонта а/д</t>
  </si>
  <si>
    <t xml:space="preserve">  СМР</t>
  </si>
  <si>
    <t>Устройство светофорных объектов</t>
  </si>
  <si>
    <t>работы ремонта а/д, содержания а/д</t>
  </si>
  <si>
    <t>а)      СМР</t>
  </si>
  <si>
    <t>Обустройство автобусных остановок</t>
  </si>
  <si>
    <t>Нанесение дорожной разметки</t>
  </si>
  <si>
    <t>б)       Прочие</t>
  </si>
  <si>
    <t>Сопровождение информационных систем</t>
  </si>
  <si>
    <t>Эксплуатация и содержание спец оборудования для фиксации нарушений ПДД и сохранности дорог</t>
  </si>
  <si>
    <t>плановое тех. обслуживание автоматизир. сис-мы дистанционного сбора данных о потреблении электроэнергии</t>
  </si>
  <si>
    <t>Пересылка копий постановлений и материалов дел об административных правонарушениях ПДД РФ</t>
  </si>
  <si>
    <t>Предпочтовая подготовка копий постановлений и материалов дел об административных правонарушениях ПДД РФ</t>
  </si>
  <si>
    <t>услуги по передаче электроэнергии</t>
  </si>
  <si>
    <t>11</t>
  </si>
  <si>
    <t>обеспечение технологического присоединения комплексов к сетям электроснабжения</t>
  </si>
  <si>
    <t xml:space="preserve">  Всего по Мероприятиям, направленным на достижение цели федерального проекта "Безопасность дорожного движения"</t>
  </si>
  <si>
    <t xml:space="preserve"> Всего по ПРОЕКТНОЙ ЧАСТИ в рамках ГП "Развитие транспортной системы ЛО":</t>
  </si>
  <si>
    <t>Комплекс процессных мероприятий "Создание условий для осуществления дорожной деятельности"</t>
  </si>
  <si>
    <r>
      <t xml:space="preserve">Обеспечение деятельности (услуги, работы) государственных учреждений  </t>
    </r>
    <r>
      <rPr>
        <b/>
        <i/>
        <sz val="14"/>
        <color rgb="FF002060"/>
        <rFont val="Arial"/>
        <family val="2"/>
        <charset val="204"/>
      </rPr>
      <t>(ГКУ "Ленавтодор" и ГКУ "Центр безопасности дорожного движения")</t>
    </r>
  </si>
  <si>
    <t>Обеспечение деятельности (услуги, работы) государственных учреждений  ГКУ "Ленавтодор" за счет средств Гранта ЕС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</si>
  <si>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</si>
  <si>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9.3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</si>
  <si>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 за счет средств Гранта ЕС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</si>
  <si>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содержания и (или) ремонта автомобильных дорог, по договорам финансовой аренды (лизинга).</t>
  </si>
  <si>
    <t>9.5</t>
  </si>
  <si>
    <t>Субсидии юридическим лицам на осуществление капитальных вложений в объекты недвижимого имущества (проектирование и строительство производственной базы в Ломоносовском районе Лен. области)</t>
  </si>
  <si>
    <t xml:space="preserve">  Всего по Комплексу процессных мероприятий "Создание условий для осуществления дорожной деятельности"              </t>
  </si>
  <si>
    <t>Всего по ГП "Развитие транспортной системы ЛО" :</t>
  </si>
  <si>
    <t xml:space="preserve">II. ГП  "Комплексное развитие сельских территорий Ленинградской области" </t>
  </si>
  <si>
    <t xml:space="preserve">  Мероприятия, направленные на достижение цели федерального проекта "Развитие транспортной инфраструктуры на сельских территориях"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</si>
  <si>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</t>
  </si>
  <si>
    <t>ОБ</t>
  </si>
  <si>
    <t>остатки ФБ и  субсидии ФБ 2016</t>
  </si>
  <si>
    <t>в т.ч. областной бюджет</t>
  </si>
  <si>
    <t xml:space="preserve">         федеральный бюджет</t>
  </si>
  <si>
    <t>Устр-ва для инвалидов на светофорных объектах регион. а/д.</t>
  </si>
  <si>
    <t>Мероприятия на объектах местных а/д</t>
  </si>
  <si>
    <t>Устр-ва для инвалидов на светофор.объектах местн. а/д.-ОБ</t>
  </si>
  <si>
    <t>Установка оборудования на автоб.остановках местных а/д- ОБ</t>
  </si>
  <si>
    <t>Резервный фонд Правительства, в т.ч.:</t>
  </si>
  <si>
    <t>региональные а/д</t>
  </si>
  <si>
    <t>местные а/д</t>
  </si>
  <si>
    <t xml:space="preserve"> Строительство а/д "Подъезд к дер. Козарево" по адресу: ЛО, Волховский район (5,667 км)-Волховский муниципальный район</t>
  </si>
  <si>
    <t>15.1.2</t>
  </si>
  <si>
    <t>Строительство 2-х подъездных путей к строящемуся объекту: "Строительство общеобразовательной школы на 220 мест в д.Большая Пустомержа Кингисеппского района ЛО" по адресу: ЛО, Кингисеппский район, д. Большая Пустомержав Кингисеппском районе ЛО (0,36357 км)-Пустомержское сельское поселение Кингисеппского муниципального района</t>
  </si>
  <si>
    <t>Реконструкция  автодороги "Подъезд к п. Михалево" (Администрация МО "Каменногорское ГП" Выборгского района)</t>
  </si>
  <si>
    <t>15.1.4</t>
  </si>
  <si>
    <t>нераспределенные средства</t>
  </si>
  <si>
    <t>Строительство автомобильной дороги "Подъезд к пос. Яшино" по адресу: Ленинградская область, Выборгский район, Селезневское сельское поселение"</t>
  </si>
  <si>
    <t>МО "Волховский р-н" (Строительство а/д "Подъезд к дер. Козарево") 5,667 км</t>
  </si>
  <si>
    <t>нераспределенные средства областного бюджета СМР</t>
  </si>
  <si>
    <t>региональные а/д ГКУ Ленавтодор</t>
  </si>
  <si>
    <t>ВСЕГО:</t>
  </si>
  <si>
    <t xml:space="preserve"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 </t>
  </si>
  <si>
    <t>нераспределенные средства федерального бюджета (ГКУ Ленавтодор")</t>
  </si>
  <si>
    <t>нераспределенные средства областного бюджета (ГКУ Ленавтодор")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</si>
  <si>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</si>
  <si>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</si>
  <si>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(заказчик ГКУ Ленавтодор")</t>
  </si>
  <si>
    <t>Финансирование строительства, включая проектирование, автомобильной дороги от п. Новый Быт Кировского района до д. Козарево Волховского района Ленинградской области</t>
  </si>
  <si>
    <t xml:space="preserve">Финансирование реконструкции, включая проектирование, автомобильной дороги "Путилово-Поляны" в Кировском районе Ленинградской области </t>
  </si>
  <si>
    <t xml:space="preserve">Финансирование реконструкции, включая проектирование, автомобильной дороги "13 км автодороги "Магистральная" - ст. Апраксин" в Кировском районе Ленинградской области </t>
  </si>
  <si>
    <t xml:space="preserve">Финансирование реконструкции, включая проектирование, автомобильной дороги "Петрово - станция Малукса" в Кировском районе Ленинградской области </t>
  </si>
  <si>
    <t xml:space="preserve">Финансирование реконструкции, включая проектирование, автомобильной дороги "Подъезд к п. Неппово" в Кингисеппском районе Ленинградской области </t>
  </si>
  <si>
    <t>III. Резервный фонд Правительства Ленинградской области.</t>
  </si>
  <si>
    <t>Бюджету МО ЛО г. Выборг на выполнение работ по проектированию капитального ремонта
ул. Парковой в г. Выборге</t>
  </si>
  <si>
    <t xml:space="preserve">Всего по ГП  "Комплексное развитие сельских территорий Ленинградской области" </t>
  </si>
  <si>
    <t>III. 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</si>
  <si>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Стимулирование программ развития жилищного строительства субъектов Российской Федерации</t>
  </si>
  <si>
    <t>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</t>
  </si>
  <si>
    <t>IV. Непрограммные расходы</t>
  </si>
  <si>
    <t>Исполнение судебных актов Российской Федерации и мировых соглашений по возмещению вреда</t>
  </si>
  <si>
    <t>8.1</t>
  </si>
  <si>
    <t>8.2</t>
  </si>
  <si>
    <t>Всего расходов  по комитету</t>
  </si>
  <si>
    <t xml:space="preserve">в т. ч Дорожный фонд ЛО </t>
  </si>
  <si>
    <t>в т.ч. Дорожный фонд за счет средств федерального бюджета:</t>
  </si>
  <si>
    <t xml:space="preserve"> Дорожный фонд ЛО - ОБ</t>
  </si>
  <si>
    <t>из средств Дорожного фонда, всего  субсидии бюджетам   МО</t>
  </si>
  <si>
    <t xml:space="preserve">V. Государственная программа ЛО "Социальная поддержка отдельных категорий граждан в ЛО" (ОБ) </t>
  </si>
  <si>
    <t>Выплаты молодым специалистам ГКУ Ленавтодор и ГКУ ЛО ЦБДД</t>
  </si>
  <si>
    <t xml:space="preserve">V. Для обеспечения материальными средствами НФГО </t>
  </si>
  <si>
    <t>Рек-ция м/п ч/р Мойка на км 47+300 а/д СПб-Кировск в Кировском районе ЛО</t>
  </si>
  <si>
    <t>за счет средств федерального бюджета (Резервный фонд Пр-ва РФ)</t>
  </si>
  <si>
    <t>за счет средств федерального бюджета  (Резервный фонд Пр-ва РФ)</t>
  </si>
  <si>
    <t>Развитие инфраструктуры дорожного хозяйства за счет средств резервного фонда Правительства Российской Федерации</t>
  </si>
  <si>
    <t>текущего года</t>
  </si>
  <si>
    <t>в том числе остатки средств 2021 на начало текущего финансового года</t>
  </si>
  <si>
    <t>Субсидии на капитальный ремонт и ремонт а/д общего пользования местного значения, имеющих приоритетный социально значимый характер, всего, в т.ч.:</t>
  </si>
  <si>
    <t>остатки средств 2021 на начало текущего финансового года</t>
  </si>
  <si>
    <t>нераспределенный остаток</t>
  </si>
  <si>
    <t>в том числе под иные объекты:</t>
  </si>
  <si>
    <t>"Реконструкция автомобильной дороги "Путилово-Поляны", км 0+600 - км 6+000 в Кировском районе</t>
  </si>
  <si>
    <t>Реконструкция автомобильной дороги 13 км автодороги "Магистральная" - ст.Апраксин" в Кировском районе</t>
  </si>
  <si>
    <t xml:space="preserve"> "Реконструкция автомобильной дороги "Петрово-станция Малукса"  в Кировском районе</t>
  </si>
  <si>
    <t>Реконструкция автомобильной дороги Подъезд к п.Неппово" в Кингисеппском районе</t>
  </si>
  <si>
    <t>прочие СМР</t>
  </si>
  <si>
    <t>из них за счет ИБК</t>
  </si>
  <si>
    <t xml:space="preserve"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</si>
  <si>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>нормативно-регламентные работы "Русхимальянс" в Кингисеппском р-не</t>
  </si>
  <si>
    <t>вып. работ по восстановлению земляного полотна и дор. одежды на уч-ке а/д Петергоф-Кейкино (целевые "Русхимальянс")</t>
  </si>
  <si>
    <t>резерв ("Русхимальянс")</t>
  </si>
  <si>
    <t>вып. работ по приведению полосы отвода а/д в Кингисеппском р-не ЛО (целевые "Сиси7")</t>
  </si>
  <si>
    <t>резерв (целевые "Сиси7")</t>
  </si>
  <si>
    <t>СМР за счет инвесторов "Сиси7"</t>
  </si>
  <si>
    <t>осуществление технологического присоединения</t>
  </si>
  <si>
    <t>Выполнение работ по ликвидации мест концентрации ДТП</t>
  </si>
  <si>
    <t>1.1.</t>
  </si>
  <si>
    <t>2.2</t>
  </si>
  <si>
    <t xml:space="preserve"> за счет отработки дебиторской задолженности за счет средств ФБ на 01.01.2022г.</t>
  </si>
  <si>
    <t>Установка барьерного ограждения</t>
  </si>
  <si>
    <t>Установка недостающих ТСОДД</t>
  </si>
  <si>
    <t>Исполнение функций государственных органов Ленинградской области</t>
  </si>
  <si>
    <t>2.1.1.</t>
  </si>
  <si>
    <t>Плата за землю при изъятии (выкупе) земельных участков (КОСГУ 298)</t>
  </si>
  <si>
    <t>Плата за землю при изъятии (выкупе) земельных участков (КОСГУ 299)</t>
  </si>
  <si>
    <t>Установка программно-аппаратных комлексов по контролю за дорожным движением  на автомобильных дорогах общего пользования регионального значения ЛО</t>
  </si>
  <si>
    <t>Разработка проектов организации дорожного движения</t>
  </si>
  <si>
    <t>Техническое  перевооружение перекрестков и пешеходных переходов с устройством светофорных объектов</t>
  </si>
  <si>
    <t xml:space="preserve">Выполнение работ по обустройству пешеходных переходов  недостающими техническим средствами организации дорожного движения  на автомобильных дорогах общего пользования регионального значения </t>
  </si>
  <si>
    <t>Выполнение работ  по приведению полосы отвода а/д "Петергоф-Кейкино" км 108+000 - км 108+800 в нормативное состояние в Кингисеппском районе ЛО  ("Русхимальянс")</t>
  </si>
  <si>
    <t>прочие (КОСГУ 247)</t>
  </si>
  <si>
    <t>Выполнение проектно-изыскательских работ по устройству элементов обустройства а/д</t>
  </si>
  <si>
    <t>Устройство автоматического пункта весогабаритного контроля</t>
  </si>
  <si>
    <t xml:space="preserve"> Всего по Мероприятиям, направленным на достижение цели федерального проекта "Региональная и местная дорожная сеть"        </t>
  </si>
  <si>
    <t xml:space="preserve"> Мероприятия, направленные на достижение цели федерального проекта "Региональная и местная дорожная сеть"</t>
  </si>
  <si>
    <t xml:space="preserve"> Бюджет на  2023г. </t>
  </si>
  <si>
    <t>Выполнение за 2023г. (тыс.руб.)</t>
  </si>
  <si>
    <t>Финансирование за 2023г. (тыс.руб.)</t>
  </si>
  <si>
    <t>Заключено контрактов, Соглашений в 2023г. (тыс.руб.)</t>
  </si>
  <si>
    <t>Остаток на 01.02.2023г. (тыс.руб.)</t>
  </si>
  <si>
    <t>Исполнение Бюджета Комитета по дорожному хозяйству Ленинградской области на 01.04.2023г. (тыс. руб)</t>
  </si>
  <si>
    <t>Мероприятия в рамках реализации специального инфраструктурного проекта (средства ФРТ)</t>
  </si>
  <si>
    <t>VI. Мероприятия в рамках реализации специального инфраструктурного проекта</t>
  </si>
  <si>
    <t xml:space="preserve">Выполнение работ по объекту: "Устройство элементов обустройства автомобильных дорог в Гатчинском районе Ленинградской области по адресу: а/д "Красное Село-Гатчина-Павловск" - дер. Горки" </t>
  </si>
  <si>
    <t>Выполнение работ по нанесению шумовых полос на автомобильных дорогах общего пользования регионального значения Ленинградской области. ЛОТ 1 и 2.</t>
  </si>
  <si>
    <t>Обустройство технических средств организации дорожного движения у детских образовательных учреждений</t>
  </si>
  <si>
    <t>Выполнение работ по обустройству элементов освещения пешеходного перехода и автобусных остановок на автомобильной дороге общего пользования регионального значения Приозерского района Ленинградской области.</t>
  </si>
  <si>
    <t>резерв</t>
  </si>
  <si>
    <t xml:space="preserve"> Строительство  а/д общего пользования регионального и межмуниципального значения, в т.ч.:</t>
  </si>
  <si>
    <t>Строительство подъезда к туристско-рекреационной зоне "Ленинградская битва" (кластерный участок "Мирным гражданам Советского Союза")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</si>
  <si>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</si>
  <si>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прочие (КВР 246 КОСГУ 226)</t>
  </si>
  <si>
    <t>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 Протяженность 0,947 км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</si>
  <si>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 (Остатки)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</si>
  <si>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 (доп. потребность)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</si>
  <si>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(остатки)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</si>
  <si>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(доп. потребность)</t>
  </si>
  <si>
    <t xml:space="preserve">Расходы на реализацию Соглашения о предоставлении субсидий из бюджета Санкт-Петербурга бюджету Ленинградской области на реализацию мероприятий по приведению в нормативное состояние автомобильных дорог общего пользования, обеспечивающих доступ к СНТ Ленинградской области </t>
  </si>
  <si>
    <t>за счет средств СПБ</t>
  </si>
  <si>
    <t>МО</t>
  </si>
  <si>
    <t>Выкуп (КОСГУ 298)</t>
  </si>
  <si>
    <t>Выкуп (КОСГУ 299)</t>
  </si>
  <si>
    <t>Выполнение работ по обустройству элементов освещения пешеходного перехода и автобусных остановок на а/д</t>
  </si>
  <si>
    <t>Устройство элементов обустройства</t>
  </si>
  <si>
    <t>аренда подсистемы ФВФ нарушений ПДД</t>
  </si>
  <si>
    <t>услуги связи по предоставлению защищенных каналов связи для передачи информации, полученной комплексами автоматической фото-видеофиксации нарушений ПДД РФ, в центр обработки данных</t>
  </si>
  <si>
    <t>Страхование комплексов автоматической фото-видеофиксации нарушений ПДД РФ</t>
  </si>
  <si>
    <t>Мероприятия в рамках реализации специального инфраструктурного проекта (средства ОБ)</t>
  </si>
  <si>
    <t>Всего:</t>
  </si>
  <si>
    <t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</t>
  </si>
  <si>
    <t>за счет средств областного бюджета (ДФ)</t>
  </si>
  <si>
    <t>за счет средств федерального бюджета (ДФ)</t>
  </si>
  <si>
    <t>за счет средств ИБК (ДФ)</t>
  </si>
  <si>
    <t>за счет средств СПБ (ДФ)</t>
  </si>
  <si>
    <t>за счет средств областного бюджета (не ДФ)</t>
  </si>
  <si>
    <t>за счет ИБК (ДФ)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</si>
  <si>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</si>
  <si>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</si>
  <si>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нераспределенные средства областного бюджета</t>
  </si>
  <si>
    <t>Капитальный ремонт автомобильной дороги общего пользования местного значения от дома №20 по ул. Полевая дер. Пеники по ул. Пениковская дер. Лангерево до региональной дороги Сойкино – Малая Ижора</t>
  </si>
  <si>
    <t xml:space="preserve">за счет средств областного бюджета </t>
  </si>
  <si>
    <t>Капитальный ремонт автомобильной дороги общего пользования местного значения ул.Новая, дер. Пеники с подъездами к социальным объектам по адресу: Ленинградская область, Ломоносовский район, дер. Пеники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</si>
  <si>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</si>
  <si>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Капитальный ремонт Автомобильной дороги общего пользования местного значения по ул. Энгельса  в п. Оредеж, Лужского района, Ленинградской области</t>
  </si>
  <si>
    <t>Капитальный ремонт автомобильной дороги общего пользования местного значения по ул. Некрасова  в п. Оредеж, Лужского района, Ленинградской области</t>
  </si>
  <si>
    <t>Ремонт Автодороги общего пользования местного значения по ул. Ленина от ул. Некрасова до ул. Лермонтова в п. Оредеж Оредежского сельского поселения Лужского района Ленинградской области</t>
  </si>
  <si>
    <t>Мероприятия в рамках реализации специального инфраструктурного проекта (НЕ ДФ)</t>
  </si>
  <si>
    <t>«Строительство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работы»</t>
  </si>
  <si>
    <t>«Строительство участка улично-дорожной сети в г. Гатчина – продолжение ул. Крупской от Пушкинского до Ленинградского шоссе (от ЖК «IQ» до ТК «Окей»). Протяженность 0,134 км.</t>
  </si>
  <si>
    <t>«Строительство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области».</t>
  </si>
  <si>
    <t xml:space="preserve"> «Местная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Строительство».</t>
  </si>
  <si>
    <t>«Строительство моста через Староладожский канал в створе Северного переулка в г. Шлиссельбург, в том числе проектно-изыскательские работы».</t>
  </si>
  <si>
    <t>Кировский район</t>
  </si>
  <si>
    <t>Выполнение работ по реализации схем организации дорожного движения по введению ограничения движения большегрузного транспорта на автомобильных дорогах в Выборгском райооне</t>
  </si>
  <si>
    <t>Выполнение работ по проведению специального обследования аварийно-опасных участков, выявленных на автомобильных дорогах ЛО и разработка мероприятий, направленных на их сокращение в Бокситогорском, Волховском, Всеволожском. Выборгском, Кировском, Лодейнопльском, Приозерском районах (11 участков)</t>
  </si>
  <si>
    <t>Проведение специального обследования мест концентрации дорожно-транспортных происшествий, выявленных на автомобильных дорогах ЛО и разработка мероприятий, направленных на их сокращение</t>
  </si>
  <si>
    <t>Выполнение работ по проведению специального обследования аварийно-опасных участков, выявленных на автомобильных дорогах ЛО и разработка мероприятий, направленных на их сокращение в Волосовском, Гатчинском, Кингисеппском, Ломонсовском и Тосненском районах (15 участков)</t>
  </si>
  <si>
    <r>
      <t xml:space="preserve"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 </t>
    </r>
    <r>
      <rPr>
        <b/>
        <i/>
        <sz val="16"/>
        <color rgb="FF00B0F0"/>
        <rFont val="Arial Cyr"/>
        <charset val="204"/>
      </rPr>
      <t>(не ДФ)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</si>
</sst>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"/>
    <numFmt numFmtId="165" formatCode="#,##0.0"/>
    <numFmt numFmtId="166" formatCode="0.0%"/>
    <numFmt numFmtId="167" formatCode="#,##0.000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15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002060"/>
      <name val="Arial"/>
      <family val="2"/>
      <charset val="204"/>
    </font>
    <font>
      <b/>
      <i/>
      <sz val="16"/>
      <color rgb="FF002060"/>
      <name val="Arial"/>
      <family val="2"/>
      <charset val="204"/>
    </font>
    <font>
      <b/>
      <i/>
      <sz val="16"/>
      <color rgb="FF7030A0"/>
      <name val="Arial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6"/>
      <color rgb="FF002060"/>
      <name val="Arial Cyr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4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6"/>
      <color theme="5" tint="-0.249977111117893"/>
      <name val="Arial Cyr"/>
      <charset val="204"/>
    </font>
    <font>
      <b/>
      <i/>
      <sz val="14"/>
      <color theme="5" tint="-0.249977111117893"/>
      <name val="Arial"/>
      <family val="2"/>
      <charset val="204"/>
    </font>
    <font>
      <b/>
      <i/>
      <sz val="16"/>
      <color theme="5" tint="-0.249977111117893"/>
      <name val="Arial"/>
      <family val="2"/>
      <charset val="204"/>
    </font>
    <font>
      <b/>
      <i/>
      <sz val="16"/>
      <color rgb="FFFF0000"/>
      <name val="Arial Cyr"/>
      <charset val="204"/>
    </font>
    <font>
      <b/>
      <i/>
      <sz val="14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i/>
      <sz val="16"/>
      <color rgb="FF00B050"/>
      <name val="Arial Cyr"/>
      <charset val="204"/>
    </font>
    <font>
      <b/>
      <i/>
      <sz val="14"/>
      <color rgb="FF00B050"/>
      <name val="Arial"/>
      <family val="2"/>
      <charset val="204"/>
    </font>
    <font>
      <b/>
      <i/>
      <sz val="16"/>
      <color rgb="FF00B050"/>
      <name val="Arial"/>
      <family val="2"/>
      <charset val="204"/>
    </font>
    <font>
      <b/>
      <i/>
      <sz val="12"/>
      <color rgb="FF00B050"/>
      <name val="Calibri"/>
      <family val="2"/>
      <charset val="204"/>
      <scheme val="minor"/>
    </font>
    <font>
      <b/>
      <i/>
      <sz val="14"/>
      <color rgb="FF7030A0"/>
      <name val="Arial"/>
      <family val="2"/>
      <charset val="204"/>
    </font>
    <font>
      <b/>
      <i/>
      <sz val="16"/>
      <color rgb="FF7030A0"/>
      <name val="Arial"/>
      <family val="2"/>
      <charset val="204"/>
    </font>
    <font>
      <b/>
      <i/>
      <sz val="12"/>
      <color rgb="FF7030A0"/>
      <name val="Calibri"/>
      <family val="2"/>
      <charset val="204"/>
      <scheme val="minor"/>
    </font>
    <font>
      <b/>
      <i/>
      <sz val="14"/>
      <color theme="5" tint="-0.249977111117893"/>
      <name val="Arial Cyr"/>
      <charset val="204"/>
    </font>
    <font>
      <b/>
      <i/>
      <sz val="12"/>
      <color rgb="FF002060"/>
      <name val="Calibri"/>
      <family val="2"/>
      <charset val="204"/>
      <scheme val="minor"/>
    </font>
    <font>
      <i/>
      <sz val="16"/>
      <color rgb="FF002060"/>
      <name val="Arial Cyr"/>
      <charset val="204"/>
    </font>
    <font>
      <i/>
      <sz val="14"/>
      <color rgb="FF002060"/>
      <name val="Arial"/>
      <family val="2"/>
      <charset val="204"/>
    </font>
    <font>
      <i/>
      <sz val="16"/>
      <color rgb="FF002060"/>
      <name val="Arial"/>
      <family val="2"/>
      <charset val="204"/>
    </font>
    <font>
      <i/>
      <sz val="12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rgb="FFFF000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b/>
      <sz val="16"/>
      <color rgb="FF00B050"/>
      <name val="Arial Cyr"/>
      <charset val="204"/>
    </font>
    <font>
      <b/>
      <sz val="12"/>
      <color rgb="FF00B050"/>
      <name val="Calibri"/>
      <family val="2"/>
      <charset val="204"/>
      <scheme val="minor"/>
    </font>
    <font>
      <b/>
      <sz val="16"/>
      <color theme="5" tint="-0.499984740745262"/>
      <name val="Arial Cyr"/>
      <charset val="204"/>
    </font>
    <font>
      <b/>
      <i/>
      <sz val="16"/>
      <color theme="5" tint="-0.499984740745262"/>
      <name val="Arial"/>
      <family val="2"/>
      <charset val="204"/>
    </font>
    <font>
      <b/>
      <i/>
      <sz val="16"/>
      <color theme="5" tint="-0.499984740745262"/>
      <name val="Arial Cyr"/>
      <charset val="204"/>
    </font>
    <font>
      <b/>
      <i/>
      <sz val="14"/>
      <color theme="5" tint="-0.499984740745262"/>
      <name val="Arial"/>
      <family val="2"/>
      <charset val="204"/>
    </font>
    <font>
      <sz val="14"/>
      <color theme="5" tint="-0.499984740745262"/>
      <name val="Arial"/>
      <family val="2"/>
      <charset val="204"/>
    </font>
    <font>
      <b/>
      <sz val="16"/>
      <color rgb="FF002060"/>
      <name val="Arial"/>
      <family val="2"/>
      <charset val="204"/>
    </font>
    <font>
      <i/>
      <sz val="16"/>
      <name val="Arial"/>
      <family val="2"/>
      <charset val="204"/>
    </font>
    <font>
      <b/>
      <sz val="12"/>
      <name val="Arial"/>
      <family val="2"/>
      <charset val="204"/>
    </font>
    <font>
      <i/>
      <sz val="16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color rgb="FF0070C0"/>
      <name val="Arial"/>
      <family val="2"/>
      <charset val="204"/>
    </font>
    <font>
      <b/>
      <i/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206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206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6"/>
      <color rgb="FF002060"/>
      <name val="Arial Cyr"/>
      <charset val="204"/>
    </font>
    <font>
      <sz val="14"/>
      <color theme="5" tint="-0.249977111117893"/>
      <name val="Arial"/>
      <family val="2"/>
      <charset val="204"/>
    </font>
    <font>
      <i/>
      <sz val="16"/>
      <color rgb="FFFF0000"/>
      <name val="Arial"/>
      <family val="2"/>
      <charset val="204"/>
    </font>
    <font>
      <sz val="14"/>
      <name val="Arial Cyr"/>
      <charset val="204"/>
    </font>
    <font>
      <i/>
      <sz val="14"/>
      <name val="Arial Cyr"/>
      <charset val="204"/>
    </font>
    <font>
      <i/>
      <sz val="14"/>
      <name val="Arial"/>
      <family val="2"/>
      <charset val="204"/>
    </font>
    <font>
      <sz val="14"/>
      <color rgb="FF002060"/>
      <name val="Arial"/>
      <family val="2"/>
      <charset val="204"/>
    </font>
    <font>
      <b/>
      <i/>
      <sz val="14"/>
      <color rgb="FFFF000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4"/>
      <name val="Arial Cyr"/>
      <charset val="204"/>
    </font>
    <font>
      <b/>
      <sz val="14"/>
      <name val="Calibri"/>
      <family val="2"/>
      <charset val="204"/>
      <scheme val="minor"/>
    </font>
    <font>
      <b/>
      <sz val="16"/>
      <color theme="5" tint="-0.249977111117893"/>
      <name val="Arial"/>
      <family val="2"/>
      <charset val="204"/>
    </font>
    <font>
      <b/>
      <sz val="14"/>
      <color theme="5" tint="-0.249977111117893"/>
      <name val="Arial"/>
      <family val="2"/>
      <charset val="204"/>
    </font>
    <font>
      <b/>
      <i/>
      <sz val="14"/>
      <color rgb="FF002060"/>
      <name val="Arial Cyr"/>
      <charset val="204"/>
    </font>
    <font>
      <b/>
      <sz val="14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rgb="FF002060"/>
      <name val="Arial Cyr"/>
      <charset val="204"/>
    </font>
    <font>
      <b/>
      <sz val="16"/>
      <color theme="5" tint="-0.49998474074526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sz val="12"/>
      <color rgb="FF0070C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6"/>
      <color rgb="FF00B050"/>
      <name val="Arial"/>
      <family val="2"/>
      <charset val="204"/>
    </font>
    <font>
      <b/>
      <sz val="14"/>
      <color rgb="FF00B050"/>
      <name val="Arial"/>
      <family val="2"/>
      <charset val="204"/>
    </font>
    <font>
      <sz val="12"/>
      <color rgb="FF7030A0"/>
      <name val="Calibri"/>
      <family val="2"/>
      <charset val="204"/>
      <scheme val="minor"/>
    </font>
    <font>
      <i/>
      <sz val="16"/>
      <color rgb="FF00B050"/>
      <name val="Arial Cyr"/>
      <charset val="204"/>
    </font>
    <font>
      <b/>
      <i/>
      <sz val="12"/>
      <color rgb="FF002060"/>
      <name val="Arial Cyr"/>
      <charset val="204"/>
    </font>
    <font>
      <b/>
      <sz val="14"/>
      <name val="Arial"/>
      <family val="2"/>
      <charset val="204"/>
    </font>
    <font>
      <b/>
      <sz val="14"/>
      <color rgb="FFFF0000"/>
      <name val="Arial Cyr"/>
      <charset val="204"/>
    </font>
    <font>
      <b/>
      <sz val="14"/>
      <color rgb="FF7030A0"/>
      <name val="Arial"/>
      <family val="2"/>
      <charset val="204"/>
    </font>
    <font>
      <b/>
      <i/>
      <sz val="14"/>
      <color rgb="FF7030A0"/>
      <name val="Arial Cyr"/>
      <charset val="204"/>
    </font>
    <font>
      <sz val="12"/>
      <color rgb="FF002060"/>
      <name val="Calibri"/>
      <family val="2"/>
      <charset val="204"/>
      <scheme val="minor"/>
    </font>
    <font>
      <b/>
      <sz val="12"/>
      <color rgb="FF002060"/>
      <name val="Arial Cyr"/>
      <charset val="204"/>
    </font>
    <font>
      <b/>
      <sz val="12"/>
      <color rgb="FF002060"/>
      <name val="Calibri"/>
      <family val="2"/>
      <charset val="204"/>
      <scheme val="minor"/>
    </font>
    <font>
      <sz val="12"/>
      <name val="Arial Cyr"/>
      <charset val="204"/>
    </font>
    <font>
      <sz val="12"/>
      <color rgb="FF002060"/>
      <name val="Arial"/>
      <family val="2"/>
      <charset val="204"/>
    </font>
    <font>
      <sz val="14"/>
      <name val="Calibri"/>
      <family val="2"/>
      <charset val="204"/>
      <scheme val="minor"/>
    </font>
    <font>
      <i/>
      <sz val="16"/>
      <color rgb="FF7030A0"/>
      <name val="Arial Cyr"/>
      <charset val="204"/>
    </font>
    <font>
      <b/>
      <sz val="12"/>
      <color theme="5" tint="-0.499984740745262"/>
      <name val="Calibri"/>
      <family val="2"/>
      <charset val="204"/>
      <scheme val="minor"/>
    </font>
    <font>
      <b/>
      <i/>
      <sz val="16"/>
      <color rgb="FFC00000"/>
      <name val="Arial Cyr"/>
      <charset val="204"/>
    </font>
    <font>
      <i/>
      <sz val="16"/>
      <color rgb="FFC00000"/>
      <name val="Arial Cyr"/>
      <charset val="204"/>
    </font>
    <font>
      <i/>
      <sz val="16"/>
      <color rgb="FFFF0000"/>
      <name val="Arial Cyr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theme="5" tint="-0.249977111117893"/>
      <name val="Arial Cyr"/>
      <charset val="204"/>
    </font>
    <font>
      <sz val="12"/>
      <color theme="5" tint="-0.249977111117893"/>
      <name val="Calibri"/>
      <family val="2"/>
      <charset val="204"/>
      <scheme val="minor"/>
    </font>
    <font>
      <b/>
      <sz val="14"/>
      <color theme="5" tint="-0.249977111117893"/>
      <name val="Arial Cyr"/>
      <charset val="204"/>
    </font>
    <font>
      <sz val="12"/>
      <color theme="5" tint="-0.499984740745262"/>
      <name val="Calibri"/>
      <family val="2"/>
      <charset val="204"/>
      <scheme val="minor"/>
    </font>
    <font>
      <sz val="14"/>
      <color theme="5" tint="-0.499984740745262"/>
      <name val="Calibri"/>
      <family val="2"/>
      <charset val="204"/>
      <scheme val="minor"/>
    </font>
    <font>
      <b/>
      <i/>
      <sz val="14"/>
      <color theme="5" tint="-0.499984740745262"/>
      <name val="Arial Cyr"/>
      <charset val="204"/>
    </font>
    <font>
      <i/>
      <sz val="14"/>
      <color theme="5" tint="-0.249977111117893"/>
      <name val="Arial Cyr"/>
      <charset val="204"/>
    </font>
    <font>
      <b/>
      <sz val="12"/>
      <name val="Arial Cyr"/>
      <charset val="204"/>
    </font>
    <font>
      <b/>
      <sz val="14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7030A0"/>
      <name val="Arial"/>
      <family val="2"/>
      <charset val="204"/>
    </font>
    <font>
      <b/>
      <sz val="16"/>
      <color rgb="FF7030A0"/>
      <name val="Arial"/>
      <family val="2"/>
      <charset val="204"/>
    </font>
    <font>
      <b/>
      <i/>
      <sz val="12"/>
      <color theme="5" tint="-0.249977111117893"/>
      <name val="Calibri"/>
      <family val="2"/>
      <charset val="204"/>
      <scheme val="minor"/>
    </font>
    <font>
      <b/>
      <i/>
      <sz val="16"/>
      <color rgb="FF00B0F0"/>
      <name val="Arial"/>
      <family val="2"/>
      <charset val="204"/>
    </font>
    <font>
      <b/>
      <i/>
      <sz val="16"/>
      <color rgb="FF00B0F0"/>
      <name val="Arial Cyr"/>
      <charset val="204"/>
    </font>
    <font>
      <b/>
      <sz val="12"/>
      <color rgb="FF00B0F0"/>
      <name val="Calibri"/>
      <family val="2"/>
      <charset val="204"/>
      <scheme val="minor"/>
    </font>
    <font>
      <b/>
      <sz val="16"/>
      <color rgb="FF00B0F0"/>
      <name val="Arial Cyr"/>
      <charset val="204"/>
    </font>
    <font>
      <b/>
      <i/>
      <sz val="14"/>
      <color rgb="FF00B0F0"/>
      <name val="Arial"/>
      <family val="2"/>
      <charset val="204"/>
    </font>
    <font>
      <b/>
      <i/>
      <sz val="12"/>
      <color rgb="FF00B0F0"/>
      <name val="Calibri"/>
      <family val="2"/>
      <charset val="204"/>
      <scheme val="minor"/>
    </font>
    <font>
      <i/>
      <sz val="12"/>
      <color rgb="FF7030A0"/>
      <name val="Calibri"/>
      <family val="2"/>
      <charset val="204"/>
      <scheme val="minor"/>
    </font>
    <font>
      <b/>
      <sz val="14"/>
      <color theme="5" tint="-0.499984740745262"/>
      <name val="Arial"/>
      <family val="2"/>
      <charset val="204"/>
    </font>
    <font>
      <i/>
      <sz val="16"/>
      <color rgb="FF7030A0"/>
      <name val="Arial"/>
      <family val="2"/>
      <charset val="204"/>
    </font>
    <font>
      <i/>
      <sz val="11"/>
      <name val="Arial Cyr"/>
      <charset val="204"/>
    </font>
    <font>
      <b/>
      <i/>
      <sz val="16"/>
      <color theme="6" tint="-0.249977111117893"/>
      <name val="Arial"/>
      <family val="2"/>
      <charset val="204"/>
    </font>
    <font>
      <b/>
      <i/>
      <sz val="16"/>
      <color theme="6" tint="-0.249977111117893"/>
      <name val="Arial Cyr"/>
      <charset val="204"/>
    </font>
    <font>
      <b/>
      <i/>
      <sz val="14"/>
      <color theme="6" tint="-0.249977111117893"/>
      <name val="Arial"/>
      <family val="2"/>
      <charset val="204"/>
    </font>
    <font>
      <b/>
      <i/>
      <sz val="12"/>
      <color theme="6" tint="-0.249977111117893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b/>
      <sz val="16"/>
      <color theme="6" tint="-0.249977111117893"/>
      <name val="Arial Cyr"/>
      <charset val="204"/>
    </font>
    <font>
      <b/>
      <i/>
      <sz val="12"/>
      <name val="Calibri"/>
      <family val="2"/>
      <charset val="204"/>
      <scheme val="minor"/>
    </font>
    <font>
      <b/>
      <i/>
      <sz val="14"/>
      <color theme="9" tint="-0.249977111117893"/>
      <name val="Calibri"/>
      <family val="2"/>
      <charset val="204"/>
      <scheme val="minor"/>
    </font>
    <font>
      <b/>
      <i/>
      <sz val="16"/>
      <color theme="9" tint="-0.249977111117893"/>
      <name val="Arial Cyr"/>
      <charset val="204"/>
    </font>
    <font>
      <b/>
      <i/>
      <sz val="14"/>
      <color theme="9" tint="-0.249977111117893"/>
      <name val="Arial"/>
      <family val="2"/>
      <charset val="204"/>
    </font>
    <font>
      <b/>
      <i/>
      <sz val="16"/>
      <color theme="9" tint="-0.249977111117893"/>
      <name val="Arial"/>
      <family val="2"/>
      <charset val="204"/>
    </font>
    <font>
      <b/>
      <i/>
      <sz val="14"/>
      <color rgb="FF00B0F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27" fillId="0" borderId="0"/>
    <xf numFmtId="168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</cellStyleXfs>
  <cellXfs count="621">
    <xf numFmtId="0" fontId="0" fillId="0" borderId="0" xfId="0"/>
    <xf numFmtId="0" fontId="2" fillId="0" borderId="0" xfId="2"/>
    <xf numFmtId="49" fontId="3" fillId="0" borderId="0" xfId="2" applyNumberFormat="1" applyFont="1" applyAlignment="1">
      <alignment horizontal="center"/>
    </xf>
    <xf numFmtId="164" fontId="4" fillId="0" borderId="0" xfId="2" applyNumberFormat="1" applyFont="1"/>
    <xf numFmtId="164" fontId="2" fillId="0" borderId="0" xfId="2" applyNumberFormat="1"/>
    <xf numFmtId="164" fontId="5" fillId="0" borderId="0" xfId="2" applyNumberFormat="1" applyFont="1" applyFill="1"/>
    <xf numFmtId="0" fontId="2" fillId="0" borderId="0" xfId="2" applyFill="1"/>
    <xf numFmtId="164" fontId="6" fillId="0" borderId="0" xfId="2" applyNumberFormat="1" applyFont="1"/>
    <xf numFmtId="164" fontId="2" fillId="0" borderId="0" xfId="2" applyNumberFormat="1" applyBorder="1"/>
    <xf numFmtId="165" fontId="7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Border="1"/>
    <xf numFmtId="164" fontId="8" fillId="0" borderId="1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/>
    </xf>
    <xf numFmtId="164" fontId="4" fillId="0" borderId="0" xfId="2" applyNumberFormat="1" applyFont="1" applyFill="1"/>
    <xf numFmtId="164" fontId="2" fillId="0" borderId="0" xfId="2" applyNumberFormat="1" applyFill="1"/>
    <xf numFmtId="164" fontId="2" fillId="0" borderId="0" xfId="2" applyNumberFormat="1" applyFont="1" applyFill="1" applyBorder="1"/>
    <xf numFmtId="165" fontId="8" fillId="0" borderId="0" xfId="2" applyNumberFormat="1" applyFont="1" applyFill="1" applyBorder="1" applyAlignment="1">
      <alignment horizontal="center" vertical="center"/>
    </xf>
    <xf numFmtId="0" fontId="2" fillId="0" borderId="0" xfId="2" applyBorder="1"/>
    <xf numFmtId="49" fontId="11" fillId="0" borderId="2" xfId="2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49" fontId="11" fillId="0" borderId="7" xfId="2" applyNumberFormat="1" applyFont="1" applyFill="1" applyBorder="1" applyAlignment="1">
      <alignment horizontal="center" vertical="center" wrapText="1"/>
    </xf>
    <xf numFmtId="49" fontId="13" fillId="0" borderId="0" xfId="2" applyNumberFormat="1" applyFont="1"/>
    <xf numFmtId="49" fontId="13" fillId="0" borderId="3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/>
    </xf>
    <xf numFmtId="49" fontId="13" fillId="0" borderId="0" xfId="2" applyNumberFormat="1" applyFont="1" applyFill="1"/>
    <xf numFmtId="49" fontId="14" fillId="0" borderId="0" xfId="2" applyNumberFormat="1" applyFont="1"/>
    <xf numFmtId="165" fontId="7" fillId="0" borderId="3" xfId="2" applyNumberFormat="1" applyFont="1" applyFill="1" applyBorder="1" applyAlignment="1">
      <alignment horizontal="center" vertical="center"/>
    </xf>
    <xf numFmtId="164" fontId="8" fillId="0" borderId="3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166" fontId="8" fillId="0" borderId="3" xfId="1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/>
    <xf numFmtId="49" fontId="17" fillId="0" borderId="0" xfId="2" applyNumberFormat="1" applyFont="1"/>
    <xf numFmtId="165" fontId="16" fillId="0" borderId="3" xfId="4" applyNumberFormat="1" applyFont="1" applyFill="1" applyBorder="1" applyAlignment="1">
      <alignment horizontal="center" vertical="center"/>
    </xf>
    <xf numFmtId="164" fontId="18" fillId="0" borderId="3" xfId="4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18" fillId="0" borderId="3" xfId="4" applyNumberFormat="1" applyFont="1" applyFill="1" applyBorder="1" applyAlignment="1">
      <alignment horizontal="center" vertical="center"/>
    </xf>
    <xf numFmtId="49" fontId="17" fillId="0" borderId="0" xfId="2" applyNumberFormat="1" applyFont="1" applyFill="1"/>
    <xf numFmtId="49" fontId="19" fillId="0" borderId="0" xfId="2" applyNumberFormat="1" applyFont="1"/>
    <xf numFmtId="165" fontId="20" fillId="0" borderId="3" xfId="4" applyNumberFormat="1" applyFont="1" applyFill="1" applyBorder="1" applyAlignment="1">
      <alignment horizontal="center" vertical="center"/>
    </xf>
    <xf numFmtId="166" fontId="18" fillId="0" borderId="3" xfId="2" applyNumberFormat="1" applyFont="1" applyFill="1" applyBorder="1" applyAlignment="1">
      <alignment horizontal="center" vertical="center"/>
    </xf>
    <xf numFmtId="49" fontId="19" fillId="0" borderId="0" xfId="2" applyNumberFormat="1" applyFont="1" applyFill="1"/>
    <xf numFmtId="164" fontId="18" fillId="0" borderId="3" xfId="2" applyNumberFormat="1" applyFont="1" applyFill="1" applyBorder="1" applyAlignment="1">
      <alignment horizontal="center" vertical="center"/>
    </xf>
    <xf numFmtId="165" fontId="22" fillId="0" borderId="3" xfId="2" applyNumberFormat="1" applyFont="1" applyFill="1" applyBorder="1" applyAlignment="1">
      <alignment horizontal="center" vertical="center"/>
    </xf>
    <xf numFmtId="164" fontId="23" fillId="0" borderId="3" xfId="2" applyNumberFormat="1" applyFont="1" applyFill="1" applyBorder="1" applyAlignment="1">
      <alignment horizontal="center" vertical="center"/>
    </xf>
    <xf numFmtId="165" fontId="23" fillId="0" borderId="3" xfId="2" applyNumberFormat="1" applyFont="1" applyFill="1" applyBorder="1" applyAlignment="1">
      <alignment horizontal="center" vertical="center"/>
    </xf>
    <xf numFmtId="165" fontId="25" fillId="0" borderId="3" xfId="2" applyNumberFormat="1" applyFont="1" applyFill="1" applyBorder="1" applyAlignment="1">
      <alignment horizontal="center" vertical="center"/>
    </xf>
    <xf numFmtId="164" fontId="26" fillId="0" borderId="3" xfId="2" applyNumberFormat="1" applyFont="1" applyFill="1" applyBorder="1" applyAlignment="1">
      <alignment horizontal="center" vertical="center"/>
    </xf>
    <xf numFmtId="166" fontId="26" fillId="0" borderId="3" xfId="2" applyNumberFormat="1" applyFont="1" applyFill="1" applyBorder="1" applyAlignment="1">
      <alignment horizontal="center" vertical="center"/>
    </xf>
    <xf numFmtId="165" fontId="26" fillId="0" borderId="3" xfId="2" applyNumberFormat="1" applyFont="1" applyFill="1" applyBorder="1" applyAlignment="1">
      <alignment horizontal="center" vertical="center"/>
    </xf>
    <xf numFmtId="165" fontId="28" fillId="0" borderId="3" xfId="2" applyNumberFormat="1" applyFont="1" applyFill="1" applyBorder="1" applyAlignment="1">
      <alignment horizontal="center" vertical="center"/>
    </xf>
    <xf numFmtId="164" fontId="29" fillId="0" borderId="3" xfId="2" applyNumberFormat="1" applyFont="1" applyFill="1" applyBorder="1" applyAlignment="1">
      <alignment horizontal="center" vertical="center"/>
    </xf>
    <xf numFmtId="166" fontId="29" fillId="0" borderId="3" xfId="2" applyNumberFormat="1" applyFont="1" applyFill="1" applyBorder="1" applyAlignment="1">
      <alignment horizontal="center" vertical="center"/>
    </xf>
    <xf numFmtId="165" fontId="29" fillId="0" borderId="3" xfId="2" applyNumberFormat="1" applyFont="1" applyFill="1" applyBorder="1" applyAlignment="1">
      <alignment horizontal="center" vertical="center"/>
    </xf>
    <xf numFmtId="49" fontId="30" fillId="0" borderId="0" xfId="2" applyNumberFormat="1" applyFont="1" applyFill="1"/>
    <xf numFmtId="49" fontId="30" fillId="0" borderId="0" xfId="2" applyNumberFormat="1" applyFont="1"/>
    <xf numFmtId="165" fontId="31" fillId="0" borderId="3" xfId="2" applyNumberFormat="1" applyFont="1" applyFill="1" applyBorder="1" applyAlignment="1">
      <alignment horizontal="center" vertical="center"/>
    </xf>
    <xf numFmtId="164" fontId="32" fillId="0" borderId="3" xfId="2" applyNumberFormat="1" applyFont="1" applyFill="1" applyBorder="1" applyAlignment="1">
      <alignment horizontal="center" vertical="center"/>
    </xf>
    <xf numFmtId="166" fontId="32" fillId="0" borderId="3" xfId="2" applyNumberFormat="1" applyFont="1" applyFill="1" applyBorder="1" applyAlignment="1">
      <alignment horizontal="center" vertical="center"/>
    </xf>
    <xf numFmtId="165" fontId="32" fillId="0" borderId="3" xfId="2" applyNumberFormat="1" applyFont="1" applyFill="1" applyBorder="1" applyAlignment="1">
      <alignment horizontal="center" vertical="center"/>
    </xf>
    <xf numFmtId="49" fontId="33" fillId="0" borderId="0" xfId="2" applyNumberFormat="1" applyFont="1" applyFill="1"/>
    <xf numFmtId="49" fontId="33" fillId="0" borderId="0" xfId="2" applyNumberFormat="1" applyFont="1"/>
    <xf numFmtId="49" fontId="35" fillId="0" borderId="0" xfId="2" applyNumberFormat="1" applyFont="1" applyFill="1"/>
    <xf numFmtId="49" fontId="35" fillId="0" borderId="0" xfId="2" applyNumberFormat="1" applyFont="1"/>
    <xf numFmtId="165" fontId="37" fillId="0" borderId="3" xfId="2" applyNumberFormat="1" applyFont="1" applyFill="1" applyBorder="1" applyAlignment="1">
      <alignment horizontal="center" vertical="center"/>
    </xf>
    <xf numFmtId="164" fontId="38" fillId="0" borderId="3" xfId="2" applyNumberFormat="1" applyFont="1" applyFill="1" applyBorder="1" applyAlignment="1">
      <alignment horizontal="center" vertical="center"/>
    </xf>
    <xf numFmtId="165" fontId="38" fillId="0" borderId="3" xfId="2" applyNumberFormat="1" applyFont="1" applyFill="1" applyBorder="1" applyAlignment="1">
      <alignment horizontal="center" vertical="center"/>
    </xf>
    <xf numFmtId="49" fontId="39" fillId="0" borderId="0" xfId="2" applyNumberFormat="1" applyFont="1" applyFill="1"/>
    <xf numFmtId="164" fontId="15" fillId="0" borderId="3" xfId="3" applyNumberFormat="1" applyFont="1" applyFill="1" applyBorder="1" applyAlignment="1">
      <alignment horizontal="center" vertical="center" wrapText="1"/>
    </xf>
    <xf numFmtId="49" fontId="40" fillId="0" borderId="0" xfId="2" applyNumberFormat="1" applyFont="1" applyFill="1"/>
    <xf numFmtId="49" fontId="40" fillId="0" borderId="0" xfId="2" applyNumberFormat="1" applyFont="1"/>
    <xf numFmtId="49" fontId="41" fillId="0" borderId="0" xfId="2" applyNumberFormat="1" applyFont="1" applyFill="1"/>
    <xf numFmtId="49" fontId="41" fillId="0" borderId="0" xfId="2" applyNumberFormat="1" applyFont="1"/>
    <xf numFmtId="49" fontId="42" fillId="0" borderId="3" xfId="2" applyNumberFormat="1" applyFont="1" applyFill="1" applyBorder="1" applyAlignment="1">
      <alignment horizontal="center" vertical="center" wrapText="1"/>
    </xf>
    <xf numFmtId="167" fontId="18" fillId="0" borderId="3" xfId="2" applyNumberFormat="1" applyFont="1" applyFill="1" applyBorder="1" applyAlignment="1">
      <alignment vertical="center" wrapText="1"/>
    </xf>
    <xf numFmtId="165" fontId="18" fillId="0" borderId="3" xfId="2" quotePrefix="1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4" fontId="18" fillId="0" borderId="3" xfId="2" quotePrefix="1" applyNumberFormat="1" applyFont="1" applyFill="1" applyBorder="1" applyAlignment="1">
      <alignment horizontal="center" vertical="center" wrapText="1"/>
    </xf>
    <xf numFmtId="0" fontId="43" fillId="0" borderId="0" xfId="2" applyFont="1" applyFill="1"/>
    <xf numFmtId="49" fontId="44" fillId="0" borderId="3" xfId="2" applyNumberFormat="1" applyFont="1" applyFill="1" applyBorder="1" applyAlignment="1">
      <alignment horizontal="center" vertical="center" wrapText="1"/>
    </xf>
    <xf numFmtId="167" fontId="26" fillId="0" borderId="3" xfId="2" applyNumberFormat="1" applyFont="1" applyFill="1" applyBorder="1" applyAlignment="1">
      <alignment vertical="center" wrapText="1"/>
    </xf>
    <xf numFmtId="165" fontId="24" fillId="0" borderId="3" xfId="2" applyNumberFormat="1" applyFont="1" applyFill="1" applyBorder="1" applyAlignment="1">
      <alignment horizontal="center" vertical="center" wrapText="1"/>
    </xf>
    <xf numFmtId="164" fontId="24" fillId="0" borderId="3" xfId="2" applyNumberFormat="1" applyFont="1" applyFill="1" applyBorder="1" applyAlignment="1">
      <alignment horizontal="center" vertical="center" wrapText="1"/>
    </xf>
    <xf numFmtId="0" fontId="45" fillId="0" borderId="0" xfId="2" applyFont="1" applyFill="1"/>
    <xf numFmtId="49" fontId="46" fillId="0" borderId="3" xfId="2" applyNumberFormat="1" applyFont="1" applyFill="1" applyBorder="1" applyAlignment="1">
      <alignment horizontal="center" vertical="center" wrapText="1"/>
    </xf>
    <xf numFmtId="165" fontId="27" fillId="0" borderId="3" xfId="2" applyNumberFormat="1" applyFont="1" applyFill="1" applyBorder="1" applyAlignment="1">
      <alignment horizontal="center" vertical="center" wrapText="1"/>
    </xf>
    <xf numFmtId="164" fontId="27" fillId="0" borderId="3" xfId="2" applyNumberFormat="1" applyFont="1" applyFill="1" applyBorder="1" applyAlignment="1">
      <alignment horizontal="center" vertical="center" wrapText="1"/>
    </xf>
    <xf numFmtId="0" fontId="47" fillId="0" borderId="0" xfId="2" applyFont="1" applyFill="1"/>
    <xf numFmtId="0" fontId="40" fillId="0" borderId="0" xfId="2" applyFont="1" applyFill="1"/>
    <xf numFmtId="49" fontId="48" fillId="0" borderId="3" xfId="2" applyNumberFormat="1" applyFont="1" applyFill="1" applyBorder="1" applyAlignment="1">
      <alignment horizontal="center" vertical="center" wrapText="1"/>
    </xf>
    <xf numFmtId="165" fontId="49" fillId="0" borderId="3" xfId="2" applyNumberFormat="1" applyFont="1" applyFill="1" applyBorder="1" applyAlignment="1">
      <alignment horizontal="left" vertical="center" wrapText="1"/>
    </xf>
    <xf numFmtId="165" fontId="49" fillId="0" borderId="3" xfId="2" applyNumberFormat="1" applyFont="1" applyFill="1" applyBorder="1" applyAlignment="1">
      <alignment horizontal="center" vertical="center" wrapText="1"/>
    </xf>
    <xf numFmtId="164" fontId="50" fillId="0" borderId="3" xfId="2" applyNumberFormat="1" applyFont="1" applyFill="1" applyBorder="1" applyAlignment="1">
      <alignment horizontal="center" vertical="center" wrapText="1"/>
    </xf>
    <xf numFmtId="166" fontId="50" fillId="0" borderId="3" xfId="2" applyNumberFormat="1" applyFont="1" applyFill="1" applyBorder="1" applyAlignment="1">
      <alignment horizontal="center" vertical="center" wrapText="1"/>
    </xf>
    <xf numFmtId="165" fontId="50" fillId="0" borderId="3" xfId="2" applyNumberFormat="1" applyFont="1" applyFill="1" applyBorder="1" applyAlignment="1">
      <alignment horizontal="center" vertical="center" wrapText="1"/>
    </xf>
    <xf numFmtId="0" fontId="52" fillId="0" borderId="0" xfId="2" applyFont="1" applyFill="1"/>
    <xf numFmtId="166" fontId="10" fillId="0" borderId="3" xfId="2" applyNumberFormat="1" applyFont="1" applyFill="1" applyBorder="1" applyAlignment="1">
      <alignment horizontal="center" vertical="center" wrapText="1"/>
    </xf>
    <xf numFmtId="166" fontId="24" fillId="0" borderId="3" xfId="2" applyNumberFormat="1" applyFont="1" applyFill="1" applyBorder="1" applyAlignment="1">
      <alignment horizontal="center" vertical="center" wrapText="1"/>
    </xf>
    <xf numFmtId="49" fontId="53" fillId="0" borderId="3" xfId="2" applyNumberFormat="1" applyFont="1" applyFill="1" applyBorder="1" applyAlignment="1">
      <alignment horizontal="center" vertical="center" wrapText="1"/>
    </xf>
    <xf numFmtId="167" fontId="8" fillId="0" borderId="3" xfId="2" applyNumberFormat="1" applyFont="1" applyFill="1" applyBorder="1" applyAlignment="1">
      <alignment horizontal="left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6" fontId="15" fillId="0" borderId="3" xfId="2" applyNumberFormat="1" applyFont="1" applyFill="1" applyBorder="1" applyAlignment="1">
      <alignment horizontal="center" vertical="center" wrapText="1"/>
    </xf>
    <xf numFmtId="165" fontId="54" fillId="0" borderId="3" xfId="2" applyNumberFormat="1" applyFont="1" applyFill="1" applyBorder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center" vertical="center" wrapText="1"/>
    </xf>
    <xf numFmtId="0" fontId="55" fillId="0" borderId="0" xfId="2" applyFont="1" applyFill="1"/>
    <xf numFmtId="0" fontId="55" fillId="3" borderId="0" xfId="2" applyFont="1" applyFill="1"/>
    <xf numFmtId="167" fontId="18" fillId="0" borderId="3" xfId="2" applyNumberFormat="1" applyFont="1" applyFill="1" applyBorder="1" applyAlignment="1">
      <alignment horizontal="left" vertical="center" wrapText="1"/>
    </xf>
    <xf numFmtId="164" fontId="18" fillId="0" borderId="3" xfId="2" applyNumberFormat="1" applyFont="1" applyFill="1" applyBorder="1" applyAlignment="1">
      <alignment horizontal="center" vertical="center" wrapText="1"/>
    </xf>
    <xf numFmtId="164" fontId="54" fillId="0" borderId="3" xfId="2" applyNumberFormat="1" applyFont="1" applyFill="1" applyBorder="1" applyAlignment="1">
      <alignment horizontal="center" vertical="center" wrapText="1"/>
    </xf>
    <xf numFmtId="167" fontId="56" fillId="0" borderId="3" xfId="2" applyNumberFormat="1" applyFont="1" applyFill="1" applyBorder="1" applyAlignment="1">
      <alignment horizontal="center" vertical="center" wrapText="1"/>
    </xf>
    <xf numFmtId="166" fontId="56" fillId="0" borderId="3" xfId="2" applyNumberFormat="1" applyFont="1" applyFill="1" applyBorder="1" applyAlignment="1">
      <alignment horizontal="center" vertical="center" wrapText="1"/>
    </xf>
    <xf numFmtId="49" fontId="57" fillId="0" borderId="3" xfId="2" applyNumberFormat="1" applyFont="1" applyFill="1" applyBorder="1" applyAlignment="1">
      <alignment horizontal="center" vertical="center" wrapText="1"/>
    </xf>
    <xf numFmtId="167" fontId="56" fillId="0" borderId="3" xfId="2" applyNumberFormat="1" applyFont="1" applyFill="1" applyBorder="1" applyAlignment="1">
      <alignment vertical="center" wrapText="1"/>
    </xf>
    <xf numFmtId="165" fontId="56" fillId="0" borderId="3" xfId="2" applyNumberFormat="1" applyFont="1" applyFill="1" applyBorder="1" applyAlignment="1">
      <alignment horizontal="center" vertical="center" wrapText="1"/>
    </xf>
    <xf numFmtId="164" fontId="56" fillId="0" borderId="3" xfId="2" applyNumberFormat="1" applyFont="1" applyFill="1" applyBorder="1" applyAlignment="1">
      <alignment horizontal="center" vertical="center" wrapText="1"/>
    </xf>
    <xf numFmtId="165" fontId="58" fillId="0" borderId="0" xfId="2" applyNumberFormat="1" applyFont="1" applyFill="1" applyBorder="1" applyAlignment="1">
      <alignment horizontal="center" vertical="center" wrapText="1"/>
    </xf>
    <xf numFmtId="0" fontId="59" fillId="0" borderId="0" xfId="2" applyFont="1" applyFill="1"/>
    <xf numFmtId="0" fontId="60" fillId="0" borderId="0" xfId="2" applyFont="1" applyFill="1"/>
    <xf numFmtId="49" fontId="11" fillId="0" borderId="3" xfId="2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0" fontId="62" fillId="0" borderId="0" xfId="2" applyFont="1" applyFill="1"/>
    <xf numFmtId="49" fontId="63" fillId="0" borderId="3" xfId="2" applyNumberFormat="1" applyFont="1" applyFill="1" applyBorder="1" applyAlignment="1">
      <alignment horizontal="center" vertical="center" wrapText="1"/>
    </xf>
    <xf numFmtId="164" fontId="15" fillId="0" borderId="3" xfId="3" applyNumberFormat="1" applyFont="1" applyFill="1" applyBorder="1" applyAlignment="1">
      <alignment horizontal="left" vertical="center" wrapText="1"/>
    </xf>
    <xf numFmtId="0" fontId="66" fillId="0" borderId="0" xfId="2" applyFont="1" applyFill="1"/>
    <xf numFmtId="167" fontId="10" fillId="0" borderId="3" xfId="2" applyNumberFormat="1" applyFont="1" applyFill="1" applyBorder="1" applyAlignment="1">
      <alignment vertical="center" wrapText="1"/>
    </xf>
    <xf numFmtId="0" fontId="40" fillId="3" borderId="0" xfId="2" applyFont="1" applyFill="1"/>
    <xf numFmtId="0" fontId="68" fillId="0" borderId="0" xfId="2" applyFont="1" applyFill="1"/>
    <xf numFmtId="0" fontId="68" fillId="3" borderId="0" xfId="2" applyFont="1" applyFill="1"/>
    <xf numFmtId="49" fontId="69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4" fontId="26" fillId="0" borderId="3" xfId="2" applyNumberFormat="1" applyFont="1" applyFill="1" applyBorder="1" applyAlignment="1">
      <alignment horizontal="center" vertical="center" wrapText="1"/>
    </xf>
    <xf numFmtId="0" fontId="70" fillId="0" borderId="0" xfId="2" applyFont="1" applyFill="1"/>
    <xf numFmtId="0" fontId="70" fillId="3" borderId="0" xfId="2" applyFont="1" applyFill="1"/>
    <xf numFmtId="164" fontId="21" fillId="0" borderId="3" xfId="2" applyNumberFormat="1" applyFont="1" applyFill="1" applyBorder="1" applyAlignment="1">
      <alignment horizontal="center" vertical="center" wrapText="1"/>
    </xf>
    <xf numFmtId="165" fontId="21" fillId="0" borderId="3" xfId="2" applyNumberFormat="1" applyFont="1" applyFill="1" applyBorder="1" applyAlignment="1">
      <alignment horizontal="center" vertical="center" wrapText="1"/>
    </xf>
    <xf numFmtId="165" fontId="23" fillId="0" borderId="3" xfId="2" applyNumberFormat="1" applyFont="1" applyFill="1" applyBorder="1" applyAlignment="1">
      <alignment horizontal="center" vertical="center" wrapText="1"/>
    </xf>
    <xf numFmtId="49" fontId="71" fillId="0" borderId="3" xfId="2" applyNumberFormat="1" applyFont="1" applyFill="1" applyBorder="1" applyAlignment="1">
      <alignment horizontal="center" vertical="center" wrapText="1"/>
    </xf>
    <xf numFmtId="165" fontId="23" fillId="0" borderId="3" xfId="2" applyNumberFormat="1" applyFont="1" applyFill="1" applyBorder="1" applyAlignment="1">
      <alignment horizontal="left" vertical="center" wrapText="1"/>
    </xf>
    <xf numFmtId="0" fontId="72" fillId="0" borderId="0" xfId="2" applyFont="1" applyFill="1"/>
    <xf numFmtId="165" fontId="73" fillId="0" borderId="3" xfId="2" applyNumberFormat="1" applyFont="1" applyFill="1" applyBorder="1" applyAlignment="1">
      <alignment horizontal="center" vertical="center" wrapText="1"/>
    </xf>
    <xf numFmtId="164" fontId="73" fillId="0" borderId="3" xfId="2" applyNumberFormat="1" applyFont="1" applyFill="1" applyBorder="1" applyAlignment="1">
      <alignment horizontal="center" vertical="center" wrapText="1"/>
    </xf>
    <xf numFmtId="49" fontId="74" fillId="0" borderId="3" xfId="2" applyNumberFormat="1" applyFont="1" applyFill="1" applyBorder="1" applyAlignment="1">
      <alignment horizontal="center" vertical="center" wrapText="1"/>
    </xf>
    <xf numFmtId="165" fontId="75" fillId="0" borderId="3" xfId="2" applyNumberFormat="1" applyFont="1" applyFill="1" applyBorder="1" applyAlignment="1">
      <alignment horizontal="left" vertical="center" wrapText="1"/>
    </xf>
    <xf numFmtId="165" fontId="75" fillId="0" borderId="3" xfId="2" applyNumberFormat="1" applyFont="1" applyFill="1" applyBorder="1" applyAlignment="1">
      <alignment horizontal="center" vertical="center" wrapText="1"/>
    </xf>
    <xf numFmtId="165" fontId="76" fillId="0" borderId="3" xfId="2" applyNumberFormat="1" applyFont="1" applyFill="1" applyBorder="1" applyAlignment="1">
      <alignment horizontal="center" vertical="center" wrapText="1"/>
    </xf>
    <xf numFmtId="165" fontId="74" fillId="0" borderId="3" xfId="2" applyNumberFormat="1" applyFont="1" applyFill="1" applyBorder="1" applyAlignment="1">
      <alignment horizontal="center" vertical="center" wrapText="1"/>
    </xf>
    <xf numFmtId="165" fontId="75" fillId="0" borderId="3" xfId="2" applyNumberFormat="1" applyFont="1" applyFill="1" applyBorder="1" applyAlignment="1">
      <alignment vertical="center" wrapText="1"/>
    </xf>
    <xf numFmtId="165" fontId="8" fillId="0" borderId="3" xfId="2" applyNumberFormat="1" applyFont="1" applyFill="1" applyBorder="1" applyAlignment="1">
      <alignment horizontal="left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5" fontId="15" fillId="0" borderId="3" xfId="2" applyNumberFormat="1" applyFont="1" applyFill="1" applyBorder="1" applyAlignment="1">
      <alignment horizontal="center" vertical="center" wrapText="1"/>
    </xf>
    <xf numFmtId="0" fontId="77" fillId="0" borderId="0" xfId="2" applyFont="1" applyFill="1"/>
    <xf numFmtId="165" fontId="44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vertical="center" wrapText="1"/>
    </xf>
    <xf numFmtId="0" fontId="79" fillId="0" borderId="0" xfId="2" applyFont="1" applyFill="1"/>
    <xf numFmtId="165" fontId="11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vertical="center" wrapText="1"/>
    </xf>
    <xf numFmtId="0" fontId="81" fillId="0" borderId="0" xfId="2" applyFont="1" applyFill="1"/>
    <xf numFmtId="165" fontId="56" fillId="0" borderId="3" xfId="2" applyNumberFormat="1" applyFont="1" applyFill="1" applyBorder="1" applyAlignment="1">
      <alignment horizontal="left" vertical="center" wrapText="1"/>
    </xf>
    <xf numFmtId="165" fontId="82" fillId="0" borderId="3" xfId="2" applyNumberFormat="1" applyFont="1" applyFill="1" applyBorder="1" applyAlignment="1">
      <alignment horizontal="center" vertical="center" wrapText="1"/>
    </xf>
    <xf numFmtId="3" fontId="82" fillId="0" borderId="3" xfId="2" applyNumberFormat="1" applyFont="1" applyFill="1" applyBorder="1" applyAlignment="1">
      <alignment horizontal="center" vertical="center" wrapText="1"/>
    </xf>
    <xf numFmtId="164" fontId="23" fillId="0" borderId="3" xfId="2" applyNumberFormat="1" applyFont="1" applyFill="1" applyBorder="1" applyAlignment="1">
      <alignment horizontal="center" vertical="center" wrapText="1"/>
    </xf>
    <xf numFmtId="165" fontId="22" fillId="0" borderId="0" xfId="2" applyNumberFormat="1" applyFont="1" applyFill="1" applyBorder="1" applyAlignment="1">
      <alignment horizontal="center" vertical="center" wrapText="1"/>
    </xf>
    <xf numFmtId="0" fontId="83" fillId="0" borderId="0" xfId="2" applyFont="1" applyFill="1"/>
    <xf numFmtId="3" fontId="53" fillId="0" borderId="3" xfId="2" applyNumberFormat="1" applyFont="1" applyFill="1" applyBorder="1" applyAlignment="1">
      <alignment horizontal="center" vertical="center" wrapText="1"/>
    </xf>
    <xf numFmtId="0" fontId="85" fillId="0" borderId="0" xfId="2" applyFont="1" applyFill="1"/>
    <xf numFmtId="165" fontId="18" fillId="0" borderId="3" xfId="2" applyNumberFormat="1" applyFont="1" applyFill="1" applyBorder="1" applyAlignment="1">
      <alignment horizontal="left" vertical="center" wrapText="1"/>
    </xf>
    <xf numFmtId="0" fontId="86" fillId="0" borderId="0" xfId="2" applyFont="1" applyFill="1"/>
    <xf numFmtId="3" fontId="11" fillId="0" borderId="3" xfId="2" applyNumberFormat="1" applyFont="1" applyFill="1" applyBorder="1" applyAlignment="1">
      <alignment horizontal="center" vertical="center" wrapText="1"/>
    </xf>
    <xf numFmtId="0" fontId="40" fillId="0" borderId="0" xfId="2" applyFont="1"/>
    <xf numFmtId="0" fontId="43" fillId="0" borderId="0" xfId="2" applyFont="1"/>
    <xf numFmtId="0" fontId="20" fillId="0" borderId="0" xfId="2" applyFont="1" applyFill="1"/>
    <xf numFmtId="165" fontId="87" fillId="0" borderId="3" xfId="2" applyNumberFormat="1" applyFont="1" applyFill="1" applyBorder="1" applyAlignment="1">
      <alignment horizontal="center" vertical="center" wrapText="1"/>
    </xf>
    <xf numFmtId="165" fontId="56" fillId="0" borderId="3" xfId="2" applyNumberFormat="1" applyFont="1" applyFill="1" applyBorder="1" applyAlignment="1">
      <alignment vertical="center" wrapText="1"/>
    </xf>
    <xf numFmtId="0" fontId="76" fillId="0" borderId="0" xfId="2" applyFont="1" applyFill="1"/>
    <xf numFmtId="165" fontId="38" fillId="0" borderId="3" xfId="2" applyNumberFormat="1" applyFont="1" applyFill="1" applyBorder="1" applyAlignment="1">
      <alignment horizontal="center" vertical="center" wrapText="1"/>
    </xf>
    <xf numFmtId="0" fontId="37" fillId="0" borderId="0" xfId="2" applyFont="1" applyFill="1"/>
    <xf numFmtId="0" fontId="51" fillId="0" borderId="0" xfId="2" applyFont="1" applyFill="1"/>
    <xf numFmtId="49" fontId="88" fillId="0" borderId="3" xfId="2" applyNumberFormat="1" applyFont="1" applyFill="1" applyBorder="1" applyAlignment="1">
      <alignment horizontal="center" vertical="center" wrapText="1"/>
    </xf>
    <xf numFmtId="164" fontId="49" fillId="0" borderId="3" xfId="2" applyNumberFormat="1" applyFont="1" applyFill="1" applyBorder="1" applyAlignment="1">
      <alignment horizontal="center" vertical="center" wrapText="1"/>
    </xf>
    <xf numFmtId="10" fontId="50" fillId="0" borderId="3" xfId="2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vertical="center" wrapText="1"/>
    </xf>
    <xf numFmtId="49" fontId="41" fillId="0" borderId="4" xfId="2" applyNumberFormat="1" applyFont="1" applyBorder="1"/>
    <xf numFmtId="164" fontId="84" fillId="0" borderId="3" xfId="3" applyNumberFormat="1" applyFont="1" applyFill="1" applyBorder="1" applyAlignment="1">
      <alignment horizontal="center" vertical="center" wrapText="1"/>
    </xf>
    <xf numFmtId="49" fontId="41" fillId="0" borderId="3" xfId="2" applyNumberFormat="1" applyFont="1" applyFill="1" applyBorder="1"/>
    <xf numFmtId="49" fontId="41" fillId="0" borderId="3" xfId="2" applyNumberFormat="1" applyFont="1" applyBorder="1"/>
    <xf numFmtId="0" fontId="25" fillId="0" borderId="0" xfId="2" applyFont="1" applyFill="1"/>
    <xf numFmtId="165" fontId="26" fillId="0" borderId="3" xfId="2" applyNumberFormat="1" applyFont="1" applyFill="1" applyBorder="1" applyAlignment="1">
      <alignment horizontal="left" vertical="center" wrapText="1"/>
    </xf>
    <xf numFmtId="166" fontId="26" fillId="0" borderId="3" xfId="1" applyNumberFormat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164" fontId="15" fillId="0" borderId="3" xfId="3" applyNumberFormat="1" applyFont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 wrapText="1"/>
    </xf>
    <xf numFmtId="9" fontId="8" fillId="0" borderId="3" xfId="1" applyFont="1" applyFill="1" applyBorder="1" applyAlignment="1">
      <alignment horizontal="center" vertical="center" wrapText="1"/>
    </xf>
    <xf numFmtId="167" fontId="54" fillId="0" borderId="3" xfId="2" applyNumberFormat="1" applyFont="1" applyFill="1" applyBorder="1" applyAlignment="1">
      <alignment horizontal="left" vertical="center" wrapText="1"/>
    </xf>
    <xf numFmtId="0" fontId="89" fillId="0" borderId="0" xfId="2" applyFont="1" applyFill="1"/>
    <xf numFmtId="167" fontId="29" fillId="0" borderId="3" xfId="2" applyNumberFormat="1" applyFont="1" applyFill="1" applyBorder="1" applyAlignment="1">
      <alignment vertical="center" wrapText="1"/>
    </xf>
    <xf numFmtId="166" fontId="29" fillId="0" borderId="3" xfId="1" applyNumberFormat="1" applyFont="1" applyFill="1" applyBorder="1" applyAlignment="1">
      <alignment horizontal="center" vertical="center" wrapText="1"/>
    </xf>
    <xf numFmtId="167" fontId="54" fillId="0" borderId="3" xfId="2" applyNumberFormat="1" applyFont="1" applyFill="1" applyBorder="1" applyAlignment="1">
      <alignment vertical="center" wrapText="1"/>
    </xf>
    <xf numFmtId="0" fontId="91" fillId="0" borderId="0" xfId="2" applyFont="1" applyFill="1"/>
    <xf numFmtId="0" fontId="91" fillId="3" borderId="0" xfId="2" applyFont="1" applyFill="1"/>
    <xf numFmtId="49" fontId="92" fillId="0" borderId="3" xfId="2" applyNumberFormat="1" applyFont="1" applyFill="1" applyBorder="1" applyAlignment="1">
      <alignment horizontal="center" vertical="center" wrapText="1"/>
    </xf>
    <xf numFmtId="167" fontId="93" fillId="0" borderId="3" xfId="2" applyNumberFormat="1" applyFont="1" applyFill="1" applyBorder="1" applyAlignment="1">
      <alignment vertical="center" wrapText="1"/>
    </xf>
    <xf numFmtId="165" fontId="93" fillId="0" borderId="3" xfId="2" quotePrefix="1" applyNumberFormat="1" applyFont="1" applyFill="1" applyBorder="1" applyAlignment="1">
      <alignment horizontal="center" vertical="center" wrapText="1"/>
    </xf>
    <xf numFmtId="165" fontId="93" fillId="0" borderId="3" xfId="2" applyNumberFormat="1" applyFont="1" applyFill="1" applyBorder="1" applyAlignment="1">
      <alignment horizontal="center" vertical="center" wrapText="1"/>
    </xf>
    <xf numFmtId="165" fontId="9" fillId="0" borderId="3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0" fontId="94" fillId="0" borderId="0" xfId="2" applyFont="1" applyFill="1"/>
    <xf numFmtId="167" fontId="9" fillId="0" borderId="3" xfId="2" applyNumberFormat="1" applyFont="1" applyFill="1" applyBorder="1" applyAlignment="1">
      <alignment horizontal="center" vertical="center" wrapText="1"/>
    </xf>
    <xf numFmtId="165" fontId="10" fillId="0" borderId="3" xfId="2" quotePrefix="1" applyNumberFormat="1" applyFont="1" applyFill="1" applyBorder="1" applyAlignment="1">
      <alignment horizontal="center" vertical="center" wrapText="1"/>
    </xf>
    <xf numFmtId="164" fontId="10" fillId="0" borderId="3" xfId="2" quotePrefix="1" applyNumberFormat="1" applyFont="1" applyFill="1" applyBorder="1" applyAlignment="1">
      <alignment horizontal="center" vertical="center" wrapText="1"/>
    </xf>
    <xf numFmtId="0" fontId="95" fillId="0" borderId="0" xfId="2" applyFont="1" applyFill="1"/>
    <xf numFmtId="0" fontId="67" fillId="0" borderId="0" xfId="2" applyFont="1" applyFill="1"/>
    <xf numFmtId="167" fontId="15" fillId="0" borderId="3" xfId="2" applyNumberFormat="1" applyFont="1" applyFill="1" applyBorder="1" applyAlignment="1">
      <alignment horizontal="center" vertical="center" wrapText="1"/>
    </xf>
    <xf numFmtId="0" fontId="62" fillId="0" borderId="0" xfId="2" applyFont="1" applyFill="1" applyAlignment="1">
      <alignment horizontal="center"/>
    </xf>
    <xf numFmtId="49" fontId="96" fillId="0" borderId="3" xfId="2" applyNumberFormat="1" applyFont="1" applyFill="1" applyBorder="1" applyAlignment="1">
      <alignment horizontal="center" vertical="center" wrapText="1"/>
    </xf>
    <xf numFmtId="164" fontId="27" fillId="0" borderId="3" xfId="3" applyNumberFormat="1" applyFont="1" applyFill="1" applyBorder="1" applyAlignment="1">
      <alignment horizontal="left" vertical="center" wrapText="1"/>
    </xf>
    <xf numFmtId="164" fontId="29" fillId="0" borderId="3" xfId="2" applyNumberFormat="1" applyFont="1" applyFill="1" applyBorder="1" applyAlignment="1">
      <alignment horizontal="center" vertical="center" wrapText="1"/>
    </xf>
    <xf numFmtId="0" fontId="97" fillId="0" borderId="0" xfId="2" applyFont="1" applyFill="1"/>
    <xf numFmtId="165" fontId="29" fillId="0" borderId="3" xfId="2" quotePrefix="1" applyNumberFormat="1" applyFont="1" applyFill="1" applyBorder="1" applyAlignment="1">
      <alignment horizontal="center" vertical="center" wrapText="1"/>
    </xf>
    <xf numFmtId="0" fontId="95" fillId="0" borderId="0" xfId="2" applyFont="1" applyFill="1" applyAlignment="1">
      <alignment horizontal="center"/>
    </xf>
    <xf numFmtId="165" fontId="54" fillId="0" borderId="3" xfId="2" quotePrefix="1" applyNumberFormat="1" applyFont="1" applyFill="1" applyBorder="1" applyAlignment="1">
      <alignment horizontal="center" vertical="center" wrapText="1"/>
    </xf>
    <xf numFmtId="164" fontId="54" fillId="0" borderId="3" xfId="2" quotePrefix="1" applyNumberFormat="1" applyFont="1" applyFill="1" applyBorder="1" applyAlignment="1">
      <alignment horizontal="center" vertical="center" wrapText="1"/>
    </xf>
    <xf numFmtId="0" fontId="98" fillId="0" borderId="0" xfId="2" applyFont="1" applyFill="1" applyAlignment="1">
      <alignment horizontal="center"/>
    </xf>
    <xf numFmtId="164" fontId="29" fillId="0" borderId="3" xfId="2" quotePrefix="1" applyNumberFormat="1" applyFont="1" applyFill="1" applyBorder="1" applyAlignment="1">
      <alignment horizontal="center" vertical="center" wrapText="1"/>
    </xf>
    <xf numFmtId="165" fontId="99" fillId="0" borderId="3" xfId="2" applyNumberFormat="1" applyFont="1" applyFill="1" applyBorder="1" applyAlignment="1">
      <alignment horizontal="center" vertical="center" wrapText="1"/>
    </xf>
    <xf numFmtId="0" fontId="47" fillId="0" borderId="0" xfId="2" applyFont="1" applyFill="1" applyAlignment="1">
      <alignment horizontal="center"/>
    </xf>
    <xf numFmtId="166" fontId="8" fillId="0" borderId="3" xfId="2" applyNumberFormat="1" applyFont="1" applyFill="1" applyBorder="1" applyAlignment="1">
      <alignment horizontal="center" vertical="center" wrapText="1"/>
    </xf>
    <xf numFmtId="166" fontId="54" fillId="0" borderId="3" xfId="2" applyNumberFormat="1" applyFont="1" applyFill="1" applyBorder="1" applyAlignment="1">
      <alignment horizontal="center" vertical="center" wrapText="1"/>
    </xf>
    <xf numFmtId="167" fontId="8" fillId="0" borderId="3" xfId="2" applyNumberFormat="1" applyFont="1" applyFill="1" applyBorder="1" applyAlignment="1">
      <alignment horizontal="center" vertical="center" wrapText="1"/>
    </xf>
    <xf numFmtId="167" fontId="58" fillId="0" borderId="3" xfId="2" applyNumberFormat="1" applyFont="1" applyFill="1" applyBorder="1" applyAlignment="1">
      <alignment vertical="center" wrapText="1"/>
    </xf>
    <xf numFmtId="167" fontId="58" fillId="3" borderId="3" xfId="2" applyNumberFormat="1" applyFont="1" applyFill="1" applyBorder="1" applyAlignment="1">
      <alignment vertical="center" wrapText="1"/>
    </xf>
    <xf numFmtId="167" fontId="15" fillId="0" borderId="3" xfId="2" applyNumberFormat="1" applyFont="1" applyFill="1" applyBorder="1" applyAlignment="1">
      <alignment vertical="center" wrapText="1"/>
    </xf>
    <xf numFmtId="167" fontId="56" fillId="3" borderId="3" xfId="2" applyNumberFormat="1" applyFont="1" applyFill="1" applyBorder="1" applyAlignment="1">
      <alignment vertical="center" wrapText="1"/>
    </xf>
    <xf numFmtId="167" fontId="100" fillId="0" borderId="3" xfId="2" applyNumberFormat="1" applyFont="1" applyFill="1" applyBorder="1" applyAlignment="1">
      <alignment vertical="center" wrapText="1"/>
    </xf>
    <xf numFmtId="49" fontId="42" fillId="4" borderId="3" xfId="2" applyNumberFormat="1" applyFont="1" applyFill="1" applyBorder="1" applyAlignment="1">
      <alignment horizontal="center" vertical="center" wrapText="1"/>
    </xf>
    <xf numFmtId="167" fontId="10" fillId="4" borderId="3" xfId="2" applyNumberFormat="1" applyFont="1" applyFill="1" applyBorder="1" applyAlignment="1">
      <alignment vertical="center" wrapText="1"/>
    </xf>
    <xf numFmtId="165" fontId="18" fillId="4" borderId="3" xfId="2" applyNumberFormat="1" applyFont="1" applyFill="1" applyBorder="1" applyAlignment="1">
      <alignment horizontal="center" vertical="center" wrapText="1"/>
    </xf>
    <xf numFmtId="164" fontId="18" fillId="4" borderId="3" xfId="2" applyNumberFormat="1" applyFont="1" applyFill="1" applyBorder="1" applyAlignment="1">
      <alignment horizontal="center" vertical="center" wrapText="1"/>
    </xf>
    <xf numFmtId="165" fontId="54" fillId="4" borderId="3" xfId="2" applyNumberFormat="1" applyFont="1" applyFill="1" applyBorder="1" applyAlignment="1">
      <alignment horizontal="center" vertical="center" wrapText="1"/>
    </xf>
    <xf numFmtId="0" fontId="55" fillId="4" borderId="0" xfId="2" applyFont="1" applyFill="1"/>
    <xf numFmtId="49" fontId="82" fillId="0" borderId="3" xfId="2" applyNumberFormat="1" applyFont="1" applyFill="1" applyBorder="1" applyAlignment="1">
      <alignment horizontal="center" vertical="center" wrapText="1"/>
    </xf>
    <xf numFmtId="167" fontId="23" fillId="0" borderId="3" xfId="2" applyNumberFormat="1" applyFont="1" applyFill="1" applyBorder="1" applyAlignment="1">
      <alignment horizontal="left" vertical="center" wrapText="1"/>
    </xf>
    <xf numFmtId="49" fontId="83" fillId="0" borderId="3" xfId="2" applyNumberFormat="1" applyFont="1" applyFill="1" applyBorder="1" applyAlignment="1">
      <alignment horizontal="center" vertical="center" wrapText="1"/>
    </xf>
    <xf numFmtId="167" fontId="22" fillId="0" borderId="3" xfId="2" applyNumberFormat="1" applyFont="1" applyFill="1" applyBorder="1" applyAlignment="1">
      <alignment horizontal="left" vertical="center" wrapText="1"/>
    </xf>
    <xf numFmtId="165" fontId="22" fillId="0" borderId="3" xfId="2" applyNumberFormat="1" applyFont="1" applyFill="1" applyBorder="1" applyAlignment="1">
      <alignment horizontal="center" vertical="center" wrapText="1"/>
    </xf>
    <xf numFmtId="164" fontId="22" fillId="0" borderId="3" xfId="2" applyNumberFormat="1" applyFont="1" applyFill="1" applyBorder="1" applyAlignment="1">
      <alignment horizontal="center" vertical="center" wrapText="1"/>
    </xf>
    <xf numFmtId="49" fontId="66" fillId="0" borderId="3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49" fontId="101" fillId="0" borderId="3" xfId="2" applyNumberFormat="1" applyFont="1" applyFill="1" applyBorder="1" applyAlignment="1">
      <alignment horizontal="center" vertical="center" wrapText="1"/>
    </xf>
    <xf numFmtId="167" fontId="20" fillId="0" borderId="3" xfId="2" applyNumberFormat="1" applyFont="1" applyFill="1" applyBorder="1" applyAlignment="1">
      <alignment horizontal="left" vertical="center" wrapText="1"/>
    </xf>
    <xf numFmtId="165" fontId="20" fillId="0" borderId="3" xfId="2" applyNumberFormat="1" applyFont="1" applyFill="1" applyBorder="1" applyAlignment="1">
      <alignment horizontal="center" vertical="center" wrapText="1"/>
    </xf>
    <xf numFmtId="164" fontId="20" fillId="0" borderId="3" xfId="2" applyNumberFormat="1" applyFont="1" applyFill="1" applyBorder="1" applyAlignment="1">
      <alignment horizontal="center" vertical="center" wrapText="1"/>
    </xf>
    <xf numFmtId="167" fontId="20" fillId="0" borderId="3" xfId="2" applyNumberFormat="1" applyFont="1" applyFill="1" applyBorder="1" applyAlignment="1">
      <alignment vertical="center" wrapText="1"/>
    </xf>
    <xf numFmtId="167" fontId="75" fillId="0" borderId="3" xfId="2" applyNumberFormat="1" applyFont="1" applyFill="1" applyBorder="1" applyAlignment="1">
      <alignment horizontal="center" vertical="center" wrapText="1"/>
    </xf>
    <xf numFmtId="49" fontId="102" fillId="0" borderId="3" xfId="2" applyNumberFormat="1" applyFont="1" applyFill="1" applyBorder="1" applyAlignment="1">
      <alignment horizontal="center" vertical="center" wrapText="1"/>
    </xf>
    <xf numFmtId="167" fontId="25" fillId="0" borderId="3" xfId="2" applyNumberFormat="1" applyFont="1" applyFill="1" applyBorder="1" applyAlignment="1">
      <alignment vertical="center" wrapText="1"/>
    </xf>
    <xf numFmtId="165" fontId="78" fillId="0" borderId="3" xfId="2" applyNumberFormat="1" applyFont="1" applyFill="1" applyBorder="1" applyAlignment="1">
      <alignment horizontal="center" vertical="center" wrapText="1"/>
    </xf>
    <xf numFmtId="0" fontId="7" fillId="0" borderId="0" xfId="2" applyFont="1" applyFill="1"/>
    <xf numFmtId="0" fontId="103" fillId="0" borderId="0" xfId="2" applyFont="1"/>
    <xf numFmtId="0" fontId="103" fillId="0" borderId="0" xfId="2" applyFont="1" applyFill="1"/>
    <xf numFmtId="164" fontId="80" fillId="0" borderId="0" xfId="2" applyNumberFormat="1" applyFont="1" applyFill="1" applyBorder="1" applyAlignment="1">
      <alignment horizontal="center" vertical="center" wrapText="1"/>
    </xf>
    <xf numFmtId="0" fontId="72" fillId="0" borderId="0" xfId="2" applyFont="1"/>
    <xf numFmtId="165" fontId="34" fillId="0" borderId="3" xfId="3" applyNumberFormat="1" applyFont="1" applyFill="1" applyBorder="1" applyAlignment="1">
      <alignment horizontal="left" vertical="center" wrapText="1"/>
    </xf>
    <xf numFmtId="0" fontId="105" fillId="0" borderId="0" xfId="2" applyFont="1" applyFill="1"/>
    <xf numFmtId="165" fontId="15" fillId="0" borderId="3" xfId="2" applyNumberFormat="1" applyFont="1" applyFill="1" applyBorder="1" applyAlignment="1">
      <alignment horizontal="left" vertical="center" wrapText="1"/>
    </xf>
    <xf numFmtId="166" fontId="15" fillId="0" borderId="3" xfId="1" applyNumberFormat="1" applyFont="1" applyFill="1" applyBorder="1" applyAlignment="1">
      <alignment horizontal="center" vertical="center" wrapText="1"/>
    </xf>
    <xf numFmtId="165" fontId="57" fillId="0" borderId="3" xfId="2" applyNumberFormat="1" applyFont="1" applyFill="1" applyBorder="1" applyAlignment="1">
      <alignment horizontal="center" vertical="center" wrapText="1"/>
    </xf>
    <xf numFmtId="166" fontId="56" fillId="0" borderId="3" xfId="1" applyNumberFormat="1" applyFont="1" applyFill="1" applyBorder="1" applyAlignment="1">
      <alignment horizontal="center" vertical="center" wrapText="1"/>
    </xf>
    <xf numFmtId="49" fontId="106" fillId="0" borderId="2" xfId="2" applyNumberFormat="1" applyFont="1" applyFill="1" applyBorder="1" applyAlignment="1">
      <alignment vertical="center"/>
    </xf>
    <xf numFmtId="0" fontId="107" fillId="0" borderId="0" xfId="2" applyFont="1" applyFill="1"/>
    <xf numFmtId="49" fontId="106" fillId="0" borderId="9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 wrapText="1"/>
    </xf>
    <xf numFmtId="164" fontId="15" fillId="0" borderId="3" xfId="2" applyNumberFormat="1" applyFont="1" applyFill="1" applyBorder="1" applyAlignment="1">
      <alignment vertical="center" wrapText="1"/>
    </xf>
    <xf numFmtId="49" fontId="108" fillId="0" borderId="9" xfId="2" applyNumberFormat="1" applyFont="1" applyFill="1" applyBorder="1" applyAlignment="1">
      <alignment vertical="center"/>
    </xf>
    <xf numFmtId="165" fontId="36" fillId="0" borderId="3" xfId="2" applyNumberFormat="1" applyFont="1" applyFill="1" applyBorder="1" applyAlignment="1">
      <alignment horizontal="left" vertical="center" wrapText="1"/>
    </xf>
    <xf numFmtId="165" fontId="36" fillId="0" borderId="3" xfId="2" applyNumberFormat="1" applyFont="1" applyFill="1" applyBorder="1" applyAlignment="1">
      <alignment horizontal="center" vertical="center" wrapText="1"/>
    </xf>
    <xf numFmtId="164" fontId="36" fillId="0" borderId="3" xfId="2" applyNumberFormat="1" applyFont="1" applyFill="1" applyBorder="1" applyAlignment="1">
      <alignment horizontal="center" vertical="center" wrapText="1"/>
    </xf>
    <xf numFmtId="0" fontId="109" fillId="0" borderId="0" xfId="2" applyFont="1" applyFill="1"/>
    <xf numFmtId="165" fontId="8" fillId="0" borderId="3" xfId="2" applyNumberFormat="1" applyFont="1" applyFill="1" applyBorder="1" applyAlignment="1">
      <alignment vertical="center" wrapText="1"/>
    </xf>
    <xf numFmtId="165" fontId="84" fillId="0" borderId="3" xfId="2" applyNumberFormat="1" applyFont="1" applyFill="1" applyBorder="1" applyAlignment="1">
      <alignment horizontal="center" vertical="center" wrapText="1"/>
    </xf>
    <xf numFmtId="164" fontId="84" fillId="0" borderId="3" xfId="2" applyNumberFormat="1" applyFont="1" applyFill="1" applyBorder="1" applyAlignment="1">
      <alignment horizontal="center" vertical="center" wrapText="1"/>
    </xf>
    <xf numFmtId="165" fontId="8" fillId="0" borderId="3" xfId="5" applyNumberFormat="1" applyFont="1" applyFill="1" applyBorder="1" applyAlignment="1">
      <alignment horizontal="left" vertical="center" wrapText="1"/>
    </xf>
    <xf numFmtId="165" fontId="54" fillId="0" borderId="3" xfId="5" applyNumberFormat="1" applyFont="1" applyFill="1" applyBorder="1" applyAlignment="1">
      <alignment horizontal="left" vertical="center" wrapText="1"/>
    </xf>
    <xf numFmtId="0" fontId="110" fillId="0" borderId="0" xfId="2" applyFont="1" applyFill="1"/>
    <xf numFmtId="165" fontId="111" fillId="0" borderId="3" xfId="2" applyNumberFormat="1" applyFont="1" applyFill="1" applyBorder="1" applyAlignment="1">
      <alignment horizontal="left" vertical="center" wrapText="1"/>
    </xf>
    <xf numFmtId="165" fontId="111" fillId="0" borderId="3" xfId="2" applyNumberFormat="1" applyFont="1" applyFill="1" applyBorder="1" applyAlignment="1">
      <alignment horizontal="center" vertical="center" wrapText="1"/>
    </xf>
    <xf numFmtId="164" fontId="111" fillId="0" borderId="3" xfId="2" applyNumberFormat="1" applyFont="1" applyFill="1" applyBorder="1" applyAlignment="1">
      <alignment horizontal="center" vertical="center" wrapText="1"/>
    </xf>
    <xf numFmtId="165" fontId="32" fillId="0" borderId="3" xfId="2" applyNumberFormat="1" applyFont="1" applyFill="1" applyBorder="1" applyAlignment="1">
      <alignment horizontal="center" vertical="center" wrapText="1"/>
    </xf>
    <xf numFmtId="164" fontId="32" fillId="0" borderId="3" xfId="2" applyNumberFormat="1" applyFont="1" applyFill="1" applyBorder="1" applyAlignment="1">
      <alignment horizontal="center" vertical="center" wrapText="1"/>
    </xf>
    <xf numFmtId="166" fontId="23" fillId="0" borderId="3" xfId="2" applyNumberFormat="1" applyFont="1" applyFill="1" applyBorder="1" applyAlignment="1">
      <alignment horizontal="center" vertical="center" wrapText="1"/>
    </xf>
    <xf numFmtId="166" fontId="18" fillId="0" borderId="3" xfId="2" applyNumberFormat="1" applyFont="1" applyFill="1" applyBorder="1" applyAlignment="1">
      <alignment horizontal="center" vertical="center" wrapText="1"/>
    </xf>
    <xf numFmtId="0" fontId="107" fillId="0" borderId="0" xfId="2" applyFont="1"/>
    <xf numFmtId="49" fontId="53" fillId="0" borderId="3" xfId="2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/>
    </xf>
    <xf numFmtId="49" fontId="71" fillId="0" borderId="3" xfId="2" applyNumberFormat="1" applyFont="1" applyFill="1" applyBorder="1" applyAlignment="1">
      <alignment horizontal="center" vertical="center"/>
    </xf>
    <xf numFmtId="0" fontId="59" fillId="0" borderId="0" xfId="2" applyFont="1" applyFill="1" applyAlignment="1"/>
    <xf numFmtId="49" fontId="42" fillId="0" borderId="3" xfId="2" applyNumberFormat="1" applyFont="1" applyFill="1" applyBorder="1" applyAlignment="1">
      <alignment horizontal="center" vertical="center"/>
    </xf>
    <xf numFmtId="0" fontId="105" fillId="0" borderId="0" xfId="2" applyFont="1"/>
    <xf numFmtId="0" fontId="59" fillId="0" borderId="0" xfId="2" applyFont="1"/>
    <xf numFmtId="0" fontId="112" fillId="0" borderId="0" xfId="2" applyFont="1" applyFill="1"/>
    <xf numFmtId="0" fontId="112" fillId="0" borderId="0" xfId="2" applyFont="1"/>
    <xf numFmtId="166" fontId="27" fillId="0" borderId="3" xfId="2" applyNumberFormat="1" applyFont="1" applyFill="1" applyBorder="1" applyAlignment="1">
      <alignment horizontal="center" vertical="center" wrapText="1"/>
    </xf>
    <xf numFmtId="0" fontId="22" fillId="0" borderId="0" xfId="2" applyFont="1" applyFill="1"/>
    <xf numFmtId="165" fontId="53" fillId="0" borderId="3" xfId="2" applyNumberFormat="1" applyFont="1" applyFill="1" applyBorder="1" applyAlignment="1">
      <alignment horizontal="center" vertical="center" wrapText="1"/>
    </xf>
    <xf numFmtId="165" fontId="66" fillId="0" borderId="3" xfId="2" applyNumberFormat="1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left" vertical="center" wrapText="1"/>
    </xf>
    <xf numFmtId="166" fontId="9" fillId="0" borderId="3" xfId="2" applyNumberFormat="1" applyFont="1" applyFill="1" applyBorder="1" applyAlignment="1">
      <alignment horizontal="center" vertical="center" wrapText="1"/>
    </xf>
    <xf numFmtId="0" fontId="98" fillId="0" borderId="0" xfId="2" applyFont="1" applyFill="1"/>
    <xf numFmtId="0" fontId="98" fillId="0" borderId="0" xfId="2" applyFont="1"/>
    <xf numFmtId="167" fontId="80" fillId="0" borderId="0" xfId="2" applyNumberFormat="1" applyFont="1" applyFill="1" applyBorder="1" applyAlignment="1">
      <alignment horizontal="center"/>
    </xf>
    <xf numFmtId="165" fontId="113" fillId="0" borderId="3" xfId="2" applyNumberFormat="1" applyFont="1" applyFill="1" applyBorder="1" applyAlignment="1">
      <alignment horizontal="center" vertical="center" wrapText="1"/>
    </xf>
    <xf numFmtId="165" fontId="114" fillId="0" borderId="3" xfId="2" applyNumberFormat="1" applyFont="1" applyFill="1" applyBorder="1" applyAlignment="1">
      <alignment horizontal="center" vertical="center" wrapText="1"/>
    </xf>
    <xf numFmtId="164" fontId="113" fillId="0" borderId="3" xfId="2" applyNumberFormat="1" applyFont="1" applyFill="1" applyBorder="1" applyAlignment="1">
      <alignment horizontal="center" vertical="center" wrapText="1"/>
    </xf>
    <xf numFmtId="165" fontId="11" fillId="0" borderId="3" xfId="2" applyNumberFormat="1" applyFont="1" applyFill="1" applyBorder="1" applyAlignment="1">
      <alignment horizontal="center" vertical="center"/>
    </xf>
    <xf numFmtId="165" fontId="10" fillId="0" borderId="3" xfId="2" applyNumberFormat="1" applyFont="1" applyFill="1" applyBorder="1" applyAlignment="1">
      <alignment horizontal="left" vertical="top" wrapText="1"/>
    </xf>
    <xf numFmtId="165" fontId="57" fillId="0" borderId="3" xfId="2" applyNumberFormat="1" applyFont="1" applyFill="1" applyBorder="1" applyAlignment="1">
      <alignment horizontal="center" vertical="center"/>
    </xf>
    <xf numFmtId="49" fontId="57" fillId="0" borderId="3" xfId="2" applyNumberFormat="1" applyFont="1" applyFill="1" applyBorder="1" applyAlignment="1">
      <alignment horizontal="center" vertical="center"/>
    </xf>
    <xf numFmtId="165" fontId="115" fillId="0" borderId="3" xfId="2" applyNumberFormat="1" applyFont="1" applyFill="1" applyBorder="1" applyAlignment="1">
      <alignment vertical="center" wrapText="1"/>
    </xf>
    <xf numFmtId="165" fontId="49" fillId="0" borderId="3" xfId="2" applyNumberFormat="1" applyFont="1" applyFill="1" applyBorder="1" applyAlignment="1">
      <alignment vertical="center" wrapText="1"/>
    </xf>
    <xf numFmtId="166" fontId="49" fillId="0" borderId="3" xfId="2" applyNumberFormat="1" applyFont="1" applyFill="1" applyBorder="1" applyAlignment="1">
      <alignment horizontal="center" vertical="center" wrapText="1"/>
    </xf>
    <xf numFmtId="165" fontId="115" fillId="0" borderId="3" xfId="2" applyNumberFormat="1" applyFont="1" applyFill="1" applyBorder="1" applyAlignment="1">
      <alignment horizontal="center" vertical="center" wrapText="1"/>
    </xf>
    <xf numFmtId="0" fontId="116" fillId="0" borderId="0" xfId="2" applyFont="1" applyFill="1"/>
    <xf numFmtId="166" fontId="54" fillId="0" borderId="3" xfId="1" applyNumberFormat="1" applyFont="1" applyFill="1" applyBorder="1" applyAlignment="1">
      <alignment horizontal="center" vertical="center" wrapText="1"/>
    </xf>
    <xf numFmtId="0" fontId="12" fillId="0" borderId="3" xfId="2" applyFont="1" applyFill="1" applyBorder="1"/>
    <xf numFmtId="49" fontId="117" fillId="0" borderId="3" xfId="2" applyNumberFormat="1" applyFont="1" applyFill="1" applyBorder="1" applyAlignment="1">
      <alignment horizontal="center" vertical="center"/>
    </xf>
    <xf numFmtId="167" fontId="21" fillId="0" borderId="3" xfId="2" applyNumberFormat="1" applyFont="1" applyFill="1" applyBorder="1" applyAlignment="1">
      <alignment vertical="center" wrapText="1"/>
    </xf>
    <xf numFmtId="4" fontId="21" fillId="0" borderId="3" xfId="2" applyNumberFormat="1" applyFont="1" applyFill="1" applyBorder="1" applyAlignment="1">
      <alignment horizontal="center" vertical="center" wrapText="1"/>
    </xf>
    <xf numFmtId="0" fontId="118" fillId="0" borderId="0" xfId="2" applyFont="1" applyFill="1"/>
    <xf numFmtId="165" fontId="42" fillId="0" borderId="3" xfId="2" applyNumberFormat="1" applyFont="1" applyFill="1" applyBorder="1" applyAlignment="1">
      <alignment horizontal="center" vertical="center" wrapText="1"/>
    </xf>
    <xf numFmtId="49" fontId="119" fillId="0" borderId="3" xfId="2" applyNumberFormat="1" applyFont="1" applyFill="1" applyBorder="1" applyAlignment="1">
      <alignment horizontal="center" vertical="center"/>
    </xf>
    <xf numFmtId="167" fontId="34" fillId="0" borderId="3" xfId="2" applyNumberFormat="1" applyFont="1" applyFill="1" applyBorder="1" applyAlignment="1">
      <alignment vertical="center" wrapText="1"/>
    </xf>
    <xf numFmtId="165" fontId="34" fillId="0" borderId="3" xfId="2" applyNumberFormat="1" applyFont="1" applyFill="1" applyBorder="1" applyAlignment="1">
      <alignment horizontal="center" vertical="center" wrapText="1"/>
    </xf>
    <xf numFmtId="4" fontId="34" fillId="0" borderId="3" xfId="2" applyNumberFormat="1" applyFont="1" applyFill="1" applyBorder="1" applyAlignment="1">
      <alignment horizontal="center" vertical="center" wrapText="1"/>
    </xf>
    <xf numFmtId="165" fontId="50" fillId="0" borderId="3" xfId="3" applyNumberFormat="1" applyFont="1" applyBorder="1" applyAlignment="1">
      <alignment horizontal="left" vertical="center" wrapText="1"/>
    </xf>
    <xf numFmtId="165" fontId="50" fillId="0" borderId="3" xfId="3" applyNumberFormat="1" applyFont="1" applyBorder="1" applyAlignment="1">
      <alignment horizontal="center" vertical="center" wrapText="1"/>
    </xf>
    <xf numFmtId="164" fontId="50" fillId="0" borderId="3" xfId="3" applyNumberFormat="1" applyFont="1" applyBorder="1" applyAlignment="1">
      <alignment horizontal="center" vertical="center" wrapText="1"/>
    </xf>
    <xf numFmtId="166" fontId="50" fillId="0" borderId="3" xfId="3" applyNumberFormat="1" applyFont="1" applyBorder="1" applyAlignment="1">
      <alignment horizontal="center" vertical="center" wrapText="1"/>
    </xf>
    <xf numFmtId="0" fontId="120" fillId="0" borderId="0" xfId="2" applyFont="1" applyFill="1"/>
    <xf numFmtId="0" fontId="121" fillId="0" borderId="3" xfId="2" applyFont="1" applyFill="1" applyBorder="1"/>
    <xf numFmtId="165" fontId="15" fillId="0" borderId="3" xfId="3" applyNumberFormat="1" applyFont="1" applyBorder="1" applyAlignment="1">
      <alignment horizontal="left" vertical="center" wrapText="1"/>
    </xf>
    <xf numFmtId="165" fontId="15" fillId="0" borderId="3" xfId="3" applyNumberFormat="1" applyFont="1" applyBorder="1" applyAlignment="1">
      <alignment horizontal="center" vertical="center" wrapText="1"/>
    </xf>
    <xf numFmtId="165" fontId="122" fillId="0" borderId="3" xfId="2" applyNumberFormat="1" applyFont="1" applyFill="1" applyBorder="1" applyAlignment="1">
      <alignment horizontal="center" vertical="center" wrapText="1"/>
    </xf>
    <xf numFmtId="0" fontId="121" fillId="0" borderId="0" xfId="2" applyFont="1" applyFill="1"/>
    <xf numFmtId="49" fontId="74" fillId="0" borderId="3" xfId="2" applyNumberFormat="1" applyFont="1" applyFill="1" applyBorder="1" applyAlignment="1">
      <alignment horizontal="center" vertical="center"/>
    </xf>
    <xf numFmtId="167" fontId="75" fillId="0" borderId="3" xfId="2" applyNumberFormat="1" applyFont="1" applyFill="1" applyBorder="1" applyAlignment="1">
      <alignment vertical="center" wrapText="1"/>
    </xf>
    <xf numFmtId="165" fontId="123" fillId="0" borderId="3" xfId="2" applyNumberFormat="1" applyFont="1" applyFill="1" applyBorder="1" applyAlignment="1">
      <alignment horizontal="center" vertical="center" wrapText="1"/>
    </xf>
    <xf numFmtId="49" fontId="124" fillId="0" borderId="3" xfId="2" applyNumberFormat="1" applyFont="1" applyFill="1" applyBorder="1" applyAlignment="1">
      <alignment horizontal="center" vertical="center"/>
    </xf>
    <xf numFmtId="167" fontId="61" fillId="0" borderId="3" xfId="2" applyNumberFormat="1" applyFont="1" applyFill="1" applyBorder="1" applyAlignment="1">
      <alignment vertical="center" wrapText="1"/>
    </xf>
    <xf numFmtId="165" fontId="61" fillId="0" borderId="3" xfId="2" applyNumberFormat="1" applyFont="1" applyFill="1" applyBorder="1" applyAlignment="1">
      <alignment horizontal="center" vertical="center" wrapText="1"/>
    </xf>
    <xf numFmtId="165" fontId="16" fillId="0" borderId="3" xfId="2" applyNumberFormat="1" applyFont="1" applyFill="1" applyBorder="1" applyAlignment="1">
      <alignment horizontal="center" vertical="center" wrapText="1"/>
    </xf>
    <xf numFmtId="166" fontId="55" fillId="0" borderId="3" xfId="4" applyNumberFormat="1" applyFont="1" applyFill="1" applyBorder="1" applyAlignment="1">
      <alignment horizontal="center"/>
    </xf>
    <xf numFmtId="166" fontId="90" fillId="0" borderId="3" xfId="4" applyNumberFormat="1" applyFont="1" applyFill="1" applyBorder="1" applyAlignment="1">
      <alignment horizontal="left"/>
    </xf>
    <xf numFmtId="165" fontId="90" fillId="0" borderId="3" xfId="4" applyNumberFormat="1" applyFont="1" applyFill="1" applyBorder="1" applyAlignment="1">
      <alignment horizontal="center"/>
    </xf>
    <xf numFmtId="49" fontId="3" fillId="0" borderId="3" xfId="2" applyNumberFormat="1" applyFont="1" applyFill="1" applyBorder="1" applyAlignment="1">
      <alignment horizontal="center"/>
    </xf>
    <xf numFmtId="0" fontId="5" fillId="0" borderId="3" xfId="2" applyFont="1" applyFill="1" applyBorder="1"/>
    <xf numFmtId="164" fontId="5" fillId="0" borderId="3" xfId="2" applyNumberFormat="1" applyFont="1" applyFill="1" applyBorder="1"/>
    <xf numFmtId="164" fontId="2" fillId="0" borderId="0" xfId="2" applyNumberFormat="1" applyFill="1" applyBorder="1"/>
    <xf numFmtId="0" fontId="6" fillId="0" borderId="0" xfId="2" applyFont="1" applyFill="1"/>
    <xf numFmtId="0" fontId="5" fillId="0" borderId="0" xfId="2" applyFont="1" applyFill="1"/>
    <xf numFmtId="49" fontId="5" fillId="0" borderId="0" xfId="2" applyNumberFormat="1" applyFont="1" applyFill="1"/>
    <xf numFmtId="0" fontId="125" fillId="0" borderId="0" xfId="2" applyFont="1" applyFill="1" applyAlignment="1">
      <alignment vertical="center" wrapText="1"/>
    </xf>
    <xf numFmtId="0" fontId="65" fillId="0" borderId="0" xfId="2" applyFont="1" applyFill="1" applyAlignment="1">
      <alignment horizontal="justify" vertical="center"/>
    </xf>
    <xf numFmtId="0" fontId="126" fillId="0" borderId="0" xfId="2" applyFont="1" applyFill="1" applyAlignment="1">
      <alignment vertical="center"/>
    </xf>
    <xf numFmtId="0" fontId="65" fillId="0" borderId="0" xfId="2" applyFont="1" applyFill="1" applyAlignment="1">
      <alignment vertical="center"/>
    </xf>
    <xf numFmtId="0" fontId="2" fillId="0" borderId="0" xfId="2" applyFill="1" applyAlignment="1">
      <alignment vertical="center" wrapText="1"/>
    </xf>
    <xf numFmtId="164" fontId="2" fillId="0" borderId="0" xfId="2" applyNumberFormat="1" applyFill="1" applyAlignment="1">
      <alignment vertical="center" wrapText="1"/>
    </xf>
    <xf numFmtId="164" fontId="86" fillId="0" borderId="0" xfId="2" applyNumberFormat="1" applyFont="1" applyFill="1" applyAlignment="1">
      <alignment horizontal="center" vertical="center" wrapText="1"/>
    </xf>
    <xf numFmtId="0" fontId="5" fillId="0" borderId="0" xfId="2" applyFont="1"/>
    <xf numFmtId="0" fontId="56" fillId="0" borderId="3" xfId="3" applyFont="1" applyFill="1" applyBorder="1" applyAlignment="1">
      <alignment horizontal="center" vertical="center" wrapText="1"/>
    </xf>
    <xf numFmtId="164" fontId="56" fillId="0" borderId="3" xfId="3" applyNumberFormat="1" applyFont="1" applyFill="1" applyBorder="1" applyAlignment="1">
      <alignment horizontal="center" vertical="center" wrapText="1"/>
    </xf>
    <xf numFmtId="9" fontId="54" fillId="0" borderId="3" xfId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7" fontId="32" fillId="0" borderId="3" xfId="2" applyNumberFormat="1" applyFont="1" applyFill="1" applyBorder="1" applyAlignment="1">
      <alignment horizontal="left" vertical="center" wrapText="1"/>
    </xf>
    <xf numFmtId="0" fontId="128" fillId="0" borderId="0" xfId="2" applyFont="1" applyFill="1"/>
    <xf numFmtId="49" fontId="129" fillId="0" borderId="3" xfId="2" applyNumberFormat="1" applyFont="1" applyFill="1" applyBorder="1" applyAlignment="1">
      <alignment horizontal="center" vertical="center" wrapText="1"/>
    </xf>
    <xf numFmtId="166" fontId="32" fillId="0" borderId="3" xfId="1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49" fontId="130" fillId="0" borderId="0" xfId="2" applyNumberFormat="1" applyFont="1" applyFill="1"/>
    <xf numFmtId="166" fontId="23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6" fontId="18" fillId="0" borderId="3" xfId="2" quotePrefix="1" applyNumberFormat="1" applyFont="1" applyFill="1" applyBorder="1" applyAlignment="1">
      <alignment horizontal="center" vertical="center" wrapText="1"/>
    </xf>
    <xf numFmtId="165" fontId="26" fillId="0" borderId="3" xfId="2" quotePrefix="1" applyNumberFormat="1" applyFont="1" applyFill="1" applyBorder="1" applyAlignment="1">
      <alignment horizontal="center" vertical="center" wrapText="1"/>
    </xf>
    <xf numFmtId="166" fontId="24" fillId="0" borderId="3" xfId="1" applyNumberFormat="1" applyFont="1" applyFill="1" applyBorder="1" applyAlignment="1">
      <alignment horizontal="center" vertical="center" wrapText="1"/>
    </xf>
    <xf numFmtId="166" fontId="27" fillId="0" borderId="3" xfId="1" applyNumberFormat="1" applyFont="1" applyFill="1" applyBorder="1" applyAlignment="1">
      <alignment horizontal="center" vertical="center" wrapText="1"/>
    </xf>
    <xf numFmtId="166" fontId="99" fillId="0" borderId="3" xfId="1" applyNumberFormat="1" applyFont="1" applyFill="1" applyBorder="1" applyAlignment="1">
      <alignment horizontal="center" vertical="center" wrapText="1"/>
    </xf>
    <xf numFmtId="165" fontId="132" fillId="0" borderId="3" xfId="2" applyNumberFormat="1" applyFont="1" applyFill="1" applyBorder="1" applyAlignment="1">
      <alignment horizontal="center" vertical="center" wrapText="1"/>
    </xf>
    <xf numFmtId="164" fontId="132" fillId="0" borderId="3" xfId="2" applyNumberFormat="1" applyFont="1" applyFill="1" applyBorder="1" applyAlignment="1">
      <alignment horizontal="center" vertical="center" wrapText="1"/>
    </xf>
    <xf numFmtId="166" fontId="132" fillId="0" borderId="3" xfId="2" applyNumberFormat="1" applyFont="1" applyFill="1" applyBorder="1" applyAlignment="1">
      <alignment horizontal="center" vertical="center" wrapText="1"/>
    </xf>
    <xf numFmtId="0" fontId="133" fillId="0" borderId="0" xfId="2" applyFont="1" applyFill="1"/>
    <xf numFmtId="49" fontId="134" fillId="0" borderId="3" xfId="2" applyNumberFormat="1" applyFont="1" applyFill="1" applyBorder="1" applyAlignment="1">
      <alignment horizontal="center" vertical="center" wrapText="1"/>
    </xf>
    <xf numFmtId="166" fontId="131" fillId="0" borderId="3" xfId="2" applyNumberFormat="1" applyFont="1" applyFill="1" applyBorder="1" applyAlignment="1">
      <alignment horizontal="center" vertical="center"/>
    </xf>
    <xf numFmtId="165" fontId="135" fillId="0" borderId="3" xfId="2" applyNumberFormat="1" applyFont="1" applyFill="1" applyBorder="1" applyAlignment="1">
      <alignment horizontal="center" vertical="center"/>
    </xf>
    <xf numFmtId="164" fontId="131" fillId="0" borderId="3" xfId="2" applyNumberFormat="1" applyFont="1" applyFill="1" applyBorder="1" applyAlignment="1">
      <alignment horizontal="center" vertical="center"/>
    </xf>
    <xf numFmtId="165" fontId="131" fillId="0" borderId="3" xfId="2" applyNumberFormat="1" applyFont="1" applyFill="1" applyBorder="1" applyAlignment="1">
      <alignment horizontal="center" vertical="center"/>
    </xf>
    <xf numFmtId="49" fontId="136" fillId="0" borderId="0" xfId="2" applyNumberFormat="1" applyFont="1" applyFill="1"/>
    <xf numFmtId="49" fontId="136" fillId="0" borderId="0" xfId="2" applyNumberFormat="1" applyFont="1"/>
    <xf numFmtId="167" fontId="131" fillId="0" borderId="3" xfId="2" applyNumberFormat="1" applyFont="1" applyFill="1" applyBorder="1" applyAlignment="1">
      <alignment vertical="center" wrapText="1"/>
    </xf>
    <xf numFmtId="166" fontId="131" fillId="0" borderId="3" xfId="1" applyNumberFormat="1" applyFont="1" applyFill="1" applyBorder="1" applyAlignment="1">
      <alignment horizontal="center" vertical="center" wrapText="1"/>
    </xf>
    <xf numFmtId="164" fontId="66" fillId="0" borderId="0" xfId="2" applyNumberFormat="1" applyFont="1" applyFill="1"/>
    <xf numFmtId="165" fontId="8" fillId="0" borderId="3" xfId="2" applyNumberFormat="1" applyFont="1" applyFill="1" applyBorder="1" applyAlignment="1">
      <alignment horizontal="center" vertical="center" wrapText="1"/>
    </xf>
    <xf numFmtId="49" fontId="13" fillId="0" borderId="3" xfId="2" applyNumberFormat="1" applyFont="1" applyFill="1" applyBorder="1" applyAlignment="1">
      <alignment horizontal="center" vertical="center"/>
    </xf>
    <xf numFmtId="165" fontId="26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49" fillId="0" borderId="3" xfId="2" applyNumberFormat="1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6" fontId="54" fillId="0" borderId="3" xfId="2" quotePrefix="1" applyNumberFormat="1" applyFont="1" applyFill="1" applyBorder="1" applyAlignment="1">
      <alignment horizontal="center" vertical="center" wrapText="1"/>
    </xf>
    <xf numFmtId="165" fontId="49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29" fillId="0" borderId="3" xfId="2" applyNumberFormat="1" applyFont="1" applyFill="1" applyBorder="1" applyAlignment="1">
      <alignment horizontal="center" vertical="center" wrapText="1"/>
    </xf>
    <xf numFmtId="166" fontId="26" fillId="0" borderId="3" xfId="1" applyNumberFormat="1" applyFont="1" applyFill="1" applyBorder="1" applyAlignment="1">
      <alignment horizontal="center" vertical="center"/>
    </xf>
    <xf numFmtId="166" fontId="32" fillId="0" borderId="3" xfId="1" applyNumberFormat="1" applyFont="1" applyFill="1" applyBorder="1" applyAlignment="1">
      <alignment horizontal="center" vertical="center"/>
    </xf>
    <xf numFmtId="49" fontId="137" fillId="0" borderId="0" xfId="2" applyNumberFormat="1" applyFont="1" applyFill="1"/>
    <xf numFmtId="49" fontId="137" fillId="0" borderId="0" xfId="2" applyNumberFormat="1" applyFont="1"/>
    <xf numFmtId="165" fontId="54" fillId="0" borderId="0" xfId="2" applyNumberFormat="1" applyFont="1" applyFill="1" applyBorder="1" applyAlignment="1">
      <alignment horizontal="center" vertical="center" wrapText="1"/>
    </xf>
    <xf numFmtId="165" fontId="18" fillId="0" borderId="0" xfId="2" applyNumberFormat="1" applyFont="1" applyFill="1" applyBorder="1" applyAlignment="1">
      <alignment horizontal="center" vertical="center" wrapText="1"/>
    </xf>
    <xf numFmtId="165" fontId="76" fillId="0" borderId="0" xfId="2" applyNumberFormat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center" vertical="center" wrapText="1"/>
    </xf>
    <xf numFmtId="164" fontId="76" fillId="0" borderId="0" xfId="2" applyNumberFormat="1" applyFont="1" applyFill="1" applyBorder="1" applyAlignment="1">
      <alignment horizontal="center" vertical="center" wrapText="1"/>
    </xf>
    <xf numFmtId="165" fontId="20" fillId="0" borderId="0" xfId="2" applyNumberFormat="1" applyFont="1" applyFill="1" applyBorder="1" applyAlignment="1">
      <alignment horizontal="center" vertical="center" wrapText="1"/>
    </xf>
    <xf numFmtId="0" fontId="55" fillId="0" borderId="0" xfId="2" applyFont="1" applyFill="1" applyBorder="1"/>
    <xf numFmtId="166" fontId="29" fillId="0" borderId="3" xfId="2" quotePrefix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166" fontId="111" fillId="0" borderId="3" xfId="1" applyNumberFormat="1" applyFont="1" applyFill="1" applyBorder="1" applyAlignment="1">
      <alignment horizontal="center" vertical="center" wrapText="1"/>
    </xf>
    <xf numFmtId="166" fontId="32" fillId="0" borderId="3" xfId="2" applyNumberFormat="1" applyFont="1" applyFill="1" applyBorder="1" applyAlignment="1">
      <alignment horizontal="center" vertical="center" wrapText="1"/>
    </xf>
    <xf numFmtId="166" fontId="29" fillId="0" borderId="3" xfId="1" applyNumberFormat="1" applyFont="1" applyFill="1" applyBorder="1" applyAlignment="1">
      <alignment horizontal="center" vertical="center"/>
    </xf>
    <xf numFmtId="49" fontId="138" fillId="0" borderId="3" xfId="2" applyNumberFormat="1" applyFont="1" applyFill="1" applyBorder="1" applyAlignment="1">
      <alignment horizontal="center" vertical="center" wrapText="1"/>
    </xf>
    <xf numFmtId="166" fontId="49" fillId="0" borderId="3" xfId="1" applyNumberFormat="1" applyFont="1" applyFill="1" applyBorder="1" applyAlignment="1">
      <alignment horizontal="center" vertical="center" wrapText="1"/>
    </xf>
    <xf numFmtId="0" fontId="62" fillId="0" borderId="0" xfId="2" applyFont="1"/>
    <xf numFmtId="165" fontId="49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/>
    </xf>
    <xf numFmtId="165" fontId="26" fillId="0" borderId="3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56" fillId="0" borderId="3" xfId="3" applyNumberFormat="1" applyFont="1" applyFill="1" applyBorder="1" applyAlignment="1">
      <alignment horizontal="center" vertical="center" wrapText="1"/>
    </xf>
    <xf numFmtId="165" fontId="29" fillId="0" borderId="3" xfId="1" applyNumberFormat="1" applyFont="1" applyFill="1" applyBorder="1" applyAlignment="1">
      <alignment horizontal="center" vertical="center" wrapText="1"/>
    </xf>
    <xf numFmtId="165" fontId="32" fillId="0" borderId="3" xfId="1" applyNumberFormat="1" applyFont="1" applyFill="1" applyBorder="1" applyAlignment="1">
      <alignment horizontal="center" vertical="center" wrapText="1"/>
    </xf>
    <xf numFmtId="165" fontId="80" fillId="0" borderId="0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6" fontId="61" fillId="0" borderId="3" xfId="2" applyNumberFormat="1" applyFont="1" applyFill="1" applyBorder="1" applyAlignment="1">
      <alignment horizontal="center" vertical="center" wrapText="1"/>
    </xf>
    <xf numFmtId="49" fontId="130" fillId="0" borderId="0" xfId="2" applyNumberFormat="1" applyFont="1"/>
    <xf numFmtId="164" fontId="61" fillId="0" borderId="3" xfId="2" applyNumberFormat="1" applyFont="1" applyFill="1" applyBorder="1" applyAlignment="1">
      <alignment horizontal="center" vertical="center" wrapText="1"/>
    </xf>
    <xf numFmtId="167" fontId="10" fillId="0" borderId="3" xfId="2" applyNumberFormat="1" applyFont="1" applyFill="1" applyBorder="1" applyAlignment="1">
      <alignment horizontal="center" vertical="center" wrapText="1"/>
    </xf>
    <xf numFmtId="0" fontId="59" fillId="0" borderId="0" xfId="2" applyFont="1" applyFill="1" applyAlignment="1">
      <alignment horizontal="center"/>
    </xf>
    <xf numFmtId="165" fontId="54" fillId="0" borderId="3" xfId="2" applyNumberFormat="1" applyFont="1" applyFill="1" applyBorder="1" applyAlignment="1">
      <alignment horizontal="left" vertical="center" wrapText="1"/>
    </xf>
    <xf numFmtId="166" fontId="139" fillId="0" borderId="3" xfId="1" applyNumberFormat="1" applyFont="1" applyFill="1" applyBorder="1" applyAlignment="1">
      <alignment horizontal="center" vertical="center" wrapText="1"/>
    </xf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164" fontId="18" fillId="0" borderId="0" xfId="4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/>
    <xf numFmtId="165" fontId="140" fillId="0" borderId="3" xfId="2" applyNumberFormat="1" applyFont="1" applyFill="1" applyBorder="1" applyAlignment="1">
      <alignment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29" fillId="0" borderId="3" xfId="2" applyNumberFormat="1" applyFont="1" applyFill="1" applyBorder="1" applyAlignment="1">
      <alignment horizontal="center" vertical="center" wrapText="1"/>
    </xf>
    <xf numFmtId="167" fontId="141" fillId="0" borderId="3" xfId="2" applyNumberFormat="1" applyFont="1" applyFill="1" applyBorder="1" applyAlignment="1">
      <alignment vertical="center" wrapText="1"/>
    </xf>
    <xf numFmtId="164" fontId="142" fillId="0" borderId="3" xfId="2" applyNumberFormat="1" applyFont="1" applyFill="1" applyBorder="1" applyAlignment="1">
      <alignment horizontal="center" vertical="center" wrapText="1"/>
    </xf>
    <xf numFmtId="164" fontId="141" fillId="0" borderId="3" xfId="2" applyNumberFormat="1" applyFont="1" applyFill="1" applyBorder="1" applyAlignment="1">
      <alignment horizontal="center" vertical="center"/>
    </xf>
    <xf numFmtId="165" fontId="143" fillId="0" borderId="3" xfId="2" applyNumberFormat="1" applyFont="1" applyFill="1" applyBorder="1" applyAlignment="1">
      <alignment horizontal="center" vertical="center"/>
    </xf>
    <xf numFmtId="166" fontId="141" fillId="0" borderId="3" xfId="2" applyNumberFormat="1" applyFont="1" applyFill="1" applyBorder="1" applyAlignment="1">
      <alignment horizontal="center" vertical="center"/>
    </xf>
    <xf numFmtId="165" fontId="141" fillId="0" borderId="3" xfId="2" applyNumberFormat="1" applyFont="1" applyFill="1" applyBorder="1" applyAlignment="1">
      <alignment horizontal="center" vertical="center"/>
    </xf>
    <xf numFmtId="49" fontId="144" fillId="0" borderId="0" xfId="2" applyNumberFormat="1" applyFont="1" applyFill="1"/>
    <xf numFmtId="49" fontId="144" fillId="0" borderId="0" xfId="2" applyNumberFormat="1" applyFont="1"/>
    <xf numFmtId="0" fontId="145" fillId="0" borderId="0" xfId="2" applyFont="1" applyFill="1"/>
    <xf numFmtId="49" fontId="146" fillId="0" borderId="3" xfId="2" applyNumberFormat="1" applyFont="1" applyFill="1" applyBorder="1" applyAlignment="1">
      <alignment horizontal="center" vertical="center" wrapText="1"/>
    </xf>
    <xf numFmtId="165" fontId="142" fillId="0" borderId="3" xfId="2" applyNumberFormat="1" applyFont="1" applyFill="1" applyBorder="1" applyAlignment="1">
      <alignment horizontal="center" vertical="center" wrapText="1"/>
    </xf>
    <xf numFmtId="166" fontId="141" fillId="0" borderId="3" xfId="1" applyNumberFormat="1" applyFont="1" applyFill="1" applyBorder="1" applyAlignment="1">
      <alignment horizontal="center" vertical="center"/>
    </xf>
    <xf numFmtId="166" fontId="142" fillId="0" borderId="3" xfId="2" applyNumberFormat="1" applyFont="1" applyFill="1" applyBorder="1" applyAlignment="1">
      <alignment horizontal="center" vertical="center" wrapText="1"/>
    </xf>
    <xf numFmtId="165" fontId="20" fillId="0" borderId="3" xfId="2" applyNumberFormat="1" applyFont="1" applyFill="1" applyBorder="1" applyAlignment="1">
      <alignment horizontal="center" vertical="center"/>
    </xf>
    <xf numFmtId="49" fontId="147" fillId="0" borderId="0" xfId="2" applyNumberFormat="1" applyFont="1" applyFill="1"/>
    <xf numFmtId="49" fontId="147" fillId="0" borderId="0" xfId="2" applyNumberFormat="1" applyFont="1"/>
    <xf numFmtId="167" fontId="18" fillId="0" borderId="6" xfId="2" applyNumberFormat="1" applyFont="1" applyFill="1" applyBorder="1" applyAlignment="1">
      <alignment horizontal="center" vertical="center" wrapText="1"/>
    </xf>
    <xf numFmtId="166" fontId="18" fillId="0" borderId="3" xfId="1" applyNumberFormat="1" applyFont="1" applyFill="1" applyBorder="1" applyAlignment="1">
      <alignment horizontal="center" vertical="center"/>
    </xf>
    <xf numFmtId="4" fontId="34" fillId="0" borderId="5" xfId="2" applyNumberFormat="1" applyFont="1" applyFill="1" applyBorder="1" applyAlignment="1">
      <alignment horizontal="center" vertical="center" wrapText="1"/>
    </xf>
    <xf numFmtId="166" fontId="50" fillId="0" borderId="5" xfId="3" applyNumberFormat="1" applyFont="1" applyBorder="1" applyAlignment="1">
      <alignment horizontal="center" vertical="center" wrapText="1"/>
    </xf>
    <xf numFmtId="166" fontId="24" fillId="0" borderId="3" xfId="3" applyNumberFormat="1" applyFont="1" applyBorder="1" applyAlignment="1">
      <alignment horizontal="center" vertical="center" wrapText="1"/>
    </xf>
    <xf numFmtId="49" fontId="44" fillId="0" borderId="3" xfId="2" applyNumberFormat="1" applyFont="1" applyFill="1" applyBorder="1" applyAlignment="1">
      <alignment horizontal="center" vertical="center"/>
    </xf>
    <xf numFmtId="166" fontId="26" fillId="0" borderId="3" xfId="2" applyNumberFormat="1" applyFont="1" applyFill="1" applyBorder="1" applyAlignment="1">
      <alignment horizontal="center" vertical="center" wrapText="1"/>
    </xf>
    <xf numFmtId="49" fontId="148" fillId="0" borderId="0" xfId="2" applyNumberFormat="1" applyFont="1"/>
    <xf numFmtId="165" fontId="150" fillId="0" borderId="3" xfId="4" applyNumberFormat="1" applyFont="1" applyFill="1" applyBorder="1" applyAlignment="1">
      <alignment horizontal="center" vertical="center"/>
    </xf>
    <xf numFmtId="164" fontId="151" fillId="0" borderId="3" xfId="4" applyNumberFormat="1" applyFont="1" applyFill="1" applyBorder="1" applyAlignment="1">
      <alignment horizontal="center" vertical="center"/>
    </xf>
    <xf numFmtId="166" fontId="151" fillId="0" borderId="3" xfId="2" applyNumberFormat="1" applyFont="1" applyFill="1" applyBorder="1" applyAlignment="1">
      <alignment horizontal="center" vertical="center"/>
    </xf>
    <xf numFmtId="165" fontId="151" fillId="0" borderId="3" xfId="4" applyNumberFormat="1" applyFont="1" applyFill="1" applyBorder="1" applyAlignment="1">
      <alignment horizontal="center" vertical="center"/>
    </xf>
    <xf numFmtId="164" fontId="151" fillId="0" borderId="3" xfId="2" applyNumberFormat="1" applyFont="1" applyFill="1" applyBorder="1" applyAlignment="1">
      <alignment horizontal="center" vertical="center"/>
    </xf>
    <xf numFmtId="49" fontId="148" fillId="0" borderId="0" xfId="2" applyNumberFormat="1" applyFont="1" applyFill="1"/>
    <xf numFmtId="167" fontId="90" fillId="0" borderId="3" xfId="2" applyNumberFormat="1" applyFont="1" applyFill="1" applyBorder="1" applyAlignment="1">
      <alignment vertical="center" wrapText="1"/>
    </xf>
    <xf numFmtId="0" fontId="62" fillId="0" borderId="3" xfId="2" applyFont="1" applyBorder="1"/>
    <xf numFmtId="165" fontId="15" fillId="0" borderId="3" xfId="3" applyNumberFormat="1" applyFont="1" applyBorder="1" applyAlignment="1">
      <alignment horizontal="center" vertical="center" wrapText="1"/>
    </xf>
    <xf numFmtId="165" fontId="15" fillId="0" borderId="3" xfId="3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29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49" fillId="0" borderId="3" xfId="2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151" fillId="0" borderId="3" xfId="2" applyNumberFormat="1" applyFont="1" applyFill="1" applyBorder="1" applyAlignment="1">
      <alignment horizontal="center" vertical="center"/>
    </xf>
    <xf numFmtId="4" fontId="50" fillId="0" borderId="3" xfId="2" applyNumberFormat="1" applyFont="1" applyFill="1" applyBorder="1" applyAlignment="1">
      <alignment horizontal="center" vertical="center" wrapText="1"/>
    </xf>
    <xf numFmtId="4" fontId="18" fillId="0" borderId="3" xfId="2" quotePrefix="1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24" fillId="0" borderId="3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center" wrapText="1"/>
    </xf>
    <xf numFmtId="4" fontId="18" fillId="0" borderId="3" xfId="2" applyNumberFormat="1" applyFont="1" applyFill="1" applyBorder="1" applyAlignment="1">
      <alignment horizontal="center" vertical="center" wrapText="1"/>
    </xf>
    <xf numFmtId="4" fontId="54" fillId="0" borderId="3" xfId="2" applyNumberFormat="1" applyFont="1" applyFill="1" applyBorder="1" applyAlignment="1">
      <alignment horizontal="center" vertical="center" wrapText="1"/>
    </xf>
    <xf numFmtId="4" fontId="56" fillId="0" borderId="3" xfId="2" applyNumberFormat="1" applyFont="1" applyFill="1" applyBorder="1" applyAlignment="1">
      <alignment horizontal="center" vertical="center" wrapText="1"/>
    </xf>
    <xf numFmtId="4" fontId="10" fillId="0" borderId="3" xfId="2" quotePrefix="1" applyNumberFormat="1" applyFont="1" applyFill="1" applyBorder="1" applyAlignment="1">
      <alignment horizontal="center" vertical="center" wrapText="1"/>
    </xf>
    <xf numFmtId="4" fontId="26" fillId="0" borderId="3" xfId="2" applyNumberFormat="1" applyFont="1" applyFill="1" applyBorder="1" applyAlignment="1">
      <alignment horizontal="center" vertical="center" wrapText="1"/>
    </xf>
    <xf numFmtId="4" fontId="23" fillId="0" borderId="3" xfId="2" applyNumberFormat="1" applyFont="1" applyFill="1" applyBorder="1" applyAlignment="1">
      <alignment horizontal="center" vertical="center" wrapText="1"/>
    </xf>
    <xf numFmtId="4" fontId="73" fillId="0" borderId="3" xfId="2" applyNumberFormat="1" applyFont="1" applyFill="1" applyBorder="1" applyAlignment="1">
      <alignment horizontal="center" vertical="center" wrapText="1"/>
    </xf>
    <xf numFmtId="4" fontId="75" fillId="0" borderId="3" xfId="2" applyNumberFormat="1" applyFont="1" applyFill="1" applyBorder="1" applyAlignment="1">
      <alignment horizontal="center" vertical="center" wrapText="1"/>
    </xf>
    <xf numFmtId="4" fontId="76" fillId="0" borderId="3" xfId="2" applyNumberFormat="1" applyFont="1" applyFill="1" applyBorder="1" applyAlignment="1">
      <alignment horizontal="center" vertical="center" wrapText="1"/>
    </xf>
    <xf numFmtId="4" fontId="38" fillId="0" borderId="3" xfId="2" applyNumberFormat="1" applyFont="1" applyFill="1" applyBorder="1" applyAlignment="1">
      <alignment horizontal="center" vertical="center" wrapText="1"/>
    </xf>
    <xf numFmtId="4" fontId="49" fillId="0" borderId="3" xfId="2" applyNumberFormat="1" applyFont="1" applyFill="1" applyBorder="1" applyAlignment="1">
      <alignment horizontal="center" vertical="center" wrapText="1"/>
    </xf>
    <xf numFmtId="4" fontId="84" fillId="0" borderId="3" xfId="3" applyNumberFormat="1" applyFont="1" applyFill="1" applyBorder="1" applyAlignment="1">
      <alignment horizontal="center" vertical="center" wrapText="1"/>
    </xf>
    <xf numFmtId="165" fontId="18" fillId="0" borderId="3" xfId="1" applyNumberFormat="1" applyFont="1" applyFill="1" applyBorder="1" applyAlignment="1">
      <alignment horizontal="center" vertical="center" wrapText="1"/>
    </xf>
    <xf numFmtId="165" fontId="54" fillId="0" borderId="3" xfId="1" applyNumberFormat="1" applyFont="1" applyFill="1" applyBorder="1" applyAlignment="1">
      <alignment horizontal="center" vertical="center" wrapText="1"/>
    </xf>
    <xf numFmtId="165" fontId="131" fillId="0" borderId="3" xfId="1" applyNumberFormat="1" applyFont="1" applyFill="1" applyBorder="1" applyAlignment="1">
      <alignment horizontal="center" vertical="center" wrapText="1"/>
    </xf>
    <xf numFmtId="165" fontId="38" fillId="0" borderId="3" xfId="1" applyNumberFormat="1" applyFont="1" applyFill="1" applyBorder="1" applyAlignment="1">
      <alignment horizontal="center" vertical="center" wrapText="1"/>
    </xf>
    <xf numFmtId="165" fontId="141" fillId="0" borderId="3" xfId="2" applyNumberFormat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165" fontId="50" fillId="0" borderId="3" xfId="3" applyNumberFormat="1" applyFont="1" applyFill="1" applyBorder="1" applyAlignment="1">
      <alignment horizontal="center" vertical="center" wrapText="1"/>
    </xf>
    <xf numFmtId="165" fontId="24" fillId="0" borderId="3" xfId="3" applyNumberFormat="1" applyFont="1" applyBorder="1" applyAlignment="1">
      <alignment horizontal="center" vertical="center" wrapText="1"/>
    </xf>
    <xf numFmtId="165" fontId="47" fillId="0" borderId="0" xfId="2" applyNumberFormat="1" applyFont="1" applyFill="1"/>
    <xf numFmtId="165" fontId="133" fillId="0" borderId="0" xfId="2" applyNumberFormat="1" applyFont="1" applyFill="1"/>
    <xf numFmtId="165" fontId="141" fillId="0" borderId="3" xfId="1" applyNumberFormat="1" applyFont="1" applyFill="1" applyBorder="1" applyAlignment="1">
      <alignment horizontal="center" vertical="center" wrapText="1"/>
    </xf>
    <xf numFmtId="166" fontId="142" fillId="0" borderId="3" xfId="1" applyNumberFormat="1" applyFont="1" applyFill="1" applyBorder="1" applyAlignment="1">
      <alignment horizontal="center" vertical="center" wrapText="1"/>
    </xf>
    <xf numFmtId="167" fontId="16" fillId="0" borderId="3" xfId="2" applyNumberFormat="1" applyFont="1" applyFill="1" applyBorder="1" applyAlignment="1">
      <alignment horizontal="center" vertical="center" wrapText="1"/>
    </xf>
    <xf numFmtId="49" fontId="81" fillId="0" borderId="0" xfId="2" applyNumberFormat="1" applyFont="1" applyFill="1" applyAlignment="1">
      <alignment horizontal="center" vertical="center" wrapText="1"/>
    </xf>
    <xf numFmtId="0" fontId="0" fillId="0" borderId="0" xfId="0"/>
    <xf numFmtId="49" fontId="3" fillId="0" borderId="0" xfId="2" applyNumberFormat="1" applyFont="1" applyAlignment="1">
      <alignment horizontal="left"/>
    </xf>
    <xf numFmtId="0" fontId="15" fillId="0" borderId="3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49" fontId="101" fillId="0" borderId="0" xfId="2" applyNumberFormat="1" applyFont="1" applyFill="1" applyAlignment="1">
      <alignment horizontal="left" vertical="center" wrapText="1"/>
    </xf>
    <xf numFmtId="164" fontId="101" fillId="0" borderId="0" xfId="2" applyNumberFormat="1" applyFont="1" applyFill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165" fontId="15" fillId="0" borderId="3" xfId="3" applyNumberFormat="1" applyFont="1" applyBorder="1" applyAlignment="1">
      <alignment horizontal="center" vertical="center" wrapText="1"/>
    </xf>
    <xf numFmtId="165" fontId="15" fillId="0" borderId="3" xfId="3" applyNumberFormat="1" applyFont="1" applyFill="1" applyBorder="1" applyAlignment="1">
      <alignment horizontal="center" vertical="center" wrapText="1"/>
    </xf>
    <xf numFmtId="165" fontId="9" fillId="0" borderId="3" xfId="3" applyNumberFormat="1" applyFont="1" applyFill="1" applyBorder="1" applyAlignment="1">
      <alignment horizontal="center" vertical="center" wrapText="1"/>
    </xf>
    <xf numFmtId="165" fontId="18" fillId="0" borderId="3" xfId="2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29" fillId="0" borderId="3" xfId="2" applyNumberFormat="1" applyFont="1" applyFill="1" applyBorder="1" applyAlignment="1">
      <alignment horizontal="center" vertical="center" wrapText="1"/>
    </xf>
    <xf numFmtId="164" fontId="15" fillId="2" borderId="9" xfId="3" applyNumberFormat="1" applyFont="1" applyFill="1" applyBorder="1" applyAlignment="1">
      <alignment horizontal="center" vertical="center" wrapText="1"/>
    </xf>
    <xf numFmtId="164" fontId="15" fillId="2" borderId="0" xfId="3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31" fillId="0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5" fontId="49" fillId="0" borderId="3" xfId="2" applyNumberFormat="1" applyFont="1" applyFill="1" applyBorder="1" applyAlignment="1">
      <alignment horizontal="center" vertical="center" wrapText="1"/>
    </xf>
    <xf numFmtId="164" fontId="132" fillId="0" borderId="3" xfId="3" applyNumberFormat="1" applyFont="1" applyFill="1" applyBorder="1" applyAlignment="1">
      <alignment horizontal="center" vertical="center" wrapText="1"/>
    </xf>
    <xf numFmtId="164" fontId="15" fillId="2" borderId="4" xfId="3" applyNumberFormat="1" applyFont="1" applyFill="1" applyBorder="1" applyAlignment="1">
      <alignment horizontal="center" vertical="center" wrapText="1"/>
    </xf>
    <xf numFmtId="164" fontId="15" fillId="2" borderId="5" xfId="3" applyNumberFormat="1" applyFont="1" applyFill="1" applyBorder="1" applyAlignment="1">
      <alignment horizontal="center" vertical="center" wrapText="1"/>
    </xf>
    <xf numFmtId="165" fontId="15" fillId="0" borderId="4" xfId="3" applyNumberFormat="1" applyFont="1" applyBorder="1" applyAlignment="1">
      <alignment horizontal="center" vertical="center" wrapText="1"/>
    </xf>
    <xf numFmtId="165" fontId="15" fillId="0" borderId="5" xfId="3" applyNumberFormat="1" applyFont="1" applyBorder="1" applyAlignment="1">
      <alignment horizontal="center" vertical="center" wrapText="1"/>
    </xf>
    <xf numFmtId="164" fontId="15" fillId="2" borderId="2" xfId="3" applyNumberFormat="1" applyFont="1" applyFill="1" applyBorder="1" applyAlignment="1">
      <alignment horizontal="center" vertical="center" wrapText="1"/>
    </xf>
    <xf numFmtId="164" fontId="15" fillId="2" borderId="10" xfId="3" applyNumberFormat="1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164" fontId="104" fillId="0" borderId="3" xfId="3" applyNumberFormat="1" applyFont="1" applyFill="1" applyBorder="1" applyAlignment="1">
      <alignment horizontal="center" vertical="center" wrapText="1"/>
    </xf>
    <xf numFmtId="0" fontId="84" fillId="0" borderId="3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164" fontId="15" fillId="0" borderId="3" xfId="3" applyNumberFormat="1" applyFont="1" applyFill="1" applyBorder="1" applyAlignment="1">
      <alignment horizontal="center" vertical="center" wrapText="1"/>
    </xf>
    <xf numFmtId="164" fontId="27" fillId="0" borderId="3" xfId="3" applyNumberFormat="1" applyFont="1" applyFill="1" applyBorder="1" applyAlignment="1">
      <alignment horizontal="center" vertical="center" wrapText="1"/>
    </xf>
    <xf numFmtId="164" fontId="9" fillId="0" borderId="3" xfId="3" applyNumberFormat="1" applyFont="1" applyFill="1" applyBorder="1" applyAlignment="1">
      <alignment horizontal="center" vertical="center" wrapText="1"/>
    </xf>
    <xf numFmtId="167" fontId="141" fillId="0" borderId="4" xfId="2" applyNumberFormat="1" applyFont="1" applyFill="1" applyBorder="1" applyAlignment="1">
      <alignment horizontal="center" vertical="center" wrapText="1"/>
    </xf>
    <xf numFmtId="167" fontId="141" fillId="0" borderId="6" xfId="2" applyNumberFormat="1" applyFont="1" applyFill="1" applyBorder="1" applyAlignment="1">
      <alignment horizontal="center" vertical="center" wrapText="1"/>
    </xf>
    <xf numFmtId="167" fontId="141" fillId="0" borderId="5" xfId="2" applyNumberFormat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164" fontId="24" fillId="0" borderId="3" xfId="3" applyNumberFormat="1" applyFont="1" applyFill="1" applyBorder="1" applyAlignment="1">
      <alignment horizontal="center" vertical="center" wrapText="1"/>
    </xf>
    <xf numFmtId="167" fontId="34" fillId="0" borderId="3" xfId="2" applyNumberFormat="1" applyFont="1" applyFill="1" applyBorder="1" applyAlignment="1">
      <alignment horizontal="center" vertical="center" wrapText="1"/>
    </xf>
    <xf numFmtId="164" fontId="36" fillId="0" borderId="3" xfId="3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8" xfId="2" applyNumberFormat="1" applyFont="1" applyFill="1" applyBorder="1" applyAlignment="1">
      <alignment horizontal="center" vertical="center" wrapText="1"/>
    </xf>
    <xf numFmtId="164" fontId="149" fillId="0" borderId="4" xfId="3" applyNumberFormat="1" applyFont="1" applyFill="1" applyBorder="1" applyAlignment="1">
      <alignment horizontal="center" vertical="center" wrapText="1"/>
    </xf>
    <xf numFmtId="164" fontId="149" fillId="0" borderId="6" xfId="3" applyNumberFormat="1" applyFont="1" applyFill="1" applyBorder="1" applyAlignment="1">
      <alignment horizontal="center" vertical="center" wrapText="1"/>
    </xf>
    <xf numFmtId="167" fontId="18" fillId="0" borderId="3" xfId="2" applyNumberFormat="1" applyFont="1" applyFill="1" applyBorder="1" applyAlignment="1">
      <alignment horizontal="center" vertical="center" wrapText="1"/>
    </xf>
    <xf numFmtId="164" fontId="10" fillId="0" borderId="3" xfId="3" applyNumberFormat="1" applyFont="1" applyFill="1" applyBorder="1" applyAlignment="1">
      <alignment horizontal="center" vertical="center" wrapText="1"/>
    </xf>
    <xf numFmtId="164" fontId="21" fillId="0" borderId="3" xfId="3" applyNumberFormat="1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165" fontId="15" fillId="0" borderId="2" xfId="3" applyNumberFormat="1" applyFont="1" applyFill="1" applyBorder="1" applyAlignment="1">
      <alignment horizontal="center" vertical="center" wrapText="1"/>
    </xf>
    <xf numFmtId="165" fontId="15" fillId="0" borderId="10" xfId="3" applyNumberFormat="1" applyFont="1" applyFill="1" applyBorder="1" applyAlignment="1">
      <alignment horizontal="center" vertical="center" wrapText="1"/>
    </xf>
    <xf numFmtId="165" fontId="15" fillId="0" borderId="7" xfId="3" applyNumberFormat="1" applyFont="1" applyBorder="1" applyAlignment="1">
      <alignment horizontal="center" vertical="center" wrapText="1"/>
    </xf>
    <xf numFmtId="165" fontId="15" fillId="0" borderId="11" xfId="3" applyNumberFormat="1" applyFont="1" applyBorder="1" applyAlignment="1">
      <alignment horizontal="center" vertical="center" wrapText="1"/>
    </xf>
    <xf numFmtId="165" fontId="15" fillId="0" borderId="2" xfId="3" applyNumberFormat="1" applyFont="1" applyBorder="1" applyAlignment="1">
      <alignment horizontal="center" vertical="center" wrapText="1"/>
    </xf>
    <xf numFmtId="165" fontId="15" fillId="0" borderId="10" xfId="3" applyNumberFormat="1" applyFont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167" fontId="15" fillId="0" borderId="4" xfId="2" applyNumberFormat="1" applyFont="1" applyFill="1" applyBorder="1" applyAlignment="1">
      <alignment horizontal="center" vertical="center" wrapText="1"/>
    </xf>
    <xf numFmtId="167" fontId="15" fillId="0" borderId="6" xfId="2" applyNumberFormat="1" applyFont="1" applyFill="1" applyBorder="1" applyAlignment="1">
      <alignment horizontal="center" vertical="center" wrapText="1"/>
    </xf>
    <xf numFmtId="167" fontId="152" fillId="0" borderId="3" xfId="2" applyNumberFormat="1" applyFont="1" applyFill="1" applyBorder="1" applyAlignment="1">
      <alignment horizontal="center" vertical="center" wrapText="1"/>
    </xf>
  </cellXfs>
  <cellStyles count="31">
    <cellStyle name="Normal" xfId="6"/>
    <cellStyle name="Денежный 2" xfId="7"/>
    <cellStyle name="Обычный" xfId="0" builtinId="0"/>
    <cellStyle name="Обычный 2" xfId="8"/>
    <cellStyle name="Обычный 2 2" xfId="9"/>
    <cellStyle name="Обычный 2 2 2" xfId="10"/>
    <cellStyle name="Обычный 2 2 3" xfId="11"/>
    <cellStyle name="Обычный 2 2 3 2" xfId="12"/>
    <cellStyle name="Обычный 2 2 3 2 2" xfId="13"/>
    <cellStyle name="Обычный 2 2 3 2 3" xfId="3"/>
    <cellStyle name="Обычный 3" xfId="14"/>
    <cellStyle name="Обычный 3 2" xfId="15"/>
    <cellStyle name="Обычный 3 3" xfId="16"/>
    <cellStyle name="Обычный 4" xfId="17"/>
    <cellStyle name="Обычный 4 2" xfId="18"/>
    <cellStyle name="Обычный 5" xfId="19"/>
    <cellStyle name="Обычный 6" xfId="20"/>
    <cellStyle name="Обычный 6 2" xfId="21"/>
    <cellStyle name="Обычный 6 2 2" xfId="22"/>
    <cellStyle name="Обычный 6 2 2 3" xfId="23"/>
    <cellStyle name="Обычный 6 2 3" xfId="24"/>
    <cellStyle name="Обычный 6 2 3 2" xfId="5"/>
    <cellStyle name="Обычный 6 2 4" xfId="2"/>
    <cellStyle name="Обычный 7" xfId="25"/>
    <cellStyle name="Процентный" xfId="1" builtinId="5"/>
    <cellStyle name="Процентный 2" xfId="26"/>
    <cellStyle name="Процентный 2 2" xfId="27"/>
    <cellStyle name="Процентный 2 2 2" xfId="28"/>
    <cellStyle name="Процентный 2 2 3" xfId="4"/>
    <cellStyle name="Финансовый 2" xfId="29"/>
    <cellStyle name="Финансовый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04.2023_&#1043;&#1050;&#1059;%20&#1051;&#1077;&#1085;&#1072;&#1074;&#1090;&#1086;&#1076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5;&#1086;&#1087;&#1088;&#1072;&#1074;&#1082;&#1080;/&#1041;&#1102;&#1076;&#1078;&#1077;&#1090;%20&#1050;&#1086;&#1084;&#1080;&#1090;&#1077;&#1090;&#1072;_2023_2025_151-&#1086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ziabrina1\Downloads\&#1050;&#1086;&#1087;&#1080;&#1103;%20&#1058;&#1072;&#1073;&#1083;&#1080;&#1094;&#1072;%20&#1087;&#1086;%20&#1087;&#1086;&#1088;&#1091;&#1095;&#1077;&#1085;&#1080;&#1102;%202019-2023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uhomorova_YuN\AppData\Local\Microsoft\Windows\Temporary%20Internet%20Files\Content.IE5\AYVCK8LF\&#1089;&#1086;&#1082;&#1088;&#1072;&#1097;&#1077;&#1085;&#1085;&#1072;&#1103;%20&#1074;&#1077;&#1088;&#1089;&#1080;&#1103;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&#1054;&#1090;&#1095;&#1077;&#1090;&#1099;%20&#1050;&#1044;&#1061;_2020/2020%20&#1075;&#1086;&#1076;/&#1054;&#1041;&#1040;&#1057;&#1067;_2021_2023/2%20&#1095;&#1090;&#1077;&#1085;&#1080;&#1077;/&#1073;&#1077;&#1079;&#1074;&#1086;&#1079;&#1084;&#1077;&#1079;&#1076;&#1085;&#1099;&#1077;_&#1087;&#1077;&#1088;&#1077;&#1088;&#1072;&#1089;&#1087;&#1088;&#1077;&#1076;&#1077;&#1083;&#1077;&#1085;&#1080;&#1077;_&#1091;&#1074;&#1077;&#1083;&#1080;&#1095;&#1077;&#1085;&#1080;&#1077;_&#1091;&#1084;&#1077;&#1085;&#1100;&#1096;&#1077;&#1085;&#1080;&#1077;2021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>
        <row r="362">
          <cell r="D362">
            <v>163169.03378999999</v>
          </cell>
          <cell r="I362">
            <v>389871.33740000002</v>
          </cell>
        </row>
      </sheetData>
      <sheetData sheetId="1">
        <row r="738">
          <cell r="G738">
            <v>1847.77891</v>
          </cell>
        </row>
        <row r="742">
          <cell r="G742">
            <v>596.20000000000005</v>
          </cell>
        </row>
        <row r="743">
          <cell r="G743">
            <v>584</v>
          </cell>
        </row>
        <row r="744">
          <cell r="G744">
            <v>590</v>
          </cell>
        </row>
        <row r="745">
          <cell r="G745">
            <v>587.78373999999997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_2025"/>
      <sheetName val="АИП2023_2025_не точно"/>
    </sheetNames>
    <sheetDataSet>
      <sheetData sheetId="0">
        <row r="423">
          <cell r="BK423">
            <v>84423.447899999999</v>
          </cell>
        </row>
        <row r="432">
          <cell r="BK432">
            <v>42055.621169999999</v>
          </cell>
        </row>
        <row r="533">
          <cell r="BC533">
            <v>100000</v>
          </cell>
        </row>
        <row r="534">
          <cell r="BC534">
            <v>400000</v>
          </cell>
        </row>
        <row r="667">
          <cell r="BK667">
            <v>11324.2</v>
          </cell>
        </row>
        <row r="668">
          <cell r="BK668">
            <v>5577.6629999999996</v>
          </cell>
        </row>
        <row r="670">
          <cell r="BK670">
            <v>2820.5</v>
          </cell>
        </row>
        <row r="671">
          <cell r="BK671">
            <v>1389.338</v>
          </cell>
        </row>
        <row r="673">
          <cell r="BK673">
            <v>17206.2</v>
          </cell>
        </row>
        <row r="674">
          <cell r="BK674">
            <v>8474.7870000000003</v>
          </cell>
        </row>
        <row r="676">
          <cell r="BK676">
            <v>3758.4</v>
          </cell>
        </row>
        <row r="677">
          <cell r="BK677">
            <v>1851.165</v>
          </cell>
        </row>
        <row r="679">
          <cell r="BK679">
            <v>4665.2</v>
          </cell>
        </row>
        <row r="680">
          <cell r="BK680">
            <v>2297.8670000000002</v>
          </cell>
        </row>
        <row r="682">
          <cell r="BK682">
            <v>5004.5</v>
          </cell>
        </row>
        <row r="683">
          <cell r="BK683">
            <v>2466.067</v>
          </cell>
        </row>
        <row r="723">
          <cell r="BK723">
            <v>35616.014919999987</v>
          </cell>
        </row>
        <row r="724">
          <cell r="BK724">
            <v>103751</v>
          </cell>
        </row>
        <row r="726">
          <cell r="BK726">
            <v>24683.358200000002</v>
          </cell>
        </row>
        <row r="727">
          <cell r="BK727">
            <v>66151.399999999994</v>
          </cell>
        </row>
        <row r="729">
          <cell r="BK729">
            <v>43821.755220000006</v>
          </cell>
        </row>
        <row r="730">
          <cell r="BK730">
            <v>104859.2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E26">
            <v>10400.712</v>
          </cell>
        </row>
        <row r="41">
          <cell r="M41">
            <v>12988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 декабря"/>
    </sheetNames>
    <sheetDataSet>
      <sheetData sheetId="0" refreshError="1">
        <row r="169">
          <cell r="Q169">
            <v>3006824.38595</v>
          </cell>
        </row>
        <row r="170">
          <cell r="Q170">
            <v>2844810.2634199997</v>
          </cell>
          <cell r="R170">
            <v>2844810.2634199997</v>
          </cell>
        </row>
        <row r="208">
          <cell r="Q208">
            <v>20647.07747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возмездные_ФБ"/>
      <sheetName val="перераспределение"/>
      <sheetName val="увеличение "/>
      <sheetName val="уменьшение"/>
    </sheetNames>
    <sheetDataSet>
      <sheetData sheetId="0">
        <row r="8">
          <cell r="C8">
            <v>45772.800000000003</v>
          </cell>
          <cell r="D8">
            <v>53152.800000000003</v>
          </cell>
        </row>
      </sheetData>
      <sheetData sheetId="1"/>
      <sheetData sheetId="2">
        <row r="8">
          <cell r="D8">
            <v>145384.58799999999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C748"/>
  <sheetViews>
    <sheetView tabSelected="1" zoomScale="75" zoomScaleNormal="75" workbookViewId="0">
      <pane xSplit="3" ySplit="10" topLeftCell="K713" activePane="bottomRight" state="frozen"/>
      <selection pane="topRight" activeCell="AT1" sqref="AT1"/>
      <selection pane="bottomLeft" activeCell="A5" sqref="A5"/>
      <selection pane="bottomRight" activeCell="W685" sqref="W685"/>
    </sheetView>
  </sheetViews>
  <sheetFormatPr defaultRowHeight="15" x14ac:dyDescent="0.25"/>
  <cols>
    <col min="1" max="1" width="0.28515625" style="1" customWidth="1"/>
    <col min="2" max="2" width="9.42578125" style="2" customWidth="1"/>
    <col min="3" max="3" width="57.140625" style="373" customWidth="1"/>
    <col min="4" max="4" width="20.7109375" style="4" hidden="1" customWidth="1"/>
    <col min="5" max="5" width="24.28515625" style="4" hidden="1" customWidth="1"/>
    <col min="6" max="10" width="23.42578125" style="4" hidden="1" customWidth="1"/>
    <col min="11" max="11" width="26.42578125" style="16" customWidth="1"/>
    <col min="12" max="12" width="31.28515625" style="4" hidden="1" customWidth="1"/>
    <col min="13" max="13" width="30.140625" style="4" hidden="1" customWidth="1"/>
    <col min="14" max="14" width="26.28515625" style="4" hidden="1" customWidth="1"/>
    <col min="15" max="15" width="28.28515625" style="4" hidden="1" customWidth="1"/>
    <col min="16" max="16" width="17.42578125" style="4" hidden="1" customWidth="1"/>
    <col min="17" max="17" width="28.28515625" style="4" hidden="1" customWidth="1"/>
    <col min="18" max="18" width="22" style="4" hidden="1" customWidth="1"/>
    <col min="19" max="19" width="25.140625" style="4" hidden="1" customWidth="1"/>
    <col min="20" max="20" width="21.5703125" style="4" hidden="1" customWidth="1"/>
    <col min="21" max="21" width="27.42578125" style="4" hidden="1" customWidth="1"/>
    <col min="22" max="22" width="19.28515625" style="4" hidden="1" customWidth="1"/>
    <col min="23" max="23" width="27.5703125" style="4" customWidth="1"/>
    <col min="24" max="24" width="14.7109375" style="4" customWidth="1"/>
    <col min="25" max="25" width="28.42578125" style="4" hidden="1" customWidth="1"/>
    <col min="26" max="26" width="20.42578125" style="4" hidden="1" customWidth="1"/>
    <col min="27" max="27" width="24.42578125" style="4" hidden="1" customWidth="1"/>
    <col min="28" max="28" width="16.140625" style="4" hidden="1" customWidth="1"/>
    <col min="29" max="29" width="27.5703125" style="4" hidden="1" customWidth="1"/>
    <col min="30" max="30" width="16.85546875" style="4" hidden="1" customWidth="1"/>
    <col min="31" max="31" width="27.5703125" style="4" hidden="1" customWidth="1"/>
    <col min="32" max="32" width="19.5703125" style="4" hidden="1" customWidth="1"/>
    <col min="33" max="33" width="26.5703125" style="4" hidden="1" customWidth="1"/>
    <col min="34" max="34" width="19.85546875" style="4" hidden="1" customWidth="1"/>
    <col min="35" max="35" width="23.5703125" style="4" hidden="1" customWidth="1"/>
    <col min="36" max="36" width="16.140625" style="4" hidden="1" customWidth="1"/>
    <col min="37" max="37" width="27.85546875" style="4" hidden="1" customWidth="1"/>
    <col min="38" max="38" width="22.140625" style="4" hidden="1" customWidth="1"/>
    <col min="39" max="39" width="24" style="4" hidden="1" customWidth="1"/>
    <col min="40" max="40" width="18.7109375" style="4" hidden="1" customWidth="1"/>
    <col min="41" max="41" width="21.5703125" style="4" hidden="1" customWidth="1"/>
    <col min="42" max="42" width="24.28515625" style="4" hidden="1" customWidth="1"/>
    <col min="43" max="43" width="24.85546875" style="4" hidden="1" customWidth="1"/>
    <col min="44" max="44" width="18.42578125" style="4" hidden="1" customWidth="1"/>
    <col min="45" max="45" width="20.7109375" style="4" hidden="1" customWidth="1"/>
    <col min="46" max="46" width="24.140625" style="4" hidden="1" customWidth="1"/>
    <col min="47" max="47" width="26.5703125" style="4" hidden="1" customWidth="1"/>
    <col min="48" max="48" width="20.28515625" style="4" hidden="1" customWidth="1"/>
    <col min="49" max="49" width="26.7109375" style="4" hidden="1" customWidth="1"/>
    <col min="50" max="50" width="25.28515625" style="4" hidden="1" customWidth="1"/>
    <col min="51" max="51" width="19" style="4" hidden="1" customWidth="1"/>
    <col min="52" max="52" width="26.5703125" style="4" hidden="1" customWidth="1"/>
    <col min="53" max="53" width="19.85546875" style="4" hidden="1" customWidth="1"/>
    <col min="54" max="54" width="23.5703125" style="4" hidden="1" customWidth="1"/>
    <col min="55" max="55" width="16.140625" style="4" hidden="1" customWidth="1"/>
    <col min="56" max="56" width="27.85546875" style="4" hidden="1" customWidth="1"/>
    <col min="57" max="57" width="22.140625" style="4" hidden="1" customWidth="1"/>
    <col min="58" max="59" width="9.140625" style="6" hidden="1" customWidth="1"/>
    <col min="60" max="60" width="9.140625" style="1" hidden="1" customWidth="1"/>
    <col min="61" max="62" width="9.140625" style="1" customWidth="1"/>
    <col min="63" max="63" width="17" style="1" customWidth="1"/>
    <col min="64" max="64" width="19.28515625" style="1" customWidth="1"/>
    <col min="65" max="67" width="9.140625" style="1" customWidth="1"/>
    <col min="68" max="16384" width="9.140625" style="1"/>
  </cols>
  <sheetData>
    <row r="1" spans="1:59" ht="21" hidden="1" customHeight="1" x14ac:dyDescent="0.35">
      <c r="C1" s="3" t="s">
        <v>0</v>
      </c>
      <c r="K1" s="16">
        <v>12515586.6</v>
      </c>
      <c r="L1" s="4" t="e">
        <f>K18+#REF!</f>
        <v>#REF!</v>
      </c>
      <c r="M1" s="4">
        <f>K2-K1</f>
        <v>4903993.2808699999</v>
      </c>
    </row>
    <row r="2" spans="1:59" ht="39.75" hidden="1" customHeight="1" x14ac:dyDescent="0.35">
      <c r="C2" s="3" t="s">
        <v>1</v>
      </c>
      <c r="K2" s="15">
        <f>K11-K20</f>
        <v>17419579.88087</v>
      </c>
      <c r="L2" s="3">
        <f>12515586.6</f>
        <v>12515586.6</v>
      </c>
      <c r="M2" s="4" t="e">
        <f>L1-L2</f>
        <v>#REF!</v>
      </c>
      <c r="AU2" s="7"/>
    </row>
    <row r="3" spans="1:59" ht="21" hidden="1" customHeight="1" x14ac:dyDescent="0.35">
      <c r="C3" s="3"/>
      <c r="K3" s="15"/>
      <c r="L3" s="3"/>
      <c r="AU3" s="7"/>
    </row>
    <row r="4" spans="1:59" ht="21" hidden="1" customHeight="1" x14ac:dyDescent="0.35">
      <c r="C4" s="3"/>
      <c r="K4" s="15">
        <f>K11-K20</f>
        <v>17419579.88087</v>
      </c>
      <c r="L4" s="3">
        <f>12919586.6</f>
        <v>12919586.6</v>
      </c>
      <c r="M4" s="3">
        <f>L4-K4</f>
        <v>-4499993.2808699999</v>
      </c>
      <c r="N4" s="8"/>
      <c r="O4" s="9"/>
      <c r="P4" s="9"/>
      <c r="Q4" s="9"/>
      <c r="R4" s="9"/>
      <c r="W4" s="9"/>
      <c r="X4" s="9"/>
      <c r="Y4" s="9"/>
      <c r="Z4" s="9"/>
      <c r="AE4" s="9"/>
      <c r="AF4" s="9"/>
      <c r="AG4" s="9"/>
      <c r="AH4" s="9"/>
      <c r="AU4" s="7"/>
      <c r="AX4" s="9"/>
      <c r="AY4" s="9"/>
      <c r="AZ4" s="9"/>
      <c r="BA4" s="9"/>
    </row>
    <row r="5" spans="1:59" ht="21" hidden="1" customHeight="1" x14ac:dyDescent="0.35">
      <c r="C5" s="3"/>
      <c r="K5" s="15"/>
      <c r="L5" s="3"/>
      <c r="M5" s="3"/>
      <c r="N5" s="10" t="s">
        <v>2</v>
      </c>
      <c r="O5" s="11">
        <f>2197615.85215+362528.28392+1854079.8</f>
        <v>4414223.9360699998</v>
      </c>
      <c r="P5" s="12"/>
      <c r="Q5" s="13"/>
      <c r="R5" s="13"/>
      <c r="S5" s="4">
        <f>O11-O20</f>
        <v>2000633.0189600009</v>
      </c>
      <c r="U5" s="4">
        <v>18602.835999999999</v>
      </c>
      <c r="W5" s="11">
        <f>2197615.85215+362528.28392+1854079.8</f>
        <v>4414223.9360699998</v>
      </c>
      <c r="X5" s="12"/>
      <c r="Y5" s="13"/>
      <c r="Z5" s="13"/>
      <c r="AA5" s="4">
        <f>W11-W20</f>
        <v>2526266.9531099997</v>
      </c>
      <c r="AC5" s="4">
        <v>18602.835999999999</v>
      </c>
      <c r="AE5" s="11">
        <f>2197615.85215+362528.28392+1854079.8</f>
        <v>4414223.9360699998</v>
      </c>
      <c r="AF5" s="12"/>
      <c r="AG5" s="13">
        <f>AG18</f>
        <v>5817849.8527099993</v>
      </c>
      <c r="AH5" s="13"/>
      <c r="AI5" s="4">
        <f>AE11-AE20</f>
        <v>11793352.74908</v>
      </c>
      <c r="AK5" s="4">
        <v>18602.835999999999</v>
      </c>
      <c r="AU5" s="7"/>
      <c r="AX5" s="11">
        <f>2197615.85215+362528.28392+1854079.8</f>
        <v>4414223.9360699998</v>
      </c>
      <c r="AY5" s="12"/>
      <c r="AZ5" s="13" t="e">
        <f>AZ18</f>
        <v>#REF!</v>
      </c>
      <c r="BA5" s="13"/>
      <c r="BB5" s="4" t="e">
        <f>AX11-AX20</f>
        <v>#REF!</v>
      </c>
      <c r="BD5" s="4">
        <v>18602.835999999999</v>
      </c>
    </row>
    <row r="6" spans="1:59" s="468" customFormat="1" ht="21" customHeight="1" x14ac:dyDescent="0.35">
      <c r="B6" s="469"/>
      <c r="C6" s="470"/>
      <c r="D6" s="362"/>
      <c r="E6" s="362"/>
      <c r="F6" s="362"/>
      <c r="G6" s="362"/>
      <c r="H6" s="362"/>
      <c r="I6" s="362"/>
      <c r="J6" s="362"/>
      <c r="K6" s="470"/>
      <c r="L6" s="470"/>
      <c r="M6" s="470"/>
      <c r="N6" s="17"/>
      <c r="O6" s="18"/>
      <c r="P6" s="471"/>
      <c r="Q6" s="13"/>
      <c r="R6" s="13"/>
      <c r="S6" s="362"/>
      <c r="T6" s="362"/>
      <c r="U6" s="362"/>
      <c r="V6" s="362"/>
      <c r="W6" s="12"/>
      <c r="X6" s="18"/>
      <c r="Y6" s="13"/>
      <c r="Z6" s="13"/>
      <c r="AA6" s="362"/>
      <c r="AB6" s="362"/>
      <c r="AC6" s="362"/>
      <c r="AD6" s="362"/>
      <c r="AE6" s="18"/>
      <c r="AF6" s="18"/>
      <c r="AG6" s="13"/>
      <c r="AH6" s="13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472"/>
      <c r="AV6" s="362"/>
      <c r="AW6" s="362"/>
      <c r="AX6" s="18"/>
      <c r="AY6" s="18"/>
      <c r="AZ6" s="13"/>
      <c r="BA6" s="13"/>
      <c r="BB6" s="362"/>
      <c r="BC6" s="362"/>
      <c r="BD6" s="362"/>
      <c r="BE6" s="362"/>
    </row>
    <row r="7" spans="1:59" ht="45" customHeight="1" x14ac:dyDescent="0.25">
      <c r="A7" s="19"/>
      <c r="B7" s="609" t="s">
        <v>354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609"/>
      <c r="AN7" s="609"/>
      <c r="AO7" s="609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09"/>
      <c r="BA7" s="609"/>
      <c r="BB7" s="609"/>
      <c r="BC7" s="609"/>
      <c r="BD7" s="609"/>
      <c r="BE7" s="609"/>
    </row>
    <row r="8" spans="1:59" s="22" customFormat="1" ht="105" customHeight="1" x14ac:dyDescent="0.35">
      <c r="A8" s="20" t="s">
        <v>3</v>
      </c>
      <c r="B8" s="616" t="s">
        <v>3</v>
      </c>
      <c r="C8" s="617" t="s">
        <v>4</v>
      </c>
      <c r="D8" s="21"/>
      <c r="E8" s="571" t="s">
        <v>5</v>
      </c>
      <c r="F8" s="571" t="s">
        <v>6</v>
      </c>
      <c r="G8" s="571"/>
      <c r="H8" s="571" t="s">
        <v>7</v>
      </c>
      <c r="I8" s="571" t="s">
        <v>6</v>
      </c>
      <c r="J8" s="571"/>
      <c r="K8" s="571" t="s">
        <v>349</v>
      </c>
      <c r="L8" s="571" t="s">
        <v>6</v>
      </c>
      <c r="M8" s="571"/>
      <c r="N8" s="571"/>
      <c r="O8" s="571" t="s">
        <v>350</v>
      </c>
      <c r="P8" s="571" t="s">
        <v>8</v>
      </c>
      <c r="Q8" s="571" t="s">
        <v>6</v>
      </c>
      <c r="R8" s="571"/>
      <c r="S8" s="571"/>
      <c r="T8" s="571"/>
      <c r="U8" s="571"/>
      <c r="V8" s="571"/>
      <c r="W8" s="571" t="s">
        <v>351</v>
      </c>
      <c r="X8" s="571" t="s">
        <v>8</v>
      </c>
      <c r="Y8" s="571" t="s">
        <v>6</v>
      </c>
      <c r="Z8" s="571"/>
      <c r="AA8" s="571"/>
      <c r="AB8" s="571"/>
      <c r="AC8" s="571"/>
      <c r="AD8" s="571"/>
      <c r="AE8" s="571" t="s">
        <v>352</v>
      </c>
      <c r="AF8" s="571" t="s">
        <v>8</v>
      </c>
      <c r="AG8" s="571" t="s">
        <v>6</v>
      </c>
      <c r="AH8" s="571"/>
      <c r="AI8" s="571"/>
      <c r="AJ8" s="571"/>
      <c r="AK8" s="571"/>
      <c r="AL8" s="571"/>
      <c r="AM8" s="596" t="s">
        <v>6</v>
      </c>
      <c r="AN8" s="597"/>
      <c r="AO8" s="598"/>
      <c r="AP8" s="602" t="s">
        <v>9</v>
      </c>
      <c r="AQ8" s="596" t="s">
        <v>6</v>
      </c>
      <c r="AR8" s="597"/>
      <c r="AS8" s="598"/>
      <c r="AT8" s="602" t="s">
        <v>10</v>
      </c>
      <c r="AU8" s="596" t="s">
        <v>6</v>
      </c>
      <c r="AV8" s="597"/>
      <c r="AW8" s="598"/>
      <c r="AX8" s="571" t="s">
        <v>353</v>
      </c>
      <c r="AY8" s="571" t="s">
        <v>8</v>
      </c>
      <c r="AZ8" s="571" t="s">
        <v>6</v>
      </c>
      <c r="BA8" s="571"/>
      <c r="BB8" s="571"/>
      <c r="BC8" s="571"/>
      <c r="BD8" s="571"/>
      <c r="BE8" s="571"/>
    </row>
    <row r="9" spans="1:59" s="22" customFormat="1" ht="81.75" customHeight="1" x14ac:dyDescent="0.35">
      <c r="A9" s="23"/>
      <c r="B9" s="616"/>
      <c r="C9" s="617"/>
      <c r="D9" s="21" t="s">
        <v>11</v>
      </c>
      <c r="E9" s="571"/>
      <c r="F9" s="21" t="s">
        <v>12</v>
      </c>
      <c r="G9" s="21" t="s">
        <v>11</v>
      </c>
      <c r="H9" s="571"/>
      <c r="I9" s="21" t="s">
        <v>13</v>
      </c>
      <c r="J9" s="21" t="s">
        <v>11</v>
      </c>
      <c r="K9" s="571"/>
      <c r="L9" s="21" t="s">
        <v>12</v>
      </c>
      <c r="M9" s="21" t="s">
        <v>14</v>
      </c>
      <c r="N9" s="21" t="s">
        <v>11</v>
      </c>
      <c r="O9" s="571"/>
      <c r="P9" s="571"/>
      <c r="Q9" s="21" t="s">
        <v>12</v>
      </c>
      <c r="R9" s="571" t="s">
        <v>8</v>
      </c>
      <c r="S9" s="21" t="s">
        <v>14</v>
      </c>
      <c r="T9" s="571" t="s">
        <v>8</v>
      </c>
      <c r="U9" s="21" t="s">
        <v>11</v>
      </c>
      <c r="V9" s="571" t="s">
        <v>8</v>
      </c>
      <c r="W9" s="571"/>
      <c r="X9" s="571"/>
      <c r="Y9" s="21" t="s">
        <v>12</v>
      </c>
      <c r="Z9" s="571" t="s">
        <v>8</v>
      </c>
      <c r="AA9" s="21" t="s">
        <v>14</v>
      </c>
      <c r="AB9" s="571" t="s">
        <v>8</v>
      </c>
      <c r="AC9" s="21" t="s">
        <v>11</v>
      </c>
      <c r="AD9" s="571" t="s">
        <v>8</v>
      </c>
      <c r="AE9" s="571"/>
      <c r="AF9" s="571"/>
      <c r="AG9" s="21" t="s">
        <v>12</v>
      </c>
      <c r="AH9" s="571" t="s">
        <v>8</v>
      </c>
      <c r="AI9" s="21" t="s">
        <v>14</v>
      </c>
      <c r="AJ9" s="571" t="s">
        <v>8</v>
      </c>
      <c r="AK9" s="21" t="s">
        <v>11</v>
      </c>
      <c r="AL9" s="571" t="s">
        <v>8</v>
      </c>
      <c r="AM9" s="21" t="s">
        <v>12</v>
      </c>
      <c r="AN9" s="21" t="s">
        <v>14</v>
      </c>
      <c r="AO9" s="21" t="s">
        <v>11</v>
      </c>
      <c r="AP9" s="603"/>
      <c r="AQ9" s="21" t="s">
        <v>12</v>
      </c>
      <c r="AR9" s="21" t="s">
        <v>14</v>
      </c>
      <c r="AS9" s="21" t="s">
        <v>11</v>
      </c>
      <c r="AT9" s="603"/>
      <c r="AU9" s="21" t="s">
        <v>12</v>
      </c>
      <c r="AV9" s="21" t="s">
        <v>14</v>
      </c>
      <c r="AW9" s="21" t="s">
        <v>11</v>
      </c>
      <c r="AX9" s="571"/>
      <c r="AY9" s="571"/>
      <c r="AZ9" s="418" t="s">
        <v>12</v>
      </c>
      <c r="BA9" s="571" t="s">
        <v>8</v>
      </c>
      <c r="BB9" s="418" t="s">
        <v>14</v>
      </c>
      <c r="BC9" s="571" t="s">
        <v>8</v>
      </c>
      <c r="BD9" s="418" t="s">
        <v>11</v>
      </c>
      <c r="BE9" s="571" t="s">
        <v>8</v>
      </c>
    </row>
    <row r="10" spans="1:59" s="24" customFormat="1" ht="15" hidden="1" customHeight="1" x14ac:dyDescent="0.35">
      <c r="B10" s="25">
        <v>1</v>
      </c>
      <c r="C10" s="25">
        <v>2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19</v>
      </c>
      <c r="I10" s="25" t="s">
        <v>20</v>
      </c>
      <c r="J10" s="25" t="s">
        <v>21</v>
      </c>
      <c r="K10" s="411" t="s">
        <v>22</v>
      </c>
      <c r="L10" s="25" t="s">
        <v>23</v>
      </c>
      <c r="M10" s="25" t="s">
        <v>24</v>
      </c>
      <c r="N10" s="25" t="s">
        <v>25</v>
      </c>
      <c r="O10" s="26" t="s">
        <v>26</v>
      </c>
      <c r="P10" s="26"/>
      <c r="Q10" s="25" t="s">
        <v>27</v>
      </c>
      <c r="R10" s="571"/>
      <c r="S10" s="25" t="s">
        <v>28</v>
      </c>
      <c r="T10" s="571"/>
      <c r="U10" s="25" t="s">
        <v>29</v>
      </c>
      <c r="V10" s="571"/>
      <c r="W10" s="26" t="s">
        <v>26</v>
      </c>
      <c r="X10" s="26"/>
      <c r="Y10" s="25" t="s">
        <v>27</v>
      </c>
      <c r="Z10" s="571"/>
      <c r="AA10" s="25" t="s">
        <v>28</v>
      </c>
      <c r="AB10" s="571"/>
      <c r="AC10" s="25" t="s">
        <v>29</v>
      </c>
      <c r="AD10" s="571"/>
      <c r="AE10" s="26" t="s">
        <v>26</v>
      </c>
      <c r="AF10" s="26"/>
      <c r="AG10" s="25" t="s">
        <v>27</v>
      </c>
      <c r="AH10" s="571"/>
      <c r="AI10" s="25" t="s">
        <v>28</v>
      </c>
      <c r="AJ10" s="571"/>
      <c r="AK10" s="25" t="s">
        <v>29</v>
      </c>
      <c r="AL10" s="571"/>
      <c r="AM10" s="25" t="s">
        <v>20</v>
      </c>
      <c r="AN10" s="25" t="s">
        <v>21</v>
      </c>
      <c r="AO10" s="25" t="s">
        <v>30</v>
      </c>
      <c r="AP10" s="25" t="s">
        <v>26</v>
      </c>
      <c r="AQ10" s="25" t="s">
        <v>27</v>
      </c>
      <c r="AR10" s="25" t="s">
        <v>28</v>
      </c>
      <c r="AS10" s="25" t="s">
        <v>29</v>
      </c>
      <c r="AT10" s="25" t="s">
        <v>31</v>
      </c>
      <c r="AU10" s="25" t="s">
        <v>32</v>
      </c>
      <c r="AV10" s="25" t="s">
        <v>33</v>
      </c>
      <c r="AW10" s="25" t="s">
        <v>15</v>
      </c>
      <c r="AX10" s="26" t="s">
        <v>26</v>
      </c>
      <c r="AY10" s="26"/>
      <c r="AZ10" s="25" t="s">
        <v>27</v>
      </c>
      <c r="BA10" s="571"/>
      <c r="BB10" s="25" t="s">
        <v>28</v>
      </c>
      <c r="BC10" s="571"/>
      <c r="BD10" s="25" t="s">
        <v>29</v>
      </c>
      <c r="BE10" s="571"/>
      <c r="BF10" s="27"/>
      <c r="BG10" s="27"/>
    </row>
    <row r="11" spans="1:59" s="28" customFormat="1" ht="35.25" customHeight="1" x14ac:dyDescent="0.25">
      <c r="B11" s="590" t="s">
        <v>34</v>
      </c>
      <c r="C11" s="590"/>
      <c r="D11" s="29" t="e">
        <f>D42+#REF!+D697</f>
        <v>#REF!</v>
      </c>
      <c r="E11" s="29" t="e">
        <f t="shared" ref="E11:J11" si="0">E701</f>
        <v>#REF!</v>
      </c>
      <c r="F11" s="29" t="e">
        <f t="shared" si="0"/>
        <v>#REF!</v>
      </c>
      <c r="G11" s="29" t="e">
        <f t="shared" si="0"/>
        <v>#REF!</v>
      </c>
      <c r="H11" s="29" t="e">
        <f t="shared" si="0"/>
        <v>#REF!</v>
      </c>
      <c r="I11" s="29" t="e">
        <f t="shared" si="0"/>
        <v>#REF!</v>
      </c>
      <c r="J11" s="29" t="e">
        <f t="shared" si="0"/>
        <v>#REF!</v>
      </c>
      <c r="K11" s="33">
        <f>K42+K672+K697+K681+K714+K718+K700</f>
        <v>21105485.780869998</v>
      </c>
      <c r="L11" s="33">
        <f>L42+L672+L697+L681+L714+L718</f>
        <v>17805851.827579997</v>
      </c>
      <c r="M11" s="33">
        <f>M42+M672+M697+M681+M714</f>
        <v>1238737.0557200001</v>
      </c>
      <c r="N11" s="33">
        <f>N42+N672+N697+N681+N700</f>
        <v>2060896.8975699996</v>
      </c>
      <c r="O11" s="33">
        <f>O42+O672+O697+O681+O714+O716+O700</f>
        <v>2738302.9027500008</v>
      </c>
      <c r="P11" s="33">
        <f>O11/K11</f>
        <v>0.12974365675259639</v>
      </c>
      <c r="Q11" s="33">
        <f>Q42+Q672+Q697+Q681+Q714+Q718</f>
        <v>2565049.1367700002</v>
      </c>
      <c r="R11" s="33">
        <f>Q11/L11</f>
        <v>0.14405652487778886</v>
      </c>
      <c r="S11" s="33">
        <f>S42+S672+S697+S681+S714</f>
        <v>49603.128820000005</v>
      </c>
      <c r="T11" s="33">
        <f>S11/M11</f>
        <v>4.0043307488826854E-2</v>
      </c>
      <c r="U11" s="33">
        <f>U42+U672+U697+U681+U700</f>
        <v>123650.63716</v>
      </c>
      <c r="V11" s="33">
        <f>U11/N11</f>
        <v>5.9998458586548543E-2</v>
      </c>
      <c r="W11" s="33">
        <f>Y11+AA11+AC11</f>
        <v>3415158.5801999997</v>
      </c>
      <c r="X11" s="31">
        <f>W11/K11</f>
        <v>0.16181378697738849</v>
      </c>
      <c r="Y11" s="30">
        <f>Y42+Y672+Y697+Y681+Y714+Y718</f>
        <v>3216878.51162</v>
      </c>
      <c r="Z11" s="31">
        <f>Y11/L11</f>
        <v>0.18066411777263494</v>
      </c>
      <c r="AA11" s="30">
        <f>AA42+AA672+AA697+AA681+AA714</f>
        <v>28999.898959999999</v>
      </c>
      <c r="AB11" s="31">
        <f>AA11/M11</f>
        <v>2.3410859331356788E-2</v>
      </c>
      <c r="AC11" s="30">
        <f>AC42+AC672+AC697+AC681+AC700</f>
        <v>169280.16962</v>
      </c>
      <c r="AD11" s="31">
        <f>AC11/N11</f>
        <v>8.2139077320946038E-2</v>
      </c>
      <c r="AE11" s="30">
        <f>AG11+AI11+AK11</f>
        <v>15085190.96552</v>
      </c>
      <c r="AF11" s="31">
        <f>AE11/K11</f>
        <v>0.71475213231970292</v>
      </c>
      <c r="AG11" s="30">
        <f>AG42+AG672+AG697+AG681+AG714+AG718</f>
        <v>12844863.57622</v>
      </c>
      <c r="AH11" s="31">
        <f>AG11/L11</f>
        <v>0.7213843909632125</v>
      </c>
      <c r="AI11" s="30">
        <f>AI42+AI672+AI697+AI681+AI709+AI714</f>
        <v>346269.45397999993</v>
      </c>
      <c r="AJ11" s="31">
        <f>AI11/M11</f>
        <v>0.27953426627633676</v>
      </c>
      <c r="AK11" s="30">
        <f>AK42+AK672+AK697+AK681+AK700</f>
        <v>1894057.9353199999</v>
      </c>
      <c r="AL11" s="32">
        <f>AK11/N11</f>
        <v>0.91904545906846713</v>
      </c>
      <c r="AM11" s="33" t="e">
        <f t="shared" ref="AM11:AW11" si="1">AM42+AM672+AM697</f>
        <v>#REF!</v>
      </c>
      <c r="AN11" s="33" t="e">
        <f t="shared" si="1"/>
        <v>#REF!</v>
      </c>
      <c r="AO11" s="33" t="e">
        <f t="shared" si="1"/>
        <v>#REF!</v>
      </c>
      <c r="AP11" s="33" t="e">
        <f t="shared" si="1"/>
        <v>#REF!</v>
      </c>
      <c r="AQ11" s="33" t="e">
        <f t="shared" si="1"/>
        <v>#REF!</v>
      </c>
      <c r="AR11" s="33" t="e">
        <f t="shared" si="1"/>
        <v>#REF!</v>
      </c>
      <c r="AS11" s="33" t="e">
        <f t="shared" si="1"/>
        <v>#REF!</v>
      </c>
      <c r="AT11" s="33" t="e">
        <f t="shared" si="1"/>
        <v>#REF!</v>
      </c>
      <c r="AU11" s="33" t="e">
        <f t="shared" si="1"/>
        <v>#REF!</v>
      </c>
      <c r="AV11" s="33" t="e">
        <f t="shared" si="1"/>
        <v>#REF!</v>
      </c>
      <c r="AW11" s="33" t="e">
        <f t="shared" si="1"/>
        <v>#REF!</v>
      </c>
      <c r="AX11" s="30" t="e">
        <f>AZ11+BB11+BD11</f>
        <v>#REF!</v>
      </c>
      <c r="AY11" s="31" t="e">
        <f>AX11/K11</f>
        <v>#REF!</v>
      </c>
      <c r="AZ11" s="30" t="e">
        <f>AZ42+AZ672+AZ697+AZ681+AZ714+AZ716</f>
        <v>#REF!</v>
      </c>
      <c r="BA11" s="31" t="e">
        <f>AZ11/L11</f>
        <v>#REF!</v>
      </c>
      <c r="BB11" s="30">
        <f>BB42+BB672+BB697+BB681+BB709+BB714</f>
        <v>1209737.1567599999</v>
      </c>
      <c r="BC11" s="31">
        <f>BB11/M11</f>
        <v>0.97658914066864311</v>
      </c>
      <c r="BD11" s="30">
        <f>BD42+BD672+BD697+BD681+BD700</f>
        <v>1668886.4126200001</v>
      </c>
      <c r="BE11" s="31">
        <f>BD11/N11</f>
        <v>0.80978646461537285</v>
      </c>
      <c r="BF11" s="34"/>
      <c r="BG11" s="34"/>
    </row>
    <row r="12" spans="1:59" s="35" customFormat="1" ht="35.25" hidden="1" customHeight="1" x14ac:dyDescent="0.25">
      <c r="B12" s="606" t="s">
        <v>35</v>
      </c>
      <c r="C12" s="606"/>
      <c r="D12" s="36" t="e">
        <f>D11/#REF!</f>
        <v>#REF!</v>
      </c>
      <c r="E12" s="36"/>
      <c r="F12" s="36" t="e">
        <f>F11/E11</f>
        <v>#REF!</v>
      </c>
      <c r="G12" s="36" t="e">
        <f>G11/E11</f>
        <v>#REF!</v>
      </c>
      <c r="H12" s="36"/>
      <c r="I12" s="36" t="e">
        <f>I11/H11</f>
        <v>#REF!</v>
      </c>
      <c r="J12" s="36" t="e">
        <f>J11/H11</f>
        <v>#REF!</v>
      </c>
      <c r="K12" s="39"/>
      <c r="L12" s="39">
        <f>L11/K11</f>
        <v>0.84365989072467651</v>
      </c>
      <c r="M12" s="39"/>
      <c r="N12" s="39">
        <f>N11/K11</f>
        <v>9.7647451424121942E-2</v>
      </c>
      <c r="O12" s="39"/>
      <c r="P12" s="33" t="e">
        <f t="shared" ref="P12:P49" si="2">O12/K12</f>
        <v>#DIV/0!</v>
      </c>
      <c r="Q12" s="39">
        <f>Q11/P11</f>
        <v>19770131.357259355</v>
      </c>
      <c r="R12" s="33">
        <f t="shared" ref="R12:R39" si="3">Q12/L12</f>
        <v>23433769.430803984</v>
      </c>
      <c r="S12" s="39"/>
      <c r="T12" s="33" t="e">
        <f t="shared" ref="T12:T37" si="4">S12/M12</f>
        <v>#DIV/0!</v>
      </c>
      <c r="U12" s="39">
        <f>U11/R11</f>
        <v>858348.04959303082</v>
      </c>
      <c r="V12" s="33">
        <f t="shared" ref="V12:V40" si="5">U12/N12</f>
        <v>8790276.0089956876</v>
      </c>
      <c r="W12" s="39"/>
      <c r="X12" s="31" t="e">
        <f t="shared" ref="X12:X49" si="6">W12/K12</f>
        <v>#DIV/0!</v>
      </c>
      <c r="Y12" s="37">
        <f>Y11/W11</f>
        <v>0.94194118254725734</v>
      </c>
      <c r="Z12" s="31">
        <f t="shared" ref="Z12:Z44" si="7">Y12/L12</f>
        <v>1.1164939721599902</v>
      </c>
      <c r="AA12" s="37"/>
      <c r="AB12" s="31" t="e">
        <f t="shared" ref="AB12:AB43" si="8">AA12/M12</f>
        <v>#DIV/0!</v>
      </c>
      <c r="AC12" s="37">
        <f>AC11/Z11</f>
        <v>936988.32788167929</v>
      </c>
      <c r="AD12" s="31">
        <f t="shared" ref="AD12:AD49" si="9">AC12/N12</f>
        <v>9595625.0185369831</v>
      </c>
      <c r="AE12" s="37">
        <f t="shared" ref="AE12:AE40" si="10">AG12+AI12+AK12</f>
        <v>0.97704573612813639</v>
      </c>
      <c r="AF12" s="31" t="e">
        <f t="shared" ref="AF12:AF40" si="11">AE12/K12</f>
        <v>#DIV/0!</v>
      </c>
      <c r="AG12" s="37">
        <f>AG11/AE11</f>
        <v>0.85148829773380508</v>
      </c>
      <c r="AH12" s="31">
        <f t="shared" ref="AH12:AH39" si="12">AG12/L12</f>
        <v>1.0092791029835544</v>
      </c>
      <c r="AI12" s="37"/>
      <c r="AJ12" s="38" t="e">
        <f t="shared" ref="AJ12:AJ37" si="13">AI12/M12</f>
        <v>#DIV/0!</v>
      </c>
      <c r="AK12" s="37">
        <f>AK11/AE11</f>
        <v>0.12555743839433126</v>
      </c>
      <c r="AL12" s="31">
        <f t="shared" ref="AL12:AL40" si="14">AK12/N12</f>
        <v>1.2858240185807315</v>
      </c>
      <c r="AM12" s="39" t="e">
        <f>AM11/AL11</f>
        <v>#REF!</v>
      </c>
      <c r="AN12" s="39"/>
      <c r="AO12" s="39" t="e">
        <f>AO11/AL11</f>
        <v>#REF!</v>
      </c>
      <c r="AP12" s="39"/>
      <c r="AQ12" s="39" t="e">
        <f>AQ11/AP11</f>
        <v>#REF!</v>
      </c>
      <c r="AR12" s="39"/>
      <c r="AS12" s="39" t="e">
        <f>AS11/AP11</f>
        <v>#REF!</v>
      </c>
      <c r="AT12" s="39"/>
      <c r="AU12" s="39" t="e">
        <f>AU11/AT11</f>
        <v>#REF!</v>
      </c>
      <c r="AV12" s="39"/>
      <c r="AW12" s="39" t="e">
        <f>AW11/AT11</f>
        <v>#REF!</v>
      </c>
      <c r="AX12" s="37" t="e">
        <f t="shared" ref="AX12:AX14" si="15">AZ12+BB12+BD12</f>
        <v>#REF!</v>
      </c>
      <c r="AY12" s="31" t="e">
        <f t="shared" ref="AY12:AY49" si="16">AX12/K12</f>
        <v>#REF!</v>
      </c>
      <c r="AZ12" s="37" t="e">
        <f>AZ11/AX11</f>
        <v>#REF!</v>
      </c>
      <c r="BA12" s="31" t="e">
        <f t="shared" ref="BA12:BA46" si="17">AZ12/L12</f>
        <v>#REF!</v>
      </c>
      <c r="BB12" s="37"/>
      <c r="BC12" s="31" t="e">
        <f t="shared" ref="BC12:BC43" si="18">BB12/M12</f>
        <v>#DIV/0!</v>
      </c>
      <c r="BD12" s="37" t="e">
        <f>BD11/AX11</f>
        <v>#REF!</v>
      </c>
      <c r="BE12" s="31" t="e">
        <f t="shared" ref="BE12:BE49" si="19">BD12/N12</f>
        <v>#REF!</v>
      </c>
      <c r="BF12" s="40"/>
      <c r="BG12" s="40"/>
    </row>
    <row r="13" spans="1:59" s="41" customFormat="1" ht="35.25" customHeight="1" x14ac:dyDescent="0.3">
      <c r="B13" s="607" t="s">
        <v>36</v>
      </c>
      <c r="C13" s="607"/>
      <c r="D13" s="42"/>
      <c r="E13" s="42"/>
      <c r="F13" s="42"/>
      <c r="G13" s="42"/>
      <c r="H13" s="42"/>
      <c r="I13" s="42"/>
      <c r="J13" s="42"/>
      <c r="K13" s="39">
        <f>L13+M13+N13</f>
        <v>19369239.518909998</v>
      </c>
      <c r="L13" s="39">
        <f>L564+L672+L681</f>
        <v>16565992.354409998</v>
      </c>
      <c r="M13" s="39">
        <f>M564+M672+M681</f>
        <v>1201285.9709300001</v>
      </c>
      <c r="N13" s="39">
        <f>N564+N672+N681</f>
        <v>1601961.1935699997</v>
      </c>
      <c r="O13" s="39">
        <f>Q13+S13+U13</f>
        <v>2446969.4574700003</v>
      </c>
      <c r="P13" s="449">
        <f t="shared" si="2"/>
        <v>0.12633275844831429</v>
      </c>
      <c r="Q13" s="39">
        <f>Q564+Q672+Q681</f>
        <v>2400477.3097899999</v>
      </c>
      <c r="R13" s="449">
        <f t="shared" si="3"/>
        <v>0.14490392476554378</v>
      </c>
      <c r="S13" s="39">
        <f>S564+S672+S681</f>
        <v>37954.230520000005</v>
      </c>
      <c r="T13" s="449">
        <f t="shared" si="4"/>
        <v>3.1594667246981137E-2</v>
      </c>
      <c r="U13" s="39">
        <f>U564+U672+U681</f>
        <v>8537.9171600000009</v>
      </c>
      <c r="V13" s="33">
        <f t="shared" si="5"/>
        <v>5.3296654090434596E-3</v>
      </c>
      <c r="W13" s="39">
        <f>W564+W672+W681</f>
        <v>2876883.2966</v>
      </c>
      <c r="X13" s="43">
        <f t="shared" si="6"/>
        <v>0.14852845894085451</v>
      </c>
      <c r="Y13" s="37">
        <f>Y564+Y672+Y681</f>
        <v>2801927.6370099997</v>
      </c>
      <c r="Z13" s="43">
        <f t="shared" si="7"/>
        <v>0.16913732525441522</v>
      </c>
      <c r="AA13" s="37">
        <f>AA564+AA672+AA681</f>
        <v>20788.20997</v>
      </c>
      <c r="AB13" s="43">
        <f t="shared" si="8"/>
        <v>1.7304963574914959E-2</v>
      </c>
      <c r="AC13" s="37">
        <f>AC564+AC672+AC681</f>
        <v>54167.449619999999</v>
      </c>
      <c r="AD13" s="43">
        <f t="shared" si="9"/>
        <v>3.3813209606711414E-2</v>
      </c>
      <c r="AE13" s="37">
        <f t="shared" si="10"/>
        <v>13762559.280380001</v>
      </c>
      <c r="AF13" s="43">
        <f t="shared" si="11"/>
        <v>0.71053689366295203</v>
      </c>
      <c r="AG13" s="37">
        <f>AG564+AG672+AG681</f>
        <v>11884141.16506</v>
      </c>
      <c r="AH13" s="43">
        <f t="shared" si="12"/>
        <v>0.71738178497325866</v>
      </c>
      <c r="AI13" s="37">
        <f>AI564+AI672</f>
        <v>312002.00499999995</v>
      </c>
      <c r="AJ13" s="43">
        <f t="shared" si="13"/>
        <v>0.25972334027879906</v>
      </c>
      <c r="AK13" s="37">
        <f>AK564+AK672+AK681</f>
        <v>1566416.11032</v>
      </c>
      <c r="AL13" s="43">
        <f t="shared" si="14"/>
        <v>0.97781152040843955</v>
      </c>
      <c r="AM13" s="39" t="e">
        <f t="shared" ref="AM13:AW13" si="20">AM564+AM672</f>
        <v>#REF!</v>
      </c>
      <c r="AN13" s="39" t="e">
        <f t="shared" si="20"/>
        <v>#REF!</v>
      </c>
      <c r="AO13" s="39" t="e">
        <f t="shared" si="20"/>
        <v>#REF!</v>
      </c>
      <c r="AP13" s="39" t="e">
        <f t="shared" si="20"/>
        <v>#REF!</v>
      </c>
      <c r="AQ13" s="39" t="e">
        <f t="shared" si="20"/>
        <v>#REF!</v>
      </c>
      <c r="AR13" s="39" t="e">
        <f t="shared" si="20"/>
        <v>#REF!</v>
      </c>
      <c r="AS13" s="39" t="e">
        <f t="shared" si="20"/>
        <v>#REF!</v>
      </c>
      <c r="AT13" s="39" t="e">
        <f t="shared" si="20"/>
        <v>#REF!</v>
      </c>
      <c r="AU13" s="39" t="e">
        <f t="shared" si="20"/>
        <v>#REF!</v>
      </c>
      <c r="AV13" s="39" t="e">
        <f t="shared" si="20"/>
        <v>#REF!</v>
      </c>
      <c r="AW13" s="39" t="e">
        <f t="shared" si="20"/>
        <v>#REF!</v>
      </c>
      <c r="AX13" s="37" t="e">
        <f t="shared" si="15"/>
        <v>#REF!</v>
      </c>
      <c r="AY13" s="43" t="e">
        <f t="shared" si="16"/>
        <v>#REF!</v>
      </c>
      <c r="AZ13" s="37" t="e">
        <f>AZ564+AZ672+AZ681</f>
        <v>#REF!</v>
      </c>
      <c r="BA13" s="43" t="e">
        <f t="shared" si="17"/>
        <v>#REF!</v>
      </c>
      <c r="BB13" s="37">
        <f>BB564+BB672</f>
        <v>1180497.7609599999</v>
      </c>
      <c r="BC13" s="43">
        <f t="shared" si="18"/>
        <v>0.98269503642508482</v>
      </c>
      <c r="BD13" s="37">
        <f>BD564+BD672+BD681</f>
        <v>1325213.4286199999</v>
      </c>
      <c r="BE13" s="43">
        <f t="shared" si="19"/>
        <v>0.8272444013869884</v>
      </c>
      <c r="BF13" s="44"/>
      <c r="BG13" s="44"/>
    </row>
    <row r="14" spans="1:59" s="41" customFormat="1" ht="35.25" customHeight="1" x14ac:dyDescent="0.3">
      <c r="B14" s="607" t="s">
        <v>37</v>
      </c>
      <c r="C14" s="607"/>
      <c r="D14" s="42"/>
      <c r="E14" s="42"/>
      <c r="F14" s="42"/>
      <c r="G14" s="42"/>
      <c r="H14" s="42"/>
      <c r="I14" s="42"/>
      <c r="J14" s="42"/>
      <c r="K14" s="39">
        <f t="shared" ref="K14:K16" si="21">L14+M14+N14</f>
        <v>1146947.9813899999</v>
      </c>
      <c r="L14" s="39">
        <f>L581+L714</f>
        <v>650561.19259999995</v>
      </c>
      <c r="M14" s="39">
        <f>M581+M714</f>
        <v>37451.084790000001</v>
      </c>
      <c r="N14" s="39">
        <f>N581+N714</f>
        <v>458935.70400000003</v>
      </c>
      <c r="O14" s="39">
        <f t="shared" ref="O14:O15" si="22">Q14+S14+U14</f>
        <v>290043.65208999999</v>
      </c>
      <c r="P14" s="449">
        <f t="shared" si="2"/>
        <v>0.25288300498030664</v>
      </c>
      <c r="Q14" s="39">
        <f>Q581+Q714</f>
        <v>163282.03378999999</v>
      </c>
      <c r="R14" s="449">
        <f t="shared" si="3"/>
        <v>0.25098643393934283</v>
      </c>
      <c r="S14" s="39">
        <f>S581+S714</f>
        <v>11648.898300000001</v>
      </c>
      <c r="T14" s="449">
        <f t="shared" si="4"/>
        <v>0.3110430142496281</v>
      </c>
      <c r="U14" s="39">
        <f>U581+U714</f>
        <v>115112.72</v>
      </c>
      <c r="V14" s="33">
        <f t="shared" si="5"/>
        <v>0.25082537487647721</v>
      </c>
      <c r="W14" s="39">
        <f>W581+W714</f>
        <v>276851.62595000002</v>
      </c>
      <c r="X14" s="43">
        <f t="shared" si="6"/>
        <v>0.24138115280039138</v>
      </c>
      <c r="Y14" s="37">
        <f>Y581+Y714</f>
        <v>153527.21695999999</v>
      </c>
      <c r="Z14" s="43">
        <f t="shared" si="7"/>
        <v>0.2359919692510721</v>
      </c>
      <c r="AA14" s="37">
        <f>AA581+AA714</f>
        <v>8211.6889900000006</v>
      </c>
      <c r="AB14" s="43">
        <f t="shared" si="8"/>
        <v>0.21926438275541338</v>
      </c>
      <c r="AC14" s="37">
        <f>AC581+AC714</f>
        <v>115112.72</v>
      </c>
      <c r="AD14" s="43">
        <f t="shared" si="9"/>
        <v>0.25082537487647721</v>
      </c>
      <c r="AE14" s="37">
        <f t="shared" si="10"/>
        <v>751893.61138000002</v>
      </c>
      <c r="AF14" s="43">
        <f t="shared" si="11"/>
        <v>0.65556034238690686</v>
      </c>
      <c r="AG14" s="37">
        <f>AG581+AG714</f>
        <v>389984.33740000002</v>
      </c>
      <c r="AH14" s="43">
        <f t="shared" si="12"/>
        <v>0.5994583474021995</v>
      </c>
      <c r="AI14" s="37">
        <f>AI581+AI714</f>
        <v>34267.448980000001</v>
      </c>
      <c r="AJ14" s="43">
        <f t="shared" si="13"/>
        <v>0.9149921603646024</v>
      </c>
      <c r="AK14" s="37">
        <f t="shared" ref="AK14" si="23">AK581</f>
        <v>327641.82500000001</v>
      </c>
      <c r="AL14" s="43">
        <f t="shared" si="14"/>
        <v>0.71391661652020866</v>
      </c>
      <c r="AM14" s="39">
        <f t="shared" ref="AM14:AW14" si="24">AM581</f>
        <v>641671.5036099999</v>
      </c>
      <c r="AN14" s="39">
        <f t="shared" si="24"/>
        <v>0</v>
      </c>
      <c r="AO14" s="39">
        <f t="shared" si="24"/>
        <v>0</v>
      </c>
      <c r="AP14" s="39">
        <f t="shared" si="24"/>
        <v>112287.36505999989</v>
      </c>
      <c r="AQ14" s="39">
        <f t="shared" si="24"/>
        <v>101400.0850599999</v>
      </c>
      <c r="AR14" s="39">
        <f t="shared" si="24"/>
        <v>0</v>
      </c>
      <c r="AS14" s="39">
        <f t="shared" si="24"/>
        <v>10887.279999999999</v>
      </c>
      <c r="AT14" s="39">
        <f t="shared" si="24"/>
        <v>813164.77738999994</v>
      </c>
      <c r="AU14" s="39">
        <f t="shared" si="24"/>
        <v>649883.19259999995</v>
      </c>
      <c r="AV14" s="39">
        <f t="shared" si="24"/>
        <v>37281.584790000001</v>
      </c>
      <c r="AW14" s="39">
        <f t="shared" si="24"/>
        <v>126000</v>
      </c>
      <c r="AX14" s="37">
        <f t="shared" si="15"/>
        <v>869946.35543999996</v>
      </c>
      <c r="AY14" s="43">
        <f t="shared" si="16"/>
        <v>0.75848806533117719</v>
      </c>
      <c r="AZ14" s="37">
        <f>AZ581+AZ714</f>
        <v>497033.97563999996</v>
      </c>
      <c r="BA14" s="43">
        <f t="shared" si="17"/>
        <v>0.76400803074892787</v>
      </c>
      <c r="BB14" s="37">
        <f>BB581+BB714</f>
        <v>29239.395799999998</v>
      </c>
      <c r="BC14" s="43">
        <f t="shared" si="18"/>
        <v>0.78073561724458662</v>
      </c>
      <c r="BD14" s="37">
        <f t="shared" ref="BD14" si="25">BD581</f>
        <v>343672.98400000005</v>
      </c>
      <c r="BE14" s="43">
        <f t="shared" si="19"/>
        <v>0.74884778195422341</v>
      </c>
      <c r="BF14" s="44"/>
      <c r="BG14" s="44"/>
    </row>
    <row r="15" spans="1:59" s="41" customFormat="1" ht="35.25" customHeight="1" x14ac:dyDescent="0.3">
      <c r="B15" s="607" t="s">
        <v>38</v>
      </c>
      <c r="C15" s="607"/>
      <c r="D15" s="42"/>
      <c r="E15" s="42"/>
      <c r="F15" s="42"/>
      <c r="G15" s="42"/>
      <c r="H15" s="42"/>
      <c r="I15" s="42"/>
      <c r="J15" s="42"/>
      <c r="K15" s="39">
        <f t="shared" si="21"/>
        <v>19850</v>
      </c>
      <c r="L15" s="39">
        <f t="shared" ref="L15:AW15" si="26">L697</f>
        <v>19850</v>
      </c>
      <c r="M15" s="39">
        <f t="shared" si="26"/>
        <v>0</v>
      </c>
      <c r="N15" s="39">
        <f>N700</f>
        <v>0</v>
      </c>
      <c r="O15" s="39">
        <f t="shared" si="22"/>
        <v>1289.7931900000001</v>
      </c>
      <c r="P15" s="449">
        <f t="shared" si="2"/>
        <v>6.4976986901763234E-2</v>
      </c>
      <c r="Q15" s="39">
        <f t="shared" ref="Q15" si="27">Q697</f>
        <v>1289.7931900000001</v>
      </c>
      <c r="R15" s="449">
        <f t="shared" si="3"/>
        <v>6.4976986901763234E-2</v>
      </c>
      <c r="S15" s="39">
        <f t="shared" ref="S15" si="28">S697</f>
        <v>0</v>
      </c>
      <c r="T15" s="449">
        <v>0</v>
      </c>
      <c r="U15" s="39">
        <f>U700</f>
        <v>0</v>
      </c>
      <c r="V15" s="449">
        <v>0</v>
      </c>
      <c r="W15" s="39">
        <f>Y15+AC15</f>
        <v>1289.7931900000001</v>
      </c>
      <c r="X15" s="43">
        <f t="shared" si="6"/>
        <v>6.4976986901763234E-2</v>
      </c>
      <c r="Y15" s="37">
        <f t="shared" ref="Y15" si="29">Y697</f>
        <v>1289.7931900000001</v>
      </c>
      <c r="Z15" s="43">
        <f t="shared" si="7"/>
        <v>6.4976986901763234E-2</v>
      </c>
      <c r="AA15" s="37">
        <f t="shared" ref="AA15" si="30">AA697</f>
        <v>0</v>
      </c>
      <c r="AB15" s="43">
        <v>0</v>
      </c>
      <c r="AC15" s="37">
        <f>AC700</f>
        <v>0</v>
      </c>
      <c r="AD15" s="43">
        <v>0</v>
      </c>
      <c r="AE15" s="45">
        <f>AG15+AI15+AK15</f>
        <v>1289.7931900000001</v>
      </c>
      <c r="AF15" s="43">
        <f t="shared" si="11"/>
        <v>6.4976986901763234E-2</v>
      </c>
      <c r="AG15" s="37">
        <f t="shared" ref="AG15" si="31">AG697</f>
        <v>1289.7931900000001</v>
      </c>
      <c r="AH15" s="43">
        <f t="shared" si="12"/>
        <v>6.4976986901763234E-2</v>
      </c>
      <c r="AI15" s="45">
        <f t="shared" ref="AI15" si="32">AI697</f>
        <v>0</v>
      </c>
      <c r="AJ15" s="43">
        <v>0</v>
      </c>
      <c r="AK15" s="37">
        <f>AK700</f>
        <v>0</v>
      </c>
      <c r="AL15" s="43">
        <v>0</v>
      </c>
      <c r="AM15" s="39">
        <f t="shared" si="26"/>
        <v>0</v>
      </c>
      <c r="AN15" s="39">
        <f t="shared" si="26"/>
        <v>0</v>
      </c>
      <c r="AO15" s="39">
        <f t="shared" si="26"/>
        <v>0</v>
      </c>
      <c r="AP15" s="39">
        <f t="shared" si="26"/>
        <v>0</v>
      </c>
      <c r="AQ15" s="39">
        <f t="shared" si="26"/>
        <v>0</v>
      </c>
      <c r="AR15" s="39">
        <f t="shared" si="26"/>
        <v>0</v>
      </c>
      <c r="AS15" s="39">
        <f t="shared" si="26"/>
        <v>0</v>
      </c>
      <c r="AT15" s="39">
        <f t="shared" si="26"/>
        <v>0</v>
      </c>
      <c r="AU15" s="39">
        <f t="shared" si="26"/>
        <v>0</v>
      </c>
      <c r="AV15" s="39">
        <f t="shared" si="26"/>
        <v>0</v>
      </c>
      <c r="AW15" s="39">
        <f t="shared" si="26"/>
        <v>0</v>
      </c>
      <c r="AX15" s="45">
        <f>AZ15+BB15+BD15</f>
        <v>18560.20681</v>
      </c>
      <c r="AY15" s="43">
        <f t="shared" si="16"/>
        <v>0.93502301309823677</v>
      </c>
      <c r="AZ15" s="37">
        <f t="shared" ref="AZ15" si="33">AZ697</f>
        <v>18560.20681</v>
      </c>
      <c r="BA15" s="43">
        <f t="shared" si="17"/>
        <v>0.93502301309823677</v>
      </c>
      <c r="BB15" s="45">
        <f t="shared" ref="BB15" si="34">BB697</f>
        <v>0</v>
      </c>
      <c r="BC15" s="43">
        <v>0</v>
      </c>
      <c r="BD15" s="37">
        <f>BD700</f>
        <v>0</v>
      </c>
      <c r="BE15" s="43" t="e">
        <f t="shared" si="19"/>
        <v>#DIV/0!</v>
      </c>
      <c r="BF15" s="44"/>
      <c r="BG15" s="44"/>
    </row>
    <row r="16" spans="1:59" s="503" customFormat="1" ht="86.25" customHeight="1" x14ac:dyDescent="0.3">
      <c r="B16" s="604" t="s">
        <v>400</v>
      </c>
      <c r="C16" s="605"/>
      <c r="D16" s="504"/>
      <c r="E16" s="504"/>
      <c r="F16" s="504"/>
      <c r="G16" s="504"/>
      <c r="H16" s="504"/>
      <c r="I16" s="504"/>
      <c r="J16" s="504"/>
      <c r="K16" s="507">
        <f t="shared" si="21"/>
        <v>569448.28056999994</v>
      </c>
      <c r="L16" s="507">
        <f>L718</f>
        <v>569448.28056999994</v>
      </c>
      <c r="M16" s="507">
        <v>0</v>
      </c>
      <c r="N16" s="507">
        <v>0</v>
      </c>
      <c r="O16" s="507">
        <f>Q16</f>
        <v>0</v>
      </c>
      <c r="P16" s="521">
        <f t="shared" si="2"/>
        <v>0</v>
      </c>
      <c r="Q16" s="507">
        <f>Q718</f>
        <v>0</v>
      </c>
      <c r="R16" s="521">
        <f t="shared" si="3"/>
        <v>0</v>
      </c>
      <c r="S16" s="507"/>
      <c r="T16" s="521"/>
      <c r="U16" s="507">
        <v>0</v>
      </c>
      <c r="V16" s="521">
        <v>0</v>
      </c>
      <c r="W16" s="507">
        <f>Y16</f>
        <v>260133.86446000001</v>
      </c>
      <c r="X16" s="506">
        <f t="shared" si="6"/>
        <v>0.45681736750458557</v>
      </c>
      <c r="Y16" s="505">
        <f>Y718</f>
        <v>260133.86446000001</v>
      </c>
      <c r="Z16" s="506">
        <f t="shared" si="7"/>
        <v>0.45681736750458557</v>
      </c>
      <c r="AA16" s="505">
        <v>0</v>
      </c>
      <c r="AB16" s="506">
        <v>0</v>
      </c>
      <c r="AC16" s="505">
        <v>0</v>
      </c>
      <c r="AD16" s="506">
        <v>0</v>
      </c>
      <c r="AE16" s="508">
        <f t="shared" si="10"/>
        <v>569448.28056999994</v>
      </c>
      <c r="AF16" s="506">
        <f t="shared" si="11"/>
        <v>1</v>
      </c>
      <c r="AG16" s="505">
        <f>AG718</f>
        <v>569448.28056999994</v>
      </c>
      <c r="AH16" s="506">
        <f t="shared" si="12"/>
        <v>1</v>
      </c>
      <c r="AI16" s="508">
        <v>0</v>
      </c>
      <c r="AJ16" s="506">
        <v>0</v>
      </c>
      <c r="AK16" s="508">
        <v>0</v>
      </c>
      <c r="AL16" s="506">
        <v>0</v>
      </c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8">
        <f t="shared" ref="AX16:AX20" si="35">AZ16+BB16+BD16</f>
        <v>157878.21610999998</v>
      </c>
      <c r="AY16" s="506">
        <f t="shared" si="16"/>
        <v>0.27724768253223775</v>
      </c>
      <c r="AZ16" s="505">
        <f>AZ716</f>
        <v>157878.21610999998</v>
      </c>
      <c r="BA16" s="506">
        <f t="shared" si="17"/>
        <v>0.27724768253223775</v>
      </c>
      <c r="BB16" s="508">
        <v>0</v>
      </c>
      <c r="BC16" s="506">
        <v>0</v>
      </c>
      <c r="BD16" s="508">
        <v>0</v>
      </c>
      <c r="BE16" s="506">
        <v>0</v>
      </c>
      <c r="BF16" s="509"/>
      <c r="BG16" s="509"/>
    </row>
    <row r="17" spans="2:59" s="462" customFormat="1" ht="35.25" customHeight="1" x14ac:dyDescent="0.25">
      <c r="B17" s="608" t="s">
        <v>39</v>
      </c>
      <c r="C17" s="608"/>
      <c r="D17" s="46" t="e">
        <f>D18+D20</f>
        <v>#REF!</v>
      </c>
      <c r="E17" s="46" t="e">
        <f>E582+#REF!</f>
        <v>#REF!</v>
      </c>
      <c r="F17" s="46" t="e">
        <f>F582+#REF!</f>
        <v>#REF!</v>
      </c>
      <c r="G17" s="46" t="e">
        <f>G582+#REF!</f>
        <v>#REF!</v>
      </c>
      <c r="H17" s="46" t="e">
        <f>H582+#REF!</f>
        <v>#REF!</v>
      </c>
      <c r="I17" s="46" t="e">
        <f>I582+#REF!</f>
        <v>#REF!</v>
      </c>
      <c r="J17" s="46" t="e">
        <f>J582+#REF!</f>
        <v>#REF!</v>
      </c>
      <c r="K17" s="48">
        <f>L17+M17+N17</f>
        <v>20515190.000300001</v>
      </c>
      <c r="L17" s="48">
        <f>L18+L19+L20+L21</f>
        <v>17215875.547010001</v>
      </c>
      <c r="M17" s="48">
        <f t="shared" ref="M17:N17" si="36">M18+M19+M20+M21</f>
        <v>1238567.5557200001</v>
      </c>
      <c r="N17" s="48">
        <f t="shared" si="36"/>
        <v>2060746.8975699996</v>
      </c>
      <c r="O17" s="48">
        <f t="shared" ref="O17:V17" si="37">O18+O19+O20</f>
        <v>2736900.1095600002</v>
      </c>
      <c r="P17" s="48">
        <f t="shared" si="2"/>
        <v>0.13340846999320882</v>
      </c>
      <c r="Q17" s="48">
        <f>Q18+Q19+Q20+Q21</f>
        <v>2563646.3435800001</v>
      </c>
      <c r="R17" s="48">
        <f>Q17/L17</f>
        <v>0.14891176092552819</v>
      </c>
      <c r="S17" s="48">
        <f t="shared" ref="S17:U17" si="38">S18+S19+S20+S21</f>
        <v>49603.128820000005</v>
      </c>
      <c r="T17" s="48">
        <f t="shared" si="37"/>
        <v>4.0048787481087277E-2</v>
      </c>
      <c r="U17" s="48">
        <f t="shared" si="38"/>
        <v>123650.63716000001</v>
      </c>
      <c r="V17" s="48">
        <f t="shared" si="37"/>
        <v>6.7364006392404252E-2</v>
      </c>
      <c r="W17" s="48">
        <f>Y17+AA17+AC17</f>
        <v>3153621.9225499993</v>
      </c>
      <c r="X17" s="387">
        <f t="shared" si="6"/>
        <v>0.15372131198901315</v>
      </c>
      <c r="Y17" s="47">
        <f>Y18+Y19+Y20+Y21</f>
        <v>2955341.8539699996</v>
      </c>
      <c r="Z17" s="387">
        <f t="shared" si="7"/>
        <v>0.17166375569456727</v>
      </c>
      <c r="AA17" s="47">
        <f t="shared" ref="AA17" si="39">AA18+AA19+AA20+AA21</f>
        <v>28999.898959999999</v>
      </c>
      <c r="AB17" s="387">
        <f t="shared" si="8"/>
        <v>2.3414063145826447E-2</v>
      </c>
      <c r="AC17" s="47">
        <f t="shared" ref="AC17" si="40">AC18+AC19+AC20+AC21</f>
        <v>169280.16962</v>
      </c>
      <c r="AD17" s="387">
        <f t="shared" si="9"/>
        <v>8.214505615396657E-2</v>
      </c>
      <c r="AE17" s="47">
        <f t="shared" si="10"/>
        <v>14514339.891759999</v>
      </c>
      <c r="AF17" s="387">
        <f t="shared" si="11"/>
        <v>0.70749234550339291</v>
      </c>
      <c r="AG17" s="47">
        <f>AG18+AG19+AG20</f>
        <v>12274012.502459999</v>
      </c>
      <c r="AH17" s="387">
        <f t="shared" si="12"/>
        <v>0.71294732986099629</v>
      </c>
      <c r="AI17" s="47">
        <f>AI18+AI19+AI20</f>
        <v>346269.45397999993</v>
      </c>
      <c r="AJ17" s="387">
        <f t="shared" si="13"/>
        <v>0.27957252099883056</v>
      </c>
      <c r="AK17" s="47">
        <f>AK18+AK19+AK20</f>
        <v>1894057.9353200002</v>
      </c>
      <c r="AL17" s="387">
        <f t="shared" si="14"/>
        <v>0.91911235559953708</v>
      </c>
      <c r="AM17" s="48" t="e">
        <f>AM18+AM20</f>
        <v>#REF!</v>
      </c>
      <c r="AN17" s="48" t="e">
        <f>AN18+AN20</f>
        <v>#REF!</v>
      </c>
      <c r="AO17" s="48" t="e">
        <f>AO18+AO20</f>
        <v>#REF!</v>
      </c>
      <c r="AP17" s="48" t="e">
        <f>AP582+#REF!</f>
        <v>#REF!</v>
      </c>
      <c r="AQ17" s="48" t="e">
        <f>AQ18+AQ20</f>
        <v>#REF!</v>
      </c>
      <c r="AR17" s="48" t="e">
        <f>AR18+AR20</f>
        <v>#REF!</v>
      </c>
      <c r="AS17" s="48" t="e">
        <f>AS18+AS20</f>
        <v>#REF!</v>
      </c>
      <c r="AT17" s="48" t="e">
        <f>AU17+AV17+AW17</f>
        <v>#REF!</v>
      </c>
      <c r="AU17" s="48" t="e">
        <f>AU18+AU20</f>
        <v>#REF!</v>
      </c>
      <c r="AV17" s="48" t="e">
        <f>AV18+AV20</f>
        <v>#REF!</v>
      </c>
      <c r="AW17" s="48" t="e">
        <f>AW18+AW20</f>
        <v>#REF!</v>
      </c>
      <c r="AX17" s="47" t="e">
        <f t="shared" si="35"/>
        <v>#REF!</v>
      </c>
      <c r="AY17" s="387" t="e">
        <f t="shared" si="16"/>
        <v>#REF!</v>
      </c>
      <c r="AZ17" s="47" t="e">
        <f>AZ18+AZ19+AZ20</f>
        <v>#REF!</v>
      </c>
      <c r="BA17" s="387" t="e">
        <f t="shared" si="17"/>
        <v>#REF!</v>
      </c>
      <c r="BB17" s="47">
        <f>BB18+BB19+BB20</f>
        <v>1209567.6567599999</v>
      </c>
      <c r="BC17" s="387">
        <f t="shared" si="18"/>
        <v>0.97658593685417339</v>
      </c>
      <c r="BD17" s="47">
        <f>BD18+BD19+BD20</f>
        <v>1668886.4126200001</v>
      </c>
      <c r="BE17" s="387">
        <f t="shared" si="19"/>
        <v>0.80984540827790386</v>
      </c>
      <c r="BF17" s="386"/>
      <c r="BG17" s="386"/>
    </row>
    <row r="18" spans="2:59" s="28" customFormat="1" ht="42.75" customHeight="1" x14ac:dyDescent="0.25">
      <c r="B18" s="590" t="s">
        <v>40</v>
      </c>
      <c r="C18" s="590"/>
      <c r="D18" s="29" t="e">
        <f>D43+#REF!</f>
        <v>#REF!</v>
      </c>
      <c r="E18" s="29" t="e">
        <f>F18+G18</f>
        <v>#REF!</v>
      </c>
      <c r="F18" s="29" t="e">
        <f>F584+#REF!</f>
        <v>#REF!</v>
      </c>
      <c r="G18" s="29" t="e">
        <f>G584+#REF!</f>
        <v>#REF!</v>
      </c>
      <c r="H18" s="29" t="e">
        <f>I18+J18</f>
        <v>#REF!</v>
      </c>
      <c r="I18" s="29" t="e">
        <f>I584+#REF!</f>
        <v>#REF!</v>
      </c>
      <c r="J18" s="29" t="e">
        <f>J584+#REF!</f>
        <v>#REF!</v>
      </c>
      <c r="K18" s="33">
        <f>L18+M18+N18</f>
        <v>11671295.100299999</v>
      </c>
      <c r="L18" s="33">
        <f>L43+L673+L683</f>
        <v>8691521.2470100001</v>
      </c>
      <c r="M18" s="33">
        <f>M43+M673+M683</f>
        <v>1238567.5557200001</v>
      </c>
      <c r="N18" s="33">
        <f>N43+N673+N683</f>
        <v>1741206.2975699997</v>
      </c>
      <c r="O18" s="33">
        <f t="shared" ref="O18:O40" si="41">Q18+S18+U18</f>
        <v>1767840.0232400002</v>
      </c>
      <c r="P18" s="33">
        <f t="shared" si="2"/>
        <v>0.15146905360953128</v>
      </c>
      <c r="Q18" s="33">
        <f>Q43+Q673+Q683</f>
        <v>1600942.2622600002</v>
      </c>
      <c r="R18" s="33">
        <f t="shared" si="3"/>
        <v>0.18419586361947235</v>
      </c>
      <c r="S18" s="33">
        <f>S43+S673+S683</f>
        <v>49603.128820000005</v>
      </c>
      <c r="T18" s="33">
        <f t="shared" si="4"/>
        <v>4.0048787481087277E-2</v>
      </c>
      <c r="U18" s="33">
        <f>U43+U673+U683</f>
        <v>117294.63216000001</v>
      </c>
      <c r="V18" s="33">
        <f t="shared" si="5"/>
        <v>6.7364006392404252E-2</v>
      </c>
      <c r="W18" s="33">
        <f>Y18+AA18+AC18</f>
        <v>2033575.8954499997</v>
      </c>
      <c r="X18" s="31">
        <f t="shared" si="6"/>
        <v>0.17423738136804789</v>
      </c>
      <c r="Y18" s="30">
        <f>Y43+Y673+Y683</f>
        <v>1841651.8318699999</v>
      </c>
      <c r="Z18" s="31">
        <f t="shared" si="7"/>
        <v>0.21189062070158923</v>
      </c>
      <c r="AA18" s="30">
        <f>AA43+AA673+AA683</f>
        <v>28999.898959999999</v>
      </c>
      <c r="AB18" s="31">
        <f t="shared" si="8"/>
        <v>2.3414063145826447E-2</v>
      </c>
      <c r="AC18" s="30">
        <f>AC43+AC673+AC683</f>
        <v>162924.16462</v>
      </c>
      <c r="AD18" s="31">
        <f t="shared" si="9"/>
        <v>9.356970787859796E-2</v>
      </c>
      <c r="AE18" s="30">
        <f t="shared" si="10"/>
        <v>7738636.6420099996</v>
      </c>
      <c r="AF18" s="31">
        <f t="shared" si="11"/>
        <v>0.66304866559419662</v>
      </c>
      <c r="AG18" s="30">
        <f>AG43+AG673+AG683</f>
        <v>5817849.8527099993</v>
      </c>
      <c r="AH18" s="31">
        <f t="shared" si="12"/>
        <v>0.66937072203688364</v>
      </c>
      <c r="AI18" s="30">
        <f>AI43+AI673+AI683</f>
        <v>346269.45397999993</v>
      </c>
      <c r="AJ18" s="31">
        <f t="shared" si="13"/>
        <v>0.27957252099883056</v>
      </c>
      <c r="AK18" s="30">
        <f>AK43+AK673+AK683</f>
        <v>1574517.3353200001</v>
      </c>
      <c r="AL18" s="31">
        <f t="shared" si="14"/>
        <v>0.90426811430522158</v>
      </c>
      <c r="AM18" s="33" t="e">
        <f t="shared" ref="AM18:AW18" si="42">AM43+AM673</f>
        <v>#REF!</v>
      </c>
      <c r="AN18" s="33" t="e">
        <f t="shared" si="42"/>
        <v>#REF!</v>
      </c>
      <c r="AO18" s="33" t="e">
        <f t="shared" si="42"/>
        <v>#REF!</v>
      </c>
      <c r="AP18" s="33" t="e">
        <f t="shared" si="42"/>
        <v>#REF!</v>
      </c>
      <c r="AQ18" s="33" t="e">
        <f t="shared" si="42"/>
        <v>#REF!</v>
      </c>
      <c r="AR18" s="33" t="e">
        <f t="shared" si="42"/>
        <v>#REF!</v>
      </c>
      <c r="AS18" s="33" t="e">
        <f t="shared" si="42"/>
        <v>#REF!</v>
      </c>
      <c r="AT18" s="33" t="e">
        <f t="shared" si="42"/>
        <v>#REF!</v>
      </c>
      <c r="AU18" s="33" t="e">
        <f t="shared" si="42"/>
        <v>#REF!</v>
      </c>
      <c r="AV18" s="33" t="e">
        <f t="shared" si="42"/>
        <v>#REF!</v>
      </c>
      <c r="AW18" s="33" t="e">
        <f t="shared" si="42"/>
        <v>#REF!</v>
      </c>
      <c r="AX18" s="30" t="e">
        <f t="shared" si="35"/>
        <v>#REF!</v>
      </c>
      <c r="AY18" s="31" t="e">
        <f t="shared" si="16"/>
        <v>#REF!</v>
      </c>
      <c r="AZ18" s="30" t="e">
        <f>AZ43+AZ673+AZ683</f>
        <v>#REF!</v>
      </c>
      <c r="BA18" s="31" t="e">
        <f t="shared" si="17"/>
        <v>#REF!</v>
      </c>
      <c r="BB18" s="30">
        <f>BB43+BB673+BB683</f>
        <v>1209567.6567599999</v>
      </c>
      <c r="BC18" s="31">
        <f t="shared" si="18"/>
        <v>0.97658593685417339</v>
      </c>
      <c r="BD18" s="30">
        <f>BD43+BD673+BD683</f>
        <v>1455308.0176200001</v>
      </c>
      <c r="BE18" s="31">
        <f t="shared" si="19"/>
        <v>0.83580447627085042</v>
      </c>
      <c r="BF18" s="34"/>
      <c r="BG18" s="34"/>
    </row>
    <row r="19" spans="2:59" s="58" customFormat="1" ht="40.5" customHeight="1" x14ac:dyDescent="0.25">
      <c r="B19" s="591" t="s">
        <v>320</v>
      </c>
      <c r="C19" s="591"/>
      <c r="D19" s="53"/>
      <c r="E19" s="53"/>
      <c r="F19" s="53"/>
      <c r="G19" s="53"/>
      <c r="H19" s="53"/>
      <c r="I19" s="53"/>
      <c r="J19" s="53"/>
      <c r="K19" s="56">
        <f>L19+M19+N19</f>
        <v>4757989</v>
      </c>
      <c r="L19" s="56">
        <f>L46</f>
        <v>4757989</v>
      </c>
      <c r="M19" s="56">
        <f t="shared" ref="M19:N19" si="43">M46</f>
        <v>0</v>
      </c>
      <c r="N19" s="56">
        <f t="shared" si="43"/>
        <v>0</v>
      </c>
      <c r="O19" s="56">
        <f t="shared" si="41"/>
        <v>231390.20253000001</v>
      </c>
      <c r="P19" s="56">
        <f t="shared" si="2"/>
        <v>4.8631933056171424E-2</v>
      </c>
      <c r="Q19" s="56">
        <f>Q46</f>
        <v>231390.20253000001</v>
      </c>
      <c r="R19" s="56">
        <f t="shared" si="3"/>
        <v>4.8631933056171424E-2</v>
      </c>
      <c r="S19" s="56">
        <v>0</v>
      </c>
      <c r="T19" s="56">
        <v>0</v>
      </c>
      <c r="U19" s="56">
        <v>0</v>
      </c>
      <c r="V19" s="56">
        <v>0</v>
      </c>
      <c r="W19" s="56">
        <f>Y19+AA19+AC19</f>
        <v>231154.40001000001</v>
      </c>
      <c r="X19" s="55">
        <f t="shared" si="6"/>
        <v>4.8582373773878001E-2</v>
      </c>
      <c r="Y19" s="54">
        <f>Y46</f>
        <v>231154.40001000001</v>
      </c>
      <c r="Z19" s="55">
        <f t="shared" si="7"/>
        <v>4.8582373773878001E-2</v>
      </c>
      <c r="AA19" s="54">
        <v>0</v>
      </c>
      <c r="AB19" s="55">
        <v>0</v>
      </c>
      <c r="AC19" s="54">
        <v>0</v>
      </c>
      <c r="AD19" s="55">
        <v>0</v>
      </c>
      <c r="AE19" s="54">
        <f t="shared" si="10"/>
        <v>3483865.0333099999</v>
      </c>
      <c r="AF19" s="55">
        <f t="shared" si="11"/>
        <v>0.73221376369512414</v>
      </c>
      <c r="AG19" s="54">
        <f>AG46</f>
        <v>3483865.0333099999</v>
      </c>
      <c r="AH19" s="55">
        <f t="shared" si="12"/>
        <v>0.73221376369512414</v>
      </c>
      <c r="AI19" s="54">
        <v>0</v>
      </c>
      <c r="AJ19" s="55">
        <v>0</v>
      </c>
      <c r="AK19" s="54">
        <v>0</v>
      </c>
      <c r="AL19" s="55">
        <v>0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4" t="e">
        <f t="shared" si="35"/>
        <v>#REF!</v>
      </c>
      <c r="AY19" s="55" t="e">
        <f t="shared" si="16"/>
        <v>#REF!</v>
      </c>
      <c r="AZ19" s="54" t="e">
        <f>AZ46</f>
        <v>#REF!</v>
      </c>
      <c r="BA19" s="55" t="e">
        <f t="shared" si="17"/>
        <v>#REF!</v>
      </c>
      <c r="BB19" s="54">
        <v>0</v>
      </c>
      <c r="BC19" s="55">
        <v>0</v>
      </c>
      <c r="BD19" s="54">
        <v>0</v>
      </c>
      <c r="BE19" s="55">
        <v>0</v>
      </c>
      <c r="BF19" s="57"/>
      <c r="BG19" s="57"/>
    </row>
    <row r="20" spans="2:59" s="35" customFormat="1" ht="35.25" customHeight="1" x14ac:dyDescent="0.25">
      <c r="B20" s="599" t="s">
        <v>41</v>
      </c>
      <c r="C20" s="599"/>
      <c r="D20" s="49" t="e">
        <f>D44+#REF!</f>
        <v>#REF!</v>
      </c>
      <c r="E20" s="49" t="e">
        <f>#REF!</f>
        <v>#REF!</v>
      </c>
      <c r="F20" s="49" t="e">
        <f>#REF!</f>
        <v>#REF!</v>
      </c>
      <c r="G20" s="49" t="e">
        <f>#REF!</f>
        <v>#REF!</v>
      </c>
      <c r="H20" s="49" t="e">
        <f>#REF!</f>
        <v>#REF!</v>
      </c>
      <c r="I20" s="49" t="e">
        <f>#REF!</f>
        <v>#REF!</v>
      </c>
      <c r="J20" s="49" t="e">
        <f>#REF!</f>
        <v>#REF!</v>
      </c>
      <c r="K20" s="52">
        <f>L20+M20+N20</f>
        <v>3685905.9</v>
      </c>
      <c r="L20" s="52">
        <f>L44+L674+L684</f>
        <v>3366365.3</v>
      </c>
      <c r="M20" s="52">
        <f>M44+M674+M684</f>
        <v>0</v>
      </c>
      <c r="N20" s="52">
        <f>N44+N674+N684</f>
        <v>319540.59999999998</v>
      </c>
      <c r="O20" s="52">
        <f t="shared" si="41"/>
        <v>737669.88378999999</v>
      </c>
      <c r="P20" s="52">
        <f t="shared" si="2"/>
        <v>0.20013258715855986</v>
      </c>
      <c r="Q20" s="52">
        <f>Q44+Q674+Q684</f>
        <v>731313.87878999999</v>
      </c>
      <c r="R20" s="52">
        <f t="shared" si="3"/>
        <v>0.21724139052585886</v>
      </c>
      <c r="S20" s="52">
        <f>S44+S674+S684</f>
        <v>0</v>
      </c>
      <c r="T20" s="52">
        <v>0</v>
      </c>
      <c r="U20" s="52">
        <f>U44+U674+U684</f>
        <v>6356.0050000000001</v>
      </c>
      <c r="V20" s="52">
        <v>0</v>
      </c>
      <c r="W20" s="52">
        <f>Y20+AA20+AC20</f>
        <v>888891.62708999997</v>
      </c>
      <c r="X20" s="51">
        <f t="shared" si="6"/>
        <v>0.24115960938937697</v>
      </c>
      <c r="Y20" s="50">
        <f>Y44+Y674+Y684</f>
        <v>882535.62208999996</v>
      </c>
      <c r="Z20" s="51">
        <f t="shared" si="7"/>
        <v>0.26216276115072834</v>
      </c>
      <c r="AA20" s="50">
        <f>AA44+AA674+AA684</f>
        <v>0</v>
      </c>
      <c r="AB20" s="51">
        <v>0</v>
      </c>
      <c r="AC20" s="50">
        <f>AC44+AC674+AC684</f>
        <v>6356.0050000000001</v>
      </c>
      <c r="AD20" s="51">
        <f t="shared" si="9"/>
        <v>1.9891071744873735E-2</v>
      </c>
      <c r="AE20" s="50">
        <f t="shared" si="10"/>
        <v>3291838.2164400001</v>
      </c>
      <c r="AF20" s="51">
        <f t="shared" si="11"/>
        <v>0.893087969619626</v>
      </c>
      <c r="AG20" s="50">
        <f>AG44+AG674+AG684</f>
        <v>2972297.61644</v>
      </c>
      <c r="AH20" s="51">
        <f t="shared" si="12"/>
        <v>0.88293971436789709</v>
      </c>
      <c r="AI20" s="50">
        <f>AI44+AI674+AI684</f>
        <v>0</v>
      </c>
      <c r="AJ20" s="51">
        <v>0</v>
      </c>
      <c r="AK20" s="50">
        <f>AK44+AK674+AK684</f>
        <v>319540.59999999998</v>
      </c>
      <c r="AL20" s="51">
        <f t="shared" si="14"/>
        <v>1</v>
      </c>
      <c r="AM20" s="52">
        <f t="shared" ref="AM20:AW20" si="44">AM44+AM674</f>
        <v>654000</v>
      </c>
      <c r="AN20" s="52">
        <f t="shared" si="44"/>
        <v>0</v>
      </c>
      <c r="AO20" s="52">
        <f t="shared" si="44"/>
        <v>53152.800000000003</v>
      </c>
      <c r="AP20" s="52">
        <f t="shared" si="44"/>
        <v>0</v>
      </c>
      <c r="AQ20" s="52">
        <f t="shared" si="44"/>
        <v>0</v>
      </c>
      <c r="AR20" s="52">
        <f t="shared" si="44"/>
        <v>0</v>
      </c>
      <c r="AS20" s="52">
        <f t="shared" si="44"/>
        <v>0</v>
      </c>
      <c r="AT20" s="52">
        <f t="shared" si="44"/>
        <v>2563652.7999999998</v>
      </c>
      <c r="AU20" s="52">
        <f t="shared" si="44"/>
        <v>2510500</v>
      </c>
      <c r="AV20" s="52">
        <f t="shared" si="44"/>
        <v>0</v>
      </c>
      <c r="AW20" s="52">
        <f t="shared" si="44"/>
        <v>53152.800000000003</v>
      </c>
      <c r="AX20" s="50">
        <f t="shared" si="35"/>
        <v>2007067.4636299999</v>
      </c>
      <c r="AY20" s="51">
        <f t="shared" si="16"/>
        <v>0.5445248788445739</v>
      </c>
      <c r="AZ20" s="50">
        <f>AZ44+AZ674+AZ684</f>
        <v>1793489.0686299999</v>
      </c>
      <c r="BA20" s="51">
        <f t="shared" si="17"/>
        <v>0.53276721591385223</v>
      </c>
      <c r="BB20" s="50">
        <f>BB44+BB674+BB684</f>
        <v>0</v>
      </c>
      <c r="BC20" s="51">
        <v>0</v>
      </c>
      <c r="BD20" s="50">
        <f>BD44+BD674+BD684</f>
        <v>213578.39500000002</v>
      </c>
      <c r="BE20" s="51">
        <f t="shared" si="19"/>
        <v>0.66839204470417857</v>
      </c>
      <c r="BF20" s="40"/>
      <c r="BG20" s="40"/>
    </row>
    <row r="21" spans="2:59" s="487" customFormat="1" ht="35.25" customHeight="1" x14ac:dyDescent="0.25">
      <c r="B21" s="593" t="s">
        <v>372</v>
      </c>
      <c r="C21" s="594"/>
      <c r="D21" s="483"/>
      <c r="E21" s="483"/>
      <c r="F21" s="483"/>
      <c r="G21" s="483"/>
      <c r="H21" s="483"/>
      <c r="I21" s="483"/>
      <c r="J21" s="483"/>
      <c r="K21" s="485">
        <f>L21</f>
        <v>400000</v>
      </c>
      <c r="L21" s="485">
        <f>L587</f>
        <v>400000</v>
      </c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>
        <v>0</v>
      </c>
      <c r="X21" s="484">
        <v>0</v>
      </c>
      <c r="Y21" s="482"/>
      <c r="Z21" s="484"/>
      <c r="AA21" s="482"/>
      <c r="AB21" s="484"/>
      <c r="AC21" s="482"/>
      <c r="AD21" s="484"/>
      <c r="AE21" s="482"/>
      <c r="AF21" s="484"/>
      <c r="AG21" s="482"/>
      <c r="AH21" s="484"/>
      <c r="AI21" s="482"/>
      <c r="AJ21" s="484"/>
      <c r="AK21" s="482"/>
      <c r="AL21" s="484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2"/>
      <c r="AY21" s="484"/>
      <c r="AZ21" s="482"/>
      <c r="BA21" s="484"/>
      <c r="BB21" s="482"/>
      <c r="BC21" s="484"/>
      <c r="BD21" s="482"/>
      <c r="BE21" s="484"/>
      <c r="BF21" s="486"/>
      <c r="BG21" s="486"/>
    </row>
    <row r="22" spans="2:59" s="406" customFormat="1" ht="65.25" hidden="1" customHeight="1" x14ac:dyDescent="0.25">
      <c r="B22" s="575" t="s">
        <v>42</v>
      </c>
      <c r="C22" s="575"/>
      <c r="D22" s="402"/>
      <c r="E22" s="402"/>
      <c r="F22" s="402"/>
      <c r="G22" s="402"/>
      <c r="H22" s="402"/>
      <c r="I22" s="402"/>
      <c r="J22" s="402"/>
      <c r="K22" s="404">
        <v>0</v>
      </c>
      <c r="L22" s="404">
        <f>L45</f>
        <v>0</v>
      </c>
      <c r="M22" s="404">
        <f t="shared" ref="M22:AW22" si="45">M46</f>
        <v>0</v>
      </c>
      <c r="N22" s="404">
        <f t="shared" si="45"/>
        <v>0</v>
      </c>
      <c r="O22" s="404">
        <f t="shared" si="41"/>
        <v>0</v>
      </c>
      <c r="P22" s="404">
        <v>0</v>
      </c>
      <c r="Q22" s="404">
        <f>Q45</f>
        <v>0</v>
      </c>
      <c r="R22" s="404">
        <v>0</v>
      </c>
      <c r="S22" s="404">
        <f t="shared" ref="S22" si="46">S46</f>
        <v>0</v>
      </c>
      <c r="T22" s="404">
        <v>0</v>
      </c>
      <c r="U22" s="404">
        <f t="shared" ref="U22" si="47">U46</f>
        <v>0</v>
      </c>
      <c r="V22" s="404">
        <v>0</v>
      </c>
      <c r="W22" s="404">
        <v>0</v>
      </c>
      <c r="X22" s="401">
        <v>0</v>
      </c>
      <c r="Y22" s="403">
        <v>0</v>
      </c>
      <c r="Z22" s="401">
        <v>0</v>
      </c>
      <c r="AA22" s="403">
        <f t="shared" ref="AA22" si="48">AA46</f>
        <v>0</v>
      </c>
      <c r="AB22" s="401">
        <v>0</v>
      </c>
      <c r="AC22" s="403">
        <f t="shared" ref="AC22" si="49">AC46</f>
        <v>0</v>
      </c>
      <c r="AD22" s="401">
        <v>0</v>
      </c>
      <c r="AE22" s="403">
        <v>0</v>
      </c>
      <c r="AF22" s="401">
        <v>0</v>
      </c>
      <c r="AG22" s="403">
        <v>0</v>
      </c>
      <c r="AH22" s="401">
        <v>0</v>
      </c>
      <c r="AI22" s="403">
        <f t="shared" ref="AI22" si="50">AI46</f>
        <v>0</v>
      </c>
      <c r="AJ22" s="401">
        <v>0</v>
      </c>
      <c r="AK22" s="403">
        <f t="shared" ref="AK22" si="51">AK46</f>
        <v>0</v>
      </c>
      <c r="AL22" s="401">
        <v>0</v>
      </c>
      <c r="AM22" s="404">
        <f t="shared" si="45"/>
        <v>0</v>
      </c>
      <c r="AN22" s="404">
        <f t="shared" si="45"/>
        <v>0</v>
      </c>
      <c r="AO22" s="404">
        <f t="shared" si="45"/>
        <v>0</v>
      </c>
      <c r="AP22" s="404">
        <f t="shared" si="45"/>
        <v>0</v>
      </c>
      <c r="AQ22" s="404">
        <f t="shared" si="45"/>
        <v>0</v>
      </c>
      <c r="AR22" s="404">
        <f t="shared" si="45"/>
        <v>0</v>
      </c>
      <c r="AS22" s="404">
        <f t="shared" si="45"/>
        <v>0</v>
      </c>
      <c r="AT22" s="404">
        <f t="shared" si="45"/>
        <v>0</v>
      </c>
      <c r="AU22" s="404">
        <f t="shared" si="45"/>
        <v>0</v>
      </c>
      <c r="AV22" s="404">
        <f t="shared" si="45"/>
        <v>0</v>
      </c>
      <c r="AW22" s="404">
        <f t="shared" si="45"/>
        <v>0</v>
      </c>
      <c r="AX22" s="403">
        <v>0</v>
      </c>
      <c r="AY22" s="401">
        <v>0</v>
      </c>
      <c r="AZ22" s="403">
        <v>0</v>
      </c>
      <c r="BA22" s="401">
        <v>0</v>
      </c>
      <c r="BB22" s="403">
        <f t="shared" ref="BB22" si="52">BB46</f>
        <v>0</v>
      </c>
      <c r="BC22" s="401">
        <v>0</v>
      </c>
      <c r="BD22" s="403">
        <f t="shared" ref="BD22" si="53">BD46</f>
        <v>0</v>
      </c>
      <c r="BE22" s="401">
        <v>0</v>
      </c>
      <c r="BF22" s="405"/>
      <c r="BG22" s="405"/>
    </row>
    <row r="23" spans="2:59" s="64" customFormat="1" ht="46.5" customHeight="1" x14ac:dyDescent="0.25">
      <c r="B23" s="592" t="s">
        <v>43</v>
      </c>
      <c r="C23" s="592"/>
      <c r="D23" s="59" t="e">
        <f>D49+#REF!</f>
        <v>#REF!</v>
      </c>
      <c r="E23" s="59" t="e">
        <f t="shared" ref="E23:J23" si="54">E706</f>
        <v>#REF!</v>
      </c>
      <c r="F23" s="59" t="e">
        <f t="shared" si="54"/>
        <v>#REF!</v>
      </c>
      <c r="G23" s="59" t="e">
        <f t="shared" si="54"/>
        <v>#REF!</v>
      </c>
      <c r="H23" s="59" t="e">
        <f t="shared" si="54"/>
        <v>#REF!</v>
      </c>
      <c r="I23" s="59" t="e">
        <f t="shared" si="54"/>
        <v>#REF!</v>
      </c>
      <c r="J23" s="59" t="e">
        <f t="shared" si="54"/>
        <v>#REF!</v>
      </c>
      <c r="K23" s="62">
        <f>N23</f>
        <v>1601961.1935699997</v>
      </c>
      <c r="L23" s="62">
        <f>L49+L675</f>
        <v>0</v>
      </c>
      <c r="M23" s="62">
        <f>M49+M675</f>
        <v>0</v>
      </c>
      <c r="N23" s="62">
        <f>N49+N675+N682</f>
        <v>1601961.1935699997</v>
      </c>
      <c r="O23" s="62">
        <f>U23</f>
        <v>8537.9171600000009</v>
      </c>
      <c r="P23" s="62">
        <f t="shared" si="2"/>
        <v>5.3296654090434596E-3</v>
      </c>
      <c r="Q23" s="62">
        <f>Q49+Q675</f>
        <v>0</v>
      </c>
      <c r="R23" s="62">
        <v>0</v>
      </c>
      <c r="S23" s="62">
        <f>S49+S675</f>
        <v>0</v>
      </c>
      <c r="T23" s="62">
        <v>0</v>
      </c>
      <c r="U23" s="62">
        <f>U49+U675+U682</f>
        <v>8537.9171600000009</v>
      </c>
      <c r="V23" s="62">
        <f t="shared" si="5"/>
        <v>5.3296654090434596E-3</v>
      </c>
      <c r="W23" s="62">
        <f>AC23</f>
        <v>54167.449619999999</v>
      </c>
      <c r="X23" s="61">
        <f t="shared" si="6"/>
        <v>3.3813209606711414E-2</v>
      </c>
      <c r="Y23" s="60">
        <f>Y49+Y675</f>
        <v>0</v>
      </c>
      <c r="Z23" s="61">
        <v>0</v>
      </c>
      <c r="AA23" s="60">
        <f>AA49+AA675</f>
        <v>0</v>
      </c>
      <c r="AB23" s="61">
        <v>0</v>
      </c>
      <c r="AC23" s="60">
        <f>AC49+AC675+AC682</f>
        <v>54167.449619999999</v>
      </c>
      <c r="AD23" s="61">
        <f t="shared" si="9"/>
        <v>3.3813209606711414E-2</v>
      </c>
      <c r="AE23" s="60">
        <f t="shared" si="10"/>
        <v>1566416.11032</v>
      </c>
      <c r="AF23" s="61">
        <f t="shared" si="11"/>
        <v>0.97781152040843955</v>
      </c>
      <c r="AG23" s="60">
        <f>AG49+AG675</f>
        <v>0</v>
      </c>
      <c r="AH23" s="61">
        <v>0</v>
      </c>
      <c r="AI23" s="60">
        <f>AI49+AI675</f>
        <v>0</v>
      </c>
      <c r="AJ23" s="61">
        <v>0</v>
      </c>
      <c r="AK23" s="60">
        <f>AK49+AK675+AK682</f>
        <v>1566416.11032</v>
      </c>
      <c r="AL23" s="61">
        <f t="shared" si="14"/>
        <v>0.97781152040843955</v>
      </c>
      <c r="AM23" s="62" t="e">
        <f t="shared" ref="AM23:AW23" si="55">AM49+AM675</f>
        <v>#REF!</v>
      </c>
      <c r="AN23" s="62" t="e">
        <f t="shared" si="55"/>
        <v>#REF!</v>
      </c>
      <c r="AO23" s="62" t="e">
        <f t="shared" si="55"/>
        <v>#REF!</v>
      </c>
      <c r="AP23" s="62" t="e">
        <f t="shared" si="55"/>
        <v>#DIV/0!</v>
      </c>
      <c r="AQ23" s="62" t="e">
        <f t="shared" si="55"/>
        <v>#REF!</v>
      </c>
      <c r="AR23" s="62" t="e">
        <f t="shared" si="55"/>
        <v>#REF!</v>
      </c>
      <c r="AS23" s="62" t="e">
        <f t="shared" si="55"/>
        <v>#DIV/0!</v>
      </c>
      <c r="AT23" s="62" t="e">
        <f t="shared" si="55"/>
        <v>#REF!</v>
      </c>
      <c r="AU23" s="62" t="e">
        <f t="shared" si="55"/>
        <v>#REF!</v>
      </c>
      <c r="AV23" s="62" t="e">
        <f t="shared" si="55"/>
        <v>#REF!</v>
      </c>
      <c r="AW23" s="62" t="e">
        <f t="shared" si="55"/>
        <v>#REF!</v>
      </c>
      <c r="AX23" s="60">
        <f t="shared" ref="AX23:AX40" si="56">AZ23+BB23+BD23</f>
        <v>1325213.4286199999</v>
      </c>
      <c r="AY23" s="61">
        <f t="shared" si="16"/>
        <v>0.8272444013869884</v>
      </c>
      <c r="AZ23" s="60">
        <f>AZ49+AZ675</f>
        <v>0</v>
      </c>
      <c r="BA23" s="61">
        <v>0</v>
      </c>
      <c r="BB23" s="60">
        <f>BB49+BB675</f>
        <v>0</v>
      </c>
      <c r="BC23" s="61">
        <v>0</v>
      </c>
      <c r="BD23" s="60">
        <f>BD49+BD675+BD682</f>
        <v>1325213.4286199999</v>
      </c>
      <c r="BE23" s="61">
        <f t="shared" si="19"/>
        <v>0.8272444013869884</v>
      </c>
      <c r="BF23" s="63"/>
      <c r="BG23" s="63"/>
    </row>
    <row r="24" spans="2:59" s="386" customFormat="1" ht="84" customHeight="1" x14ac:dyDescent="0.25">
      <c r="B24" s="600" t="s">
        <v>44</v>
      </c>
      <c r="C24" s="600"/>
      <c r="D24" s="46"/>
      <c r="E24" s="46">
        <v>0</v>
      </c>
      <c r="F24" s="46"/>
      <c r="G24" s="46"/>
      <c r="H24" s="46">
        <v>0</v>
      </c>
      <c r="I24" s="46"/>
      <c r="J24" s="46"/>
      <c r="K24" s="48">
        <f>L24+M24+N24</f>
        <v>847.5</v>
      </c>
      <c r="L24" s="48">
        <f>L714</f>
        <v>678</v>
      </c>
      <c r="M24" s="48">
        <f t="shared" ref="M24:N24" si="57">M714</f>
        <v>169.5</v>
      </c>
      <c r="N24" s="48">
        <f t="shared" si="57"/>
        <v>0</v>
      </c>
      <c r="O24" s="48">
        <f t="shared" si="41"/>
        <v>113</v>
      </c>
      <c r="P24" s="48">
        <f t="shared" si="2"/>
        <v>0.13333333333333333</v>
      </c>
      <c r="Q24" s="48">
        <f>Q714</f>
        <v>113</v>
      </c>
      <c r="R24" s="48">
        <f t="shared" si="3"/>
        <v>0.16666666666666666</v>
      </c>
      <c r="S24" s="48">
        <f>S714</f>
        <v>0</v>
      </c>
      <c r="T24" s="48">
        <f t="shared" si="4"/>
        <v>0</v>
      </c>
      <c r="U24" s="48">
        <f>U656</f>
        <v>0</v>
      </c>
      <c r="V24" s="48">
        <v>0</v>
      </c>
      <c r="W24" s="48">
        <f>Y24+AA24+AC24</f>
        <v>113</v>
      </c>
      <c r="X24" s="387">
        <f t="shared" si="6"/>
        <v>0.13333333333333333</v>
      </c>
      <c r="Y24" s="47">
        <f>Y714</f>
        <v>113</v>
      </c>
      <c r="Z24" s="387">
        <f t="shared" si="7"/>
        <v>0.16666666666666666</v>
      </c>
      <c r="AA24" s="47">
        <f t="shared" ref="AA24" si="58">AA714</f>
        <v>0</v>
      </c>
      <c r="AB24" s="387">
        <f t="shared" si="8"/>
        <v>0</v>
      </c>
      <c r="AC24" s="47">
        <f>AC656</f>
        <v>0</v>
      </c>
      <c r="AD24" s="387">
        <v>0</v>
      </c>
      <c r="AE24" s="47">
        <f t="shared" si="10"/>
        <v>113</v>
      </c>
      <c r="AF24" s="387">
        <f t="shared" si="11"/>
        <v>0.13333333333333333</v>
      </c>
      <c r="AG24" s="47">
        <f>AG714</f>
        <v>113</v>
      </c>
      <c r="AH24" s="387">
        <f t="shared" si="12"/>
        <v>0.16666666666666666</v>
      </c>
      <c r="AI24" s="47">
        <f t="shared" ref="AI24" si="59">AI714</f>
        <v>0</v>
      </c>
      <c r="AJ24" s="387">
        <f t="shared" si="13"/>
        <v>0</v>
      </c>
      <c r="AK24" s="47">
        <v>0</v>
      </c>
      <c r="AL24" s="387">
        <v>0</v>
      </c>
      <c r="AM24" s="48">
        <f>AM700</f>
        <v>0</v>
      </c>
      <c r="AN24" s="48"/>
      <c r="AO24" s="48"/>
      <c r="AP24" s="48">
        <f>AQ24+AR24+AS24</f>
        <v>0</v>
      </c>
      <c r="AQ24" s="48">
        <f>AQ700</f>
        <v>0</v>
      </c>
      <c r="AR24" s="48"/>
      <c r="AS24" s="48"/>
      <c r="AT24" s="48">
        <f>AU24+AV24+AW24</f>
        <v>0</v>
      </c>
      <c r="AU24" s="48">
        <f>AU700</f>
        <v>0</v>
      </c>
      <c r="AV24" s="48"/>
      <c r="AW24" s="48"/>
      <c r="AX24" s="47">
        <f t="shared" si="56"/>
        <v>734.5</v>
      </c>
      <c r="AY24" s="387">
        <f t="shared" si="16"/>
        <v>0.8666666666666667</v>
      </c>
      <c r="AZ24" s="47">
        <f>AZ714</f>
        <v>565</v>
      </c>
      <c r="BA24" s="387">
        <f t="shared" si="17"/>
        <v>0.83333333333333337</v>
      </c>
      <c r="BB24" s="47">
        <f t="shared" ref="BB24" si="60">BB714</f>
        <v>169.5</v>
      </c>
      <c r="BC24" s="387">
        <f t="shared" si="18"/>
        <v>1</v>
      </c>
      <c r="BD24" s="47">
        <v>0</v>
      </c>
      <c r="BE24" s="387">
        <v>0</v>
      </c>
    </row>
    <row r="25" spans="2:59" s="34" customFormat="1" ht="84" hidden="1" customHeight="1" x14ac:dyDescent="0.25">
      <c r="B25" s="600" t="s">
        <v>45</v>
      </c>
      <c r="C25" s="600"/>
      <c r="D25" s="46" t="e">
        <f>D552+#REF!+#REF!</f>
        <v>#REF!</v>
      </c>
      <c r="E25" s="46" t="e">
        <f>E552+#REF!+#REF!</f>
        <v>#REF!</v>
      </c>
      <c r="F25" s="46" t="e">
        <f>F552+#REF!+#REF!</f>
        <v>#REF!</v>
      </c>
      <c r="G25" s="46" t="e">
        <f>G552+#REF!+#REF!</f>
        <v>#REF!</v>
      </c>
      <c r="H25" s="46" t="e">
        <f>H552+#REF!+#REF!</f>
        <v>#REF!</v>
      </c>
      <c r="I25" s="46" t="e">
        <f>I552+#REF!+#REF!</f>
        <v>#REF!</v>
      </c>
      <c r="J25" s="46" t="e">
        <f>J552+#REF!+#REF!</f>
        <v>#REF!</v>
      </c>
      <c r="K25" s="48">
        <v>0</v>
      </c>
      <c r="L25" s="48">
        <v>0</v>
      </c>
      <c r="M25" s="48">
        <v>0</v>
      </c>
      <c r="N25" s="48">
        <v>0</v>
      </c>
      <c r="O25" s="48">
        <f t="shared" si="41"/>
        <v>0</v>
      </c>
      <c r="P25" s="48" t="e">
        <f t="shared" si="2"/>
        <v>#DIV/0!</v>
      </c>
      <c r="Q25" s="48">
        <v>0</v>
      </c>
      <c r="R25" s="33" t="e">
        <f t="shared" si="3"/>
        <v>#DIV/0!</v>
      </c>
      <c r="S25" s="48">
        <v>0</v>
      </c>
      <c r="T25" s="33" t="e">
        <f t="shared" si="4"/>
        <v>#DIV/0!</v>
      </c>
      <c r="U25" s="48">
        <v>0</v>
      </c>
      <c r="V25" s="33" t="e">
        <f t="shared" si="5"/>
        <v>#DIV/0!</v>
      </c>
      <c r="W25" s="48">
        <f t="shared" ref="W25" si="61">W712</f>
        <v>0</v>
      </c>
      <c r="X25" s="31" t="e">
        <f t="shared" si="6"/>
        <v>#DIV/0!</v>
      </c>
      <c r="Y25" s="47">
        <f t="shared" ref="Y25" si="62">Y712</f>
        <v>0</v>
      </c>
      <c r="Z25" s="31" t="e">
        <f t="shared" si="7"/>
        <v>#DIV/0!</v>
      </c>
      <c r="AA25" s="47">
        <v>0</v>
      </c>
      <c r="AB25" s="31" t="e">
        <f t="shared" si="8"/>
        <v>#DIV/0!</v>
      </c>
      <c r="AC25" s="47">
        <v>0</v>
      </c>
      <c r="AD25" s="31" t="e">
        <f t="shared" si="9"/>
        <v>#DIV/0!</v>
      </c>
      <c r="AE25" s="47">
        <f t="shared" ca="1" si="10"/>
        <v>0</v>
      </c>
      <c r="AF25" s="387">
        <f t="shared" ca="1" si="11"/>
        <v>0</v>
      </c>
      <c r="AG25" s="47">
        <f t="shared" ref="AG25" si="63">AG712</f>
        <v>0</v>
      </c>
      <c r="AH25" s="31" t="e">
        <f t="shared" si="12"/>
        <v>#DIV/0!</v>
      </c>
      <c r="AI25" s="47">
        <f t="shared" ref="AI25" si="64">AI712</f>
        <v>0</v>
      </c>
      <c r="AJ25" s="31" t="e">
        <f t="shared" si="13"/>
        <v>#DIV/0!</v>
      </c>
      <c r="AK25" s="47">
        <f t="shared" ref="AK25" ca="1" si="65">AK712</f>
        <v>0</v>
      </c>
      <c r="AL25" s="387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7">
        <f t="shared" si="56"/>
        <v>0</v>
      </c>
      <c r="AY25" s="31" t="e">
        <f t="shared" si="16"/>
        <v>#DIV/0!</v>
      </c>
      <c r="AZ25" s="47">
        <f t="shared" ref="AZ25" si="66">AZ712</f>
        <v>0</v>
      </c>
      <c r="BA25" s="31" t="e">
        <f t="shared" si="17"/>
        <v>#DIV/0!</v>
      </c>
      <c r="BB25" s="47">
        <f t="shared" ref="BB25" si="67">BB712</f>
        <v>0</v>
      </c>
      <c r="BC25" s="31" t="e">
        <f t="shared" si="18"/>
        <v>#DIV/0!</v>
      </c>
      <c r="BD25" s="47">
        <f t="shared" ref="BD25" si="68">BD712</f>
        <v>0</v>
      </c>
      <c r="BE25" s="31" t="e">
        <f t="shared" si="19"/>
        <v>#DIV/0!</v>
      </c>
    </row>
    <row r="26" spans="2:59" s="405" customFormat="1" ht="110.25" customHeight="1" x14ac:dyDescent="0.25">
      <c r="B26" s="620" t="s">
        <v>411</v>
      </c>
      <c r="C26" s="620"/>
      <c r="D26" s="402"/>
      <c r="E26" s="402"/>
      <c r="F26" s="402"/>
      <c r="G26" s="402"/>
      <c r="H26" s="402"/>
      <c r="I26" s="402"/>
      <c r="J26" s="402"/>
      <c r="K26" s="404">
        <f>N26</f>
        <v>150</v>
      </c>
      <c r="L26" s="404"/>
      <c r="M26" s="404"/>
      <c r="N26" s="404">
        <f>N580</f>
        <v>150</v>
      </c>
      <c r="O26" s="404">
        <f>U26</f>
        <v>0</v>
      </c>
      <c r="P26" s="404">
        <f t="shared" si="2"/>
        <v>0</v>
      </c>
      <c r="Q26" s="404"/>
      <c r="R26" s="404"/>
      <c r="S26" s="404"/>
      <c r="T26" s="404"/>
      <c r="U26" s="404"/>
      <c r="V26" s="404"/>
      <c r="W26" s="404">
        <f>AC26</f>
        <v>0</v>
      </c>
      <c r="X26" s="401">
        <v>0</v>
      </c>
      <c r="Y26" s="403"/>
      <c r="Z26" s="401"/>
      <c r="AA26" s="403"/>
      <c r="AB26" s="401"/>
      <c r="AC26" s="403"/>
      <c r="AD26" s="401"/>
      <c r="AE26" s="403">
        <f>AK26</f>
        <v>0</v>
      </c>
      <c r="AF26" s="401">
        <f t="shared" si="11"/>
        <v>0</v>
      </c>
      <c r="AG26" s="403"/>
      <c r="AH26" s="401"/>
      <c r="AI26" s="403"/>
      <c r="AJ26" s="401"/>
      <c r="AK26" s="403"/>
      <c r="AL26" s="401">
        <v>0</v>
      </c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3"/>
      <c r="AY26" s="401"/>
      <c r="AZ26" s="403"/>
      <c r="BA26" s="401"/>
      <c r="BB26" s="403"/>
      <c r="BC26" s="401"/>
      <c r="BD26" s="403"/>
      <c r="BE26" s="401"/>
    </row>
    <row r="27" spans="2:59" s="65" customFormat="1" ht="56.25" customHeight="1" x14ac:dyDescent="0.25">
      <c r="B27" s="590" t="s">
        <v>46</v>
      </c>
      <c r="C27" s="590"/>
      <c r="D27" s="29" t="e">
        <f>D437+#REF!+#REF!</f>
        <v>#REF!</v>
      </c>
      <c r="E27" s="29" t="e">
        <f>F27</f>
        <v>#REF!</v>
      </c>
      <c r="F27" s="29" t="e">
        <f>F437+#REF!+#REF!</f>
        <v>#REF!</v>
      </c>
      <c r="G27" s="29"/>
      <c r="H27" s="29" t="e">
        <f>I27</f>
        <v>#REF!</v>
      </c>
      <c r="I27" s="29" t="e">
        <f>I437+#REF!+#REF!</f>
        <v>#REF!</v>
      </c>
      <c r="J27" s="29"/>
      <c r="K27" s="33">
        <f>K52</f>
        <v>3652769.9206900001</v>
      </c>
      <c r="L27" s="33">
        <f>L52</f>
        <v>3652769.9206900001</v>
      </c>
      <c r="M27" s="33">
        <f t="shared" ref="M27:AW27" si="69">M52</f>
        <v>0</v>
      </c>
      <c r="N27" s="33">
        <f t="shared" si="69"/>
        <v>0</v>
      </c>
      <c r="O27" s="33">
        <f t="shared" si="41"/>
        <v>928356.66391999996</v>
      </c>
      <c r="P27" s="33">
        <f t="shared" si="2"/>
        <v>0.2541514204498912</v>
      </c>
      <c r="Q27" s="33">
        <f>Q52</f>
        <v>928356.66391999996</v>
      </c>
      <c r="R27" s="33">
        <f t="shared" si="3"/>
        <v>0.2541514204498912</v>
      </c>
      <c r="S27" s="33">
        <f t="shared" ref="S27" si="70">S52</f>
        <v>0</v>
      </c>
      <c r="T27" s="33">
        <v>0</v>
      </c>
      <c r="U27" s="33">
        <f t="shared" ref="U27" si="71">U52</f>
        <v>0</v>
      </c>
      <c r="V27" s="33">
        <v>0</v>
      </c>
      <c r="W27" s="33">
        <f t="shared" ref="W27" si="72">W52</f>
        <v>1043316.23826</v>
      </c>
      <c r="X27" s="31">
        <f t="shared" si="6"/>
        <v>0.28562331077861042</v>
      </c>
      <c r="Y27" s="30">
        <f t="shared" ref="Y27" si="73">Y52</f>
        <v>1043316.23826</v>
      </c>
      <c r="Z27" s="31">
        <f t="shared" si="7"/>
        <v>0.28562331077861042</v>
      </c>
      <c r="AA27" s="30">
        <f t="shared" ref="AA27" si="74">AA52</f>
        <v>0</v>
      </c>
      <c r="AB27" s="31">
        <v>0</v>
      </c>
      <c r="AC27" s="30">
        <f t="shared" ref="AC27" si="75">AC52</f>
        <v>0</v>
      </c>
      <c r="AD27" s="31">
        <v>0</v>
      </c>
      <c r="AE27" s="30">
        <f t="shared" si="10"/>
        <v>3456895.5321999998</v>
      </c>
      <c r="AF27" s="31">
        <f t="shared" si="11"/>
        <v>0.94637647792144541</v>
      </c>
      <c r="AG27" s="30">
        <f t="shared" ref="AG27" si="76">AG52</f>
        <v>3456895.5321999998</v>
      </c>
      <c r="AH27" s="31">
        <f t="shared" si="12"/>
        <v>0.94637647792144541</v>
      </c>
      <c r="AI27" s="30">
        <f t="shared" ref="AI27" si="77">AI52</f>
        <v>0</v>
      </c>
      <c r="AJ27" s="31">
        <v>0</v>
      </c>
      <c r="AK27" s="30">
        <f t="shared" ref="AK27" si="78">AK52</f>
        <v>0</v>
      </c>
      <c r="AL27" s="31">
        <v>0</v>
      </c>
      <c r="AM27" s="33">
        <f t="shared" si="69"/>
        <v>1020000</v>
      </c>
      <c r="AN27" s="33">
        <f t="shared" si="69"/>
        <v>0</v>
      </c>
      <c r="AO27" s="33">
        <f t="shared" si="69"/>
        <v>0</v>
      </c>
      <c r="AP27" s="33" t="e">
        <f t="shared" si="69"/>
        <v>#REF!</v>
      </c>
      <c r="AQ27" s="33" t="e">
        <f t="shared" si="69"/>
        <v>#REF!</v>
      </c>
      <c r="AR27" s="33">
        <f t="shared" si="69"/>
        <v>0</v>
      </c>
      <c r="AS27" s="33">
        <f t="shared" si="69"/>
        <v>0</v>
      </c>
      <c r="AT27" s="33">
        <f t="shared" si="69"/>
        <v>6640743.9561399994</v>
      </c>
      <c r="AU27" s="33">
        <f t="shared" si="69"/>
        <v>6638253.7039099997</v>
      </c>
      <c r="AV27" s="33">
        <f t="shared" si="69"/>
        <v>0</v>
      </c>
      <c r="AW27" s="33">
        <f t="shared" si="69"/>
        <v>0</v>
      </c>
      <c r="AX27" s="30">
        <f t="shared" si="56"/>
        <v>2152027.0731499996</v>
      </c>
      <c r="AY27" s="31">
        <f t="shared" si="16"/>
        <v>0.58914936332575973</v>
      </c>
      <c r="AZ27" s="30">
        <f t="shared" ref="AZ27" si="79">AZ52</f>
        <v>2152027.0731499996</v>
      </c>
      <c r="BA27" s="31">
        <f t="shared" si="17"/>
        <v>0.58914936332575973</v>
      </c>
      <c r="BB27" s="30">
        <f t="shared" ref="BB27" si="80">BB52</f>
        <v>0</v>
      </c>
      <c r="BC27" s="31">
        <v>0</v>
      </c>
      <c r="BD27" s="30">
        <f t="shared" ref="BD27" si="81">BD52</f>
        <v>0</v>
      </c>
      <c r="BE27" s="31">
        <v>0</v>
      </c>
    </row>
    <row r="28" spans="2:59" s="66" customFormat="1" ht="35.25" hidden="1" customHeight="1" x14ac:dyDescent="0.25">
      <c r="B28" s="590" t="s">
        <v>40</v>
      </c>
      <c r="C28" s="590"/>
      <c r="D28" s="29"/>
      <c r="E28" s="29"/>
      <c r="F28" s="29"/>
      <c r="G28" s="29"/>
      <c r="H28" s="29"/>
      <c r="I28" s="29"/>
      <c r="J28" s="29"/>
      <c r="K28" s="33"/>
      <c r="L28" s="33"/>
      <c r="M28" s="33"/>
      <c r="N28" s="33"/>
      <c r="O28" s="33">
        <f t="shared" si="41"/>
        <v>0</v>
      </c>
      <c r="P28" s="33" t="e">
        <f t="shared" si="2"/>
        <v>#DIV/0!</v>
      </c>
      <c r="Q28" s="33"/>
      <c r="R28" s="33" t="e">
        <f t="shared" si="3"/>
        <v>#DIV/0!</v>
      </c>
      <c r="S28" s="33"/>
      <c r="T28" s="33" t="e">
        <f t="shared" si="4"/>
        <v>#DIV/0!</v>
      </c>
      <c r="U28" s="33"/>
      <c r="V28" s="33" t="e">
        <f t="shared" si="5"/>
        <v>#DIV/0!</v>
      </c>
      <c r="W28" s="33"/>
      <c r="X28" s="31" t="e">
        <f t="shared" si="6"/>
        <v>#DIV/0!</v>
      </c>
      <c r="Y28" s="30"/>
      <c r="Z28" s="31" t="e">
        <f t="shared" si="7"/>
        <v>#DIV/0!</v>
      </c>
      <c r="AA28" s="30"/>
      <c r="AB28" s="31" t="e">
        <f t="shared" si="8"/>
        <v>#DIV/0!</v>
      </c>
      <c r="AC28" s="30"/>
      <c r="AD28" s="31" t="e">
        <f t="shared" si="9"/>
        <v>#DIV/0!</v>
      </c>
      <c r="AE28" s="30">
        <f t="shared" si="10"/>
        <v>0</v>
      </c>
      <c r="AF28" s="31" t="e">
        <f t="shared" si="11"/>
        <v>#DIV/0!</v>
      </c>
      <c r="AG28" s="30"/>
      <c r="AH28" s="31" t="e">
        <f t="shared" si="12"/>
        <v>#DIV/0!</v>
      </c>
      <c r="AI28" s="30"/>
      <c r="AJ28" s="31" t="e">
        <f t="shared" si="13"/>
        <v>#DIV/0!</v>
      </c>
      <c r="AK28" s="30"/>
      <c r="AL28" s="31" t="e">
        <f t="shared" si="14"/>
        <v>#DIV/0!</v>
      </c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0">
        <f t="shared" si="56"/>
        <v>0</v>
      </c>
      <c r="AY28" s="31" t="e">
        <f t="shared" si="16"/>
        <v>#DIV/0!</v>
      </c>
      <c r="AZ28" s="30"/>
      <c r="BA28" s="31" t="e">
        <f t="shared" si="17"/>
        <v>#DIV/0!</v>
      </c>
      <c r="BB28" s="30"/>
      <c r="BC28" s="31" t="e">
        <f t="shared" si="18"/>
        <v>#DIV/0!</v>
      </c>
      <c r="BD28" s="30"/>
      <c r="BE28" s="31" t="e">
        <f t="shared" si="19"/>
        <v>#DIV/0!</v>
      </c>
      <c r="BF28" s="65"/>
      <c r="BG28" s="65"/>
    </row>
    <row r="29" spans="2:59" s="66" customFormat="1" ht="35.25" hidden="1" customHeight="1" x14ac:dyDescent="0.25">
      <c r="B29" s="590" t="s">
        <v>41</v>
      </c>
      <c r="C29" s="590"/>
      <c r="D29" s="29"/>
      <c r="E29" s="29"/>
      <c r="F29" s="29"/>
      <c r="G29" s="29"/>
      <c r="H29" s="29"/>
      <c r="I29" s="29"/>
      <c r="J29" s="29"/>
      <c r="K29" s="33"/>
      <c r="L29" s="33"/>
      <c r="M29" s="33"/>
      <c r="N29" s="33"/>
      <c r="O29" s="33">
        <f t="shared" si="41"/>
        <v>0</v>
      </c>
      <c r="P29" s="33" t="e">
        <f t="shared" si="2"/>
        <v>#DIV/0!</v>
      </c>
      <c r="Q29" s="33"/>
      <c r="R29" s="33" t="e">
        <f t="shared" si="3"/>
        <v>#DIV/0!</v>
      </c>
      <c r="S29" s="33"/>
      <c r="T29" s="33" t="e">
        <f t="shared" si="4"/>
        <v>#DIV/0!</v>
      </c>
      <c r="U29" s="33"/>
      <c r="V29" s="33" t="e">
        <f t="shared" si="5"/>
        <v>#DIV/0!</v>
      </c>
      <c r="W29" s="33"/>
      <c r="X29" s="31" t="e">
        <f t="shared" si="6"/>
        <v>#DIV/0!</v>
      </c>
      <c r="Y29" s="30"/>
      <c r="Z29" s="31" t="e">
        <f t="shared" si="7"/>
        <v>#DIV/0!</v>
      </c>
      <c r="AA29" s="30"/>
      <c r="AB29" s="31" t="e">
        <f t="shared" si="8"/>
        <v>#DIV/0!</v>
      </c>
      <c r="AC29" s="30"/>
      <c r="AD29" s="31" t="e">
        <f t="shared" si="9"/>
        <v>#DIV/0!</v>
      </c>
      <c r="AE29" s="30">
        <f t="shared" si="10"/>
        <v>0</v>
      </c>
      <c r="AF29" s="31" t="e">
        <f t="shared" si="11"/>
        <v>#DIV/0!</v>
      </c>
      <c r="AG29" s="30"/>
      <c r="AH29" s="31" t="e">
        <f t="shared" si="12"/>
        <v>#DIV/0!</v>
      </c>
      <c r="AI29" s="30"/>
      <c r="AJ29" s="31" t="e">
        <f t="shared" si="13"/>
        <v>#DIV/0!</v>
      </c>
      <c r="AK29" s="30"/>
      <c r="AL29" s="31" t="e">
        <f t="shared" si="14"/>
        <v>#DIV/0!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0">
        <f t="shared" si="56"/>
        <v>0</v>
      </c>
      <c r="AY29" s="31" t="e">
        <f t="shared" si="16"/>
        <v>#DIV/0!</v>
      </c>
      <c r="AZ29" s="30"/>
      <c r="BA29" s="31" t="e">
        <f t="shared" si="17"/>
        <v>#DIV/0!</v>
      </c>
      <c r="BB29" s="30"/>
      <c r="BC29" s="31" t="e">
        <f t="shared" si="18"/>
        <v>#DIV/0!</v>
      </c>
      <c r="BD29" s="30"/>
      <c r="BE29" s="31" t="e">
        <f t="shared" si="19"/>
        <v>#DIV/0!</v>
      </c>
      <c r="BF29" s="65"/>
      <c r="BG29" s="65"/>
    </row>
    <row r="30" spans="2:59" s="70" customFormat="1" ht="35.25" hidden="1" customHeight="1" x14ac:dyDescent="0.25">
      <c r="B30" s="601"/>
      <c r="C30" s="601"/>
      <c r="D30" s="67"/>
      <c r="E30" s="67"/>
      <c r="F30" s="67"/>
      <c r="G30" s="67"/>
      <c r="H30" s="67"/>
      <c r="I30" s="67"/>
      <c r="J30" s="67"/>
      <c r="K30" s="69"/>
      <c r="L30" s="69"/>
      <c r="M30" s="69"/>
      <c r="N30" s="69"/>
      <c r="O30" s="69">
        <f t="shared" si="41"/>
        <v>0</v>
      </c>
      <c r="P30" s="33" t="e">
        <f t="shared" si="2"/>
        <v>#DIV/0!</v>
      </c>
      <c r="Q30" s="69"/>
      <c r="R30" s="33" t="e">
        <f t="shared" si="3"/>
        <v>#DIV/0!</v>
      </c>
      <c r="S30" s="69"/>
      <c r="T30" s="33" t="e">
        <f t="shared" si="4"/>
        <v>#DIV/0!</v>
      </c>
      <c r="U30" s="69"/>
      <c r="V30" s="33" t="e">
        <f t="shared" si="5"/>
        <v>#DIV/0!</v>
      </c>
      <c r="W30" s="69"/>
      <c r="X30" s="31" t="e">
        <f t="shared" si="6"/>
        <v>#DIV/0!</v>
      </c>
      <c r="Y30" s="68"/>
      <c r="Z30" s="31" t="e">
        <f t="shared" si="7"/>
        <v>#DIV/0!</v>
      </c>
      <c r="AA30" s="68"/>
      <c r="AB30" s="31" t="e">
        <f t="shared" si="8"/>
        <v>#DIV/0!</v>
      </c>
      <c r="AC30" s="68"/>
      <c r="AD30" s="31" t="e">
        <f t="shared" si="9"/>
        <v>#DIV/0!</v>
      </c>
      <c r="AE30" s="68">
        <f t="shared" si="10"/>
        <v>0</v>
      </c>
      <c r="AF30" s="31" t="e">
        <f t="shared" si="11"/>
        <v>#DIV/0!</v>
      </c>
      <c r="AG30" s="68"/>
      <c r="AH30" s="31" t="e">
        <f t="shared" si="12"/>
        <v>#DIV/0!</v>
      </c>
      <c r="AI30" s="68"/>
      <c r="AJ30" s="31" t="e">
        <f t="shared" si="13"/>
        <v>#DIV/0!</v>
      </c>
      <c r="AK30" s="68"/>
      <c r="AL30" s="31" t="e">
        <f t="shared" si="14"/>
        <v>#DIV/0!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8">
        <f t="shared" si="56"/>
        <v>0</v>
      </c>
      <c r="AY30" s="31" t="e">
        <f t="shared" si="16"/>
        <v>#DIV/0!</v>
      </c>
      <c r="AZ30" s="68"/>
      <c r="BA30" s="31" t="e">
        <f t="shared" si="17"/>
        <v>#DIV/0!</v>
      </c>
      <c r="BB30" s="68"/>
      <c r="BC30" s="31" t="e">
        <f t="shared" si="18"/>
        <v>#DIV/0!</v>
      </c>
      <c r="BD30" s="68"/>
      <c r="BE30" s="31" t="e">
        <f t="shared" si="19"/>
        <v>#DIV/0!</v>
      </c>
    </row>
    <row r="31" spans="2:59" s="70" customFormat="1" ht="35.25" hidden="1" customHeight="1" x14ac:dyDescent="0.25">
      <c r="B31" s="601"/>
      <c r="C31" s="601"/>
      <c r="D31" s="67"/>
      <c r="E31" s="67"/>
      <c r="F31" s="67"/>
      <c r="G31" s="67"/>
      <c r="H31" s="67"/>
      <c r="I31" s="67"/>
      <c r="J31" s="67"/>
      <c r="K31" s="69"/>
      <c r="L31" s="69"/>
      <c r="M31" s="69"/>
      <c r="N31" s="69"/>
      <c r="O31" s="69">
        <f t="shared" si="41"/>
        <v>0</v>
      </c>
      <c r="P31" s="33" t="e">
        <f t="shared" si="2"/>
        <v>#DIV/0!</v>
      </c>
      <c r="Q31" s="69"/>
      <c r="R31" s="33" t="e">
        <f t="shared" si="3"/>
        <v>#DIV/0!</v>
      </c>
      <c r="S31" s="69"/>
      <c r="T31" s="33" t="e">
        <f t="shared" si="4"/>
        <v>#DIV/0!</v>
      </c>
      <c r="U31" s="69"/>
      <c r="V31" s="33" t="e">
        <f t="shared" si="5"/>
        <v>#DIV/0!</v>
      </c>
      <c r="W31" s="69"/>
      <c r="X31" s="31" t="e">
        <f t="shared" si="6"/>
        <v>#DIV/0!</v>
      </c>
      <c r="Y31" s="68"/>
      <c r="Z31" s="31" t="e">
        <f t="shared" si="7"/>
        <v>#DIV/0!</v>
      </c>
      <c r="AA31" s="68"/>
      <c r="AB31" s="31" t="e">
        <f t="shared" si="8"/>
        <v>#DIV/0!</v>
      </c>
      <c r="AC31" s="68"/>
      <c r="AD31" s="31" t="e">
        <f t="shared" si="9"/>
        <v>#DIV/0!</v>
      </c>
      <c r="AE31" s="68">
        <f t="shared" si="10"/>
        <v>0</v>
      </c>
      <c r="AF31" s="31" t="e">
        <f t="shared" si="11"/>
        <v>#DIV/0!</v>
      </c>
      <c r="AG31" s="68"/>
      <c r="AH31" s="31" t="e">
        <f t="shared" si="12"/>
        <v>#DIV/0!</v>
      </c>
      <c r="AI31" s="68"/>
      <c r="AJ31" s="31" t="e">
        <f t="shared" si="13"/>
        <v>#DIV/0!</v>
      </c>
      <c r="AK31" s="68"/>
      <c r="AL31" s="31" t="e">
        <f t="shared" si="14"/>
        <v>#DIV/0!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8">
        <f t="shared" si="56"/>
        <v>0</v>
      </c>
      <c r="AY31" s="31" t="e">
        <f t="shared" si="16"/>
        <v>#DIV/0!</v>
      </c>
      <c r="AZ31" s="68"/>
      <c r="BA31" s="31" t="e">
        <f t="shared" si="17"/>
        <v>#DIV/0!</v>
      </c>
      <c r="BB31" s="68"/>
      <c r="BC31" s="31" t="e">
        <f t="shared" si="18"/>
        <v>#DIV/0!</v>
      </c>
      <c r="BD31" s="68"/>
      <c r="BE31" s="31" t="e">
        <f t="shared" si="19"/>
        <v>#DIV/0!</v>
      </c>
    </row>
    <row r="32" spans="2:59" s="66" customFormat="1" ht="56.25" customHeight="1" x14ac:dyDescent="0.25">
      <c r="B32" s="590" t="s">
        <v>47</v>
      </c>
      <c r="C32" s="590"/>
      <c r="D32" s="29" t="e">
        <f>#REF!+#REF!</f>
        <v>#REF!</v>
      </c>
      <c r="E32" s="29" t="e">
        <f>#REF!+#REF!</f>
        <v>#REF!</v>
      </c>
      <c r="F32" s="29" t="e">
        <f>#REF!+#REF!</f>
        <v>#REF!</v>
      </c>
      <c r="G32" s="29" t="e">
        <f>#REF!+#REF!</f>
        <v>#REF!</v>
      </c>
      <c r="H32" s="29" t="e">
        <f>#REF!+#REF!</f>
        <v>#REF!</v>
      </c>
      <c r="I32" s="29" t="e">
        <f>#REF!+#REF!</f>
        <v>#REF!</v>
      </c>
      <c r="J32" s="29" t="e">
        <f>#REF!+#REF!</f>
        <v>#REF!</v>
      </c>
      <c r="K32" s="33">
        <f>K168</f>
        <v>127000</v>
      </c>
      <c r="L32" s="33">
        <f>L168</f>
        <v>0</v>
      </c>
      <c r="M32" s="33">
        <f t="shared" ref="M32:AW32" si="82">M168</f>
        <v>127000</v>
      </c>
      <c r="N32" s="33">
        <f t="shared" si="82"/>
        <v>0</v>
      </c>
      <c r="O32" s="33">
        <f t="shared" si="41"/>
        <v>0</v>
      </c>
      <c r="P32" s="33">
        <f t="shared" si="2"/>
        <v>0</v>
      </c>
      <c r="Q32" s="33">
        <f>Q168</f>
        <v>0</v>
      </c>
      <c r="R32" s="33">
        <v>0</v>
      </c>
      <c r="S32" s="33">
        <f t="shared" ref="S32" si="83">S168</f>
        <v>0</v>
      </c>
      <c r="T32" s="33">
        <f t="shared" si="4"/>
        <v>0</v>
      </c>
      <c r="U32" s="33">
        <f t="shared" ref="U32" si="84">U168</f>
        <v>0</v>
      </c>
      <c r="V32" s="33">
        <v>0</v>
      </c>
      <c r="W32" s="33">
        <f t="shared" ref="W32" si="85">W168</f>
        <v>0</v>
      </c>
      <c r="X32" s="31">
        <f t="shared" si="6"/>
        <v>0</v>
      </c>
      <c r="Y32" s="30">
        <f t="shared" ref="Y32" si="86">Y168</f>
        <v>0</v>
      </c>
      <c r="Z32" s="31">
        <v>0</v>
      </c>
      <c r="AA32" s="30">
        <f t="shared" ref="AA32" si="87">AA168</f>
        <v>0</v>
      </c>
      <c r="AB32" s="31">
        <f t="shared" si="8"/>
        <v>0</v>
      </c>
      <c r="AC32" s="30">
        <f t="shared" ref="AC32" si="88">AC168</f>
        <v>0</v>
      </c>
      <c r="AD32" s="31">
        <v>0</v>
      </c>
      <c r="AE32" s="30">
        <f t="shared" si="10"/>
        <v>0</v>
      </c>
      <c r="AF32" s="31">
        <f t="shared" si="11"/>
        <v>0</v>
      </c>
      <c r="AG32" s="30">
        <f t="shared" ref="AG32" si="89">AG168</f>
        <v>0</v>
      </c>
      <c r="AH32" s="31">
        <v>0</v>
      </c>
      <c r="AI32" s="30">
        <f t="shared" ref="AI32" si="90">AI168</f>
        <v>0</v>
      </c>
      <c r="AJ32" s="31">
        <f t="shared" si="13"/>
        <v>0</v>
      </c>
      <c r="AK32" s="30">
        <f t="shared" ref="AK32" si="91">AK168</f>
        <v>0</v>
      </c>
      <c r="AL32" s="31">
        <v>0</v>
      </c>
      <c r="AM32" s="33">
        <f t="shared" si="82"/>
        <v>0</v>
      </c>
      <c r="AN32" s="33">
        <f t="shared" si="82"/>
        <v>0</v>
      </c>
      <c r="AO32" s="33">
        <f t="shared" si="82"/>
        <v>0</v>
      </c>
      <c r="AP32" s="33">
        <f t="shared" si="82"/>
        <v>0</v>
      </c>
      <c r="AQ32" s="33">
        <f t="shared" si="82"/>
        <v>0</v>
      </c>
      <c r="AR32" s="33">
        <f t="shared" si="82"/>
        <v>0</v>
      </c>
      <c r="AS32" s="33">
        <f t="shared" si="82"/>
        <v>0</v>
      </c>
      <c r="AT32" s="33">
        <f t="shared" si="82"/>
        <v>127000</v>
      </c>
      <c r="AU32" s="33">
        <f t="shared" si="82"/>
        <v>0</v>
      </c>
      <c r="AV32" s="33">
        <f t="shared" si="82"/>
        <v>127000</v>
      </c>
      <c r="AW32" s="33">
        <f t="shared" si="82"/>
        <v>0</v>
      </c>
      <c r="AX32" s="30">
        <f t="shared" si="56"/>
        <v>127000</v>
      </c>
      <c r="AY32" s="31">
        <f t="shared" si="16"/>
        <v>1</v>
      </c>
      <c r="AZ32" s="30">
        <f t="shared" ref="AZ32" si="92">AZ168</f>
        <v>0</v>
      </c>
      <c r="BA32" s="31">
        <v>0</v>
      </c>
      <c r="BB32" s="30">
        <f t="shared" ref="BB32" si="93">BB168</f>
        <v>127000</v>
      </c>
      <c r="BC32" s="31">
        <f t="shared" si="18"/>
        <v>1</v>
      </c>
      <c r="BD32" s="30">
        <f t="shared" ref="BD32" si="94">BD168</f>
        <v>0</v>
      </c>
      <c r="BE32" s="31">
        <v>0</v>
      </c>
      <c r="BF32" s="65"/>
      <c r="BG32" s="65"/>
    </row>
    <row r="33" spans="2:59" s="66" customFormat="1" ht="54" customHeight="1" x14ac:dyDescent="0.25">
      <c r="B33" s="590" t="s">
        <v>48</v>
      </c>
      <c r="C33" s="590"/>
      <c r="D33" s="29" t="e">
        <f>#REF!</f>
        <v>#REF!</v>
      </c>
      <c r="E33" s="29" t="e">
        <f>#REF!</f>
        <v>#REF!</v>
      </c>
      <c r="F33" s="29" t="e">
        <f>#REF!</f>
        <v>#REF!</v>
      </c>
      <c r="G33" s="29" t="e">
        <f>#REF!</f>
        <v>#REF!</v>
      </c>
      <c r="H33" s="29" t="e">
        <f>#REF!</f>
        <v>#REF!</v>
      </c>
      <c r="I33" s="29" t="e">
        <f>#REF!</f>
        <v>#REF!</v>
      </c>
      <c r="J33" s="29" t="e">
        <f>#REF!</f>
        <v>#REF!</v>
      </c>
      <c r="K33" s="33">
        <f>K170</f>
        <v>43234.315649999997</v>
      </c>
      <c r="L33" s="33">
        <f>L170</f>
        <v>43234.315649999997</v>
      </c>
      <c r="M33" s="33">
        <f t="shared" ref="M33:AW33" si="95">M170</f>
        <v>0</v>
      </c>
      <c r="N33" s="33">
        <f t="shared" si="95"/>
        <v>0</v>
      </c>
      <c r="O33" s="33">
        <f t="shared" si="41"/>
        <v>0</v>
      </c>
      <c r="P33" s="33">
        <f t="shared" si="2"/>
        <v>0</v>
      </c>
      <c r="Q33" s="33">
        <f>Q170</f>
        <v>0</v>
      </c>
      <c r="R33" s="33">
        <f t="shared" si="3"/>
        <v>0</v>
      </c>
      <c r="S33" s="33">
        <f t="shared" ref="S33" si="96">S170</f>
        <v>0</v>
      </c>
      <c r="T33" s="33">
        <v>0</v>
      </c>
      <c r="U33" s="33">
        <f t="shared" ref="U33" si="97">U170</f>
        <v>0</v>
      </c>
      <c r="V33" s="33">
        <v>0</v>
      </c>
      <c r="W33" s="33">
        <f t="shared" ref="W33" si="98">W170</f>
        <v>0</v>
      </c>
      <c r="X33" s="31">
        <f t="shared" si="6"/>
        <v>0</v>
      </c>
      <c r="Y33" s="30">
        <f t="shared" ref="Y33" si="99">Y170</f>
        <v>0</v>
      </c>
      <c r="Z33" s="31">
        <f t="shared" si="7"/>
        <v>0</v>
      </c>
      <c r="AA33" s="30">
        <f t="shared" ref="AA33" si="100">AA170</f>
        <v>0</v>
      </c>
      <c r="AB33" s="31">
        <v>0</v>
      </c>
      <c r="AC33" s="30">
        <f t="shared" ref="AC33" si="101">AC170</f>
        <v>0</v>
      </c>
      <c r="AD33" s="31">
        <v>0</v>
      </c>
      <c r="AE33" s="30">
        <f t="shared" si="10"/>
        <v>4205.7626499999997</v>
      </c>
      <c r="AF33" s="31">
        <f t="shared" si="11"/>
        <v>9.727834445322138E-2</v>
      </c>
      <c r="AG33" s="30">
        <f t="shared" ref="AG33" si="102">AG170</f>
        <v>4205.7626499999997</v>
      </c>
      <c r="AH33" s="31">
        <f t="shared" si="12"/>
        <v>9.727834445322138E-2</v>
      </c>
      <c r="AI33" s="30">
        <f t="shared" ref="AI33" si="103">AI170</f>
        <v>0</v>
      </c>
      <c r="AJ33" s="31">
        <v>0</v>
      </c>
      <c r="AK33" s="30">
        <f t="shared" ref="AK33" si="104">AK170</f>
        <v>0</v>
      </c>
      <c r="AL33" s="31">
        <v>0</v>
      </c>
      <c r="AM33" s="33">
        <f t="shared" si="95"/>
        <v>130000</v>
      </c>
      <c r="AN33" s="33">
        <f t="shared" si="95"/>
        <v>0</v>
      </c>
      <c r="AO33" s="33">
        <f t="shared" si="95"/>
        <v>0</v>
      </c>
      <c r="AP33" s="33">
        <f t="shared" si="95"/>
        <v>35316.546670000003</v>
      </c>
      <c r="AQ33" s="33">
        <f t="shared" si="95"/>
        <v>35316.546670000003</v>
      </c>
      <c r="AR33" s="33">
        <f t="shared" si="95"/>
        <v>0</v>
      </c>
      <c r="AS33" s="33">
        <f t="shared" si="95"/>
        <v>0</v>
      </c>
      <c r="AT33" s="33">
        <f t="shared" si="95"/>
        <v>130000</v>
      </c>
      <c r="AU33" s="33">
        <f t="shared" si="95"/>
        <v>130000</v>
      </c>
      <c r="AV33" s="33">
        <f t="shared" si="95"/>
        <v>0</v>
      </c>
      <c r="AW33" s="33">
        <f t="shared" si="95"/>
        <v>0</v>
      </c>
      <c r="AX33" s="30">
        <f t="shared" si="56"/>
        <v>39522.30932</v>
      </c>
      <c r="AY33" s="31">
        <f t="shared" si="16"/>
        <v>0.91414212821014096</v>
      </c>
      <c r="AZ33" s="30">
        <f t="shared" ref="AZ33" si="105">AZ170</f>
        <v>39522.30932</v>
      </c>
      <c r="BA33" s="31">
        <f t="shared" si="17"/>
        <v>0.91414212821014096</v>
      </c>
      <c r="BB33" s="30">
        <f t="shared" ref="BB33" si="106">BB170</f>
        <v>0</v>
      </c>
      <c r="BC33" s="31">
        <v>0</v>
      </c>
      <c r="BD33" s="30">
        <f t="shared" ref="BD33" si="107">BD170</f>
        <v>0</v>
      </c>
      <c r="BE33" s="31">
        <v>0</v>
      </c>
      <c r="BF33" s="65"/>
      <c r="BG33" s="65"/>
    </row>
    <row r="34" spans="2:59" s="66" customFormat="1" ht="85.5" customHeight="1" x14ac:dyDescent="0.25">
      <c r="B34" s="590" t="s">
        <v>49</v>
      </c>
      <c r="C34" s="590"/>
      <c r="D34" s="29"/>
      <c r="E34" s="29"/>
      <c r="F34" s="29"/>
      <c r="G34" s="29"/>
      <c r="H34" s="29"/>
      <c r="I34" s="29"/>
      <c r="J34" s="29"/>
      <c r="K34" s="33">
        <f>K510</f>
        <v>12359095.722369999</v>
      </c>
      <c r="L34" s="33">
        <f>L510</f>
        <v>11258971.298099998</v>
      </c>
      <c r="M34" s="33">
        <f t="shared" ref="M34:AW34" si="108">M510</f>
        <v>0</v>
      </c>
      <c r="N34" s="33">
        <f t="shared" si="108"/>
        <v>1100124.4242699998</v>
      </c>
      <c r="O34" s="33">
        <f t="shared" si="41"/>
        <v>1160958.4121900001</v>
      </c>
      <c r="P34" s="33">
        <f t="shared" si="2"/>
        <v>9.3935546602221226E-2</v>
      </c>
      <c r="Q34" s="33">
        <f>Q510</f>
        <v>1160958.4121900001</v>
      </c>
      <c r="R34" s="33">
        <f t="shared" si="3"/>
        <v>0.10311407511856052</v>
      </c>
      <c r="S34" s="33">
        <f t="shared" ref="S34" si="109">S510</f>
        <v>0</v>
      </c>
      <c r="T34" s="33">
        <v>0</v>
      </c>
      <c r="U34" s="33">
        <f t="shared" si="108"/>
        <v>0</v>
      </c>
      <c r="V34" s="33">
        <f t="shared" si="5"/>
        <v>0</v>
      </c>
      <c r="W34" s="33">
        <f t="shared" ref="W34" si="110">W510</f>
        <v>1422169.4304299999</v>
      </c>
      <c r="X34" s="31">
        <f t="shared" si="6"/>
        <v>0.11507067040963759</v>
      </c>
      <c r="Y34" s="30">
        <f t="shared" ref="Y34" si="111">Y510</f>
        <v>1376539.89797</v>
      </c>
      <c r="Z34" s="31">
        <f t="shared" si="7"/>
        <v>0.1222616046816193</v>
      </c>
      <c r="AA34" s="30">
        <f t="shared" ref="AA34" si="112">AA510</f>
        <v>0</v>
      </c>
      <c r="AB34" s="31">
        <v>0</v>
      </c>
      <c r="AC34" s="30">
        <f t="shared" si="108"/>
        <v>45629.532460000002</v>
      </c>
      <c r="AD34" s="31">
        <f t="shared" si="9"/>
        <v>4.1476701592438513E-2</v>
      </c>
      <c r="AE34" s="30">
        <f t="shared" si="10"/>
        <v>8174178.7057000007</v>
      </c>
      <c r="AF34" s="31">
        <f t="shared" si="11"/>
        <v>0.661389707574213</v>
      </c>
      <c r="AG34" s="30">
        <f t="shared" ref="AG34" si="113">AG510</f>
        <v>7078390.1527200006</v>
      </c>
      <c r="AH34" s="31">
        <f t="shared" si="12"/>
        <v>0.62868888864780303</v>
      </c>
      <c r="AI34" s="30">
        <f t="shared" ref="AI34" si="114">AI510</f>
        <v>0</v>
      </c>
      <c r="AJ34" s="31">
        <v>0</v>
      </c>
      <c r="AK34" s="30">
        <f t="shared" si="108"/>
        <v>1095788.5529800002</v>
      </c>
      <c r="AL34" s="31">
        <f t="shared" si="14"/>
        <v>0.99605874463438371</v>
      </c>
      <c r="AM34" s="33" t="e">
        <f t="shared" si="108"/>
        <v>#REF!</v>
      </c>
      <c r="AN34" s="33">
        <f t="shared" si="108"/>
        <v>0</v>
      </c>
      <c r="AO34" s="33" t="e">
        <f t="shared" si="108"/>
        <v>#REF!</v>
      </c>
      <c r="AP34" s="33" t="e">
        <f t="shared" si="108"/>
        <v>#REF!</v>
      </c>
      <c r="AQ34" s="33" t="e">
        <f t="shared" si="108"/>
        <v>#REF!</v>
      </c>
      <c r="AR34" s="33">
        <f t="shared" si="108"/>
        <v>0</v>
      </c>
      <c r="AS34" s="33" t="e">
        <f t="shared" si="108"/>
        <v>#REF!</v>
      </c>
      <c r="AT34" s="33" t="e">
        <f t="shared" si="108"/>
        <v>#REF!</v>
      </c>
      <c r="AU34" s="33" t="e">
        <f t="shared" si="108"/>
        <v>#REF!</v>
      </c>
      <c r="AV34" s="33">
        <f t="shared" si="108"/>
        <v>0</v>
      </c>
      <c r="AW34" s="33" t="e">
        <f t="shared" si="108"/>
        <v>#REF!</v>
      </c>
      <c r="AX34" s="30" t="e">
        <f t="shared" si="56"/>
        <v>#REF!</v>
      </c>
      <c r="AY34" s="31" t="e">
        <f t="shared" si="16"/>
        <v>#REF!</v>
      </c>
      <c r="AZ34" s="30" t="e">
        <f t="shared" ref="AZ34" si="115">AZ510</f>
        <v>#REF!</v>
      </c>
      <c r="BA34" s="31" t="e">
        <f t="shared" si="17"/>
        <v>#REF!</v>
      </c>
      <c r="BB34" s="30">
        <f t="shared" ref="BB34" si="116">BB510</f>
        <v>0</v>
      </c>
      <c r="BC34" s="31">
        <v>0</v>
      </c>
      <c r="BD34" s="30">
        <f t="shared" ref="BD34" si="117">BD510</f>
        <v>1003892.5706399999</v>
      </c>
      <c r="BE34" s="31">
        <f t="shared" si="19"/>
        <v>0.91252639109993794</v>
      </c>
      <c r="BF34" s="65"/>
      <c r="BG34" s="65"/>
    </row>
    <row r="35" spans="2:59" s="66" customFormat="1" ht="78.75" customHeight="1" x14ac:dyDescent="0.25">
      <c r="B35" s="590" t="s">
        <v>50</v>
      </c>
      <c r="C35" s="590"/>
      <c r="D35" s="29"/>
      <c r="E35" s="29"/>
      <c r="F35" s="29"/>
      <c r="G35" s="29"/>
      <c r="H35" s="29"/>
      <c r="I35" s="29"/>
      <c r="J35" s="29"/>
      <c r="K35" s="33">
        <f>K563</f>
        <v>1786471.3909</v>
      </c>
      <c r="L35" s="33">
        <f>L563</f>
        <v>712185.41997000005</v>
      </c>
      <c r="M35" s="33">
        <f t="shared" ref="M35:AW35" si="118">M563</f>
        <v>1074285.9709300001</v>
      </c>
      <c r="N35" s="33">
        <f t="shared" si="118"/>
        <v>0</v>
      </c>
      <c r="O35" s="33">
        <f t="shared" si="41"/>
        <v>67708.822379999998</v>
      </c>
      <c r="P35" s="33">
        <f t="shared" si="2"/>
        <v>3.7900871362898915E-2</v>
      </c>
      <c r="Q35" s="33">
        <f>Q563</f>
        <v>29754.59186</v>
      </c>
      <c r="R35" s="33">
        <f t="shared" si="3"/>
        <v>4.1779276892881877E-2</v>
      </c>
      <c r="S35" s="33">
        <f t="shared" ref="S35" si="119">S563</f>
        <v>37954.230520000005</v>
      </c>
      <c r="T35" s="33">
        <f t="shared" si="4"/>
        <v>3.5329727416195666E-2</v>
      </c>
      <c r="U35" s="33">
        <f t="shared" ref="U35" si="120">U563</f>
        <v>0</v>
      </c>
      <c r="V35" s="33">
        <v>0</v>
      </c>
      <c r="W35" s="33">
        <f t="shared" ref="W35" si="121">W563</f>
        <v>40251.481</v>
      </c>
      <c r="X35" s="31">
        <f t="shared" si="6"/>
        <v>2.2531276574052413E-2</v>
      </c>
      <c r="Y35" s="30">
        <f t="shared" ref="Y35" si="122">Y563</f>
        <v>19463.27103</v>
      </c>
      <c r="Z35" s="31">
        <f t="shared" si="7"/>
        <v>2.7328937779742622E-2</v>
      </c>
      <c r="AA35" s="30">
        <f t="shared" ref="AA35" si="123">AA563</f>
        <v>20788.20997</v>
      </c>
      <c r="AB35" s="31">
        <f t="shared" si="8"/>
        <v>1.9350722742850143E-2</v>
      </c>
      <c r="AC35" s="30">
        <f t="shared" ref="AC35" si="124">AC563</f>
        <v>0</v>
      </c>
      <c r="AD35" s="31">
        <v>0</v>
      </c>
      <c r="AE35" s="30">
        <f t="shared" si="10"/>
        <v>992508.71348999976</v>
      </c>
      <c r="AF35" s="31">
        <f t="shared" si="11"/>
        <v>0.55556932987882179</v>
      </c>
      <c r="AG35" s="30">
        <f t="shared" ref="AG35" si="125">AG563</f>
        <v>680506.70848999987</v>
      </c>
      <c r="AH35" s="31">
        <f t="shared" si="12"/>
        <v>0.95551901149375595</v>
      </c>
      <c r="AI35" s="30">
        <f t="shared" ref="AI35" si="126">AI563</f>
        <v>312002.00499999995</v>
      </c>
      <c r="AJ35" s="31">
        <f t="shared" si="13"/>
        <v>0.29042732888888284</v>
      </c>
      <c r="AK35" s="30">
        <f t="shared" ref="AK35" si="127">AK563</f>
        <v>0</v>
      </c>
      <c r="AL35" s="31">
        <v>0</v>
      </c>
      <c r="AM35" s="33" t="e">
        <f t="shared" si="118"/>
        <v>#REF!</v>
      </c>
      <c r="AN35" s="33">
        <f t="shared" si="118"/>
        <v>0</v>
      </c>
      <c r="AO35" s="33" t="e">
        <f t="shared" si="118"/>
        <v>#REF!</v>
      </c>
      <c r="AP35" s="33" t="e">
        <f t="shared" si="118"/>
        <v>#REF!</v>
      </c>
      <c r="AQ35" s="33" t="e">
        <f t="shared" si="118"/>
        <v>#REF!</v>
      </c>
      <c r="AR35" s="33">
        <f t="shared" si="118"/>
        <v>1074285.9515792774</v>
      </c>
      <c r="AS35" s="33" t="e">
        <f t="shared" si="118"/>
        <v>#REF!</v>
      </c>
      <c r="AT35" s="33" t="e">
        <f t="shared" si="118"/>
        <v>#REF!</v>
      </c>
      <c r="AU35" s="33" t="e">
        <f t="shared" si="118"/>
        <v>#REF!</v>
      </c>
      <c r="AV35" s="33">
        <f t="shared" si="118"/>
        <v>1074285.9709300001</v>
      </c>
      <c r="AW35" s="33">
        <f t="shared" si="118"/>
        <v>0</v>
      </c>
      <c r="AX35" s="30">
        <f t="shared" si="56"/>
        <v>1746219.9098999999</v>
      </c>
      <c r="AY35" s="31">
        <f t="shared" si="16"/>
        <v>0.97746872342594748</v>
      </c>
      <c r="AZ35" s="30">
        <f t="shared" ref="AZ35" si="128">AZ563</f>
        <v>692722.14893999998</v>
      </c>
      <c r="BA35" s="31">
        <f t="shared" si="17"/>
        <v>0.97267106222025734</v>
      </c>
      <c r="BB35" s="30">
        <f t="shared" ref="BB35" si="129">BB563</f>
        <v>1053497.7609599999</v>
      </c>
      <c r="BC35" s="31">
        <f t="shared" si="18"/>
        <v>0.98064927725714968</v>
      </c>
      <c r="BD35" s="30">
        <f t="shared" ref="BD35" si="130">BD563</f>
        <v>0</v>
      </c>
      <c r="BE35" s="31">
        <v>0</v>
      </c>
      <c r="BF35" s="65"/>
      <c r="BG35" s="65"/>
    </row>
    <row r="36" spans="2:59" s="66" customFormat="1" ht="84" hidden="1" customHeight="1" x14ac:dyDescent="0.25">
      <c r="B36" s="71"/>
      <c r="C36" s="71"/>
      <c r="D36" s="29"/>
      <c r="E36" s="29"/>
      <c r="F36" s="29"/>
      <c r="G36" s="29"/>
      <c r="H36" s="29"/>
      <c r="I36" s="29"/>
      <c r="J36" s="29"/>
      <c r="K36" s="33"/>
      <c r="L36" s="33"/>
      <c r="M36" s="33"/>
      <c r="N36" s="33"/>
      <c r="O36" s="33">
        <f t="shared" si="41"/>
        <v>0</v>
      </c>
      <c r="P36" s="33" t="e">
        <f t="shared" si="2"/>
        <v>#DIV/0!</v>
      </c>
      <c r="Q36" s="33"/>
      <c r="R36" s="33" t="e">
        <f t="shared" si="3"/>
        <v>#DIV/0!</v>
      </c>
      <c r="S36" s="33"/>
      <c r="T36" s="33" t="e">
        <f t="shared" si="4"/>
        <v>#DIV/0!</v>
      </c>
      <c r="U36" s="33"/>
      <c r="V36" s="33" t="e">
        <f t="shared" si="5"/>
        <v>#DIV/0!</v>
      </c>
      <c r="W36" s="33"/>
      <c r="X36" s="31" t="e">
        <f t="shared" si="6"/>
        <v>#DIV/0!</v>
      </c>
      <c r="Y36" s="30"/>
      <c r="Z36" s="31" t="e">
        <f t="shared" si="7"/>
        <v>#DIV/0!</v>
      </c>
      <c r="AA36" s="30"/>
      <c r="AB36" s="31" t="e">
        <f t="shared" si="8"/>
        <v>#DIV/0!</v>
      </c>
      <c r="AC36" s="30"/>
      <c r="AD36" s="31" t="e">
        <f t="shared" si="9"/>
        <v>#DIV/0!</v>
      </c>
      <c r="AE36" s="30">
        <f t="shared" si="10"/>
        <v>0</v>
      </c>
      <c r="AF36" s="31" t="e">
        <f t="shared" si="11"/>
        <v>#DIV/0!</v>
      </c>
      <c r="AG36" s="30"/>
      <c r="AH36" s="31" t="e">
        <f t="shared" si="12"/>
        <v>#DIV/0!</v>
      </c>
      <c r="AI36" s="30"/>
      <c r="AJ36" s="31" t="e">
        <f t="shared" si="13"/>
        <v>#DIV/0!</v>
      </c>
      <c r="AK36" s="30"/>
      <c r="AL36" s="31" t="e">
        <f t="shared" si="14"/>
        <v>#DIV/0!</v>
      </c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0">
        <f t="shared" si="56"/>
        <v>0</v>
      </c>
      <c r="AY36" s="31" t="e">
        <f t="shared" si="16"/>
        <v>#DIV/0!</v>
      </c>
      <c r="AZ36" s="30"/>
      <c r="BA36" s="31" t="e">
        <f t="shared" si="17"/>
        <v>#DIV/0!</v>
      </c>
      <c r="BB36" s="30"/>
      <c r="BC36" s="31" t="e">
        <f t="shared" si="18"/>
        <v>#DIV/0!</v>
      </c>
      <c r="BD36" s="30"/>
      <c r="BE36" s="31" t="e">
        <f t="shared" si="19"/>
        <v>#DIV/0!</v>
      </c>
      <c r="BF36" s="65"/>
      <c r="BG36" s="65"/>
    </row>
    <row r="37" spans="2:59" s="66" customFormat="1" ht="84" hidden="1" customHeight="1" x14ac:dyDescent="0.25">
      <c r="B37" s="71"/>
      <c r="C37" s="71"/>
      <c r="D37" s="29"/>
      <c r="E37" s="29"/>
      <c r="F37" s="29"/>
      <c r="G37" s="29"/>
      <c r="H37" s="29"/>
      <c r="I37" s="29"/>
      <c r="J37" s="29"/>
      <c r="K37" s="33"/>
      <c r="L37" s="33"/>
      <c r="M37" s="33"/>
      <c r="N37" s="33"/>
      <c r="O37" s="33">
        <f t="shared" si="41"/>
        <v>0</v>
      </c>
      <c r="P37" s="33" t="e">
        <f t="shared" si="2"/>
        <v>#DIV/0!</v>
      </c>
      <c r="Q37" s="33"/>
      <c r="R37" s="33" t="e">
        <f t="shared" si="3"/>
        <v>#DIV/0!</v>
      </c>
      <c r="S37" s="33"/>
      <c r="T37" s="33" t="e">
        <f t="shared" si="4"/>
        <v>#DIV/0!</v>
      </c>
      <c r="U37" s="33"/>
      <c r="V37" s="33" t="e">
        <f t="shared" si="5"/>
        <v>#DIV/0!</v>
      </c>
      <c r="W37" s="33"/>
      <c r="X37" s="31" t="e">
        <f t="shared" si="6"/>
        <v>#DIV/0!</v>
      </c>
      <c r="Y37" s="30"/>
      <c r="Z37" s="31" t="e">
        <f t="shared" si="7"/>
        <v>#DIV/0!</v>
      </c>
      <c r="AA37" s="30"/>
      <c r="AB37" s="31" t="e">
        <f t="shared" si="8"/>
        <v>#DIV/0!</v>
      </c>
      <c r="AC37" s="30"/>
      <c r="AD37" s="31" t="e">
        <f t="shared" si="9"/>
        <v>#DIV/0!</v>
      </c>
      <c r="AE37" s="30">
        <f t="shared" si="10"/>
        <v>0</v>
      </c>
      <c r="AF37" s="31" t="e">
        <f t="shared" si="11"/>
        <v>#DIV/0!</v>
      </c>
      <c r="AG37" s="30"/>
      <c r="AH37" s="31" t="e">
        <f t="shared" si="12"/>
        <v>#DIV/0!</v>
      </c>
      <c r="AI37" s="30"/>
      <c r="AJ37" s="31" t="e">
        <f t="shared" si="13"/>
        <v>#DIV/0!</v>
      </c>
      <c r="AK37" s="30"/>
      <c r="AL37" s="31" t="e">
        <f t="shared" si="14"/>
        <v>#DIV/0!</v>
      </c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0">
        <f t="shared" si="56"/>
        <v>0</v>
      </c>
      <c r="AY37" s="31" t="e">
        <f t="shared" si="16"/>
        <v>#DIV/0!</v>
      </c>
      <c r="AZ37" s="30"/>
      <c r="BA37" s="31" t="e">
        <f t="shared" si="17"/>
        <v>#DIV/0!</v>
      </c>
      <c r="BB37" s="30"/>
      <c r="BC37" s="31" t="e">
        <f t="shared" si="18"/>
        <v>#DIV/0!</v>
      </c>
      <c r="BD37" s="30"/>
      <c r="BE37" s="31" t="e">
        <f t="shared" si="19"/>
        <v>#DIV/0!</v>
      </c>
      <c r="BF37" s="65"/>
      <c r="BG37" s="65"/>
    </row>
    <row r="38" spans="2:59" s="66" customFormat="1" ht="71.25" customHeight="1" x14ac:dyDescent="0.25">
      <c r="B38" s="590" t="s">
        <v>51</v>
      </c>
      <c r="C38" s="590"/>
      <c r="D38" s="29"/>
      <c r="E38" s="29"/>
      <c r="F38" s="29"/>
      <c r="G38" s="29"/>
      <c r="H38" s="29"/>
      <c r="I38" s="29"/>
      <c r="J38" s="29"/>
      <c r="K38" s="33">
        <f>K637</f>
        <v>66835.887000000002</v>
      </c>
      <c r="L38" s="33">
        <f t="shared" ref="L38:AW38" si="131">L637</f>
        <v>0</v>
      </c>
      <c r="M38" s="33">
        <f t="shared" si="131"/>
        <v>0</v>
      </c>
      <c r="N38" s="33">
        <f t="shared" si="131"/>
        <v>66835.887000000002</v>
      </c>
      <c r="O38" s="33">
        <f t="shared" si="41"/>
        <v>0</v>
      </c>
      <c r="P38" s="33">
        <f t="shared" si="2"/>
        <v>0</v>
      </c>
      <c r="Q38" s="33">
        <f t="shared" ref="Q38" si="132">Q637</f>
        <v>0</v>
      </c>
      <c r="R38" s="33">
        <v>0</v>
      </c>
      <c r="S38" s="33">
        <f t="shared" ref="S38" si="133">S637</f>
        <v>0</v>
      </c>
      <c r="T38" s="33">
        <v>0</v>
      </c>
      <c r="U38" s="33">
        <f t="shared" ref="U38" si="134">U637</f>
        <v>0</v>
      </c>
      <c r="V38" s="33">
        <f t="shared" si="5"/>
        <v>0</v>
      </c>
      <c r="W38" s="33">
        <f t="shared" ref="W38" si="135">W637</f>
        <v>0</v>
      </c>
      <c r="X38" s="31">
        <f t="shared" si="6"/>
        <v>0</v>
      </c>
      <c r="Y38" s="30">
        <f t="shared" ref="Y38" si="136">Y637</f>
        <v>0</v>
      </c>
      <c r="Z38" s="31">
        <v>0</v>
      </c>
      <c r="AA38" s="30">
        <f t="shared" ref="AA38" si="137">AA637</f>
        <v>0</v>
      </c>
      <c r="AB38" s="31">
        <v>0</v>
      </c>
      <c r="AC38" s="30">
        <f t="shared" ref="AC38" si="138">AC637</f>
        <v>0</v>
      </c>
      <c r="AD38" s="31">
        <f t="shared" si="9"/>
        <v>0</v>
      </c>
      <c r="AE38" s="30">
        <f t="shared" si="10"/>
        <v>66835.887000000002</v>
      </c>
      <c r="AF38" s="31">
        <f t="shared" si="11"/>
        <v>1</v>
      </c>
      <c r="AG38" s="30">
        <f t="shared" ref="AG38" si="139">AG637</f>
        <v>0</v>
      </c>
      <c r="AH38" s="31">
        <v>0</v>
      </c>
      <c r="AI38" s="30">
        <f t="shared" ref="AI38" si="140">AI637</f>
        <v>0</v>
      </c>
      <c r="AJ38" s="31">
        <v>0</v>
      </c>
      <c r="AK38" s="30">
        <f t="shared" ref="AK38" si="141">AK637</f>
        <v>66835.887000000002</v>
      </c>
      <c r="AL38" s="31">
        <f t="shared" si="14"/>
        <v>1</v>
      </c>
      <c r="AM38" s="33">
        <f t="shared" si="131"/>
        <v>0</v>
      </c>
      <c r="AN38" s="33">
        <f t="shared" si="131"/>
        <v>0</v>
      </c>
      <c r="AO38" s="33">
        <f t="shared" si="131"/>
        <v>79332.537429999997</v>
      </c>
      <c r="AP38" s="33">
        <f t="shared" si="131"/>
        <v>0</v>
      </c>
      <c r="AQ38" s="33">
        <f t="shared" si="131"/>
        <v>0</v>
      </c>
      <c r="AR38" s="33">
        <f t="shared" si="131"/>
        <v>0</v>
      </c>
      <c r="AS38" s="33">
        <f t="shared" si="131"/>
        <v>0</v>
      </c>
      <c r="AT38" s="33">
        <f t="shared" si="131"/>
        <v>79332.537429999997</v>
      </c>
      <c r="AU38" s="33">
        <f t="shared" si="131"/>
        <v>0</v>
      </c>
      <c r="AV38" s="33">
        <f t="shared" si="131"/>
        <v>0</v>
      </c>
      <c r="AW38" s="33">
        <f t="shared" si="131"/>
        <v>79332.537429999997</v>
      </c>
      <c r="AX38" s="30">
        <f t="shared" si="56"/>
        <v>16901.863000000001</v>
      </c>
      <c r="AY38" s="31">
        <f t="shared" si="16"/>
        <v>0.25288604309238838</v>
      </c>
      <c r="AZ38" s="30">
        <f t="shared" ref="AZ38" si="142">AZ637</f>
        <v>0</v>
      </c>
      <c r="BA38" s="31">
        <v>0</v>
      </c>
      <c r="BB38" s="30">
        <f t="shared" ref="BB38" si="143">BB637</f>
        <v>0</v>
      </c>
      <c r="BC38" s="31">
        <v>0</v>
      </c>
      <c r="BD38" s="30">
        <f t="shared" ref="BD38" si="144">BD637</f>
        <v>16901.863000000001</v>
      </c>
      <c r="BE38" s="31">
        <f t="shared" si="19"/>
        <v>0.25288604309238838</v>
      </c>
      <c r="BF38" s="65"/>
      <c r="BG38" s="65"/>
    </row>
    <row r="39" spans="2:59" s="66" customFormat="1" ht="99.75" customHeight="1" x14ac:dyDescent="0.25">
      <c r="B39" s="590" t="s">
        <v>52</v>
      </c>
      <c r="C39" s="590"/>
      <c r="D39" s="29"/>
      <c r="E39" s="29"/>
      <c r="F39" s="29"/>
      <c r="G39" s="29"/>
      <c r="H39" s="29"/>
      <c r="I39" s="29"/>
      <c r="J39" s="29"/>
      <c r="K39" s="33">
        <f>K205</f>
        <v>898831.4</v>
      </c>
      <c r="L39" s="33">
        <f t="shared" ref="L39:AW39" si="145">L205</f>
        <v>898831.4</v>
      </c>
      <c r="M39" s="33">
        <f t="shared" si="145"/>
        <v>0</v>
      </c>
      <c r="N39" s="33">
        <f t="shared" si="145"/>
        <v>0</v>
      </c>
      <c r="O39" s="33">
        <f t="shared" si="41"/>
        <v>281407.64182000002</v>
      </c>
      <c r="P39" s="33">
        <f t="shared" si="2"/>
        <v>0.31308167674160026</v>
      </c>
      <c r="Q39" s="33">
        <f t="shared" ref="Q39" si="146">Q205</f>
        <v>281407.64182000002</v>
      </c>
      <c r="R39" s="33">
        <f t="shared" si="3"/>
        <v>0.31308167674160026</v>
      </c>
      <c r="S39" s="33">
        <f t="shared" ref="S39" si="147">S205</f>
        <v>0</v>
      </c>
      <c r="T39" s="33">
        <v>0</v>
      </c>
      <c r="U39" s="33">
        <f t="shared" ref="U39" si="148">U205</f>
        <v>0</v>
      </c>
      <c r="V39" s="33">
        <v>0</v>
      </c>
      <c r="W39" s="33">
        <f t="shared" ref="W39" si="149">W205</f>
        <v>362608.22975</v>
      </c>
      <c r="X39" s="31">
        <f t="shared" si="6"/>
        <v>0.40342185392054614</v>
      </c>
      <c r="Y39" s="30">
        <f t="shared" ref="Y39" si="150">Y205</f>
        <v>362608.22975</v>
      </c>
      <c r="Z39" s="31">
        <f t="shared" si="7"/>
        <v>0.40342185392054614</v>
      </c>
      <c r="AA39" s="30">
        <f t="shared" ref="AA39" si="151">AA205</f>
        <v>0</v>
      </c>
      <c r="AB39" s="31">
        <v>0</v>
      </c>
      <c r="AC39" s="30">
        <f t="shared" ref="AC39" si="152">AC205</f>
        <v>0</v>
      </c>
      <c r="AD39" s="31">
        <v>0</v>
      </c>
      <c r="AE39" s="30">
        <f t="shared" si="10"/>
        <v>664143.00899999996</v>
      </c>
      <c r="AF39" s="31">
        <f t="shared" si="11"/>
        <v>0.73889609219259578</v>
      </c>
      <c r="AG39" s="30">
        <f t="shared" ref="AG39" si="153">AG205</f>
        <v>664143.00899999996</v>
      </c>
      <c r="AH39" s="31">
        <f t="shared" si="12"/>
        <v>0.73889609219259578</v>
      </c>
      <c r="AI39" s="30">
        <f t="shared" ref="AI39" si="154">AI205</f>
        <v>0</v>
      </c>
      <c r="AJ39" s="38">
        <v>0</v>
      </c>
      <c r="AK39" s="30">
        <f t="shared" ref="AK39" si="155">AK205</f>
        <v>0</v>
      </c>
      <c r="AL39" s="31">
        <v>0</v>
      </c>
      <c r="AM39" s="33">
        <f t="shared" si="145"/>
        <v>130000</v>
      </c>
      <c r="AN39" s="33">
        <f t="shared" si="145"/>
        <v>0</v>
      </c>
      <c r="AO39" s="33">
        <f t="shared" si="145"/>
        <v>0</v>
      </c>
      <c r="AP39" s="33">
        <f t="shared" si="145"/>
        <v>-360833.83874999994</v>
      </c>
      <c r="AQ39" s="33">
        <f t="shared" si="145"/>
        <v>-360833.83874999994</v>
      </c>
      <c r="AR39" s="33">
        <f t="shared" si="145"/>
        <v>0</v>
      </c>
      <c r="AS39" s="33">
        <f t="shared" si="145"/>
        <v>0</v>
      </c>
      <c r="AT39" s="33">
        <f t="shared" si="145"/>
        <v>130000</v>
      </c>
      <c r="AU39" s="33">
        <f t="shared" si="145"/>
        <v>130000</v>
      </c>
      <c r="AV39" s="33">
        <f t="shared" si="145"/>
        <v>0</v>
      </c>
      <c r="AW39" s="33">
        <f t="shared" si="145"/>
        <v>0</v>
      </c>
      <c r="AX39" s="30">
        <f t="shared" si="56"/>
        <v>303309.17025000002</v>
      </c>
      <c r="AY39" s="31">
        <f t="shared" si="16"/>
        <v>0.33744834709824334</v>
      </c>
      <c r="AZ39" s="30">
        <f t="shared" ref="AZ39" si="156">AZ205</f>
        <v>303309.17025000002</v>
      </c>
      <c r="BA39" s="31">
        <f t="shared" si="17"/>
        <v>0.33744834709824334</v>
      </c>
      <c r="BB39" s="30">
        <f t="shared" ref="BB39" si="157">BB205</f>
        <v>0</v>
      </c>
      <c r="BC39" s="31">
        <v>0</v>
      </c>
      <c r="BD39" s="30">
        <f t="shared" ref="BD39" si="158">BD205</f>
        <v>0</v>
      </c>
      <c r="BE39" s="31">
        <v>0</v>
      </c>
      <c r="BF39" s="65"/>
      <c r="BG39" s="65"/>
    </row>
    <row r="40" spans="2:59" s="66" customFormat="1" ht="60" customHeight="1" x14ac:dyDescent="0.25">
      <c r="B40" s="590" t="s">
        <v>53</v>
      </c>
      <c r="C40" s="590"/>
      <c r="D40" s="29"/>
      <c r="E40" s="29"/>
      <c r="F40" s="29"/>
      <c r="G40" s="29"/>
      <c r="H40" s="29"/>
      <c r="I40" s="29"/>
      <c r="J40" s="29"/>
      <c r="K40" s="33">
        <f>K681</f>
        <v>410091.94029999996</v>
      </c>
      <c r="L40" s="33">
        <f t="shared" ref="L40:AW40" si="159">L681</f>
        <v>0</v>
      </c>
      <c r="M40" s="33">
        <f t="shared" si="159"/>
        <v>0</v>
      </c>
      <c r="N40" s="33">
        <f t="shared" si="159"/>
        <v>410091.94029999996</v>
      </c>
      <c r="O40" s="33">
        <f t="shared" si="41"/>
        <v>8537.9171600000009</v>
      </c>
      <c r="P40" s="33">
        <f t="shared" si="2"/>
        <v>2.0819519529581942E-2</v>
      </c>
      <c r="Q40" s="33">
        <f t="shared" ref="Q40" si="160">Q681</f>
        <v>0</v>
      </c>
      <c r="R40" s="33">
        <v>0</v>
      </c>
      <c r="S40" s="33">
        <f t="shared" ref="S40" si="161">S681</f>
        <v>0</v>
      </c>
      <c r="T40" s="33">
        <v>0</v>
      </c>
      <c r="U40" s="33">
        <f t="shared" ref="U40" si="162">U681</f>
        <v>8537.9171600000009</v>
      </c>
      <c r="V40" s="33">
        <f t="shared" si="5"/>
        <v>2.0819519529581942E-2</v>
      </c>
      <c r="W40" s="33">
        <f t="shared" ref="W40" si="163">W681</f>
        <v>8537.9171600000009</v>
      </c>
      <c r="X40" s="31">
        <f t="shared" si="6"/>
        <v>2.0819519529581942E-2</v>
      </c>
      <c r="Y40" s="30">
        <f t="shared" ref="Y40" si="164">Y681</f>
        <v>0</v>
      </c>
      <c r="Z40" s="31">
        <v>0</v>
      </c>
      <c r="AA40" s="30">
        <f t="shared" ref="AA40" si="165">AA681</f>
        <v>0</v>
      </c>
      <c r="AB40" s="31">
        <v>0</v>
      </c>
      <c r="AC40" s="30">
        <f t="shared" ref="AC40" si="166">AC681</f>
        <v>8537.9171600000009</v>
      </c>
      <c r="AD40" s="31">
        <f t="shared" si="9"/>
        <v>2.0819519529581942E-2</v>
      </c>
      <c r="AE40" s="30">
        <f t="shared" si="10"/>
        <v>378882.72833999997</v>
      </c>
      <c r="AF40" s="31">
        <f t="shared" si="11"/>
        <v>0.9238970365104735</v>
      </c>
      <c r="AG40" s="30">
        <f t="shared" ref="AG40" si="167">AG681</f>
        <v>0</v>
      </c>
      <c r="AH40" s="31">
        <v>0</v>
      </c>
      <c r="AI40" s="30">
        <f t="shared" ref="AI40" si="168">AI681</f>
        <v>0</v>
      </c>
      <c r="AJ40" s="38">
        <v>0</v>
      </c>
      <c r="AK40" s="30">
        <f t="shared" ref="AK40" si="169">AK681</f>
        <v>378882.72833999997</v>
      </c>
      <c r="AL40" s="31">
        <f t="shared" si="14"/>
        <v>0.9238970365104735</v>
      </c>
      <c r="AM40" s="33" t="e">
        <f t="shared" si="159"/>
        <v>#REF!</v>
      </c>
      <c r="AN40" s="33" t="e">
        <f t="shared" si="159"/>
        <v>#REF!</v>
      </c>
      <c r="AO40" s="33" t="e">
        <f t="shared" si="159"/>
        <v>#REF!</v>
      </c>
      <c r="AP40" s="33" t="e">
        <f t="shared" si="159"/>
        <v>#REF!</v>
      </c>
      <c r="AQ40" s="33" t="e">
        <f t="shared" si="159"/>
        <v>#REF!</v>
      </c>
      <c r="AR40" s="33" t="e">
        <f t="shared" si="159"/>
        <v>#REF!</v>
      </c>
      <c r="AS40" s="33" t="e">
        <f t="shared" si="159"/>
        <v>#REF!</v>
      </c>
      <c r="AT40" s="33" t="e">
        <f t="shared" si="159"/>
        <v>#REF!</v>
      </c>
      <c r="AU40" s="33" t="e">
        <f t="shared" si="159"/>
        <v>#REF!</v>
      </c>
      <c r="AV40" s="33" t="e">
        <f t="shared" si="159"/>
        <v>#REF!</v>
      </c>
      <c r="AW40" s="33" t="e">
        <f t="shared" si="159"/>
        <v>#REF!</v>
      </c>
      <c r="AX40" s="30">
        <f t="shared" si="56"/>
        <v>279510.05298000004</v>
      </c>
      <c r="AY40" s="31">
        <f t="shared" si="16"/>
        <v>0.68157899610396233</v>
      </c>
      <c r="AZ40" s="30">
        <f t="shared" ref="AZ40" si="170">AZ681</f>
        <v>0</v>
      </c>
      <c r="BA40" s="31">
        <v>0</v>
      </c>
      <c r="BB40" s="30">
        <f t="shared" ref="BB40" si="171">BB681</f>
        <v>0</v>
      </c>
      <c r="BC40" s="31">
        <v>0</v>
      </c>
      <c r="BD40" s="30">
        <f t="shared" ref="BD40" si="172">BD681</f>
        <v>279510.05298000004</v>
      </c>
      <c r="BE40" s="31">
        <f t="shared" si="19"/>
        <v>0.68157899610396233</v>
      </c>
      <c r="BF40" s="65"/>
      <c r="BG40" s="65"/>
    </row>
    <row r="41" spans="2:59" s="73" customFormat="1" ht="32.25" customHeight="1" x14ac:dyDescent="0.25">
      <c r="B41" s="584" t="s">
        <v>54</v>
      </c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5"/>
      <c r="AX41" s="585"/>
      <c r="AY41" s="585"/>
      <c r="AZ41" s="585"/>
      <c r="BA41" s="585"/>
      <c r="BB41" s="585"/>
      <c r="BC41" s="585"/>
      <c r="BD41" s="585"/>
      <c r="BE41" s="585"/>
      <c r="BF41" s="72"/>
      <c r="BG41" s="72"/>
    </row>
    <row r="42" spans="2:59" s="75" customFormat="1" ht="55.5" customHeight="1" x14ac:dyDescent="0.25">
      <c r="B42" s="590" t="s">
        <v>55</v>
      </c>
      <c r="C42" s="590"/>
      <c r="D42" s="33" t="e">
        <f t="shared" ref="D42:J44" si="173">D582</f>
        <v>#REF!</v>
      </c>
      <c r="E42" s="33" t="e">
        <f t="shared" si="173"/>
        <v>#REF!</v>
      </c>
      <c r="F42" s="33" t="e">
        <f t="shared" si="173"/>
        <v>#REF!</v>
      </c>
      <c r="G42" s="33" t="e">
        <f t="shared" si="173"/>
        <v>#REF!</v>
      </c>
      <c r="H42" s="33" t="e">
        <f t="shared" si="173"/>
        <v>#REF!</v>
      </c>
      <c r="I42" s="33" t="e">
        <f t="shared" si="173"/>
        <v>#REF!</v>
      </c>
      <c r="J42" s="33" t="e">
        <f t="shared" si="173"/>
        <v>#REF!</v>
      </c>
      <c r="K42" s="33">
        <f>K582</f>
        <v>20013503.230999999</v>
      </c>
      <c r="L42" s="33">
        <f t="shared" ref="L42:AW44" si="174">L582</f>
        <v>17215875.547009997</v>
      </c>
      <c r="M42" s="33">
        <f t="shared" si="174"/>
        <v>1238567.5557200001</v>
      </c>
      <c r="N42" s="33">
        <f t="shared" si="174"/>
        <v>1559060.1282699998</v>
      </c>
      <c r="O42" s="33">
        <f>Q42+S42+U42</f>
        <v>2728362.1924000005</v>
      </c>
      <c r="P42" s="33">
        <f t="shared" si="2"/>
        <v>0.13632606750096068</v>
      </c>
      <c r="Q42" s="33">
        <f t="shared" ref="Q42:Q44" si="175">Q582</f>
        <v>2563646.3435800001</v>
      </c>
      <c r="R42" s="33">
        <f>Q42/L42</f>
        <v>0.14891176092552821</v>
      </c>
      <c r="S42" s="33">
        <f t="shared" ref="S42:S44" si="176">S582</f>
        <v>49603.128820000005</v>
      </c>
      <c r="T42" s="33">
        <f>S42/M42</f>
        <v>4.0048787481087277E-2</v>
      </c>
      <c r="U42" s="33">
        <f t="shared" si="174"/>
        <v>115112.72</v>
      </c>
      <c r="V42" s="33">
        <f>U42/N42</f>
        <v>7.3834689190425282E-2</v>
      </c>
      <c r="W42" s="33">
        <f t="shared" ref="W42:W44" si="177">W582</f>
        <v>3145084.0053900001</v>
      </c>
      <c r="X42" s="31">
        <f t="shared" si="6"/>
        <v>0.15714809991478199</v>
      </c>
      <c r="Y42" s="30">
        <f t="shared" ref="Y42:Y44" si="178">Y582</f>
        <v>2955341.8539700001</v>
      </c>
      <c r="Z42" s="31">
        <f t="shared" si="7"/>
        <v>0.17166375569456735</v>
      </c>
      <c r="AA42" s="30">
        <f t="shared" ref="AA42:AA44" si="179">AA582</f>
        <v>28999.898959999999</v>
      </c>
      <c r="AB42" s="31">
        <f t="shared" si="8"/>
        <v>2.3414063145826447E-2</v>
      </c>
      <c r="AC42" s="30">
        <f t="shared" ref="AC42:AC44" si="180">AC582</f>
        <v>160742.25245999999</v>
      </c>
      <c r="AD42" s="31">
        <f t="shared" si="9"/>
        <v>0.10310202252325348</v>
      </c>
      <c r="AE42" s="30">
        <f t="shared" ref="AE42:AE44" si="181">AG42+AI42+AK42</f>
        <v>14043712.334419999</v>
      </c>
      <c r="AF42" s="31">
        <f t="shared" ref="AF42:AF44" si="182">AE42/K42</f>
        <v>0.70171184786214402</v>
      </c>
      <c r="AG42" s="30">
        <f t="shared" ref="AG42" si="183">AG582</f>
        <v>12274012.502459999</v>
      </c>
      <c r="AH42" s="31">
        <f t="shared" ref="AH42:AH44" si="184">AG42/L42</f>
        <v>0.7129473298609964</v>
      </c>
      <c r="AI42" s="30">
        <f t="shared" ref="AI42:AI44" si="185">AI582</f>
        <v>346269.45397999993</v>
      </c>
      <c r="AJ42" s="31">
        <f t="shared" ref="AJ42:AJ43" si="186">AI42/M42</f>
        <v>0.27957252099883056</v>
      </c>
      <c r="AK42" s="30">
        <f>AK582</f>
        <v>1423430.3779800001</v>
      </c>
      <c r="AL42" s="31">
        <f t="shared" ref="AL42:AL43" si="187">AK42/N42</f>
        <v>0.91300543973214154</v>
      </c>
      <c r="AM42" s="33" t="e">
        <f t="shared" si="174"/>
        <v>#REF!</v>
      </c>
      <c r="AN42" s="33">
        <f t="shared" si="174"/>
        <v>0</v>
      </c>
      <c r="AO42" s="33" t="e">
        <f t="shared" si="174"/>
        <v>#REF!</v>
      </c>
      <c r="AP42" s="33" t="e">
        <f t="shared" si="174"/>
        <v>#REF!</v>
      </c>
      <c r="AQ42" s="33" t="e">
        <f t="shared" si="174"/>
        <v>#REF!</v>
      </c>
      <c r="AR42" s="33">
        <f t="shared" si="174"/>
        <v>1074285.9515792774</v>
      </c>
      <c r="AS42" s="33" t="e">
        <f t="shared" si="174"/>
        <v>#REF!</v>
      </c>
      <c r="AT42" s="33" t="e">
        <f t="shared" si="174"/>
        <v>#REF!</v>
      </c>
      <c r="AU42" s="33" t="e">
        <f t="shared" si="174"/>
        <v>#REF!</v>
      </c>
      <c r="AV42" s="33">
        <f t="shared" si="174"/>
        <v>1238567.5557200001</v>
      </c>
      <c r="AW42" s="33" t="e">
        <f t="shared" si="174"/>
        <v>#REF!</v>
      </c>
      <c r="AX42" s="30" t="e">
        <f t="shared" ref="AX42:AX44" si="188">AZ42+BB42+BD42</f>
        <v>#REF!</v>
      </c>
      <c r="AY42" s="31" t="e">
        <f t="shared" si="16"/>
        <v>#REF!</v>
      </c>
      <c r="AZ42" s="30" t="e">
        <f t="shared" ref="AZ42" si="189">AZ582</f>
        <v>#REF!</v>
      </c>
      <c r="BA42" s="31" t="e">
        <f t="shared" si="17"/>
        <v>#REF!</v>
      </c>
      <c r="BB42" s="30">
        <f t="shared" ref="BB42:BB44" si="190">BB582</f>
        <v>1209567.6567599999</v>
      </c>
      <c r="BC42" s="31">
        <f t="shared" si="18"/>
        <v>0.97658593685417339</v>
      </c>
      <c r="BD42" s="30">
        <f>BD582</f>
        <v>1347565.55464</v>
      </c>
      <c r="BE42" s="32">
        <f t="shared" si="19"/>
        <v>0.86434482558111259</v>
      </c>
      <c r="BF42" s="74"/>
      <c r="BG42" s="74"/>
    </row>
    <row r="43" spans="2:59" s="81" customFormat="1" ht="41.25" customHeight="1" x14ac:dyDescent="0.25">
      <c r="B43" s="76"/>
      <c r="C43" s="77" t="s">
        <v>384</v>
      </c>
      <c r="D43" s="78" t="e">
        <f t="shared" si="173"/>
        <v>#REF!</v>
      </c>
      <c r="E43" s="79"/>
      <c r="F43" s="78"/>
      <c r="G43" s="78"/>
      <c r="H43" s="79"/>
      <c r="I43" s="78"/>
      <c r="J43" s="78"/>
      <c r="K43" s="78">
        <f>K583</f>
        <v>11488998.931</v>
      </c>
      <c r="L43" s="78">
        <f t="shared" si="174"/>
        <v>8691521.2470100001</v>
      </c>
      <c r="M43" s="78">
        <f t="shared" si="174"/>
        <v>1238567.5557200001</v>
      </c>
      <c r="N43" s="78">
        <f>N583</f>
        <v>1558910.1282699998</v>
      </c>
      <c r="O43" s="78">
        <f t="shared" ref="O43:O49" si="191">Q43+S43+U43</f>
        <v>1765658.1110800002</v>
      </c>
      <c r="P43" s="33">
        <f t="shared" si="2"/>
        <v>0.15368250286070118</v>
      </c>
      <c r="Q43" s="78">
        <f t="shared" si="175"/>
        <v>1600942.2622600002</v>
      </c>
      <c r="R43" s="33">
        <f t="shared" ref="R43:R44" si="192">Q43/L43</f>
        <v>0.18419586361947235</v>
      </c>
      <c r="S43" s="78">
        <f t="shared" si="176"/>
        <v>49603.128820000005</v>
      </c>
      <c r="T43" s="33">
        <f t="shared" ref="T43" si="193">S43/M43</f>
        <v>4.0048787481087277E-2</v>
      </c>
      <c r="U43" s="78">
        <f t="shared" si="174"/>
        <v>115112.72</v>
      </c>
      <c r="V43" s="33">
        <f t="shared" ref="V43:V49" si="194">U43/N43</f>
        <v>7.3841793643195014E-2</v>
      </c>
      <c r="W43" s="78">
        <f t="shared" si="177"/>
        <v>2031393.9832899999</v>
      </c>
      <c r="X43" s="31">
        <f t="shared" si="6"/>
        <v>0.17681209611821139</v>
      </c>
      <c r="Y43" s="80">
        <f t="shared" si="178"/>
        <v>1841651.8318699999</v>
      </c>
      <c r="Z43" s="31">
        <f t="shared" si="7"/>
        <v>0.21189062070158923</v>
      </c>
      <c r="AA43" s="80">
        <f t="shared" si="179"/>
        <v>28999.898959999999</v>
      </c>
      <c r="AB43" s="31">
        <f t="shared" si="8"/>
        <v>2.3414063145826447E-2</v>
      </c>
      <c r="AC43" s="80">
        <f t="shared" si="180"/>
        <v>160742.25245999999</v>
      </c>
      <c r="AD43" s="31">
        <f t="shared" si="9"/>
        <v>0.10311194311014174</v>
      </c>
      <c r="AE43" s="80">
        <f t="shared" si="181"/>
        <v>7587549.6846699994</v>
      </c>
      <c r="AF43" s="31">
        <f t="shared" si="182"/>
        <v>0.66041869533097608</v>
      </c>
      <c r="AG43" s="80">
        <f>AG583</f>
        <v>5817849.8527099993</v>
      </c>
      <c r="AH43" s="31">
        <f t="shared" si="184"/>
        <v>0.66937072203688364</v>
      </c>
      <c r="AI43" s="80">
        <f t="shared" si="185"/>
        <v>346269.45397999993</v>
      </c>
      <c r="AJ43" s="31">
        <f t="shared" si="186"/>
        <v>0.27957252099883056</v>
      </c>
      <c r="AK43" s="80">
        <f t="shared" ref="AK43:AK44" si="195">AK583</f>
        <v>1423430.3779800001</v>
      </c>
      <c r="AL43" s="31">
        <f t="shared" si="187"/>
        <v>0.91309329009213103</v>
      </c>
      <c r="AM43" s="78" t="e">
        <f t="shared" si="174"/>
        <v>#REF!</v>
      </c>
      <c r="AN43" s="78">
        <f t="shared" si="174"/>
        <v>0</v>
      </c>
      <c r="AO43" s="78" t="e">
        <f t="shared" si="174"/>
        <v>#REF!</v>
      </c>
      <c r="AP43" s="78" t="e">
        <f t="shared" si="174"/>
        <v>#REF!</v>
      </c>
      <c r="AQ43" s="78" t="e">
        <f t="shared" si="174"/>
        <v>#REF!</v>
      </c>
      <c r="AR43" s="78">
        <f t="shared" si="174"/>
        <v>1074285.9515792774</v>
      </c>
      <c r="AS43" s="78" t="e">
        <f t="shared" si="174"/>
        <v>#REF!</v>
      </c>
      <c r="AT43" s="78" t="e">
        <f t="shared" si="174"/>
        <v>#REF!</v>
      </c>
      <c r="AU43" s="78" t="e">
        <f t="shared" si="174"/>
        <v>#REF!</v>
      </c>
      <c r="AV43" s="78">
        <f t="shared" si="174"/>
        <v>1238567.5557200001</v>
      </c>
      <c r="AW43" s="78">
        <f t="shared" si="174"/>
        <v>237175.06099000003</v>
      </c>
      <c r="AX43" s="80" t="e">
        <f t="shared" si="188"/>
        <v>#REF!</v>
      </c>
      <c r="AY43" s="31" t="e">
        <f t="shared" si="16"/>
        <v>#REF!</v>
      </c>
      <c r="AZ43" s="80" t="e">
        <f>AZ583</f>
        <v>#REF!</v>
      </c>
      <c r="BA43" s="31" t="e">
        <f t="shared" si="17"/>
        <v>#REF!</v>
      </c>
      <c r="BB43" s="80">
        <f t="shared" si="190"/>
        <v>1209567.6567599999</v>
      </c>
      <c r="BC43" s="31">
        <f t="shared" si="18"/>
        <v>0.97658593685417339</v>
      </c>
      <c r="BD43" s="80">
        <f t="shared" ref="BD43:BD44" si="196">BD583</f>
        <v>1347565.55464</v>
      </c>
      <c r="BE43" s="32">
        <f t="shared" si="19"/>
        <v>0.86442799376475965</v>
      </c>
    </row>
    <row r="44" spans="2:59" s="86" customFormat="1" ht="46.5" customHeight="1" x14ac:dyDescent="0.25">
      <c r="B44" s="82"/>
      <c r="C44" s="83" t="s">
        <v>385</v>
      </c>
      <c r="D44" s="84" t="e">
        <f t="shared" si="173"/>
        <v>#REF!</v>
      </c>
      <c r="E44" s="84"/>
      <c r="F44" s="84"/>
      <c r="G44" s="84"/>
      <c r="H44" s="84"/>
      <c r="I44" s="84"/>
      <c r="J44" s="84"/>
      <c r="K44" s="84">
        <f>K584</f>
        <v>3366365.3</v>
      </c>
      <c r="L44" s="84">
        <f t="shared" si="174"/>
        <v>3366365.3</v>
      </c>
      <c r="M44" s="84">
        <f t="shared" si="174"/>
        <v>0</v>
      </c>
      <c r="N44" s="84">
        <f t="shared" si="174"/>
        <v>0</v>
      </c>
      <c r="O44" s="84">
        <f t="shared" si="191"/>
        <v>731313.87878999999</v>
      </c>
      <c r="P44" s="52">
        <f t="shared" si="2"/>
        <v>0.21724139052585886</v>
      </c>
      <c r="Q44" s="84">
        <f t="shared" si="175"/>
        <v>731313.87878999999</v>
      </c>
      <c r="R44" s="52">
        <f t="shared" si="192"/>
        <v>0.21724139052585886</v>
      </c>
      <c r="S44" s="84">
        <f t="shared" si="176"/>
        <v>0</v>
      </c>
      <c r="T44" s="52">
        <v>0</v>
      </c>
      <c r="U44" s="84">
        <f t="shared" si="174"/>
        <v>0</v>
      </c>
      <c r="V44" s="52">
        <v>0</v>
      </c>
      <c r="W44" s="84">
        <f t="shared" si="177"/>
        <v>882535.62208999996</v>
      </c>
      <c r="X44" s="51">
        <f t="shared" si="6"/>
        <v>0.26216276115072834</v>
      </c>
      <c r="Y44" s="85">
        <f t="shared" si="178"/>
        <v>882535.62208999996</v>
      </c>
      <c r="Z44" s="51">
        <f t="shared" si="7"/>
        <v>0.26216276115072834</v>
      </c>
      <c r="AA44" s="85">
        <f t="shared" si="179"/>
        <v>0</v>
      </c>
      <c r="AB44" s="51">
        <v>0</v>
      </c>
      <c r="AC44" s="85">
        <f t="shared" si="180"/>
        <v>0</v>
      </c>
      <c r="AD44" s="51">
        <v>0</v>
      </c>
      <c r="AE44" s="85">
        <f t="shared" si="181"/>
        <v>2972297.61644</v>
      </c>
      <c r="AF44" s="51">
        <f t="shared" si="182"/>
        <v>0.88293971436789709</v>
      </c>
      <c r="AG44" s="85">
        <f t="shared" ref="AG44" si="197">AG584</f>
        <v>2972297.61644</v>
      </c>
      <c r="AH44" s="51">
        <f t="shared" si="184"/>
        <v>0.88293971436789709</v>
      </c>
      <c r="AI44" s="85">
        <f t="shared" si="185"/>
        <v>0</v>
      </c>
      <c r="AJ44" s="51">
        <v>0</v>
      </c>
      <c r="AK44" s="85">
        <f t="shared" si="195"/>
        <v>0</v>
      </c>
      <c r="AL44" s="51">
        <v>0</v>
      </c>
      <c r="AM44" s="84">
        <f t="shared" si="174"/>
        <v>654000</v>
      </c>
      <c r="AN44" s="84">
        <f t="shared" si="174"/>
        <v>0</v>
      </c>
      <c r="AO44" s="84">
        <f t="shared" si="174"/>
        <v>0</v>
      </c>
      <c r="AP44" s="84">
        <f t="shared" si="174"/>
        <v>0</v>
      </c>
      <c r="AQ44" s="84">
        <f t="shared" si="174"/>
        <v>0</v>
      </c>
      <c r="AR44" s="84">
        <f t="shared" si="174"/>
        <v>0</v>
      </c>
      <c r="AS44" s="84">
        <f t="shared" si="174"/>
        <v>0</v>
      </c>
      <c r="AT44" s="84">
        <f t="shared" si="174"/>
        <v>2510500</v>
      </c>
      <c r="AU44" s="84">
        <f t="shared" si="174"/>
        <v>2510500</v>
      </c>
      <c r="AV44" s="84">
        <f t="shared" si="174"/>
        <v>0</v>
      </c>
      <c r="AW44" s="84">
        <f t="shared" si="174"/>
        <v>0</v>
      </c>
      <c r="AX44" s="85">
        <f t="shared" si="188"/>
        <v>1793489.0686299999</v>
      </c>
      <c r="AY44" s="51">
        <f t="shared" si="16"/>
        <v>0.53276721591385223</v>
      </c>
      <c r="AZ44" s="85">
        <f t="shared" ref="AZ44" si="198">AZ584</f>
        <v>1793489.0686299999</v>
      </c>
      <c r="BA44" s="51">
        <f t="shared" si="17"/>
        <v>0.53276721591385223</v>
      </c>
      <c r="BB44" s="85">
        <f t="shared" si="190"/>
        <v>0</v>
      </c>
      <c r="BC44" s="51">
        <v>0</v>
      </c>
      <c r="BD44" s="85">
        <f t="shared" si="196"/>
        <v>0</v>
      </c>
      <c r="BE44" s="427">
        <v>0</v>
      </c>
    </row>
    <row r="45" spans="2:59" s="399" customFormat="1" ht="78" hidden="1" customHeight="1" x14ac:dyDescent="0.25">
      <c r="B45" s="400"/>
      <c r="C45" s="575" t="s">
        <v>42</v>
      </c>
      <c r="D45" s="575"/>
      <c r="E45" s="396"/>
      <c r="F45" s="396"/>
      <c r="G45" s="396"/>
      <c r="H45" s="396"/>
      <c r="I45" s="396"/>
      <c r="J45" s="396"/>
      <c r="K45" s="396">
        <f>K570</f>
        <v>0</v>
      </c>
      <c r="L45" s="396">
        <f t="shared" ref="L45:Q45" si="199">L570</f>
        <v>0</v>
      </c>
      <c r="M45" s="396">
        <f t="shared" si="199"/>
        <v>0</v>
      </c>
      <c r="N45" s="396">
        <f t="shared" si="199"/>
        <v>0</v>
      </c>
      <c r="O45" s="396">
        <f t="shared" si="199"/>
        <v>0</v>
      </c>
      <c r="P45" s="404">
        <v>0</v>
      </c>
      <c r="Q45" s="396">
        <f t="shared" si="199"/>
        <v>0</v>
      </c>
      <c r="R45" s="404">
        <v>0</v>
      </c>
      <c r="S45" s="396">
        <v>0</v>
      </c>
      <c r="T45" s="404">
        <v>0</v>
      </c>
      <c r="U45" s="396">
        <v>0</v>
      </c>
      <c r="V45" s="404">
        <v>0</v>
      </c>
      <c r="W45" s="396">
        <v>0</v>
      </c>
      <c r="X45" s="401">
        <v>0</v>
      </c>
      <c r="Y45" s="397">
        <f t="shared" ref="Y45" si="200">Y570</f>
        <v>0</v>
      </c>
      <c r="Z45" s="401">
        <v>0</v>
      </c>
      <c r="AA45" s="397">
        <v>0</v>
      </c>
      <c r="AB45" s="401">
        <v>0</v>
      </c>
      <c r="AC45" s="397">
        <v>0</v>
      </c>
      <c r="AD45" s="401">
        <v>0</v>
      </c>
      <c r="AE45" s="397">
        <v>0</v>
      </c>
      <c r="AF45" s="401">
        <v>0</v>
      </c>
      <c r="AG45" s="397">
        <f t="shared" ref="AG45" si="201">AG570</f>
        <v>0</v>
      </c>
      <c r="AH45" s="401">
        <v>0</v>
      </c>
      <c r="AI45" s="397">
        <v>0</v>
      </c>
      <c r="AJ45" s="401">
        <v>0</v>
      </c>
      <c r="AK45" s="397">
        <v>0</v>
      </c>
      <c r="AL45" s="401">
        <v>0</v>
      </c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7">
        <v>0</v>
      </c>
      <c r="AY45" s="31">
        <v>0</v>
      </c>
      <c r="AZ45" s="397">
        <f t="shared" ref="AZ45" si="202">AZ570</f>
        <v>0</v>
      </c>
      <c r="BA45" s="31">
        <v>0</v>
      </c>
      <c r="BB45" s="397">
        <v>0</v>
      </c>
      <c r="BC45" s="31">
        <v>0</v>
      </c>
      <c r="BD45" s="397">
        <v>0</v>
      </c>
      <c r="BE45" s="32">
        <v>0</v>
      </c>
    </row>
    <row r="46" spans="2:59" s="90" customFormat="1" ht="48" customHeight="1" x14ac:dyDescent="0.25">
      <c r="B46" s="87"/>
      <c r="C46" s="591" t="s">
        <v>389</v>
      </c>
      <c r="D46" s="591"/>
      <c r="E46" s="88"/>
      <c r="F46" s="88"/>
      <c r="G46" s="88"/>
      <c r="H46" s="88"/>
      <c r="I46" s="88"/>
      <c r="J46" s="88"/>
      <c r="K46" s="88">
        <f>K336</f>
        <v>4757989</v>
      </c>
      <c r="L46" s="88">
        <f t="shared" ref="L46:AX46" si="203">L336</f>
        <v>4757989</v>
      </c>
      <c r="M46" s="88">
        <f t="shared" si="203"/>
        <v>0</v>
      </c>
      <c r="N46" s="88">
        <f t="shared" si="203"/>
        <v>0</v>
      </c>
      <c r="O46" s="88">
        <f t="shared" si="191"/>
        <v>231390.20253000001</v>
      </c>
      <c r="P46" s="56">
        <f>O46/K46</f>
        <v>4.8631933056171424E-2</v>
      </c>
      <c r="Q46" s="88">
        <f t="shared" si="203"/>
        <v>231390.20253000001</v>
      </c>
      <c r="R46" s="56">
        <v>0</v>
      </c>
      <c r="S46" s="88">
        <f t="shared" ref="S46" si="204">S336</f>
        <v>0</v>
      </c>
      <c r="T46" s="56">
        <v>0</v>
      </c>
      <c r="U46" s="88">
        <f t="shared" si="203"/>
        <v>0</v>
      </c>
      <c r="V46" s="56">
        <v>0</v>
      </c>
      <c r="W46" s="88">
        <f t="shared" ref="W46" si="205">W336</f>
        <v>231154.40001000001</v>
      </c>
      <c r="X46" s="55">
        <v>0</v>
      </c>
      <c r="Y46" s="89">
        <f t="shared" ref="Y46" si="206">Y336</f>
        <v>231154.40001000001</v>
      </c>
      <c r="Z46" s="55">
        <v>0</v>
      </c>
      <c r="AA46" s="89">
        <f t="shared" ref="AA46" si="207">AA336</f>
        <v>0</v>
      </c>
      <c r="AB46" s="55">
        <v>0</v>
      </c>
      <c r="AC46" s="89">
        <f t="shared" ref="AC46" si="208">AC336</f>
        <v>0</v>
      </c>
      <c r="AD46" s="55">
        <v>0</v>
      </c>
      <c r="AE46" s="89">
        <f t="shared" ref="AE46" si="209">AE336</f>
        <v>3483865.0333099999</v>
      </c>
      <c r="AF46" s="55">
        <f>AE46/K46</f>
        <v>0.73221376369512414</v>
      </c>
      <c r="AG46" s="89">
        <f t="shared" ref="AG46" si="210">AG336</f>
        <v>3483865.0333099999</v>
      </c>
      <c r="AH46" s="55"/>
      <c r="AI46" s="89">
        <f t="shared" ref="AI46" si="211">AI336</f>
        <v>0</v>
      </c>
      <c r="AJ46" s="55"/>
      <c r="AK46" s="89">
        <f t="shared" ref="AK46" si="212">AK336</f>
        <v>0</v>
      </c>
      <c r="AL46" s="55"/>
      <c r="AM46" s="88">
        <f t="shared" si="203"/>
        <v>0</v>
      </c>
      <c r="AN46" s="88">
        <f t="shared" si="203"/>
        <v>0</v>
      </c>
      <c r="AO46" s="88">
        <f t="shared" si="203"/>
        <v>0</v>
      </c>
      <c r="AP46" s="88">
        <f t="shared" si="203"/>
        <v>0</v>
      </c>
      <c r="AQ46" s="88">
        <f t="shared" si="203"/>
        <v>0</v>
      </c>
      <c r="AR46" s="88">
        <f t="shared" si="203"/>
        <v>0</v>
      </c>
      <c r="AS46" s="88">
        <f t="shared" si="203"/>
        <v>0</v>
      </c>
      <c r="AT46" s="88">
        <f t="shared" si="203"/>
        <v>0</v>
      </c>
      <c r="AU46" s="88">
        <f t="shared" si="203"/>
        <v>0</v>
      </c>
      <c r="AV46" s="88">
        <f t="shared" si="203"/>
        <v>0</v>
      </c>
      <c r="AW46" s="88">
        <f t="shared" si="203"/>
        <v>0</v>
      </c>
      <c r="AX46" s="89" t="e">
        <f t="shared" si="203"/>
        <v>#REF!</v>
      </c>
      <c r="AY46" s="55" t="e">
        <f t="shared" si="16"/>
        <v>#REF!</v>
      </c>
      <c r="AZ46" s="89" t="e">
        <f t="shared" ref="AZ46" si="213">AZ336</f>
        <v>#REF!</v>
      </c>
      <c r="BA46" s="55" t="e">
        <f t="shared" si="17"/>
        <v>#REF!</v>
      </c>
      <c r="BB46" s="89">
        <f t="shared" ref="BB46" si="214">BB336</f>
        <v>0</v>
      </c>
      <c r="BC46" s="55">
        <v>0</v>
      </c>
      <c r="BD46" s="89">
        <f t="shared" ref="BD46" si="215">BD336</f>
        <v>0</v>
      </c>
      <c r="BE46" s="442">
        <v>0</v>
      </c>
    </row>
    <row r="47" spans="2:59" s="488" customFormat="1" ht="48" customHeight="1" x14ac:dyDescent="0.25">
      <c r="B47" s="489"/>
      <c r="C47" s="593" t="s">
        <v>387</v>
      </c>
      <c r="D47" s="594"/>
      <c r="E47" s="490"/>
      <c r="F47" s="490"/>
      <c r="G47" s="490"/>
      <c r="H47" s="490"/>
      <c r="I47" s="490"/>
      <c r="J47" s="490"/>
      <c r="K47" s="490">
        <f>L47</f>
        <v>400000</v>
      </c>
      <c r="L47" s="490">
        <f>L587</f>
        <v>400000</v>
      </c>
      <c r="M47" s="490">
        <v>0</v>
      </c>
      <c r="N47" s="490">
        <v>0</v>
      </c>
      <c r="O47" s="490"/>
      <c r="P47" s="485"/>
      <c r="Q47" s="490"/>
      <c r="R47" s="485"/>
      <c r="S47" s="490"/>
      <c r="T47" s="485"/>
      <c r="U47" s="490"/>
      <c r="V47" s="485"/>
      <c r="W47" s="490">
        <v>0</v>
      </c>
      <c r="X47" s="484">
        <v>0</v>
      </c>
      <c r="Y47" s="481"/>
      <c r="Z47" s="484"/>
      <c r="AA47" s="481"/>
      <c r="AB47" s="484"/>
      <c r="AC47" s="481"/>
      <c r="AD47" s="484"/>
      <c r="AE47" s="481"/>
      <c r="AF47" s="484"/>
      <c r="AG47" s="481"/>
      <c r="AH47" s="484"/>
      <c r="AI47" s="481"/>
      <c r="AJ47" s="484"/>
      <c r="AK47" s="481"/>
      <c r="AL47" s="484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81"/>
      <c r="AY47" s="484"/>
      <c r="AZ47" s="481"/>
      <c r="BA47" s="484"/>
      <c r="BB47" s="481"/>
      <c r="BC47" s="484"/>
      <c r="BD47" s="481"/>
      <c r="BE47" s="491"/>
    </row>
    <row r="48" spans="2:59" s="124" customFormat="1" ht="48" customHeight="1" x14ac:dyDescent="0.25">
      <c r="B48" s="474"/>
      <c r="C48" s="77" t="s">
        <v>388</v>
      </c>
      <c r="D48" s="496"/>
      <c r="E48" s="123"/>
      <c r="F48" s="123"/>
      <c r="G48" s="123"/>
      <c r="H48" s="123"/>
      <c r="I48" s="123"/>
      <c r="J48" s="123"/>
      <c r="K48" s="123">
        <f>N48</f>
        <v>150</v>
      </c>
      <c r="L48" s="123">
        <v>0</v>
      </c>
      <c r="M48" s="123">
        <v>0</v>
      </c>
      <c r="N48" s="123">
        <f>N588</f>
        <v>150</v>
      </c>
      <c r="O48" s="123"/>
      <c r="P48" s="449"/>
      <c r="Q48" s="123"/>
      <c r="R48" s="449"/>
      <c r="S48" s="123"/>
      <c r="T48" s="449"/>
      <c r="U48" s="123"/>
      <c r="V48" s="449"/>
      <c r="W48" s="123">
        <v>0</v>
      </c>
      <c r="X48" s="43">
        <v>0</v>
      </c>
      <c r="Y48" s="475"/>
      <c r="Z48" s="43"/>
      <c r="AA48" s="475"/>
      <c r="AB48" s="43"/>
      <c r="AC48" s="475"/>
      <c r="AD48" s="43"/>
      <c r="AE48" s="475"/>
      <c r="AF48" s="43"/>
      <c r="AG48" s="475"/>
      <c r="AH48" s="43"/>
      <c r="AI48" s="475"/>
      <c r="AJ48" s="43"/>
      <c r="AK48" s="475"/>
      <c r="AL48" s="4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475"/>
      <c r="AY48" s="43"/>
      <c r="AZ48" s="475"/>
      <c r="BA48" s="43"/>
      <c r="BB48" s="475"/>
      <c r="BC48" s="43"/>
      <c r="BD48" s="475"/>
      <c r="BE48" s="497"/>
    </row>
    <row r="49" spans="2:59" s="430" customFormat="1" ht="59.25" customHeight="1" x14ac:dyDescent="0.25">
      <c r="B49" s="592" t="s">
        <v>58</v>
      </c>
      <c r="C49" s="592"/>
      <c r="D49" s="62" t="e">
        <f>D459+D515</f>
        <v>#REF!</v>
      </c>
      <c r="E49" s="62" t="e">
        <f t="shared" ref="E49:J49" si="216">E589</f>
        <v>#REF!</v>
      </c>
      <c r="F49" s="62" t="e">
        <f t="shared" si="216"/>
        <v>#REF!</v>
      </c>
      <c r="G49" s="62" t="e">
        <f t="shared" si="216"/>
        <v>#REF!</v>
      </c>
      <c r="H49" s="62" t="e">
        <f t="shared" si="216"/>
        <v>#REF!</v>
      </c>
      <c r="I49" s="62" t="e">
        <f t="shared" si="216"/>
        <v>#REF!</v>
      </c>
      <c r="J49" s="62" t="e">
        <f t="shared" si="216"/>
        <v>#REF!</v>
      </c>
      <c r="K49" s="62">
        <f>K515</f>
        <v>1100124.4242699998</v>
      </c>
      <c r="L49" s="62">
        <f t="shared" ref="L49:AW49" si="217">L515</f>
        <v>0</v>
      </c>
      <c r="M49" s="62">
        <f t="shared" si="217"/>
        <v>0</v>
      </c>
      <c r="N49" s="62">
        <f t="shared" si="217"/>
        <v>1100124.4242699998</v>
      </c>
      <c r="O49" s="62">
        <f t="shared" si="191"/>
        <v>0</v>
      </c>
      <c r="P49" s="62">
        <f t="shared" si="2"/>
        <v>0</v>
      </c>
      <c r="Q49" s="62">
        <f t="shared" ref="Q49" si="218">Q515</f>
        <v>0</v>
      </c>
      <c r="R49" s="62">
        <v>0</v>
      </c>
      <c r="S49" s="62">
        <f t="shared" ref="S49" si="219">S515</f>
        <v>0</v>
      </c>
      <c r="T49" s="62">
        <v>0</v>
      </c>
      <c r="U49" s="62">
        <f t="shared" si="217"/>
        <v>0</v>
      </c>
      <c r="V49" s="62">
        <f t="shared" si="194"/>
        <v>0</v>
      </c>
      <c r="W49" s="62">
        <f t="shared" ref="W49" si="220">W515</f>
        <v>45629.532460000002</v>
      </c>
      <c r="X49" s="61">
        <f t="shared" si="6"/>
        <v>4.1476701592438513E-2</v>
      </c>
      <c r="Y49" s="60">
        <f t="shared" ref="Y49" si="221">Y515</f>
        <v>0</v>
      </c>
      <c r="Z49" s="61">
        <v>0</v>
      </c>
      <c r="AA49" s="60">
        <f t="shared" ref="AA49" si="222">AA515</f>
        <v>0</v>
      </c>
      <c r="AB49" s="61">
        <v>0</v>
      </c>
      <c r="AC49" s="60">
        <f t="shared" si="217"/>
        <v>45629.532460000002</v>
      </c>
      <c r="AD49" s="61">
        <f t="shared" si="9"/>
        <v>4.1476701592438513E-2</v>
      </c>
      <c r="AE49" s="60">
        <f t="shared" ref="AE49" si="223">AG49+AI49+AK49</f>
        <v>1095788.5529800002</v>
      </c>
      <c r="AF49" s="61">
        <f t="shared" ref="AF49" si="224">AE49/K49</f>
        <v>0.99605874463438371</v>
      </c>
      <c r="AG49" s="60">
        <f t="shared" ref="AG49" si="225">AG688</f>
        <v>0</v>
      </c>
      <c r="AH49" s="61">
        <v>0</v>
      </c>
      <c r="AI49" s="60">
        <f t="shared" ref="AI49" si="226">AI515</f>
        <v>0</v>
      </c>
      <c r="AJ49" s="61">
        <v>0</v>
      </c>
      <c r="AK49" s="60">
        <f>AK589</f>
        <v>1095788.5529800002</v>
      </c>
      <c r="AL49" s="61">
        <f t="shared" ref="AL49" si="227">AK49/N49</f>
        <v>0.99605874463438371</v>
      </c>
      <c r="AM49" s="62">
        <f t="shared" si="217"/>
        <v>0</v>
      </c>
      <c r="AN49" s="62">
        <f t="shared" si="217"/>
        <v>0</v>
      </c>
      <c r="AO49" s="62">
        <f t="shared" si="217"/>
        <v>109040.93760999999</v>
      </c>
      <c r="AP49" s="62" t="e">
        <f t="shared" si="217"/>
        <v>#DIV/0!</v>
      </c>
      <c r="AQ49" s="62">
        <f t="shared" si="217"/>
        <v>0</v>
      </c>
      <c r="AR49" s="62">
        <f t="shared" si="217"/>
        <v>0</v>
      </c>
      <c r="AS49" s="62" t="e">
        <f t="shared" si="217"/>
        <v>#DIV/0!</v>
      </c>
      <c r="AT49" s="62">
        <f t="shared" si="217"/>
        <v>111175.06099000001</v>
      </c>
      <c r="AU49" s="62">
        <f t="shared" si="217"/>
        <v>0</v>
      </c>
      <c r="AV49" s="62">
        <f t="shared" si="217"/>
        <v>0</v>
      </c>
      <c r="AW49" s="62">
        <f t="shared" si="217"/>
        <v>111175.06099000001</v>
      </c>
      <c r="AX49" s="60">
        <f t="shared" ref="AX49" si="228">AZ49+BB49+BD49</f>
        <v>1003892.5706399999</v>
      </c>
      <c r="AY49" s="61">
        <f t="shared" si="16"/>
        <v>0.91252639109993794</v>
      </c>
      <c r="AZ49" s="60">
        <f t="shared" ref="AZ49" si="229">AZ688</f>
        <v>0</v>
      </c>
      <c r="BA49" s="61">
        <v>0</v>
      </c>
      <c r="BB49" s="60">
        <f t="shared" ref="BB49" si="230">BB515</f>
        <v>0</v>
      </c>
      <c r="BC49" s="61">
        <v>0</v>
      </c>
      <c r="BD49" s="60">
        <f>BD589</f>
        <v>1003892.5706399999</v>
      </c>
      <c r="BE49" s="428">
        <f t="shared" si="19"/>
        <v>0.91252639109993794</v>
      </c>
      <c r="BF49" s="429"/>
      <c r="BG49" s="429"/>
    </row>
    <row r="50" spans="2:59" s="75" customFormat="1" ht="46.5" customHeight="1" x14ac:dyDescent="0.25">
      <c r="B50" s="580" t="s">
        <v>36</v>
      </c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581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74"/>
      <c r="BG50" s="74"/>
    </row>
    <row r="51" spans="2:59" s="91" customFormat="1" ht="45.75" customHeight="1" x14ac:dyDescent="0.25">
      <c r="B51" s="582" t="s">
        <v>59</v>
      </c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583"/>
      <c r="BC51" s="583"/>
      <c r="BD51" s="583"/>
      <c r="BE51" s="583"/>
    </row>
    <row r="52" spans="2:59" s="98" customFormat="1" ht="64.5" customHeight="1" x14ac:dyDescent="0.25">
      <c r="B52" s="92" t="s">
        <v>60</v>
      </c>
      <c r="C52" s="93" t="s">
        <v>61</v>
      </c>
      <c r="D52" s="94"/>
      <c r="E52" s="94"/>
      <c r="F52" s="94"/>
      <c r="G52" s="94"/>
      <c r="H52" s="94"/>
      <c r="I52" s="94"/>
      <c r="J52" s="94"/>
      <c r="K52" s="522">
        <f t="shared" ref="K52" si="231">L52</f>
        <v>3652769.9206900001</v>
      </c>
      <c r="L52" s="522">
        <f>L53+L54</f>
        <v>3652769.9206900001</v>
      </c>
      <c r="M52" s="522">
        <f t="shared" ref="M52:N52" si="232">M53+M54</f>
        <v>0</v>
      </c>
      <c r="N52" s="522">
        <f t="shared" si="232"/>
        <v>0</v>
      </c>
      <c r="O52" s="522">
        <f t="shared" ref="O52" si="233">Q52</f>
        <v>928356.66391999996</v>
      </c>
      <c r="P52" s="522">
        <f>O52/K52</f>
        <v>0.2541514204498912</v>
      </c>
      <c r="Q52" s="522">
        <f>Q53+Q54</f>
        <v>928356.66391999996</v>
      </c>
      <c r="R52" s="522">
        <f>Q52/L52</f>
        <v>0.2541514204498912</v>
      </c>
      <c r="S52" s="522">
        <f t="shared" ref="S52:AW52" si="234">S55+S135+S139+S155</f>
        <v>0</v>
      </c>
      <c r="T52" s="522"/>
      <c r="U52" s="522">
        <f t="shared" si="234"/>
        <v>0</v>
      </c>
      <c r="V52" s="522"/>
      <c r="W52" s="522">
        <f t="shared" ref="W52" si="235">Y52</f>
        <v>1043316.23826</v>
      </c>
      <c r="X52" s="96">
        <f>W52/K52</f>
        <v>0.28562331077861042</v>
      </c>
      <c r="Y52" s="95">
        <f>Y53+Y54</f>
        <v>1043316.23826</v>
      </c>
      <c r="Z52" s="96">
        <f>Y52/L52</f>
        <v>0.28562331077861042</v>
      </c>
      <c r="AA52" s="97">
        <f t="shared" ref="AA52" si="236">AA55+AA135+AA139+AA155</f>
        <v>0</v>
      </c>
      <c r="AB52" s="97"/>
      <c r="AC52" s="97">
        <f t="shared" ref="AC52" si="237">AC55+AC135+AC139+AC155</f>
        <v>0</v>
      </c>
      <c r="AD52" s="97"/>
      <c r="AE52" s="95">
        <f>AG52</f>
        <v>3456895.5321999998</v>
      </c>
      <c r="AF52" s="96">
        <f t="shared" ref="AF52:AF55" si="238">AE52/K52</f>
        <v>0.94637647792144541</v>
      </c>
      <c r="AG52" s="95">
        <f>AG53+AG54</f>
        <v>3456895.5321999998</v>
      </c>
      <c r="AH52" s="96">
        <f>AG52/L52</f>
        <v>0.94637647792144541</v>
      </c>
      <c r="AI52" s="97">
        <f t="shared" ref="AI52" si="239">AI55+AI135+AI139+AI155</f>
        <v>0</v>
      </c>
      <c r="AJ52" s="97"/>
      <c r="AK52" s="97">
        <f t="shared" ref="AK52" si="240">AK55+AK135+AK139+AK155</f>
        <v>0</v>
      </c>
      <c r="AL52" s="97"/>
      <c r="AM52" s="97">
        <f t="shared" si="234"/>
        <v>1020000</v>
      </c>
      <c r="AN52" s="97">
        <f t="shared" si="234"/>
        <v>0</v>
      </c>
      <c r="AO52" s="97">
        <f t="shared" si="234"/>
        <v>0</v>
      </c>
      <c r="AP52" s="97" t="e">
        <f t="shared" si="234"/>
        <v>#REF!</v>
      </c>
      <c r="AQ52" s="97" t="e">
        <f t="shared" si="234"/>
        <v>#REF!</v>
      </c>
      <c r="AR52" s="97">
        <f t="shared" si="234"/>
        <v>0</v>
      </c>
      <c r="AS52" s="97">
        <f t="shared" si="234"/>
        <v>0</v>
      </c>
      <c r="AT52" s="97">
        <f t="shared" si="234"/>
        <v>6640743.9561399994</v>
      </c>
      <c r="AU52" s="97">
        <f t="shared" si="234"/>
        <v>6638253.7039099997</v>
      </c>
      <c r="AV52" s="97">
        <f t="shared" si="234"/>
        <v>0</v>
      </c>
      <c r="AW52" s="97">
        <f t="shared" si="234"/>
        <v>0</v>
      </c>
      <c r="AX52" s="95">
        <f>AZ52</f>
        <v>2152027.0731499996</v>
      </c>
      <c r="AY52" s="96">
        <f>AX52/K52</f>
        <v>0.58914936332575973</v>
      </c>
      <c r="AZ52" s="95">
        <f>AZ53+AZ54</f>
        <v>2152027.0731499996</v>
      </c>
      <c r="BA52" s="96">
        <f>AZ52/AE52</f>
        <v>0.62253170600745056</v>
      </c>
      <c r="BB52" s="97">
        <f t="shared" ref="BB52" si="241">BB55+BB135+BB139+BB155</f>
        <v>0</v>
      </c>
      <c r="BC52" s="97"/>
      <c r="BD52" s="97">
        <f t="shared" ref="BD52" si="242">BD55+BD135+BD139+BD155</f>
        <v>0</v>
      </c>
      <c r="BE52" s="97"/>
    </row>
    <row r="53" spans="2:59" s="81" customFormat="1" ht="41.25" customHeight="1" x14ac:dyDescent="0.25">
      <c r="B53" s="76"/>
      <c r="C53" s="77" t="s">
        <v>56</v>
      </c>
      <c r="D53" s="78" t="e">
        <f t="shared" ref="D53:D54" si="243">D594</f>
        <v>#REF!</v>
      </c>
      <c r="E53" s="79"/>
      <c r="F53" s="78"/>
      <c r="G53" s="78"/>
      <c r="H53" s="79"/>
      <c r="I53" s="78"/>
      <c r="J53" s="78"/>
      <c r="K53" s="523">
        <f>L53+M53+N53</f>
        <v>1185236.0206899999</v>
      </c>
      <c r="L53" s="523">
        <f>L57+L81+L135+L141+L164+L167</f>
        <v>1185236.0206899999</v>
      </c>
      <c r="M53" s="523">
        <f t="shared" ref="M53:N53" si="244">M57+M81+M135+M141+M164</f>
        <v>0</v>
      </c>
      <c r="N53" s="523">
        <f t="shared" si="244"/>
        <v>0</v>
      </c>
      <c r="O53" s="523">
        <f>Q53+S53+U53</f>
        <v>478450.42694999999</v>
      </c>
      <c r="P53" s="524">
        <f t="shared" ref="P53:P116" si="245">O53/K53</f>
        <v>0.40367523311640841</v>
      </c>
      <c r="Q53" s="523">
        <f>Q55+Q103+Q135+Q141+Q160+Q164+Q167+Q82</f>
        <v>478450.42694999999</v>
      </c>
      <c r="R53" s="524">
        <f t="shared" ref="R53:R116" si="246">Q53/L53</f>
        <v>0.40367523311640841</v>
      </c>
      <c r="S53" s="523">
        <f t="shared" ref="S53:U54" si="247">S594</f>
        <v>0</v>
      </c>
      <c r="T53" s="523"/>
      <c r="U53" s="523">
        <f t="shared" si="247"/>
        <v>0</v>
      </c>
      <c r="V53" s="523"/>
      <c r="W53" s="523">
        <f>Y53+AA53+AC53</f>
        <v>523388.84591999993</v>
      </c>
      <c r="X53" s="99">
        <f t="shared" ref="X53:X117" si="248">W53/K53</f>
        <v>0.44159039784776588</v>
      </c>
      <c r="Y53" s="80">
        <f>Y57+Y81+Y135+Y141+Y164+Y167</f>
        <v>523388.84591999993</v>
      </c>
      <c r="Z53" s="99">
        <f t="shared" ref="Z53:Z116" si="249">Y53/L53</f>
        <v>0.44159039784776588</v>
      </c>
      <c r="AA53" s="78">
        <f t="shared" ref="AA53:AA54" si="250">AA594</f>
        <v>0</v>
      </c>
      <c r="AB53" s="78"/>
      <c r="AC53" s="78">
        <f t="shared" ref="AC53:AC54" si="251">AC594</f>
        <v>0</v>
      </c>
      <c r="AD53" s="78"/>
      <c r="AE53" s="80">
        <f>AG53</f>
        <v>1148740.9247599998</v>
      </c>
      <c r="AF53" s="99">
        <f t="shared" si="238"/>
        <v>0.9692085835285752</v>
      </c>
      <c r="AG53" s="80">
        <f>AG57+AG135+AG139+AG164+AG167+AG81</f>
        <v>1148740.9247599998</v>
      </c>
      <c r="AH53" s="99">
        <f t="shared" ref="AH53:AH116" si="252">AG53/L53</f>
        <v>0.9692085835285752</v>
      </c>
      <c r="AI53" s="78">
        <f t="shared" ref="AI53:AI54" si="253">AI594</f>
        <v>0</v>
      </c>
      <c r="AJ53" s="78"/>
      <c r="AK53" s="78">
        <f t="shared" ref="AK53:AK54" si="254">AK594</f>
        <v>0</v>
      </c>
      <c r="AL53" s="78"/>
      <c r="AM53" s="78">
        <f t="shared" ref="M53:AW54" si="255">AM594</f>
        <v>0</v>
      </c>
      <c r="AN53" s="78">
        <f t="shared" si="255"/>
        <v>0</v>
      </c>
      <c r="AO53" s="78">
        <f t="shared" si="255"/>
        <v>0</v>
      </c>
      <c r="AP53" s="78">
        <f t="shared" si="255"/>
        <v>0</v>
      </c>
      <c r="AQ53" s="78">
        <f t="shared" si="255"/>
        <v>0</v>
      </c>
      <c r="AR53" s="78">
        <f t="shared" si="255"/>
        <v>0</v>
      </c>
      <c r="AS53" s="78">
        <f t="shared" si="255"/>
        <v>0</v>
      </c>
      <c r="AT53" s="78">
        <f t="shared" si="255"/>
        <v>0</v>
      </c>
      <c r="AU53" s="78">
        <f t="shared" si="255"/>
        <v>0</v>
      </c>
      <c r="AV53" s="78">
        <f t="shared" si="255"/>
        <v>0</v>
      </c>
      <c r="AW53" s="78">
        <f t="shared" si="255"/>
        <v>0</v>
      </c>
      <c r="AX53" s="80">
        <f>AZ53</f>
        <v>661847.17476999993</v>
      </c>
      <c r="AY53" s="99">
        <f>AX53/K53</f>
        <v>0.55840960215223412</v>
      </c>
      <c r="AZ53" s="80">
        <f>AZ57+AZ81+AZ135+AZ141+AZ164+AZ167</f>
        <v>661847.17476999993</v>
      </c>
      <c r="BA53" s="99">
        <f t="shared" ref="BA53:BA105" si="256">AZ53/AE53</f>
        <v>0.57615007919063732</v>
      </c>
      <c r="BB53" s="78">
        <f t="shared" ref="BB53:BB54" si="257">BB594</f>
        <v>0</v>
      </c>
      <c r="BC53" s="78"/>
      <c r="BD53" s="78">
        <f t="shared" ref="BD53:BD54" si="258">BD594</f>
        <v>0</v>
      </c>
      <c r="BE53" s="78"/>
    </row>
    <row r="54" spans="2:59" s="86" customFormat="1" ht="46.5" customHeight="1" x14ac:dyDescent="0.25">
      <c r="B54" s="82"/>
      <c r="C54" s="83" t="s">
        <v>57</v>
      </c>
      <c r="D54" s="84" t="e">
        <f t="shared" si="243"/>
        <v>#REF!</v>
      </c>
      <c r="E54" s="84"/>
      <c r="F54" s="84"/>
      <c r="G54" s="84"/>
      <c r="H54" s="84"/>
      <c r="I54" s="84"/>
      <c r="J54" s="84"/>
      <c r="K54" s="525">
        <f>L54</f>
        <v>2467533.9</v>
      </c>
      <c r="L54" s="525">
        <f>L104+L126+L159+L163+L166</f>
        <v>2467533.9</v>
      </c>
      <c r="M54" s="525">
        <f t="shared" si="255"/>
        <v>0</v>
      </c>
      <c r="N54" s="525">
        <f t="shared" si="255"/>
        <v>0</v>
      </c>
      <c r="O54" s="525">
        <f>Q54+S54+U54</f>
        <v>449906.23697000003</v>
      </c>
      <c r="P54" s="525">
        <f t="shared" si="245"/>
        <v>0.18233031650345313</v>
      </c>
      <c r="Q54" s="525">
        <f>Q104+Q140+Q159+Q163+Q166+Q126</f>
        <v>449906.23697000003</v>
      </c>
      <c r="R54" s="525">
        <f t="shared" si="246"/>
        <v>0.18233031650345313</v>
      </c>
      <c r="S54" s="525">
        <f t="shared" si="247"/>
        <v>0</v>
      </c>
      <c r="T54" s="525"/>
      <c r="U54" s="525">
        <f t="shared" si="247"/>
        <v>0</v>
      </c>
      <c r="V54" s="525"/>
      <c r="W54" s="525">
        <f>Y54+AA54+AC54</f>
        <v>519927.39234000002</v>
      </c>
      <c r="X54" s="100">
        <f t="shared" si="248"/>
        <v>0.21070729457455481</v>
      </c>
      <c r="Y54" s="85">
        <f>Y104+Y126+Y159+Y163+Y166</f>
        <v>519927.39234000002</v>
      </c>
      <c r="Z54" s="100">
        <f t="shared" si="249"/>
        <v>0.21070729457455481</v>
      </c>
      <c r="AA54" s="84">
        <f t="shared" si="250"/>
        <v>0</v>
      </c>
      <c r="AB54" s="84"/>
      <c r="AC54" s="84">
        <f t="shared" si="251"/>
        <v>0</v>
      </c>
      <c r="AD54" s="84"/>
      <c r="AE54" s="85">
        <f>AG54</f>
        <v>2308154.6074399999</v>
      </c>
      <c r="AF54" s="100">
        <f t="shared" si="238"/>
        <v>0.93540948209060071</v>
      </c>
      <c r="AG54" s="85">
        <f>AG104+AG140+AG159+AG163+AG166+AG126</f>
        <v>2308154.6074399999</v>
      </c>
      <c r="AH54" s="100">
        <f t="shared" si="252"/>
        <v>0.93540948209060071</v>
      </c>
      <c r="AI54" s="84">
        <f t="shared" si="253"/>
        <v>0</v>
      </c>
      <c r="AJ54" s="84"/>
      <c r="AK54" s="84">
        <f t="shared" si="254"/>
        <v>0</v>
      </c>
      <c r="AL54" s="84"/>
      <c r="AM54" s="84">
        <f t="shared" si="255"/>
        <v>0</v>
      </c>
      <c r="AN54" s="84">
        <f t="shared" si="255"/>
        <v>0</v>
      </c>
      <c r="AO54" s="84">
        <f t="shared" si="255"/>
        <v>0</v>
      </c>
      <c r="AP54" s="84">
        <f t="shared" si="255"/>
        <v>0</v>
      </c>
      <c r="AQ54" s="84">
        <f t="shared" si="255"/>
        <v>0</v>
      </c>
      <c r="AR54" s="84">
        <f t="shared" si="255"/>
        <v>0</v>
      </c>
      <c r="AS54" s="84">
        <f t="shared" si="255"/>
        <v>0</v>
      </c>
      <c r="AT54" s="84">
        <f t="shared" si="255"/>
        <v>0</v>
      </c>
      <c r="AU54" s="84">
        <f t="shared" si="255"/>
        <v>0</v>
      </c>
      <c r="AV54" s="84">
        <f t="shared" si="255"/>
        <v>0</v>
      </c>
      <c r="AW54" s="84">
        <f t="shared" si="255"/>
        <v>0</v>
      </c>
      <c r="AX54" s="85">
        <f>AZ54</f>
        <v>1490179.8983799999</v>
      </c>
      <c r="AY54" s="100">
        <f>AX54/K54</f>
        <v>0.6039146608603837</v>
      </c>
      <c r="AZ54" s="85">
        <f>AZ104+AZ126+AZ159+AZ163+AZ166</f>
        <v>1490179.8983799999</v>
      </c>
      <c r="BA54" s="100">
        <f t="shared" si="256"/>
        <v>0.64561528659155765</v>
      </c>
      <c r="BB54" s="84">
        <f t="shared" si="257"/>
        <v>0</v>
      </c>
      <c r="BC54" s="84"/>
      <c r="BD54" s="84">
        <f t="shared" si="258"/>
        <v>0</v>
      </c>
      <c r="BE54" s="84"/>
    </row>
    <row r="55" spans="2:59" s="109" customFormat="1" ht="100.5" hidden="1" customHeight="1" x14ac:dyDescent="0.25">
      <c r="B55" s="101" t="s">
        <v>62</v>
      </c>
      <c r="C55" s="102" t="s">
        <v>63</v>
      </c>
      <c r="D55" s="103" t="e">
        <f t="shared" ref="D55:J55" si="259">D56+D114+D138</f>
        <v>#REF!</v>
      </c>
      <c r="E55" s="103">
        <f t="shared" si="259"/>
        <v>0</v>
      </c>
      <c r="F55" s="103">
        <f t="shared" si="259"/>
        <v>0</v>
      </c>
      <c r="G55" s="103" t="e">
        <f t="shared" si="259"/>
        <v>#REF!</v>
      </c>
      <c r="H55" s="103" t="e">
        <f t="shared" si="259"/>
        <v>#REF!</v>
      </c>
      <c r="I55" s="103" t="e">
        <f t="shared" si="259"/>
        <v>#REF!</v>
      </c>
      <c r="J55" s="103" t="e">
        <f t="shared" si="259"/>
        <v>#REF!</v>
      </c>
      <c r="K55" s="526">
        <f>L55</f>
        <v>0</v>
      </c>
      <c r="L55" s="526">
        <f>L56+L60+L66+L72+L75</f>
        <v>0</v>
      </c>
      <c r="M55" s="526">
        <f>M56+M114+M138</f>
        <v>0</v>
      </c>
      <c r="N55" s="526">
        <f>N56+N114+N138</f>
        <v>0</v>
      </c>
      <c r="O55" s="526">
        <f t="shared" ref="O55:O118" si="260">Q55+S55+U55</f>
        <v>0</v>
      </c>
      <c r="P55" s="527" t="e">
        <f t="shared" si="245"/>
        <v>#DIV/0!</v>
      </c>
      <c r="Q55" s="526">
        <f>Q56+Q60+Q66+Q72+Q75</f>
        <v>0</v>
      </c>
      <c r="R55" s="527" t="e">
        <f t="shared" si="246"/>
        <v>#DIV/0!</v>
      </c>
      <c r="S55" s="526"/>
      <c r="T55" s="526"/>
      <c r="U55" s="526"/>
      <c r="V55" s="526"/>
      <c r="W55" s="526">
        <f>Y55</f>
        <v>0</v>
      </c>
      <c r="X55" s="105" t="e">
        <f t="shared" si="248"/>
        <v>#DIV/0!</v>
      </c>
      <c r="Y55" s="104">
        <f>Y56+Y60+Y66+Y72+Y75</f>
        <v>0</v>
      </c>
      <c r="Z55" s="105" t="e">
        <f t="shared" si="249"/>
        <v>#DIV/0!</v>
      </c>
      <c r="AA55" s="103"/>
      <c r="AB55" s="103"/>
      <c r="AC55" s="103"/>
      <c r="AD55" s="103"/>
      <c r="AE55" s="104">
        <f t="shared" ref="AE55:AE118" si="261">AG55+AI55+AK55</f>
        <v>0</v>
      </c>
      <c r="AF55" s="105" t="e">
        <f t="shared" si="238"/>
        <v>#DIV/0!</v>
      </c>
      <c r="AG55" s="104">
        <f>AG56</f>
        <v>0</v>
      </c>
      <c r="AH55" s="105" t="e">
        <f t="shared" si="252"/>
        <v>#DIV/0!</v>
      </c>
      <c r="AI55" s="103"/>
      <c r="AJ55" s="103"/>
      <c r="AK55" s="103"/>
      <c r="AL55" s="103"/>
      <c r="AM55" s="103">
        <f>AM56+AM114</f>
        <v>1000000</v>
      </c>
      <c r="AN55" s="103"/>
      <c r="AO55" s="106"/>
      <c r="AP55" s="103">
        <f>AP56+AP114+AP138</f>
        <v>0</v>
      </c>
      <c r="AQ55" s="103">
        <f>AQ56+AQ114</f>
        <v>0</v>
      </c>
      <c r="AR55" s="103"/>
      <c r="AS55" s="106"/>
      <c r="AT55" s="103">
        <f>AT56+AT114+AT138</f>
        <v>6293865.5433299998</v>
      </c>
      <c r="AU55" s="103">
        <f>AU56+AU114</f>
        <v>6291375.2911</v>
      </c>
      <c r="AV55" s="103"/>
      <c r="AW55" s="106"/>
      <c r="AX55" s="104">
        <f t="shared" ref="AX55:AX118" si="262">AZ55+BB55+BD55</f>
        <v>0</v>
      </c>
      <c r="AY55" s="105" t="e">
        <f>AX55/K55</f>
        <v>#DIV/0!</v>
      </c>
      <c r="AZ55" s="104">
        <f>AZ56</f>
        <v>0</v>
      </c>
      <c r="BA55" s="105" t="e">
        <f t="shared" si="256"/>
        <v>#DIV/0!</v>
      </c>
      <c r="BB55" s="415"/>
      <c r="BC55" s="415"/>
      <c r="BD55" s="415"/>
      <c r="BE55" s="415"/>
      <c r="BF55" s="108"/>
      <c r="BG55" s="108"/>
    </row>
    <row r="56" spans="2:59" s="109" customFormat="1" ht="145.5" hidden="1" customHeight="1" x14ac:dyDescent="0.25">
      <c r="B56" s="76" t="s">
        <v>60</v>
      </c>
      <c r="C56" s="110" t="s">
        <v>64</v>
      </c>
      <c r="D56" s="79" t="e">
        <f>#REF!</f>
        <v>#REF!</v>
      </c>
      <c r="E56" s="79">
        <f>F56</f>
        <v>0</v>
      </c>
      <c r="F56" s="79">
        <f>F58+F59</f>
        <v>0</v>
      </c>
      <c r="G56" s="79" t="e">
        <f>#REF!</f>
        <v>#REF!</v>
      </c>
      <c r="H56" s="79" t="e">
        <f>I56</f>
        <v>#REF!</v>
      </c>
      <c r="I56" s="79" t="e">
        <f>I58+I59</f>
        <v>#REF!</v>
      </c>
      <c r="J56" s="79" t="e">
        <f>#REF!</f>
        <v>#REF!</v>
      </c>
      <c r="K56" s="528">
        <f t="shared" ref="K56:K112" si="263">L56</f>
        <v>0</v>
      </c>
      <c r="L56" s="528">
        <f>L57+L113</f>
        <v>0</v>
      </c>
      <c r="M56" s="529"/>
      <c r="N56" s="529"/>
      <c r="O56" s="528">
        <f t="shared" si="260"/>
        <v>0</v>
      </c>
      <c r="P56" s="524" t="e">
        <f t="shared" si="245"/>
        <v>#DIV/0!</v>
      </c>
      <c r="Q56" s="528">
        <f>Q57+Q113</f>
        <v>0</v>
      </c>
      <c r="R56" s="524" t="e">
        <f t="shared" si="246"/>
        <v>#DIV/0!</v>
      </c>
      <c r="S56" s="528"/>
      <c r="T56" s="528"/>
      <c r="U56" s="528"/>
      <c r="V56" s="528"/>
      <c r="W56" s="528">
        <f t="shared" ref="W56:W59" si="264">Y56</f>
        <v>0</v>
      </c>
      <c r="X56" s="99" t="e">
        <f t="shared" si="248"/>
        <v>#DIV/0!</v>
      </c>
      <c r="Y56" s="111">
        <f>Y57+Y113</f>
        <v>0</v>
      </c>
      <c r="Z56" s="99" t="e">
        <f t="shared" si="249"/>
        <v>#DIV/0!</v>
      </c>
      <c r="AA56" s="79"/>
      <c r="AB56" s="79"/>
      <c r="AC56" s="79"/>
      <c r="AD56" s="79"/>
      <c r="AE56" s="111">
        <f t="shared" si="261"/>
        <v>0</v>
      </c>
      <c r="AF56" s="99" t="e">
        <f>AE56/K56</f>
        <v>#DIV/0!</v>
      </c>
      <c r="AG56" s="111">
        <f>AG57+AG113</f>
        <v>0</v>
      </c>
      <c r="AH56" s="99" t="e">
        <f t="shared" si="252"/>
        <v>#DIV/0!</v>
      </c>
      <c r="AI56" s="79"/>
      <c r="AJ56" s="79"/>
      <c r="AK56" s="79"/>
      <c r="AL56" s="79"/>
      <c r="AM56" s="79">
        <f>AM57+AM113</f>
        <v>1000000</v>
      </c>
      <c r="AN56" s="106"/>
      <c r="AO56" s="106"/>
      <c r="AP56" s="79">
        <f>AQ56</f>
        <v>0</v>
      </c>
      <c r="AQ56" s="79">
        <f>AQ58+AQ59</f>
        <v>0</v>
      </c>
      <c r="AR56" s="106"/>
      <c r="AS56" s="106"/>
      <c r="AT56" s="79">
        <f>AU56</f>
        <v>6291375.2911</v>
      </c>
      <c r="AU56" s="79">
        <f>AU57+AU113</f>
        <v>6291375.2911</v>
      </c>
      <c r="AV56" s="106"/>
      <c r="AW56" s="106"/>
      <c r="AX56" s="111">
        <f t="shared" si="262"/>
        <v>0</v>
      </c>
      <c r="AY56" s="99" t="e">
        <f>AX56/K56</f>
        <v>#DIV/0!</v>
      </c>
      <c r="AZ56" s="111">
        <f>AZ57+AZ113</f>
        <v>0</v>
      </c>
      <c r="BA56" s="99" t="e">
        <f t="shared" si="256"/>
        <v>#DIV/0!</v>
      </c>
      <c r="BB56" s="413"/>
      <c r="BC56" s="413"/>
      <c r="BD56" s="413"/>
      <c r="BE56" s="413"/>
      <c r="BF56" s="108"/>
      <c r="BG56" s="108"/>
    </row>
    <row r="57" spans="2:59" s="109" customFormat="1" ht="45.75" hidden="1" customHeight="1" x14ac:dyDescent="0.25">
      <c r="B57" s="76"/>
      <c r="C57" s="77" t="s">
        <v>56</v>
      </c>
      <c r="D57" s="79"/>
      <c r="E57" s="79"/>
      <c r="F57" s="79"/>
      <c r="G57" s="79"/>
      <c r="H57" s="79"/>
      <c r="I57" s="79"/>
      <c r="J57" s="79"/>
      <c r="K57" s="528">
        <f t="shared" si="263"/>
        <v>0</v>
      </c>
      <c r="L57" s="528">
        <f>L59</f>
        <v>0</v>
      </c>
      <c r="M57" s="529"/>
      <c r="N57" s="529"/>
      <c r="O57" s="528">
        <f t="shared" si="260"/>
        <v>0</v>
      </c>
      <c r="P57" s="524" t="e">
        <f t="shared" si="245"/>
        <v>#DIV/0!</v>
      </c>
      <c r="Q57" s="528">
        <f>Q59</f>
        <v>0</v>
      </c>
      <c r="R57" s="524" t="e">
        <f t="shared" si="246"/>
        <v>#DIV/0!</v>
      </c>
      <c r="S57" s="528"/>
      <c r="T57" s="528"/>
      <c r="U57" s="528"/>
      <c r="V57" s="528"/>
      <c r="W57" s="528">
        <f t="shared" si="264"/>
        <v>0</v>
      </c>
      <c r="X57" s="99" t="e">
        <f t="shared" si="248"/>
        <v>#DIV/0!</v>
      </c>
      <c r="Y57" s="111">
        <f>Y59</f>
        <v>0</v>
      </c>
      <c r="Z57" s="99" t="e">
        <f t="shared" si="249"/>
        <v>#DIV/0!</v>
      </c>
      <c r="AA57" s="79"/>
      <c r="AB57" s="79"/>
      <c r="AC57" s="79"/>
      <c r="AD57" s="79"/>
      <c r="AE57" s="111">
        <f>AG57+AI57+AK57</f>
        <v>0</v>
      </c>
      <c r="AF57" s="99" t="e">
        <f t="shared" ref="AF57:AF120" si="265">AE57/K57</f>
        <v>#DIV/0!</v>
      </c>
      <c r="AG57" s="111">
        <f>AG59</f>
        <v>0</v>
      </c>
      <c r="AH57" s="99" t="e">
        <f t="shared" si="252"/>
        <v>#DIV/0!</v>
      </c>
      <c r="AI57" s="79"/>
      <c r="AJ57" s="79"/>
      <c r="AK57" s="79"/>
      <c r="AL57" s="79"/>
      <c r="AM57" s="79">
        <f>SUM(AM58:AM112)</f>
        <v>1000000</v>
      </c>
      <c r="AN57" s="106"/>
      <c r="AO57" s="106"/>
      <c r="AP57" s="79"/>
      <c r="AQ57" s="79"/>
      <c r="AR57" s="106"/>
      <c r="AS57" s="106"/>
      <c r="AT57" s="79">
        <f>AU57</f>
        <v>6291375.2911</v>
      </c>
      <c r="AU57" s="79">
        <f>SUM(AU58:AU112)</f>
        <v>6291375.2911</v>
      </c>
      <c r="AV57" s="106"/>
      <c r="AW57" s="106"/>
      <c r="AX57" s="111">
        <f t="shared" si="262"/>
        <v>0</v>
      </c>
      <c r="AY57" s="99" t="e">
        <f t="shared" ref="AY57:AY120" si="266">AX57/K57</f>
        <v>#DIV/0!</v>
      </c>
      <c r="AZ57" s="111">
        <f>AZ59</f>
        <v>0</v>
      </c>
      <c r="BA57" s="99" t="e">
        <f t="shared" si="256"/>
        <v>#DIV/0!</v>
      </c>
      <c r="BB57" s="413"/>
      <c r="BC57" s="413"/>
      <c r="BD57" s="413"/>
      <c r="BE57" s="413"/>
      <c r="BF57" s="108"/>
      <c r="BG57" s="108"/>
    </row>
    <row r="58" spans="2:59" s="109" customFormat="1" ht="36" hidden="1" customHeight="1" x14ac:dyDescent="0.25">
      <c r="B58" s="76"/>
      <c r="C58" s="113" t="s">
        <v>65</v>
      </c>
      <c r="D58" s="79"/>
      <c r="E58" s="106">
        <f>F58</f>
        <v>0</v>
      </c>
      <c r="F58" s="106">
        <v>0</v>
      </c>
      <c r="G58" s="79"/>
      <c r="H58" s="106" t="e">
        <f>I58+J58</f>
        <v>#REF!</v>
      </c>
      <c r="I58" s="106" t="e">
        <f>L58-#REF!</f>
        <v>#REF!</v>
      </c>
      <c r="J58" s="79"/>
      <c r="K58" s="529">
        <f t="shared" si="263"/>
        <v>0</v>
      </c>
      <c r="L58" s="529">
        <v>0</v>
      </c>
      <c r="M58" s="529"/>
      <c r="N58" s="529"/>
      <c r="O58" s="529">
        <f t="shared" si="260"/>
        <v>0</v>
      </c>
      <c r="P58" s="524" t="e">
        <f t="shared" si="245"/>
        <v>#DIV/0!</v>
      </c>
      <c r="Q58" s="529">
        <f>AA58</f>
        <v>0</v>
      </c>
      <c r="R58" s="524" t="e">
        <f t="shared" si="246"/>
        <v>#DIV/0!</v>
      </c>
      <c r="S58" s="528"/>
      <c r="T58" s="528"/>
      <c r="U58" s="528"/>
      <c r="V58" s="528"/>
      <c r="W58" s="529">
        <f t="shared" si="264"/>
        <v>0</v>
      </c>
      <c r="X58" s="99">
        <v>0</v>
      </c>
      <c r="Y58" s="112">
        <f>AJ58</f>
        <v>0</v>
      </c>
      <c r="Z58" s="99">
        <v>0</v>
      </c>
      <c r="AA58" s="79"/>
      <c r="AB58" s="79"/>
      <c r="AC58" s="79"/>
      <c r="AD58" s="79"/>
      <c r="AE58" s="112">
        <f t="shared" si="261"/>
        <v>0</v>
      </c>
      <c r="AF58" s="99" t="e">
        <f t="shared" si="265"/>
        <v>#DIV/0!</v>
      </c>
      <c r="AG58" s="112">
        <v>0</v>
      </c>
      <c r="AH58" s="99" t="e">
        <f t="shared" si="252"/>
        <v>#DIV/0!</v>
      </c>
      <c r="AI58" s="79"/>
      <c r="AJ58" s="79"/>
      <c r="AK58" s="79"/>
      <c r="AL58" s="79"/>
      <c r="AM58" s="106">
        <f>AU58-AA58</f>
        <v>0</v>
      </c>
      <c r="AN58" s="106"/>
      <c r="AO58" s="106"/>
      <c r="AP58" s="106">
        <f>AQ58</f>
        <v>0</v>
      </c>
      <c r="AQ58" s="106">
        <f>AX58-AE58</f>
        <v>0</v>
      </c>
      <c r="AR58" s="106"/>
      <c r="AS58" s="106"/>
      <c r="AT58" s="106">
        <f>AU58</f>
        <v>0</v>
      </c>
      <c r="AU58" s="106">
        <v>0</v>
      </c>
      <c r="AV58" s="106"/>
      <c r="AW58" s="106"/>
      <c r="AX58" s="112">
        <f t="shared" si="262"/>
        <v>0</v>
      </c>
      <c r="AY58" s="99">
        <v>0</v>
      </c>
      <c r="AZ58" s="112">
        <f>L58-Y58</f>
        <v>0</v>
      </c>
      <c r="BA58" s="99" t="e">
        <f t="shared" si="256"/>
        <v>#DIV/0!</v>
      </c>
      <c r="BB58" s="413"/>
      <c r="BC58" s="413"/>
      <c r="BD58" s="413"/>
      <c r="BE58" s="413"/>
      <c r="BF58" s="108"/>
      <c r="BG58" s="108"/>
    </row>
    <row r="59" spans="2:59" s="109" customFormat="1" ht="30" hidden="1" customHeight="1" x14ac:dyDescent="0.25">
      <c r="B59" s="76"/>
      <c r="C59" s="113" t="s">
        <v>66</v>
      </c>
      <c r="D59" s="79"/>
      <c r="E59" s="106">
        <f>F59</f>
        <v>0</v>
      </c>
      <c r="F59" s="106">
        <v>0</v>
      </c>
      <c r="G59" s="79"/>
      <c r="H59" s="106" t="e">
        <f>I59+J59</f>
        <v>#REF!</v>
      </c>
      <c r="I59" s="106" t="e">
        <f>L59-#REF!</f>
        <v>#REF!</v>
      </c>
      <c r="J59" s="79"/>
      <c r="K59" s="529">
        <f t="shared" si="263"/>
        <v>0</v>
      </c>
      <c r="L59" s="529">
        <v>0</v>
      </c>
      <c r="M59" s="529"/>
      <c r="N59" s="529"/>
      <c r="O59" s="529">
        <f t="shared" si="260"/>
        <v>0</v>
      </c>
      <c r="P59" s="530" t="e">
        <f t="shared" si="245"/>
        <v>#DIV/0!</v>
      </c>
      <c r="Q59" s="529"/>
      <c r="R59" s="530" t="e">
        <f t="shared" si="246"/>
        <v>#DIV/0!</v>
      </c>
      <c r="S59" s="528"/>
      <c r="T59" s="528"/>
      <c r="U59" s="528"/>
      <c r="V59" s="528"/>
      <c r="W59" s="529">
        <f t="shared" si="264"/>
        <v>0</v>
      </c>
      <c r="X59" s="114" t="e">
        <f t="shared" si="248"/>
        <v>#DIV/0!</v>
      </c>
      <c r="Y59" s="112">
        <f>L59</f>
        <v>0</v>
      </c>
      <c r="Z59" s="114" t="e">
        <f t="shared" si="249"/>
        <v>#DIV/0!</v>
      </c>
      <c r="AA59" s="79"/>
      <c r="AB59" s="79"/>
      <c r="AC59" s="79"/>
      <c r="AD59" s="79"/>
      <c r="AE59" s="112">
        <v>0</v>
      </c>
      <c r="AF59" s="114" t="e">
        <f t="shared" si="265"/>
        <v>#DIV/0!</v>
      </c>
      <c r="AG59" s="112">
        <v>0</v>
      </c>
      <c r="AH59" s="114" t="e">
        <f t="shared" si="252"/>
        <v>#DIV/0!</v>
      </c>
      <c r="AI59" s="79"/>
      <c r="AJ59" s="79"/>
      <c r="AK59" s="79"/>
      <c r="AL59" s="79"/>
      <c r="AM59" s="106">
        <f>AU59-AA59</f>
        <v>0</v>
      </c>
      <c r="AN59" s="106"/>
      <c r="AO59" s="106"/>
      <c r="AP59" s="106">
        <f>AQ59</f>
        <v>0</v>
      </c>
      <c r="AQ59" s="106">
        <f>AX59-AE59</f>
        <v>0</v>
      </c>
      <c r="AR59" s="106"/>
      <c r="AS59" s="106"/>
      <c r="AT59" s="106">
        <f>AU59</f>
        <v>0</v>
      </c>
      <c r="AU59" s="106">
        <f>L59</f>
        <v>0</v>
      </c>
      <c r="AV59" s="106"/>
      <c r="AW59" s="106"/>
      <c r="AX59" s="112">
        <f t="shared" si="262"/>
        <v>0</v>
      </c>
      <c r="AY59" s="99" t="e">
        <f t="shared" si="266"/>
        <v>#DIV/0!</v>
      </c>
      <c r="AZ59" s="112">
        <f>L59-Y59</f>
        <v>0</v>
      </c>
      <c r="BA59" s="114" t="e">
        <f t="shared" si="256"/>
        <v>#DIV/0!</v>
      </c>
      <c r="BB59" s="413"/>
      <c r="BC59" s="413"/>
      <c r="BD59" s="413"/>
      <c r="BE59" s="413"/>
      <c r="BF59" s="108"/>
      <c r="BG59" s="108"/>
    </row>
    <row r="60" spans="2:59" s="81" customFormat="1" ht="92.25" hidden="1" customHeight="1" x14ac:dyDescent="0.25">
      <c r="B60" s="76" t="s">
        <v>67</v>
      </c>
      <c r="C60" s="77" t="s">
        <v>68</v>
      </c>
      <c r="D60" s="78"/>
      <c r="E60" s="79">
        <f t="shared" ref="E60" si="267">F60+G60</f>
        <v>743937</v>
      </c>
      <c r="F60" s="78">
        <f>SUM(F62:F64)</f>
        <v>743937</v>
      </c>
      <c r="G60" s="78">
        <f>SUM(G62:G64)</f>
        <v>0</v>
      </c>
      <c r="H60" s="79">
        <f t="shared" ref="H60" si="268">I60+J60</f>
        <v>-743937</v>
      </c>
      <c r="I60" s="78">
        <f>SUM(I62:I64)</f>
        <v>-743937</v>
      </c>
      <c r="J60" s="78"/>
      <c r="K60" s="523">
        <f t="shared" si="263"/>
        <v>0</v>
      </c>
      <c r="L60" s="523">
        <f>L61+L65</f>
        <v>0</v>
      </c>
      <c r="M60" s="523"/>
      <c r="N60" s="523"/>
      <c r="O60" s="523">
        <f t="shared" si="260"/>
        <v>0</v>
      </c>
      <c r="P60" s="522" t="e">
        <f t="shared" si="245"/>
        <v>#DIV/0!</v>
      </c>
      <c r="Q60" s="523">
        <f>Q61+Q65</f>
        <v>0</v>
      </c>
      <c r="R60" s="522" t="e">
        <f t="shared" si="246"/>
        <v>#DIV/0!</v>
      </c>
      <c r="S60" s="523"/>
      <c r="T60" s="523"/>
      <c r="U60" s="523"/>
      <c r="V60" s="523"/>
      <c r="W60" s="523">
        <f t="shared" ref="W60" si="269">Y60+AC60</f>
        <v>0</v>
      </c>
      <c r="X60" s="96" t="e">
        <f t="shared" si="248"/>
        <v>#DIV/0!</v>
      </c>
      <c r="Y60" s="80">
        <f>Y61+Y65</f>
        <v>0</v>
      </c>
      <c r="Z60" s="96" t="e">
        <f t="shared" si="249"/>
        <v>#DIV/0!</v>
      </c>
      <c r="AA60" s="80"/>
      <c r="AB60" s="80"/>
      <c r="AC60" s="80"/>
      <c r="AD60" s="80"/>
      <c r="AE60" s="80">
        <f t="shared" ca="1" si="261"/>
        <v>0</v>
      </c>
      <c r="AF60" s="96">
        <f t="shared" ca="1" si="265"/>
        <v>0</v>
      </c>
      <c r="AG60" s="80">
        <f ca="1">AG61+AG65</f>
        <v>0</v>
      </c>
      <c r="AH60" s="96">
        <f t="shared" ca="1" si="252"/>
        <v>0</v>
      </c>
      <c r="AI60" s="80"/>
      <c r="AJ60" s="80"/>
      <c r="AK60" s="80"/>
      <c r="AL60" s="80"/>
      <c r="AM60" s="80">
        <f>AM61+AM65</f>
        <v>0</v>
      </c>
      <c r="AN60" s="80"/>
      <c r="AO60" s="80"/>
      <c r="AP60" s="80">
        <f ca="1">AQ60</f>
        <v>0</v>
      </c>
      <c r="AQ60" s="80">
        <f ca="1">AQ62</f>
        <v>0</v>
      </c>
      <c r="AR60" s="80"/>
      <c r="AS60" s="80"/>
      <c r="AT60" s="80">
        <f t="shared" ref="AT60:AT74" si="270">AU60</f>
        <v>955255.25491999998</v>
      </c>
      <c r="AU60" s="80">
        <f>AU61+AU65</f>
        <v>955255.25491999998</v>
      </c>
      <c r="AV60" s="80"/>
      <c r="AW60" s="80"/>
      <c r="AX60" s="80">
        <f t="shared" si="262"/>
        <v>-955255.25491999998</v>
      </c>
      <c r="AY60" s="99" t="e">
        <f t="shared" si="266"/>
        <v>#DIV/0!</v>
      </c>
      <c r="AZ60" s="80">
        <f>AZ61+AZ65</f>
        <v>-955255.25491999998</v>
      </c>
      <c r="BA60" s="96">
        <f t="shared" ca="1" si="256"/>
        <v>0</v>
      </c>
      <c r="BB60" s="80"/>
      <c r="BC60" s="80"/>
      <c r="BD60" s="80"/>
      <c r="BE60" s="80"/>
    </row>
    <row r="61" spans="2:59" s="81" customFormat="1" ht="41.25" hidden="1" customHeight="1" x14ac:dyDescent="0.25">
      <c r="B61" s="76"/>
      <c r="C61" s="77" t="s">
        <v>56</v>
      </c>
      <c r="D61" s="78"/>
      <c r="E61" s="79"/>
      <c r="F61" s="78"/>
      <c r="G61" s="78"/>
      <c r="H61" s="79"/>
      <c r="I61" s="78"/>
      <c r="J61" s="78"/>
      <c r="K61" s="523">
        <f t="shared" si="263"/>
        <v>0</v>
      </c>
      <c r="L61" s="523">
        <f>L62+L64</f>
        <v>0</v>
      </c>
      <c r="M61" s="523"/>
      <c r="N61" s="523"/>
      <c r="O61" s="523">
        <f t="shared" si="260"/>
        <v>0</v>
      </c>
      <c r="P61" s="522" t="e">
        <f t="shared" si="245"/>
        <v>#DIV/0!</v>
      </c>
      <c r="Q61" s="523">
        <f>Q62+Q64</f>
        <v>0</v>
      </c>
      <c r="R61" s="522" t="e">
        <f t="shared" si="246"/>
        <v>#DIV/0!</v>
      </c>
      <c r="S61" s="523"/>
      <c r="T61" s="523"/>
      <c r="U61" s="523"/>
      <c r="V61" s="523"/>
      <c r="W61" s="523">
        <f>Y61</f>
        <v>0</v>
      </c>
      <c r="X61" s="96" t="e">
        <f t="shared" si="248"/>
        <v>#DIV/0!</v>
      </c>
      <c r="Y61" s="80">
        <f>Y62+Y64</f>
        <v>0</v>
      </c>
      <c r="Z61" s="96" t="e">
        <f t="shared" si="249"/>
        <v>#DIV/0!</v>
      </c>
      <c r="AA61" s="80"/>
      <c r="AB61" s="80"/>
      <c r="AC61" s="80"/>
      <c r="AD61" s="80"/>
      <c r="AE61" s="80">
        <f t="shared" ca="1" si="261"/>
        <v>0</v>
      </c>
      <c r="AF61" s="96">
        <f t="shared" ca="1" si="265"/>
        <v>0</v>
      </c>
      <c r="AG61" s="80">
        <f ca="1">AG62+AG64</f>
        <v>0</v>
      </c>
      <c r="AH61" s="96">
        <f t="shared" ca="1" si="252"/>
        <v>0</v>
      </c>
      <c r="AI61" s="80"/>
      <c r="AJ61" s="80"/>
      <c r="AK61" s="80"/>
      <c r="AL61" s="80"/>
      <c r="AM61" s="80">
        <f>AM62+AM64</f>
        <v>0</v>
      </c>
      <c r="AN61" s="80"/>
      <c r="AO61" s="80"/>
      <c r="AP61" s="80"/>
      <c r="AQ61" s="80"/>
      <c r="AR61" s="80"/>
      <c r="AS61" s="80"/>
      <c r="AT61" s="80">
        <f t="shared" si="270"/>
        <v>0</v>
      </c>
      <c r="AU61" s="80">
        <f>AU62+AU64</f>
        <v>0</v>
      </c>
      <c r="AV61" s="80"/>
      <c r="AW61" s="80"/>
      <c r="AX61" s="80">
        <f t="shared" si="262"/>
        <v>0</v>
      </c>
      <c r="AY61" s="99" t="e">
        <f t="shared" si="266"/>
        <v>#DIV/0!</v>
      </c>
      <c r="AZ61" s="80">
        <f>AZ62+AZ64</f>
        <v>0</v>
      </c>
      <c r="BA61" s="96">
        <f t="shared" ca="1" si="256"/>
        <v>0</v>
      </c>
      <c r="BB61" s="80"/>
      <c r="BC61" s="80"/>
      <c r="BD61" s="80"/>
      <c r="BE61" s="80"/>
    </row>
    <row r="62" spans="2:59" s="120" customFormat="1" ht="33" hidden="1" customHeight="1" x14ac:dyDescent="0.25">
      <c r="B62" s="115"/>
      <c r="C62" s="116" t="s">
        <v>69</v>
      </c>
      <c r="D62" s="117"/>
      <c r="E62" s="117">
        <f t="shared" ref="E62" si="271">F62+G62</f>
        <v>743937</v>
      </c>
      <c r="F62" s="117">
        <v>743937</v>
      </c>
      <c r="G62" s="117"/>
      <c r="H62" s="117">
        <f t="shared" ref="H62" si="272">I62+J62</f>
        <v>-743937</v>
      </c>
      <c r="I62" s="117">
        <f>L62-F62</f>
        <v>-743937</v>
      </c>
      <c r="J62" s="117"/>
      <c r="K62" s="530">
        <f t="shared" si="263"/>
        <v>0</v>
      </c>
      <c r="L62" s="530">
        <v>0</v>
      </c>
      <c r="M62" s="530"/>
      <c r="N62" s="530"/>
      <c r="O62" s="530">
        <f t="shared" si="260"/>
        <v>0</v>
      </c>
      <c r="P62" s="522" t="e">
        <f t="shared" si="245"/>
        <v>#DIV/0!</v>
      </c>
      <c r="Q62" s="530">
        <f>AA62-L62</f>
        <v>0</v>
      </c>
      <c r="R62" s="522" t="e">
        <f t="shared" si="246"/>
        <v>#DIV/0!</v>
      </c>
      <c r="S62" s="530"/>
      <c r="T62" s="530"/>
      <c r="U62" s="530"/>
      <c r="V62" s="530"/>
      <c r="W62" s="530">
        <f t="shared" ref="W62" si="273">Y62+AC62</f>
        <v>0</v>
      </c>
      <c r="X62" s="96" t="e">
        <f t="shared" si="248"/>
        <v>#DIV/0!</v>
      </c>
      <c r="Y62" s="118">
        <f>AJ62-U62</f>
        <v>0</v>
      </c>
      <c r="Z62" s="96" t="e">
        <f t="shared" si="249"/>
        <v>#DIV/0!</v>
      </c>
      <c r="AA62" s="118"/>
      <c r="AB62" s="118"/>
      <c r="AC62" s="118"/>
      <c r="AD62" s="118"/>
      <c r="AE62" s="118">
        <f t="shared" ca="1" si="261"/>
        <v>0</v>
      </c>
      <c r="AF62" s="96">
        <f t="shared" ca="1" si="265"/>
        <v>0</v>
      </c>
      <c r="AG62" s="118">
        <f ca="1">AQ62-AB62</f>
        <v>0</v>
      </c>
      <c r="AH62" s="96">
        <f t="shared" ca="1" si="252"/>
        <v>0</v>
      </c>
      <c r="AI62" s="118"/>
      <c r="AJ62" s="118"/>
      <c r="AK62" s="118"/>
      <c r="AL62" s="118"/>
      <c r="AM62" s="118">
        <f>AU62-AA62</f>
        <v>0</v>
      </c>
      <c r="AN62" s="118"/>
      <c r="AO62" s="118"/>
      <c r="AP62" s="118">
        <f ca="1">AQ62</f>
        <v>0</v>
      </c>
      <c r="AQ62" s="118">
        <f ca="1">AX62-AE62</f>
        <v>0</v>
      </c>
      <c r="AR62" s="118"/>
      <c r="AS62" s="118"/>
      <c r="AT62" s="118">
        <f t="shared" si="270"/>
        <v>0</v>
      </c>
      <c r="AU62" s="118">
        <v>0</v>
      </c>
      <c r="AV62" s="118"/>
      <c r="AW62" s="118"/>
      <c r="AX62" s="118">
        <f t="shared" si="262"/>
        <v>0</v>
      </c>
      <c r="AY62" s="99" t="e">
        <f t="shared" si="266"/>
        <v>#DIV/0!</v>
      </c>
      <c r="AZ62" s="118">
        <f>BJ62-AU62</f>
        <v>0</v>
      </c>
      <c r="BA62" s="96">
        <f t="shared" ca="1" si="256"/>
        <v>0</v>
      </c>
      <c r="BB62" s="118"/>
      <c r="BC62" s="118"/>
      <c r="BD62" s="118"/>
      <c r="BE62" s="118"/>
    </row>
    <row r="63" spans="2:59" s="120" customFormat="1" ht="64.5" hidden="1" customHeight="1" x14ac:dyDescent="0.25">
      <c r="B63" s="115"/>
      <c r="C63" s="116" t="s">
        <v>70</v>
      </c>
      <c r="D63" s="117"/>
      <c r="E63" s="117"/>
      <c r="F63" s="117"/>
      <c r="G63" s="117"/>
      <c r="H63" s="117"/>
      <c r="I63" s="117"/>
      <c r="J63" s="117"/>
      <c r="K63" s="530">
        <f t="shared" si="263"/>
        <v>0</v>
      </c>
      <c r="L63" s="530">
        <v>0</v>
      </c>
      <c r="M63" s="530"/>
      <c r="N63" s="530"/>
      <c r="O63" s="530">
        <f t="shared" si="260"/>
        <v>0</v>
      </c>
      <c r="P63" s="522" t="e">
        <f t="shared" si="245"/>
        <v>#DIV/0!</v>
      </c>
      <c r="Q63" s="530">
        <f>AA63-L63</f>
        <v>0</v>
      </c>
      <c r="R63" s="522" t="e">
        <f t="shared" si="246"/>
        <v>#DIV/0!</v>
      </c>
      <c r="S63" s="530"/>
      <c r="T63" s="530"/>
      <c r="U63" s="530"/>
      <c r="V63" s="530"/>
      <c r="W63" s="530"/>
      <c r="X63" s="96" t="e">
        <f t="shared" si="248"/>
        <v>#DIV/0!</v>
      </c>
      <c r="Y63" s="118">
        <f>AJ63-U63</f>
        <v>0</v>
      </c>
      <c r="Z63" s="96" t="e">
        <f t="shared" si="249"/>
        <v>#DIV/0!</v>
      </c>
      <c r="AA63" s="118"/>
      <c r="AB63" s="118"/>
      <c r="AC63" s="118"/>
      <c r="AD63" s="118"/>
      <c r="AE63" s="118">
        <f t="shared" si="261"/>
        <v>0</v>
      </c>
      <c r="AF63" s="96" t="e">
        <f t="shared" si="265"/>
        <v>#DIV/0!</v>
      </c>
      <c r="AG63" s="118">
        <f>AQ63-AB63</f>
        <v>0</v>
      </c>
      <c r="AH63" s="96" t="e">
        <f t="shared" si="252"/>
        <v>#DIV/0!</v>
      </c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>
        <f t="shared" si="270"/>
        <v>0</v>
      </c>
      <c r="AU63" s="118">
        <v>0</v>
      </c>
      <c r="AV63" s="118"/>
      <c r="AW63" s="118"/>
      <c r="AX63" s="118">
        <f t="shared" si="262"/>
        <v>0</v>
      </c>
      <c r="AY63" s="99" t="e">
        <f t="shared" si="266"/>
        <v>#DIV/0!</v>
      </c>
      <c r="AZ63" s="118">
        <f>BJ63-AU63</f>
        <v>0</v>
      </c>
      <c r="BA63" s="96" t="e">
        <f t="shared" si="256"/>
        <v>#DIV/0!</v>
      </c>
      <c r="BB63" s="118"/>
      <c r="BC63" s="118"/>
      <c r="BD63" s="118"/>
      <c r="BE63" s="118"/>
    </row>
    <row r="64" spans="2:59" s="120" customFormat="1" ht="31.5" hidden="1" customHeight="1" x14ac:dyDescent="0.25">
      <c r="B64" s="115"/>
      <c r="C64" s="113" t="s">
        <v>66</v>
      </c>
      <c r="D64" s="117"/>
      <c r="E64" s="117">
        <f t="shared" ref="E64" si="274">F64+G64</f>
        <v>0</v>
      </c>
      <c r="F64" s="117">
        <v>0</v>
      </c>
      <c r="G64" s="117"/>
      <c r="H64" s="117">
        <f t="shared" ref="H64" si="275">I64+J64</f>
        <v>0</v>
      </c>
      <c r="I64" s="117">
        <v>0</v>
      </c>
      <c r="J64" s="117"/>
      <c r="K64" s="530">
        <f t="shared" si="263"/>
        <v>0</v>
      </c>
      <c r="L64" s="530">
        <v>0</v>
      </c>
      <c r="M64" s="530"/>
      <c r="N64" s="530"/>
      <c r="O64" s="530">
        <f t="shared" si="260"/>
        <v>0</v>
      </c>
      <c r="P64" s="522" t="e">
        <f t="shared" si="245"/>
        <v>#DIV/0!</v>
      </c>
      <c r="Q64" s="530">
        <f>AA64-L64</f>
        <v>0</v>
      </c>
      <c r="R64" s="522" t="e">
        <f t="shared" si="246"/>
        <v>#DIV/0!</v>
      </c>
      <c r="S64" s="530"/>
      <c r="T64" s="530"/>
      <c r="U64" s="530"/>
      <c r="V64" s="530"/>
      <c r="W64" s="530">
        <f t="shared" ref="W64:W65" si="276">Y64+AC64</f>
        <v>0</v>
      </c>
      <c r="X64" s="96" t="e">
        <f t="shared" si="248"/>
        <v>#DIV/0!</v>
      </c>
      <c r="Y64" s="118">
        <f>AJ64-U64</f>
        <v>0</v>
      </c>
      <c r="Z64" s="96" t="e">
        <f t="shared" si="249"/>
        <v>#DIV/0!</v>
      </c>
      <c r="AA64" s="118"/>
      <c r="AB64" s="118"/>
      <c r="AC64" s="118"/>
      <c r="AD64" s="118"/>
      <c r="AE64" s="118">
        <f t="shared" si="261"/>
        <v>0</v>
      </c>
      <c r="AF64" s="96" t="e">
        <f t="shared" si="265"/>
        <v>#DIV/0!</v>
      </c>
      <c r="AG64" s="118">
        <f>AQ64-AB64</f>
        <v>0</v>
      </c>
      <c r="AH64" s="96" t="e">
        <f t="shared" si="252"/>
        <v>#DIV/0!</v>
      </c>
      <c r="AI64" s="118"/>
      <c r="AJ64" s="118"/>
      <c r="AK64" s="118"/>
      <c r="AL64" s="118"/>
      <c r="AM64" s="118">
        <v>0</v>
      </c>
      <c r="AN64" s="118"/>
      <c r="AO64" s="118"/>
      <c r="AP64" s="118"/>
      <c r="AQ64" s="118"/>
      <c r="AR64" s="118"/>
      <c r="AS64" s="118"/>
      <c r="AT64" s="118">
        <f t="shared" si="270"/>
        <v>0</v>
      </c>
      <c r="AU64" s="118">
        <f>L64</f>
        <v>0</v>
      </c>
      <c r="AV64" s="118"/>
      <c r="AW64" s="118"/>
      <c r="AX64" s="118">
        <f t="shared" si="262"/>
        <v>0</v>
      </c>
      <c r="AY64" s="99" t="e">
        <f t="shared" si="266"/>
        <v>#DIV/0!</v>
      </c>
      <c r="AZ64" s="118">
        <f>BJ64-AU64</f>
        <v>0</v>
      </c>
      <c r="BA64" s="96" t="e">
        <f t="shared" si="256"/>
        <v>#DIV/0!</v>
      </c>
      <c r="BB64" s="118"/>
      <c r="BC64" s="118"/>
      <c r="BD64" s="118"/>
      <c r="BE64" s="118"/>
    </row>
    <row r="65" spans="2:57" s="86" customFormat="1" ht="46.5" hidden="1" customHeight="1" x14ac:dyDescent="0.25">
      <c r="B65" s="82"/>
      <c r="C65" s="83" t="s">
        <v>57</v>
      </c>
      <c r="D65" s="84"/>
      <c r="E65" s="84"/>
      <c r="F65" s="84"/>
      <c r="G65" s="84"/>
      <c r="H65" s="84"/>
      <c r="I65" s="84"/>
      <c r="J65" s="84"/>
      <c r="K65" s="525">
        <f t="shared" si="263"/>
        <v>0</v>
      </c>
      <c r="L65" s="525">
        <v>0</v>
      </c>
      <c r="M65" s="525"/>
      <c r="N65" s="525"/>
      <c r="O65" s="525">
        <f t="shared" si="260"/>
        <v>0</v>
      </c>
      <c r="P65" s="522" t="e">
        <f t="shared" si="245"/>
        <v>#DIV/0!</v>
      </c>
      <c r="Q65" s="525">
        <f>AA65-L65</f>
        <v>0</v>
      </c>
      <c r="R65" s="522" t="e">
        <f t="shared" si="246"/>
        <v>#DIV/0!</v>
      </c>
      <c r="S65" s="525"/>
      <c r="T65" s="525"/>
      <c r="U65" s="525"/>
      <c r="V65" s="525"/>
      <c r="W65" s="525">
        <f t="shared" si="276"/>
        <v>0</v>
      </c>
      <c r="X65" s="96" t="e">
        <f t="shared" si="248"/>
        <v>#DIV/0!</v>
      </c>
      <c r="Y65" s="85">
        <f>AJ65-U65</f>
        <v>0</v>
      </c>
      <c r="Z65" s="96" t="e">
        <f t="shared" si="249"/>
        <v>#DIV/0!</v>
      </c>
      <c r="AA65" s="85"/>
      <c r="AB65" s="85"/>
      <c r="AC65" s="85"/>
      <c r="AD65" s="85"/>
      <c r="AE65" s="85">
        <f t="shared" si="261"/>
        <v>0</v>
      </c>
      <c r="AF65" s="96" t="e">
        <f t="shared" si="265"/>
        <v>#DIV/0!</v>
      </c>
      <c r="AG65" s="85">
        <f>AQ65-AB65</f>
        <v>0</v>
      </c>
      <c r="AH65" s="96" t="e">
        <f t="shared" si="252"/>
        <v>#DIV/0!</v>
      </c>
      <c r="AI65" s="85"/>
      <c r="AJ65" s="85"/>
      <c r="AK65" s="85"/>
      <c r="AL65" s="85"/>
      <c r="AM65" s="85">
        <v>0</v>
      </c>
      <c r="AN65" s="85"/>
      <c r="AO65" s="85"/>
      <c r="AP65" s="85"/>
      <c r="AQ65" s="85"/>
      <c r="AR65" s="85"/>
      <c r="AS65" s="85"/>
      <c r="AT65" s="85">
        <f t="shared" si="270"/>
        <v>955255.25491999998</v>
      </c>
      <c r="AU65" s="85">
        <v>955255.25491999998</v>
      </c>
      <c r="AV65" s="85"/>
      <c r="AW65" s="85"/>
      <c r="AX65" s="85">
        <f t="shared" si="262"/>
        <v>-955255.25491999998</v>
      </c>
      <c r="AY65" s="99" t="e">
        <f t="shared" si="266"/>
        <v>#DIV/0!</v>
      </c>
      <c r="AZ65" s="85">
        <f>BJ65-AU65</f>
        <v>-955255.25491999998</v>
      </c>
      <c r="BA65" s="96" t="e">
        <f t="shared" si="256"/>
        <v>#DIV/0!</v>
      </c>
      <c r="BB65" s="85"/>
      <c r="BC65" s="85"/>
      <c r="BD65" s="85"/>
      <c r="BE65" s="85"/>
    </row>
    <row r="66" spans="2:57" s="121" customFormat="1" ht="150.75" hidden="1" customHeight="1" x14ac:dyDescent="0.25">
      <c r="B66" s="76" t="s">
        <v>71</v>
      </c>
      <c r="C66" s="110" t="s">
        <v>72</v>
      </c>
      <c r="D66" s="78"/>
      <c r="E66" s="79">
        <f t="shared" ref="E66" si="277">F66+G66</f>
        <v>0</v>
      </c>
      <c r="F66" s="78">
        <f>SUM(F67:F71)</f>
        <v>0</v>
      </c>
      <c r="G66" s="78">
        <f>SUM(G67:G71)</f>
        <v>0</v>
      </c>
      <c r="H66" s="78">
        <f>I66</f>
        <v>0</v>
      </c>
      <c r="I66" s="78">
        <f>I67</f>
        <v>0</v>
      </c>
      <c r="J66" s="78"/>
      <c r="K66" s="523">
        <f t="shared" si="263"/>
        <v>0</v>
      </c>
      <c r="L66" s="523">
        <f>L67+L68</f>
        <v>0</v>
      </c>
      <c r="M66" s="523"/>
      <c r="N66" s="523"/>
      <c r="O66" s="523">
        <f t="shared" si="260"/>
        <v>0</v>
      </c>
      <c r="P66" s="522" t="e">
        <f t="shared" si="245"/>
        <v>#DIV/0!</v>
      </c>
      <c r="Q66" s="523">
        <f>Q67+Q68</f>
        <v>0</v>
      </c>
      <c r="R66" s="522" t="e">
        <f t="shared" si="246"/>
        <v>#DIV/0!</v>
      </c>
      <c r="S66" s="523"/>
      <c r="T66" s="523"/>
      <c r="U66" s="523">
        <f>SUM(U67:U71)</f>
        <v>0</v>
      </c>
      <c r="V66" s="523"/>
      <c r="W66" s="523">
        <f>Y66</f>
        <v>0</v>
      </c>
      <c r="X66" s="96" t="e">
        <f t="shared" si="248"/>
        <v>#DIV/0!</v>
      </c>
      <c r="Y66" s="80">
        <f>Y67+Y68</f>
        <v>0</v>
      </c>
      <c r="Z66" s="96" t="e">
        <f t="shared" si="249"/>
        <v>#DIV/0!</v>
      </c>
      <c r="AA66" s="80"/>
      <c r="AB66" s="80"/>
      <c r="AC66" s="80">
        <f>SUM(AC67:AC71)</f>
        <v>0</v>
      </c>
      <c r="AD66" s="80"/>
      <c r="AE66" s="80">
        <f t="shared" si="261"/>
        <v>0</v>
      </c>
      <c r="AF66" s="96" t="e">
        <f t="shared" si="265"/>
        <v>#DIV/0!</v>
      </c>
      <c r="AG66" s="80">
        <f>AG67+AG68</f>
        <v>0</v>
      </c>
      <c r="AH66" s="96" t="e">
        <f t="shared" si="252"/>
        <v>#DIV/0!</v>
      </c>
      <c r="AI66" s="80"/>
      <c r="AJ66" s="80"/>
      <c r="AK66" s="80">
        <f>SUM(AK67:AK71)</f>
        <v>0</v>
      </c>
      <c r="AL66" s="80"/>
      <c r="AM66" s="80">
        <f>AM67+AM68</f>
        <v>0</v>
      </c>
      <c r="AN66" s="80"/>
      <c r="AO66" s="80"/>
      <c r="AP66" s="80">
        <f>AQ66</f>
        <v>0</v>
      </c>
      <c r="AQ66" s="80">
        <f>AQ67</f>
        <v>0</v>
      </c>
      <c r="AR66" s="80"/>
      <c r="AS66" s="80"/>
      <c r="AT66" s="80">
        <f t="shared" si="270"/>
        <v>217000</v>
      </c>
      <c r="AU66" s="80">
        <f>AU67+AU68</f>
        <v>217000</v>
      </c>
      <c r="AV66" s="80"/>
      <c r="AW66" s="80"/>
      <c r="AX66" s="80">
        <f t="shared" si="262"/>
        <v>-217000</v>
      </c>
      <c r="AY66" s="99" t="e">
        <f t="shared" si="266"/>
        <v>#DIV/0!</v>
      </c>
      <c r="AZ66" s="80">
        <f>AZ67+AZ68</f>
        <v>-217000</v>
      </c>
      <c r="BA66" s="96" t="e">
        <f t="shared" si="256"/>
        <v>#DIV/0!</v>
      </c>
      <c r="BB66" s="80"/>
      <c r="BC66" s="80"/>
      <c r="BD66" s="80">
        <f>SUM(BD67:BD71)</f>
        <v>0</v>
      </c>
      <c r="BE66" s="80"/>
    </row>
    <row r="67" spans="2:57" s="86" customFormat="1" ht="46.5" hidden="1" customHeight="1" x14ac:dyDescent="0.25">
      <c r="B67" s="82"/>
      <c r="C67" s="83" t="s">
        <v>57</v>
      </c>
      <c r="D67" s="84"/>
      <c r="E67" s="84"/>
      <c r="F67" s="84"/>
      <c r="G67" s="84"/>
      <c r="H67" s="84"/>
      <c r="I67" s="84"/>
      <c r="J67" s="84"/>
      <c r="K67" s="525">
        <f t="shared" si="263"/>
        <v>0</v>
      </c>
      <c r="L67" s="525">
        <v>0</v>
      </c>
      <c r="M67" s="525"/>
      <c r="N67" s="525"/>
      <c r="O67" s="525">
        <f t="shared" si="260"/>
        <v>0</v>
      </c>
      <c r="P67" s="522" t="e">
        <f t="shared" si="245"/>
        <v>#DIV/0!</v>
      </c>
      <c r="Q67" s="525">
        <f>AA67-L67</f>
        <v>0</v>
      </c>
      <c r="R67" s="522" t="e">
        <f t="shared" si="246"/>
        <v>#DIV/0!</v>
      </c>
      <c r="S67" s="525"/>
      <c r="T67" s="525"/>
      <c r="U67" s="525"/>
      <c r="V67" s="525"/>
      <c r="W67" s="525">
        <f t="shared" ref="W67" si="278">Y67+AC67</f>
        <v>0</v>
      </c>
      <c r="X67" s="96" t="e">
        <f t="shared" si="248"/>
        <v>#DIV/0!</v>
      </c>
      <c r="Y67" s="85">
        <f>AJ67-U67</f>
        <v>0</v>
      </c>
      <c r="Z67" s="96" t="e">
        <f t="shared" si="249"/>
        <v>#DIV/0!</v>
      </c>
      <c r="AA67" s="85"/>
      <c r="AB67" s="85"/>
      <c r="AC67" s="85"/>
      <c r="AD67" s="85"/>
      <c r="AE67" s="85">
        <f t="shared" si="261"/>
        <v>0</v>
      </c>
      <c r="AF67" s="96" t="e">
        <f t="shared" si="265"/>
        <v>#DIV/0!</v>
      </c>
      <c r="AG67" s="85">
        <f>AQ67-AB67</f>
        <v>0</v>
      </c>
      <c r="AH67" s="96" t="e">
        <f t="shared" si="252"/>
        <v>#DIV/0!</v>
      </c>
      <c r="AI67" s="85"/>
      <c r="AJ67" s="85"/>
      <c r="AK67" s="85"/>
      <c r="AL67" s="85"/>
      <c r="AM67" s="85">
        <v>0</v>
      </c>
      <c r="AN67" s="85"/>
      <c r="AO67" s="85"/>
      <c r="AP67" s="85"/>
      <c r="AQ67" s="85"/>
      <c r="AR67" s="85"/>
      <c r="AS67" s="85"/>
      <c r="AT67" s="85">
        <f t="shared" si="270"/>
        <v>217000</v>
      </c>
      <c r="AU67" s="85">
        <v>217000</v>
      </c>
      <c r="AV67" s="85"/>
      <c r="AW67" s="85"/>
      <c r="AX67" s="85">
        <f t="shared" si="262"/>
        <v>-217000</v>
      </c>
      <c r="AY67" s="99" t="e">
        <f t="shared" si="266"/>
        <v>#DIV/0!</v>
      </c>
      <c r="AZ67" s="85">
        <f>BJ67-AU67</f>
        <v>-217000</v>
      </c>
      <c r="BA67" s="96" t="e">
        <f t="shared" si="256"/>
        <v>#DIV/0!</v>
      </c>
      <c r="BB67" s="85"/>
      <c r="BC67" s="85"/>
      <c r="BD67" s="85"/>
      <c r="BE67" s="85"/>
    </row>
    <row r="68" spans="2:57" s="124" customFormat="1" ht="46.5" hidden="1" customHeight="1" x14ac:dyDescent="0.25">
      <c r="B68" s="122"/>
      <c r="C68" s="77" t="s">
        <v>56</v>
      </c>
      <c r="D68" s="123"/>
      <c r="E68" s="123"/>
      <c r="F68" s="123"/>
      <c r="G68" s="123"/>
      <c r="H68" s="123"/>
      <c r="I68" s="123"/>
      <c r="J68" s="123"/>
      <c r="K68" s="524">
        <f t="shared" si="263"/>
        <v>0</v>
      </c>
      <c r="L68" s="524">
        <f>SUM(L69:L71)</f>
        <v>0</v>
      </c>
      <c r="M68" s="524"/>
      <c r="N68" s="524"/>
      <c r="O68" s="524">
        <f t="shared" si="260"/>
        <v>0</v>
      </c>
      <c r="P68" s="522" t="e">
        <f t="shared" si="245"/>
        <v>#DIV/0!</v>
      </c>
      <c r="Q68" s="524">
        <f>SUM(Q69:Q71)</f>
        <v>0</v>
      </c>
      <c r="R68" s="522" t="e">
        <f t="shared" si="246"/>
        <v>#DIV/0!</v>
      </c>
      <c r="S68" s="524"/>
      <c r="T68" s="524"/>
      <c r="U68" s="524"/>
      <c r="V68" s="524"/>
      <c r="W68" s="524">
        <f>Y68</f>
        <v>0</v>
      </c>
      <c r="X68" s="96" t="e">
        <f t="shared" si="248"/>
        <v>#DIV/0!</v>
      </c>
      <c r="Y68" s="21">
        <f>SUM(Y69:Y71)</f>
        <v>0</v>
      </c>
      <c r="Z68" s="96" t="e">
        <f t="shared" si="249"/>
        <v>#DIV/0!</v>
      </c>
      <c r="AA68" s="21"/>
      <c r="AB68" s="21"/>
      <c r="AC68" s="21"/>
      <c r="AD68" s="21"/>
      <c r="AE68" s="21">
        <f t="shared" si="261"/>
        <v>0</v>
      </c>
      <c r="AF68" s="96" t="e">
        <f t="shared" si="265"/>
        <v>#DIV/0!</v>
      </c>
      <c r="AG68" s="21">
        <f>SUM(AG69:AG71)</f>
        <v>0</v>
      </c>
      <c r="AH68" s="96" t="e">
        <f t="shared" si="252"/>
        <v>#DIV/0!</v>
      </c>
      <c r="AI68" s="21"/>
      <c r="AJ68" s="21"/>
      <c r="AK68" s="21"/>
      <c r="AL68" s="21"/>
      <c r="AM68" s="21">
        <v>0</v>
      </c>
      <c r="AN68" s="21"/>
      <c r="AO68" s="21"/>
      <c r="AP68" s="21"/>
      <c r="AQ68" s="21"/>
      <c r="AR68" s="21"/>
      <c r="AS68" s="21"/>
      <c r="AT68" s="21">
        <f t="shared" si="270"/>
        <v>0</v>
      </c>
      <c r="AU68" s="21">
        <f>AU69+AU70+AU71</f>
        <v>0</v>
      </c>
      <c r="AV68" s="21"/>
      <c r="AW68" s="21"/>
      <c r="AX68" s="460">
        <f t="shared" si="262"/>
        <v>0</v>
      </c>
      <c r="AY68" s="99" t="e">
        <f t="shared" si="266"/>
        <v>#DIV/0!</v>
      </c>
      <c r="AZ68" s="418">
        <f>SUM(AZ69:AZ71)</f>
        <v>0</v>
      </c>
      <c r="BA68" s="96" t="e">
        <f t="shared" si="256"/>
        <v>#DIV/0!</v>
      </c>
      <c r="BB68" s="418"/>
      <c r="BC68" s="418"/>
      <c r="BD68" s="418"/>
      <c r="BE68" s="418"/>
    </row>
    <row r="69" spans="2:57" s="120" customFormat="1" ht="30.75" hidden="1" customHeight="1" x14ac:dyDescent="0.25">
      <c r="B69" s="115"/>
      <c r="C69" s="113" t="s">
        <v>65</v>
      </c>
      <c r="D69" s="117"/>
      <c r="E69" s="117"/>
      <c r="F69" s="117"/>
      <c r="G69" s="117"/>
      <c r="H69" s="117"/>
      <c r="I69" s="117"/>
      <c r="J69" s="117"/>
      <c r="K69" s="530">
        <f t="shared" si="263"/>
        <v>0</v>
      </c>
      <c r="L69" s="530">
        <v>0</v>
      </c>
      <c r="M69" s="530"/>
      <c r="N69" s="530"/>
      <c r="O69" s="530">
        <f t="shared" si="260"/>
        <v>0</v>
      </c>
      <c r="P69" s="522" t="e">
        <f t="shared" si="245"/>
        <v>#DIV/0!</v>
      </c>
      <c r="Q69" s="530">
        <f>AA69-L69</f>
        <v>0</v>
      </c>
      <c r="R69" s="522" t="e">
        <f t="shared" si="246"/>
        <v>#DIV/0!</v>
      </c>
      <c r="S69" s="530"/>
      <c r="T69" s="530"/>
      <c r="U69" s="530"/>
      <c r="V69" s="530"/>
      <c r="W69" s="530">
        <f>Y69</f>
        <v>0</v>
      </c>
      <c r="X69" s="96" t="e">
        <f t="shared" si="248"/>
        <v>#DIV/0!</v>
      </c>
      <c r="Y69" s="118">
        <f>AJ69-U69</f>
        <v>0</v>
      </c>
      <c r="Z69" s="96" t="e">
        <f t="shared" si="249"/>
        <v>#DIV/0!</v>
      </c>
      <c r="AA69" s="118"/>
      <c r="AB69" s="118"/>
      <c r="AC69" s="118"/>
      <c r="AD69" s="118"/>
      <c r="AE69" s="118">
        <f t="shared" si="261"/>
        <v>0</v>
      </c>
      <c r="AF69" s="96" t="e">
        <f t="shared" si="265"/>
        <v>#DIV/0!</v>
      </c>
      <c r="AG69" s="118">
        <f>AQ69-AB69</f>
        <v>0</v>
      </c>
      <c r="AH69" s="96" t="e">
        <f t="shared" si="252"/>
        <v>#DIV/0!</v>
      </c>
      <c r="AI69" s="118"/>
      <c r="AJ69" s="118"/>
      <c r="AK69" s="118"/>
      <c r="AL69" s="118"/>
      <c r="AM69" s="118">
        <f>AU69-AA69</f>
        <v>0</v>
      </c>
      <c r="AN69" s="118"/>
      <c r="AO69" s="118"/>
      <c r="AP69" s="118"/>
      <c r="AQ69" s="118"/>
      <c r="AR69" s="118"/>
      <c r="AS69" s="118"/>
      <c r="AT69" s="118">
        <f t="shared" si="270"/>
        <v>0</v>
      </c>
      <c r="AU69" s="118">
        <f>L69</f>
        <v>0</v>
      </c>
      <c r="AV69" s="118"/>
      <c r="AW69" s="118"/>
      <c r="AX69" s="118">
        <f t="shared" si="262"/>
        <v>0</v>
      </c>
      <c r="AY69" s="99" t="e">
        <f t="shared" si="266"/>
        <v>#DIV/0!</v>
      </c>
      <c r="AZ69" s="118">
        <f>BJ69-AU69</f>
        <v>0</v>
      </c>
      <c r="BA69" s="96" t="e">
        <f t="shared" si="256"/>
        <v>#DIV/0!</v>
      </c>
      <c r="BB69" s="118"/>
      <c r="BC69" s="118"/>
      <c r="BD69" s="118"/>
      <c r="BE69" s="118"/>
    </row>
    <row r="70" spans="2:57" s="120" customFormat="1" ht="47.25" hidden="1" customHeight="1" x14ac:dyDescent="0.25">
      <c r="B70" s="115"/>
      <c r="C70" s="113" t="s">
        <v>73</v>
      </c>
      <c r="D70" s="117"/>
      <c r="E70" s="117"/>
      <c r="F70" s="117"/>
      <c r="G70" s="117"/>
      <c r="H70" s="117"/>
      <c r="I70" s="117"/>
      <c r="J70" s="117"/>
      <c r="K70" s="530">
        <f t="shared" si="263"/>
        <v>0</v>
      </c>
      <c r="L70" s="530">
        <v>0</v>
      </c>
      <c r="M70" s="530"/>
      <c r="N70" s="530"/>
      <c r="O70" s="530">
        <f t="shared" si="260"/>
        <v>0</v>
      </c>
      <c r="P70" s="522" t="e">
        <f t="shared" si="245"/>
        <v>#DIV/0!</v>
      </c>
      <c r="Q70" s="530">
        <f>AA70-L70</f>
        <v>0</v>
      </c>
      <c r="R70" s="522" t="e">
        <f t="shared" si="246"/>
        <v>#DIV/0!</v>
      </c>
      <c r="S70" s="530"/>
      <c r="T70" s="530"/>
      <c r="U70" s="530"/>
      <c r="V70" s="530"/>
      <c r="W70" s="530">
        <f>Y70</f>
        <v>0</v>
      </c>
      <c r="X70" s="96" t="e">
        <f t="shared" si="248"/>
        <v>#DIV/0!</v>
      </c>
      <c r="Y70" s="118">
        <f>AJ70-U70</f>
        <v>0</v>
      </c>
      <c r="Z70" s="96" t="e">
        <f t="shared" si="249"/>
        <v>#DIV/0!</v>
      </c>
      <c r="AA70" s="118"/>
      <c r="AB70" s="118"/>
      <c r="AC70" s="118"/>
      <c r="AD70" s="118"/>
      <c r="AE70" s="118">
        <f t="shared" si="261"/>
        <v>0</v>
      </c>
      <c r="AF70" s="96" t="e">
        <f t="shared" si="265"/>
        <v>#DIV/0!</v>
      </c>
      <c r="AG70" s="118">
        <f>AQ70-AB70</f>
        <v>0</v>
      </c>
      <c r="AH70" s="96" t="e">
        <f t="shared" si="252"/>
        <v>#DIV/0!</v>
      </c>
      <c r="AI70" s="118"/>
      <c r="AJ70" s="118"/>
      <c r="AK70" s="118"/>
      <c r="AL70" s="118"/>
      <c r="AM70" s="118">
        <v>0</v>
      </c>
      <c r="AN70" s="118"/>
      <c r="AO70" s="118"/>
      <c r="AP70" s="118"/>
      <c r="AQ70" s="118"/>
      <c r="AR70" s="118"/>
      <c r="AS70" s="118"/>
      <c r="AT70" s="118">
        <f t="shared" si="270"/>
        <v>0</v>
      </c>
      <c r="AU70" s="118">
        <f>AA70</f>
        <v>0</v>
      </c>
      <c r="AV70" s="118"/>
      <c r="AW70" s="118"/>
      <c r="AX70" s="118">
        <f t="shared" si="262"/>
        <v>0</v>
      </c>
      <c r="AY70" s="99" t="e">
        <f t="shared" si="266"/>
        <v>#DIV/0!</v>
      </c>
      <c r="AZ70" s="118">
        <f>BJ70-AU70</f>
        <v>0</v>
      </c>
      <c r="BA70" s="96" t="e">
        <f t="shared" si="256"/>
        <v>#DIV/0!</v>
      </c>
      <c r="BB70" s="118"/>
      <c r="BC70" s="118"/>
      <c r="BD70" s="118"/>
      <c r="BE70" s="118"/>
    </row>
    <row r="71" spans="2:57" s="120" customFormat="1" ht="27.75" hidden="1" customHeight="1" x14ac:dyDescent="0.25">
      <c r="B71" s="115"/>
      <c r="C71" s="113" t="s">
        <v>66</v>
      </c>
      <c r="D71" s="117"/>
      <c r="E71" s="117">
        <f t="shared" ref="E71:E75" si="279">F71+G71</f>
        <v>0</v>
      </c>
      <c r="F71" s="117"/>
      <c r="G71" s="117"/>
      <c r="H71" s="117"/>
      <c r="I71" s="117"/>
      <c r="J71" s="117"/>
      <c r="K71" s="530">
        <f t="shared" si="263"/>
        <v>0</v>
      </c>
      <c r="L71" s="530">
        <v>0</v>
      </c>
      <c r="M71" s="530"/>
      <c r="N71" s="530"/>
      <c r="O71" s="530">
        <f t="shared" si="260"/>
        <v>0</v>
      </c>
      <c r="P71" s="522" t="e">
        <f t="shared" si="245"/>
        <v>#DIV/0!</v>
      </c>
      <c r="Q71" s="530">
        <f>AA71-L71</f>
        <v>0</v>
      </c>
      <c r="R71" s="522" t="e">
        <f t="shared" si="246"/>
        <v>#DIV/0!</v>
      </c>
      <c r="S71" s="530"/>
      <c r="T71" s="530"/>
      <c r="U71" s="530"/>
      <c r="V71" s="530"/>
      <c r="W71" s="530">
        <f>Y71</f>
        <v>0</v>
      </c>
      <c r="X71" s="96" t="e">
        <f t="shared" si="248"/>
        <v>#DIV/0!</v>
      </c>
      <c r="Y71" s="118">
        <f>AJ71-U71</f>
        <v>0</v>
      </c>
      <c r="Z71" s="96" t="e">
        <f t="shared" si="249"/>
        <v>#DIV/0!</v>
      </c>
      <c r="AA71" s="118"/>
      <c r="AB71" s="118"/>
      <c r="AC71" s="118"/>
      <c r="AD71" s="118"/>
      <c r="AE71" s="118">
        <f t="shared" si="261"/>
        <v>0</v>
      </c>
      <c r="AF71" s="96" t="e">
        <f t="shared" si="265"/>
        <v>#DIV/0!</v>
      </c>
      <c r="AG71" s="118">
        <f>AQ71-AB71</f>
        <v>0</v>
      </c>
      <c r="AH71" s="96" t="e">
        <f t="shared" si="252"/>
        <v>#DIV/0!</v>
      </c>
      <c r="AI71" s="118"/>
      <c r="AJ71" s="118"/>
      <c r="AK71" s="118"/>
      <c r="AL71" s="118"/>
      <c r="AM71" s="118">
        <f>AU71-AA71</f>
        <v>0</v>
      </c>
      <c r="AN71" s="118"/>
      <c r="AO71" s="118"/>
      <c r="AP71" s="118"/>
      <c r="AQ71" s="118"/>
      <c r="AR71" s="118"/>
      <c r="AS71" s="118"/>
      <c r="AT71" s="118">
        <f t="shared" si="270"/>
        <v>0</v>
      </c>
      <c r="AU71" s="118">
        <f>L71</f>
        <v>0</v>
      </c>
      <c r="AV71" s="118"/>
      <c r="AW71" s="118"/>
      <c r="AX71" s="118">
        <f t="shared" si="262"/>
        <v>0</v>
      </c>
      <c r="AY71" s="99" t="e">
        <f t="shared" si="266"/>
        <v>#DIV/0!</v>
      </c>
      <c r="AZ71" s="118">
        <f>BJ71-AU71</f>
        <v>0</v>
      </c>
      <c r="BA71" s="96" t="e">
        <f t="shared" si="256"/>
        <v>#DIV/0!</v>
      </c>
      <c r="BB71" s="118"/>
      <c r="BC71" s="118"/>
      <c r="BD71" s="118"/>
      <c r="BE71" s="118"/>
    </row>
    <row r="72" spans="2:57" s="121" customFormat="1" ht="92.25" hidden="1" customHeight="1" x14ac:dyDescent="0.25">
      <c r="B72" s="76" t="s">
        <v>31</v>
      </c>
      <c r="C72" s="77" t="s">
        <v>74</v>
      </c>
      <c r="D72" s="78"/>
      <c r="E72" s="79">
        <f t="shared" si="279"/>
        <v>55000</v>
      </c>
      <c r="F72" s="78">
        <f>SUM(F73:F74)</f>
        <v>55000</v>
      </c>
      <c r="G72" s="78">
        <f>SUM(G73:G74)</f>
        <v>0</v>
      </c>
      <c r="H72" s="78">
        <f>I72</f>
        <v>-55000</v>
      </c>
      <c r="I72" s="78">
        <f>I73</f>
        <v>-55000</v>
      </c>
      <c r="J72" s="78"/>
      <c r="K72" s="523">
        <f t="shared" si="263"/>
        <v>0</v>
      </c>
      <c r="L72" s="523">
        <f>L73+L74</f>
        <v>0</v>
      </c>
      <c r="M72" s="523"/>
      <c r="N72" s="523"/>
      <c r="O72" s="528">
        <f t="shared" si="260"/>
        <v>0</v>
      </c>
      <c r="P72" s="522" t="e">
        <f t="shared" si="245"/>
        <v>#DIV/0!</v>
      </c>
      <c r="Q72" s="528">
        <f>SUM(Q73:Q74)</f>
        <v>0</v>
      </c>
      <c r="R72" s="522" t="e">
        <f t="shared" si="246"/>
        <v>#DIV/0!</v>
      </c>
      <c r="S72" s="523"/>
      <c r="T72" s="523"/>
      <c r="U72" s="523">
        <f>SUM(U73:U74)</f>
        <v>0</v>
      </c>
      <c r="V72" s="523"/>
      <c r="W72" s="528">
        <f t="shared" ref="W72:W74" si="280">Y72+AC72</f>
        <v>0</v>
      </c>
      <c r="X72" s="96" t="e">
        <f t="shared" si="248"/>
        <v>#DIV/0!</v>
      </c>
      <c r="Y72" s="111">
        <f>SUM(Y73:Y74)</f>
        <v>0</v>
      </c>
      <c r="Z72" s="96" t="e">
        <f t="shared" si="249"/>
        <v>#DIV/0!</v>
      </c>
      <c r="AA72" s="80"/>
      <c r="AB72" s="80"/>
      <c r="AC72" s="80">
        <f>SUM(AC73:AC74)</f>
        <v>0</v>
      </c>
      <c r="AD72" s="80"/>
      <c r="AE72" s="111">
        <f t="shared" ca="1" si="261"/>
        <v>0</v>
      </c>
      <c r="AF72" s="96">
        <f t="shared" ca="1" si="265"/>
        <v>0</v>
      </c>
      <c r="AG72" s="111">
        <f ca="1">SUM(AG73:AG74)</f>
        <v>0</v>
      </c>
      <c r="AH72" s="96">
        <f t="shared" ca="1" si="252"/>
        <v>0</v>
      </c>
      <c r="AI72" s="80"/>
      <c r="AJ72" s="80"/>
      <c r="AK72" s="80">
        <f>SUM(AK73:AK74)</f>
        <v>0</v>
      </c>
      <c r="AL72" s="80"/>
      <c r="AM72" s="80">
        <f>AM73</f>
        <v>0</v>
      </c>
      <c r="AN72" s="80"/>
      <c r="AO72" s="80"/>
      <c r="AP72" s="80">
        <f ca="1">AQ72</f>
        <v>0</v>
      </c>
      <c r="AQ72" s="80">
        <f ca="1">AQ73</f>
        <v>0</v>
      </c>
      <c r="AR72" s="80"/>
      <c r="AS72" s="80"/>
      <c r="AT72" s="80">
        <f t="shared" si="270"/>
        <v>0</v>
      </c>
      <c r="AU72" s="80">
        <f>AU73+AU74</f>
        <v>0</v>
      </c>
      <c r="AV72" s="80"/>
      <c r="AW72" s="80"/>
      <c r="AX72" s="111">
        <f t="shared" si="262"/>
        <v>0</v>
      </c>
      <c r="AY72" s="99" t="e">
        <f t="shared" si="266"/>
        <v>#DIV/0!</v>
      </c>
      <c r="AZ72" s="111">
        <f>SUM(AZ73:AZ74)</f>
        <v>0</v>
      </c>
      <c r="BA72" s="96">
        <f t="shared" ca="1" si="256"/>
        <v>0</v>
      </c>
      <c r="BB72" s="80"/>
      <c r="BC72" s="80"/>
      <c r="BD72" s="80">
        <f>SUM(BD73:BD74)</f>
        <v>0</v>
      </c>
      <c r="BE72" s="80"/>
    </row>
    <row r="73" spans="2:57" s="120" customFormat="1" ht="30" hidden="1" customHeight="1" x14ac:dyDescent="0.25">
      <c r="B73" s="125"/>
      <c r="C73" s="113" t="s">
        <v>65</v>
      </c>
      <c r="D73" s="117"/>
      <c r="E73" s="106">
        <f t="shared" si="279"/>
        <v>55000</v>
      </c>
      <c r="F73" s="117">
        <v>55000</v>
      </c>
      <c r="G73" s="117"/>
      <c r="H73" s="117">
        <f>I73</f>
        <v>-55000</v>
      </c>
      <c r="I73" s="117">
        <f>L73-E73</f>
        <v>-55000</v>
      </c>
      <c r="J73" s="117"/>
      <c r="K73" s="530">
        <f t="shared" si="263"/>
        <v>0</v>
      </c>
      <c r="L73" s="530">
        <v>0</v>
      </c>
      <c r="M73" s="530"/>
      <c r="N73" s="530"/>
      <c r="O73" s="530">
        <f t="shared" si="260"/>
        <v>0</v>
      </c>
      <c r="P73" s="522" t="e">
        <f t="shared" si="245"/>
        <v>#DIV/0!</v>
      </c>
      <c r="Q73" s="530">
        <f>AA73-L73</f>
        <v>0</v>
      </c>
      <c r="R73" s="522" t="e">
        <f t="shared" si="246"/>
        <v>#DIV/0!</v>
      </c>
      <c r="S73" s="530"/>
      <c r="T73" s="530"/>
      <c r="U73" s="530"/>
      <c r="V73" s="530"/>
      <c r="W73" s="530">
        <f t="shared" si="280"/>
        <v>0</v>
      </c>
      <c r="X73" s="96" t="e">
        <f t="shared" si="248"/>
        <v>#DIV/0!</v>
      </c>
      <c r="Y73" s="118">
        <f>AJ73-U73</f>
        <v>0</v>
      </c>
      <c r="Z73" s="96" t="e">
        <f t="shared" si="249"/>
        <v>#DIV/0!</v>
      </c>
      <c r="AA73" s="118"/>
      <c r="AB73" s="118"/>
      <c r="AC73" s="118"/>
      <c r="AD73" s="118"/>
      <c r="AE73" s="118">
        <f t="shared" ca="1" si="261"/>
        <v>0</v>
      </c>
      <c r="AF73" s="96">
        <f t="shared" ca="1" si="265"/>
        <v>0</v>
      </c>
      <c r="AG73" s="118">
        <f ca="1">AQ73-AB73</f>
        <v>0</v>
      </c>
      <c r="AH73" s="96">
        <f t="shared" ca="1" si="252"/>
        <v>0</v>
      </c>
      <c r="AI73" s="118"/>
      <c r="AJ73" s="118"/>
      <c r="AK73" s="118"/>
      <c r="AL73" s="118"/>
      <c r="AM73" s="118">
        <f>AU73-AA73</f>
        <v>0</v>
      </c>
      <c r="AN73" s="118"/>
      <c r="AO73" s="118"/>
      <c r="AP73" s="118">
        <f ca="1">AQ73</f>
        <v>0</v>
      </c>
      <c r="AQ73" s="118">
        <f ca="1">AX73-AE73</f>
        <v>0</v>
      </c>
      <c r="AR73" s="118"/>
      <c r="AS73" s="118"/>
      <c r="AT73" s="118">
        <f t="shared" si="270"/>
        <v>0</v>
      </c>
      <c r="AU73" s="118">
        <f>AA73</f>
        <v>0</v>
      </c>
      <c r="AV73" s="118"/>
      <c r="AW73" s="118"/>
      <c r="AX73" s="118">
        <f t="shared" si="262"/>
        <v>0</v>
      </c>
      <c r="AY73" s="99" t="e">
        <f t="shared" si="266"/>
        <v>#DIV/0!</v>
      </c>
      <c r="AZ73" s="118">
        <f>BJ73-AU73</f>
        <v>0</v>
      </c>
      <c r="BA73" s="96">
        <f t="shared" ca="1" si="256"/>
        <v>0</v>
      </c>
      <c r="BB73" s="118"/>
      <c r="BC73" s="118"/>
      <c r="BD73" s="118"/>
      <c r="BE73" s="118"/>
    </row>
    <row r="74" spans="2:57" s="120" customFormat="1" ht="31.5" hidden="1" customHeight="1" x14ac:dyDescent="0.25">
      <c r="B74" s="115"/>
      <c r="C74" s="113" t="s">
        <v>75</v>
      </c>
      <c r="D74" s="117"/>
      <c r="E74" s="106">
        <f t="shared" si="279"/>
        <v>0</v>
      </c>
      <c r="F74" s="117">
        <v>0</v>
      </c>
      <c r="G74" s="117"/>
      <c r="H74" s="117"/>
      <c r="I74" s="117"/>
      <c r="J74" s="117"/>
      <c r="K74" s="530">
        <f t="shared" si="263"/>
        <v>0</v>
      </c>
      <c r="L74" s="530">
        <v>0</v>
      </c>
      <c r="M74" s="530"/>
      <c r="N74" s="530"/>
      <c r="O74" s="530">
        <f t="shared" si="260"/>
        <v>0</v>
      </c>
      <c r="P74" s="522" t="e">
        <f t="shared" si="245"/>
        <v>#DIV/0!</v>
      </c>
      <c r="Q74" s="530">
        <f>AA74-L74</f>
        <v>0</v>
      </c>
      <c r="R74" s="522" t="e">
        <f t="shared" si="246"/>
        <v>#DIV/0!</v>
      </c>
      <c r="S74" s="530"/>
      <c r="T74" s="530"/>
      <c r="U74" s="530"/>
      <c r="V74" s="530"/>
      <c r="W74" s="530">
        <f t="shared" si="280"/>
        <v>0</v>
      </c>
      <c r="X74" s="96" t="e">
        <f t="shared" si="248"/>
        <v>#DIV/0!</v>
      </c>
      <c r="Y74" s="118">
        <f>AJ74-U74</f>
        <v>0</v>
      </c>
      <c r="Z74" s="96" t="e">
        <f t="shared" si="249"/>
        <v>#DIV/0!</v>
      </c>
      <c r="AA74" s="118"/>
      <c r="AB74" s="118"/>
      <c r="AC74" s="118"/>
      <c r="AD74" s="118"/>
      <c r="AE74" s="118">
        <f t="shared" si="261"/>
        <v>0</v>
      </c>
      <c r="AF74" s="96" t="e">
        <f t="shared" si="265"/>
        <v>#DIV/0!</v>
      </c>
      <c r="AG74" s="118">
        <f>AQ74-AB74</f>
        <v>0</v>
      </c>
      <c r="AH74" s="96" t="e">
        <f t="shared" si="252"/>
        <v>#DIV/0!</v>
      </c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>
        <f t="shared" si="270"/>
        <v>0</v>
      </c>
      <c r="AU74" s="118">
        <f>L74</f>
        <v>0</v>
      </c>
      <c r="AV74" s="118"/>
      <c r="AW74" s="118"/>
      <c r="AX74" s="118">
        <f t="shared" si="262"/>
        <v>0</v>
      </c>
      <c r="AY74" s="99" t="e">
        <f t="shared" si="266"/>
        <v>#DIV/0!</v>
      </c>
      <c r="AZ74" s="118">
        <f>BJ74-AU74</f>
        <v>0</v>
      </c>
      <c r="BA74" s="96" t="e">
        <f t="shared" si="256"/>
        <v>#DIV/0!</v>
      </c>
      <c r="BB74" s="118"/>
      <c r="BC74" s="118"/>
      <c r="BD74" s="118"/>
      <c r="BE74" s="118"/>
    </row>
    <row r="75" spans="2:57" s="121" customFormat="1" ht="171.75" hidden="1" customHeight="1" x14ac:dyDescent="0.25">
      <c r="B75" s="76" t="s">
        <v>76</v>
      </c>
      <c r="C75" s="77" t="s">
        <v>77</v>
      </c>
      <c r="D75" s="78"/>
      <c r="E75" s="79">
        <f t="shared" si="279"/>
        <v>20250</v>
      </c>
      <c r="F75" s="78">
        <f>F77+F80</f>
        <v>20250</v>
      </c>
      <c r="G75" s="78">
        <f>SUM(G77:G80)</f>
        <v>0</v>
      </c>
      <c r="H75" s="78"/>
      <c r="I75" s="78"/>
      <c r="J75" s="78"/>
      <c r="K75" s="523">
        <f t="shared" si="263"/>
        <v>0</v>
      </c>
      <c r="L75" s="523">
        <f>SUM(L77:L80)</f>
        <v>0</v>
      </c>
      <c r="M75" s="523"/>
      <c r="N75" s="523"/>
      <c r="O75" s="528">
        <f t="shared" si="260"/>
        <v>0</v>
      </c>
      <c r="P75" s="522" t="e">
        <f t="shared" si="245"/>
        <v>#DIV/0!</v>
      </c>
      <c r="Q75" s="528">
        <f>SUM(Q77:Q80)</f>
        <v>0</v>
      </c>
      <c r="R75" s="522" t="e">
        <f t="shared" si="246"/>
        <v>#DIV/0!</v>
      </c>
      <c r="S75" s="523"/>
      <c r="T75" s="523"/>
      <c r="U75" s="523">
        <f>SUM(U77:U80)</f>
        <v>0</v>
      </c>
      <c r="V75" s="523"/>
      <c r="W75" s="528">
        <f>Y75+AC75</f>
        <v>0</v>
      </c>
      <c r="X75" s="96" t="e">
        <f t="shared" si="248"/>
        <v>#DIV/0!</v>
      </c>
      <c r="Y75" s="111">
        <f>SUM(Y77:Y80)</f>
        <v>0</v>
      </c>
      <c r="Z75" s="96" t="e">
        <f t="shared" si="249"/>
        <v>#DIV/0!</v>
      </c>
      <c r="AA75" s="80"/>
      <c r="AB75" s="80"/>
      <c r="AC75" s="80">
        <f>SUM(AC77:AC80)</f>
        <v>0</v>
      </c>
      <c r="AD75" s="80"/>
      <c r="AE75" s="111">
        <f t="shared" si="261"/>
        <v>0</v>
      </c>
      <c r="AF75" s="96" t="e">
        <f t="shared" si="265"/>
        <v>#DIV/0!</v>
      </c>
      <c r="AG75" s="111">
        <f>SUM(AG77:AG80)</f>
        <v>0</v>
      </c>
      <c r="AH75" s="96" t="e">
        <f t="shared" si="252"/>
        <v>#DIV/0!</v>
      </c>
      <c r="AI75" s="80"/>
      <c r="AJ75" s="80"/>
      <c r="AK75" s="80">
        <f>SUM(AK77:AK80)</f>
        <v>0</v>
      </c>
      <c r="AL75" s="80"/>
      <c r="AM75" s="80">
        <f>SUM(AM77:AM80)</f>
        <v>0</v>
      </c>
      <c r="AN75" s="80"/>
      <c r="AO75" s="80"/>
      <c r="AP75" s="80">
        <f>AQ75</f>
        <v>-774244.74508000002</v>
      </c>
      <c r="AQ75" s="80">
        <f>AX75-AE75</f>
        <v>-774244.74508000002</v>
      </c>
      <c r="AR75" s="80"/>
      <c r="AS75" s="80"/>
      <c r="AT75" s="111">
        <f>AU75+AW75</f>
        <v>774244.74508000002</v>
      </c>
      <c r="AU75" s="80">
        <f>SUM(AU77:AU80)</f>
        <v>774244.74508000002</v>
      </c>
      <c r="AV75" s="80"/>
      <c r="AW75" s="80"/>
      <c r="AX75" s="111">
        <f t="shared" si="262"/>
        <v>-774244.74508000002</v>
      </c>
      <c r="AY75" s="99" t="e">
        <f t="shared" si="266"/>
        <v>#DIV/0!</v>
      </c>
      <c r="AZ75" s="111">
        <f>SUM(AZ77:AZ80)</f>
        <v>-774244.74508000002</v>
      </c>
      <c r="BA75" s="96" t="e">
        <f t="shared" si="256"/>
        <v>#DIV/0!</v>
      </c>
      <c r="BB75" s="80"/>
      <c r="BC75" s="80"/>
      <c r="BD75" s="80">
        <f>SUM(BD77:BD80)</f>
        <v>0</v>
      </c>
      <c r="BE75" s="80"/>
    </row>
    <row r="76" spans="2:57" s="121" customFormat="1" ht="45" hidden="1" customHeight="1" x14ac:dyDescent="0.25">
      <c r="B76" s="76"/>
      <c r="C76" s="77" t="s">
        <v>56</v>
      </c>
      <c r="D76" s="78"/>
      <c r="E76" s="79"/>
      <c r="F76" s="78"/>
      <c r="G76" s="78"/>
      <c r="H76" s="78"/>
      <c r="I76" s="78"/>
      <c r="J76" s="78"/>
      <c r="K76" s="523">
        <f t="shared" si="263"/>
        <v>0</v>
      </c>
      <c r="L76" s="523">
        <f>SUM(L77:L79)</f>
        <v>0</v>
      </c>
      <c r="M76" s="523"/>
      <c r="N76" s="523"/>
      <c r="O76" s="523">
        <f t="shared" si="260"/>
        <v>0</v>
      </c>
      <c r="P76" s="522" t="e">
        <f t="shared" si="245"/>
        <v>#DIV/0!</v>
      </c>
      <c r="Q76" s="523">
        <f>Q77+Q79</f>
        <v>0</v>
      </c>
      <c r="R76" s="522" t="e">
        <f t="shared" si="246"/>
        <v>#DIV/0!</v>
      </c>
      <c r="S76" s="523"/>
      <c r="T76" s="523"/>
      <c r="U76" s="523"/>
      <c r="V76" s="523"/>
      <c r="W76" s="523">
        <f>Y76</f>
        <v>0</v>
      </c>
      <c r="X76" s="96" t="e">
        <f t="shared" si="248"/>
        <v>#DIV/0!</v>
      </c>
      <c r="Y76" s="80">
        <f>Y77+Y79</f>
        <v>0</v>
      </c>
      <c r="Z76" s="96" t="e">
        <f t="shared" si="249"/>
        <v>#DIV/0!</v>
      </c>
      <c r="AA76" s="80"/>
      <c r="AB76" s="80"/>
      <c r="AC76" s="80"/>
      <c r="AD76" s="80"/>
      <c r="AE76" s="80">
        <f t="shared" si="261"/>
        <v>0</v>
      </c>
      <c r="AF76" s="96" t="e">
        <f t="shared" si="265"/>
        <v>#DIV/0!</v>
      </c>
      <c r="AG76" s="80">
        <f>AG77+AG79</f>
        <v>0</v>
      </c>
      <c r="AH76" s="96" t="e">
        <f t="shared" si="252"/>
        <v>#DIV/0!</v>
      </c>
      <c r="AI76" s="80"/>
      <c r="AJ76" s="80"/>
      <c r="AK76" s="80"/>
      <c r="AL76" s="80"/>
      <c r="AM76" s="80">
        <f>AM77+AM79</f>
        <v>0</v>
      </c>
      <c r="AN76" s="80"/>
      <c r="AO76" s="80"/>
      <c r="AP76" s="80"/>
      <c r="AQ76" s="80"/>
      <c r="AR76" s="80"/>
      <c r="AS76" s="80"/>
      <c r="AT76" s="80">
        <f>AU76</f>
        <v>90000</v>
      </c>
      <c r="AU76" s="80">
        <f>AU77+AU79</f>
        <v>90000</v>
      </c>
      <c r="AV76" s="80"/>
      <c r="AW76" s="80"/>
      <c r="AX76" s="80">
        <f t="shared" si="262"/>
        <v>-90000</v>
      </c>
      <c r="AY76" s="99" t="e">
        <f t="shared" si="266"/>
        <v>#DIV/0!</v>
      </c>
      <c r="AZ76" s="80">
        <f>AZ77+AZ79</f>
        <v>-90000</v>
      </c>
      <c r="BA76" s="96" t="e">
        <f t="shared" si="256"/>
        <v>#DIV/0!</v>
      </c>
      <c r="BB76" s="80"/>
      <c r="BC76" s="80"/>
      <c r="BD76" s="80"/>
      <c r="BE76" s="80"/>
    </row>
    <row r="77" spans="2:57" s="120" customFormat="1" ht="24" hidden="1" customHeight="1" x14ac:dyDescent="0.25">
      <c r="B77" s="115"/>
      <c r="C77" s="113" t="s">
        <v>65</v>
      </c>
      <c r="D77" s="117"/>
      <c r="E77" s="117">
        <f t="shared" ref="E77" si="281">F77+G77</f>
        <v>20250</v>
      </c>
      <c r="F77" s="117">
        <v>20250</v>
      </c>
      <c r="G77" s="117">
        <v>0</v>
      </c>
      <c r="H77" s="117"/>
      <c r="I77" s="117"/>
      <c r="J77" s="117"/>
      <c r="K77" s="530">
        <f t="shared" si="263"/>
        <v>0</v>
      </c>
      <c r="L77" s="530">
        <v>0</v>
      </c>
      <c r="M77" s="530"/>
      <c r="N77" s="530"/>
      <c r="O77" s="530">
        <f t="shared" si="260"/>
        <v>0</v>
      </c>
      <c r="P77" s="522" t="e">
        <f t="shared" si="245"/>
        <v>#DIV/0!</v>
      </c>
      <c r="Q77" s="530">
        <f>AA77-L77</f>
        <v>0</v>
      </c>
      <c r="R77" s="522" t="e">
        <f t="shared" si="246"/>
        <v>#DIV/0!</v>
      </c>
      <c r="S77" s="530"/>
      <c r="T77" s="530"/>
      <c r="U77" s="530"/>
      <c r="V77" s="530"/>
      <c r="W77" s="530">
        <f>Y77+AC77</f>
        <v>0</v>
      </c>
      <c r="X77" s="96" t="e">
        <f t="shared" si="248"/>
        <v>#DIV/0!</v>
      </c>
      <c r="Y77" s="118">
        <f>AJ77-U77</f>
        <v>0</v>
      </c>
      <c r="Z77" s="96" t="e">
        <f t="shared" si="249"/>
        <v>#DIV/0!</v>
      </c>
      <c r="AA77" s="118"/>
      <c r="AB77" s="118"/>
      <c r="AC77" s="118"/>
      <c r="AD77" s="118"/>
      <c r="AE77" s="118">
        <f t="shared" si="261"/>
        <v>0</v>
      </c>
      <c r="AF77" s="96" t="e">
        <f t="shared" si="265"/>
        <v>#DIV/0!</v>
      </c>
      <c r="AG77" s="118">
        <f>AQ77-AB77</f>
        <v>0</v>
      </c>
      <c r="AH77" s="96" t="e">
        <f t="shared" si="252"/>
        <v>#DIV/0!</v>
      </c>
      <c r="AI77" s="118"/>
      <c r="AJ77" s="118"/>
      <c r="AK77" s="118"/>
      <c r="AL77" s="118"/>
      <c r="AM77" s="118">
        <v>0</v>
      </c>
      <c r="AN77" s="118"/>
      <c r="AO77" s="118"/>
      <c r="AP77" s="118"/>
      <c r="AQ77" s="118"/>
      <c r="AR77" s="118"/>
      <c r="AS77" s="118"/>
      <c r="AT77" s="118">
        <f>AU77</f>
        <v>90000</v>
      </c>
      <c r="AU77" s="118">
        <v>90000</v>
      </c>
      <c r="AV77" s="118"/>
      <c r="AW77" s="118"/>
      <c r="AX77" s="118">
        <f t="shared" si="262"/>
        <v>-90000</v>
      </c>
      <c r="AY77" s="99" t="e">
        <f t="shared" si="266"/>
        <v>#DIV/0!</v>
      </c>
      <c r="AZ77" s="118">
        <f>BJ77-AU77</f>
        <v>-90000</v>
      </c>
      <c r="BA77" s="96" t="e">
        <f t="shared" si="256"/>
        <v>#DIV/0!</v>
      </c>
      <c r="BB77" s="118"/>
      <c r="BC77" s="118"/>
      <c r="BD77" s="118"/>
      <c r="BE77" s="118"/>
    </row>
    <row r="78" spans="2:57" s="120" customFormat="1" ht="51" hidden="1" customHeight="1" x14ac:dyDescent="0.25">
      <c r="B78" s="115"/>
      <c r="C78" s="113" t="s">
        <v>73</v>
      </c>
      <c r="D78" s="117"/>
      <c r="E78" s="117"/>
      <c r="F78" s="117"/>
      <c r="G78" s="117"/>
      <c r="H78" s="117"/>
      <c r="I78" s="117"/>
      <c r="J78" s="117"/>
      <c r="K78" s="530">
        <f t="shared" si="263"/>
        <v>0</v>
      </c>
      <c r="L78" s="530">
        <v>0</v>
      </c>
      <c r="M78" s="530"/>
      <c r="N78" s="530"/>
      <c r="O78" s="530">
        <f t="shared" si="260"/>
        <v>0</v>
      </c>
      <c r="P78" s="522" t="e">
        <f t="shared" si="245"/>
        <v>#DIV/0!</v>
      </c>
      <c r="Q78" s="530"/>
      <c r="R78" s="522" t="e">
        <f t="shared" si="246"/>
        <v>#DIV/0!</v>
      </c>
      <c r="S78" s="530"/>
      <c r="T78" s="530"/>
      <c r="U78" s="530"/>
      <c r="V78" s="530"/>
      <c r="W78" s="530"/>
      <c r="X78" s="96" t="e">
        <f t="shared" si="248"/>
        <v>#DIV/0!</v>
      </c>
      <c r="Y78" s="118"/>
      <c r="Z78" s="96" t="e">
        <f t="shared" si="249"/>
        <v>#DIV/0!</v>
      </c>
      <c r="AA78" s="118"/>
      <c r="AB78" s="118"/>
      <c r="AC78" s="118"/>
      <c r="AD78" s="118"/>
      <c r="AE78" s="118">
        <f t="shared" si="261"/>
        <v>0</v>
      </c>
      <c r="AF78" s="96" t="e">
        <f t="shared" si="265"/>
        <v>#DIV/0!</v>
      </c>
      <c r="AG78" s="118"/>
      <c r="AH78" s="96" t="e">
        <f t="shared" si="252"/>
        <v>#DIV/0!</v>
      </c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>
        <f t="shared" si="262"/>
        <v>0</v>
      </c>
      <c r="AY78" s="99" t="e">
        <f t="shared" si="266"/>
        <v>#DIV/0!</v>
      </c>
      <c r="AZ78" s="118"/>
      <c r="BA78" s="96" t="e">
        <f t="shared" si="256"/>
        <v>#DIV/0!</v>
      </c>
      <c r="BB78" s="118"/>
      <c r="BC78" s="118"/>
      <c r="BD78" s="118"/>
      <c r="BE78" s="118"/>
    </row>
    <row r="79" spans="2:57" s="120" customFormat="1" ht="24" hidden="1" customHeight="1" x14ac:dyDescent="0.25">
      <c r="B79" s="115"/>
      <c r="C79" s="113" t="s">
        <v>66</v>
      </c>
      <c r="D79" s="117"/>
      <c r="E79" s="117"/>
      <c r="F79" s="117"/>
      <c r="G79" s="117"/>
      <c r="H79" s="117"/>
      <c r="I79" s="117"/>
      <c r="J79" s="117"/>
      <c r="K79" s="530">
        <f t="shared" si="263"/>
        <v>0</v>
      </c>
      <c r="L79" s="530">
        <v>0</v>
      </c>
      <c r="M79" s="530"/>
      <c r="N79" s="530"/>
      <c r="O79" s="530">
        <f t="shared" si="260"/>
        <v>0</v>
      </c>
      <c r="P79" s="522" t="e">
        <f t="shared" si="245"/>
        <v>#DIV/0!</v>
      </c>
      <c r="Q79" s="530">
        <v>0</v>
      </c>
      <c r="R79" s="522" t="e">
        <f t="shared" si="246"/>
        <v>#DIV/0!</v>
      </c>
      <c r="S79" s="530"/>
      <c r="T79" s="530"/>
      <c r="U79" s="530"/>
      <c r="V79" s="530"/>
      <c r="W79" s="530">
        <f>Y79+AC79</f>
        <v>0</v>
      </c>
      <c r="X79" s="96" t="e">
        <f t="shared" si="248"/>
        <v>#DIV/0!</v>
      </c>
      <c r="Y79" s="118">
        <v>0</v>
      </c>
      <c r="Z79" s="96" t="e">
        <f t="shared" si="249"/>
        <v>#DIV/0!</v>
      </c>
      <c r="AA79" s="118"/>
      <c r="AB79" s="118"/>
      <c r="AC79" s="118"/>
      <c r="AD79" s="118"/>
      <c r="AE79" s="118">
        <f t="shared" si="261"/>
        <v>0</v>
      </c>
      <c r="AF79" s="96" t="e">
        <f t="shared" si="265"/>
        <v>#DIV/0!</v>
      </c>
      <c r="AG79" s="118">
        <v>0</v>
      </c>
      <c r="AH79" s="96" t="e">
        <f t="shared" si="252"/>
        <v>#DIV/0!</v>
      </c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>
        <f t="shared" si="262"/>
        <v>0</v>
      </c>
      <c r="AY79" s="99" t="e">
        <f t="shared" si="266"/>
        <v>#DIV/0!</v>
      </c>
      <c r="AZ79" s="118">
        <v>0</v>
      </c>
      <c r="BA79" s="96" t="e">
        <f t="shared" si="256"/>
        <v>#DIV/0!</v>
      </c>
      <c r="BB79" s="118"/>
      <c r="BC79" s="118"/>
      <c r="BD79" s="118"/>
      <c r="BE79" s="118"/>
    </row>
    <row r="80" spans="2:57" s="86" customFormat="1" ht="46.5" hidden="1" customHeight="1" x14ac:dyDescent="0.25">
      <c r="B80" s="82"/>
      <c r="C80" s="83" t="s">
        <v>57</v>
      </c>
      <c r="D80" s="84"/>
      <c r="E80" s="84"/>
      <c r="F80" s="84"/>
      <c r="G80" s="84"/>
      <c r="H80" s="84"/>
      <c r="I80" s="84"/>
      <c r="J80" s="84"/>
      <c r="K80" s="525">
        <f t="shared" si="263"/>
        <v>0</v>
      </c>
      <c r="L80" s="525">
        <v>0</v>
      </c>
      <c r="M80" s="525"/>
      <c r="N80" s="525"/>
      <c r="O80" s="525">
        <f t="shared" si="260"/>
        <v>0</v>
      </c>
      <c r="P80" s="522" t="e">
        <f t="shared" si="245"/>
        <v>#DIV/0!</v>
      </c>
      <c r="Q80" s="525">
        <f>AA80-L80</f>
        <v>0</v>
      </c>
      <c r="R80" s="522" t="e">
        <f t="shared" si="246"/>
        <v>#DIV/0!</v>
      </c>
      <c r="S80" s="525"/>
      <c r="T80" s="525"/>
      <c r="U80" s="525"/>
      <c r="V80" s="525"/>
      <c r="W80" s="525">
        <f>Y80+AC80</f>
        <v>0</v>
      </c>
      <c r="X80" s="96" t="e">
        <f t="shared" si="248"/>
        <v>#DIV/0!</v>
      </c>
      <c r="Y80" s="85">
        <f>AJ80-U80</f>
        <v>0</v>
      </c>
      <c r="Z80" s="96" t="e">
        <f t="shared" si="249"/>
        <v>#DIV/0!</v>
      </c>
      <c r="AA80" s="85"/>
      <c r="AB80" s="85"/>
      <c r="AC80" s="85"/>
      <c r="AD80" s="85"/>
      <c r="AE80" s="85">
        <f t="shared" si="261"/>
        <v>0</v>
      </c>
      <c r="AF80" s="96" t="e">
        <f t="shared" si="265"/>
        <v>#DIV/0!</v>
      </c>
      <c r="AG80" s="85">
        <f>AQ80-AB80</f>
        <v>0</v>
      </c>
      <c r="AH80" s="96" t="e">
        <f t="shared" si="252"/>
        <v>#DIV/0!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>
        <f>AU80</f>
        <v>684244.74508000002</v>
      </c>
      <c r="AU80" s="85">
        <v>684244.74508000002</v>
      </c>
      <c r="AV80" s="85"/>
      <c r="AW80" s="85"/>
      <c r="AX80" s="85">
        <f t="shared" si="262"/>
        <v>-684244.74508000002</v>
      </c>
      <c r="AY80" s="99" t="e">
        <f t="shared" si="266"/>
        <v>#DIV/0!</v>
      </c>
      <c r="AZ80" s="85">
        <f>BJ80-AU80</f>
        <v>-684244.74508000002</v>
      </c>
      <c r="BA80" s="96" t="e">
        <f t="shared" si="256"/>
        <v>#DIV/0!</v>
      </c>
      <c r="BB80" s="85"/>
      <c r="BC80" s="85"/>
      <c r="BD80" s="85"/>
      <c r="BE80" s="85"/>
    </row>
    <row r="81" spans="2:59" s="127" customFormat="1" ht="76.5" customHeight="1" x14ac:dyDescent="0.25">
      <c r="B81" s="101" t="s">
        <v>60</v>
      </c>
      <c r="C81" s="126" t="s">
        <v>78</v>
      </c>
      <c r="D81" s="458"/>
      <c r="E81" s="458">
        <f>E85+E88+E91+E94+E110+E100+E103</f>
        <v>1000</v>
      </c>
      <c r="F81" s="458">
        <f>F85+F88+F91+F94+F110+F100+F103</f>
        <v>1000</v>
      </c>
      <c r="G81" s="458">
        <f>G85+G88+G91+G94+G110</f>
        <v>0</v>
      </c>
      <c r="H81" s="458">
        <f>I81</f>
        <v>0</v>
      </c>
      <c r="I81" s="458">
        <f>I85+I88+I91+I94+I110+I100+I103</f>
        <v>0</v>
      </c>
      <c r="J81" s="458">
        <f>J85+J88+J91+J94+J110</f>
        <v>0</v>
      </c>
      <c r="K81" s="526">
        <f>L81</f>
        <v>300000</v>
      </c>
      <c r="L81" s="526">
        <f>L82</f>
        <v>300000</v>
      </c>
      <c r="M81" s="526"/>
      <c r="N81" s="526">
        <f>N85+N88+N91+N94+N110</f>
        <v>0</v>
      </c>
      <c r="O81" s="526">
        <f t="shared" si="260"/>
        <v>11623.198640000001</v>
      </c>
      <c r="P81" s="527">
        <f t="shared" si="245"/>
        <v>3.8743995466666667E-2</v>
      </c>
      <c r="Q81" s="526">
        <f>Q82+Q83</f>
        <v>11623.198640000001</v>
      </c>
      <c r="R81" s="527">
        <f t="shared" si="246"/>
        <v>3.8743995466666667E-2</v>
      </c>
      <c r="S81" s="526"/>
      <c r="T81" s="526"/>
      <c r="U81" s="526">
        <f>U85+U88+U91+U94+U110</f>
        <v>0</v>
      </c>
      <c r="V81" s="526"/>
      <c r="W81" s="526">
        <f>Y81</f>
        <v>6973.9191799999999</v>
      </c>
      <c r="X81" s="105">
        <f t="shared" si="248"/>
        <v>2.3246397266666666E-2</v>
      </c>
      <c r="Y81" s="104">
        <f>Y82+Y83</f>
        <v>6973.9191799999999</v>
      </c>
      <c r="Z81" s="105">
        <f t="shared" si="249"/>
        <v>2.3246397266666666E-2</v>
      </c>
      <c r="AA81" s="104"/>
      <c r="AB81" s="104"/>
      <c r="AC81" s="104">
        <f>AC85+AC88+AC91+AC94+AC110</f>
        <v>0</v>
      </c>
      <c r="AD81" s="104"/>
      <c r="AE81" s="104">
        <f t="shared" si="261"/>
        <v>299946.85186</v>
      </c>
      <c r="AF81" s="105">
        <f t="shared" si="265"/>
        <v>0.99982283953333329</v>
      </c>
      <c r="AG81" s="104">
        <f>AG82+AG83</f>
        <v>299946.85186</v>
      </c>
      <c r="AH81" s="105">
        <f t="shared" si="252"/>
        <v>0.99982283953333329</v>
      </c>
      <c r="AI81" s="104"/>
      <c r="AJ81" s="104"/>
      <c r="AK81" s="104">
        <f>AK85+AK88+AK91+AK94+AK110</f>
        <v>0</v>
      </c>
      <c r="AL81" s="104"/>
      <c r="AM81" s="104">
        <f>AM82+AM83</f>
        <v>0</v>
      </c>
      <c r="AN81" s="104"/>
      <c r="AO81" s="104">
        <f>AO85+AO88+AO91+AO94+AO110</f>
        <v>0</v>
      </c>
      <c r="AP81" s="104" t="e">
        <f>AQ81</f>
        <v>#REF!</v>
      </c>
      <c r="AQ81" s="104" t="e">
        <f>AQ82+AQ83</f>
        <v>#REF!</v>
      </c>
      <c r="AR81" s="104"/>
      <c r="AS81" s="104">
        <f>AS85+AS88+AS91+AS94+AS110</f>
        <v>0</v>
      </c>
      <c r="AT81" s="104">
        <f>AU81</f>
        <v>561675.05822000001</v>
      </c>
      <c r="AU81" s="104">
        <f>AU82+AU83</f>
        <v>561675.05822000001</v>
      </c>
      <c r="AV81" s="104"/>
      <c r="AW81" s="104">
        <f>AW85+AW88+AW91+AW94+AW110</f>
        <v>0</v>
      </c>
      <c r="AX81" s="104">
        <f t="shared" si="262"/>
        <v>293026.08081999997</v>
      </c>
      <c r="AY81" s="105">
        <f t="shared" si="266"/>
        <v>0.97675360273333323</v>
      </c>
      <c r="AZ81" s="104">
        <f>AZ82+AZ83</f>
        <v>293026.08081999997</v>
      </c>
      <c r="BA81" s="105">
        <f t="shared" si="256"/>
        <v>0.97692667551906731</v>
      </c>
      <c r="BB81" s="104"/>
      <c r="BC81" s="104"/>
      <c r="BD81" s="104">
        <f>BD85+BD88+BD91+BD94+BD110</f>
        <v>0</v>
      </c>
      <c r="BE81" s="104"/>
    </row>
    <row r="82" spans="2:59" s="81" customFormat="1" ht="41.25" hidden="1" customHeight="1" x14ac:dyDescent="0.25">
      <c r="B82" s="76"/>
      <c r="C82" s="77" t="s">
        <v>56</v>
      </c>
      <c r="D82" s="78"/>
      <c r="E82" s="79"/>
      <c r="F82" s="78"/>
      <c r="G82" s="78"/>
      <c r="H82" s="79"/>
      <c r="I82" s="78"/>
      <c r="J82" s="78"/>
      <c r="K82" s="523">
        <f>L82</f>
        <v>300000</v>
      </c>
      <c r="L82" s="523">
        <f>L85</f>
        <v>300000</v>
      </c>
      <c r="M82" s="523"/>
      <c r="N82" s="523"/>
      <c r="O82" s="523">
        <f t="shared" si="260"/>
        <v>11623.198640000001</v>
      </c>
      <c r="P82" s="522">
        <f t="shared" si="245"/>
        <v>3.8743995466666667E-2</v>
      </c>
      <c r="Q82" s="523">
        <f>Q85</f>
        <v>11623.198640000001</v>
      </c>
      <c r="R82" s="522">
        <f t="shared" si="246"/>
        <v>3.8743995466666667E-2</v>
      </c>
      <c r="S82" s="523"/>
      <c r="T82" s="523"/>
      <c r="U82" s="523"/>
      <c r="V82" s="523"/>
      <c r="W82" s="523">
        <f>Y82</f>
        <v>6973.9191799999999</v>
      </c>
      <c r="X82" s="96">
        <f t="shared" si="248"/>
        <v>2.3246397266666666E-2</v>
      </c>
      <c r="Y82" s="80">
        <f>Y85</f>
        <v>6973.9191799999999</v>
      </c>
      <c r="Z82" s="96">
        <f t="shared" si="249"/>
        <v>2.3246397266666666E-2</v>
      </c>
      <c r="AA82" s="80"/>
      <c r="AB82" s="80"/>
      <c r="AC82" s="80"/>
      <c r="AD82" s="80"/>
      <c r="AE82" s="80">
        <f t="shared" si="261"/>
        <v>299946.85186</v>
      </c>
      <c r="AF82" s="96">
        <f t="shared" si="265"/>
        <v>0.99982283953333329</v>
      </c>
      <c r="AG82" s="80">
        <f>AG85</f>
        <v>299946.85186</v>
      </c>
      <c r="AH82" s="96">
        <f t="shared" si="252"/>
        <v>0.99982283953333329</v>
      </c>
      <c r="AI82" s="80"/>
      <c r="AJ82" s="80"/>
      <c r="AK82" s="80"/>
      <c r="AL82" s="80"/>
      <c r="AM82" s="80">
        <f>AM88+AM95+AM103+AM106+AM110</f>
        <v>0</v>
      </c>
      <c r="AN82" s="80"/>
      <c r="AO82" s="80"/>
      <c r="AP82" s="80" t="e">
        <f>AQ82</f>
        <v>#REF!</v>
      </c>
      <c r="AQ82" s="80" t="e">
        <f>AQ85+AQ88+AQ95+AQ103+AQ106+AQ110</f>
        <v>#REF!</v>
      </c>
      <c r="AR82" s="80"/>
      <c r="AS82" s="80"/>
      <c r="AT82" s="80">
        <f>AU82</f>
        <v>561675.05822000001</v>
      </c>
      <c r="AU82" s="80">
        <f>AU85+AU88+AU95+AU103+AU106+AU110</f>
        <v>561675.05822000001</v>
      </c>
      <c r="AV82" s="80"/>
      <c r="AW82" s="80"/>
      <c r="AX82" s="80">
        <f t="shared" si="262"/>
        <v>293026.08081999997</v>
      </c>
      <c r="AY82" s="99">
        <f t="shared" si="266"/>
        <v>0.97675360273333323</v>
      </c>
      <c r="AZ82" s="80">
        <f>AZ85</f>
        <v>293026.08081999997</v>
      </c>
      <c r="BA82" s="96">
        <f t="shared" si="256"/>
        <v>0.97692667551906731</v>
      </c>
      <c r="BB82" s="80"/>
      <c r="BC82" s="80"/>
      <c r="BD82" s="80"/>
      <c r="BE82" s="80"/>
    </row>
    <row r="83" spans="2:59" s="86" customFormat="1" ht="46.5" hidden="1" customHeight="1" x14ac:dyDescent="0.25">
      <c r="B83" s="82"/>
      <c r="C83" s="83" t="s">
        <v>57</v>
      </c>
      <c r="D83" s="84"/>
      <c r="E83" s="84"/>
      <c r="F83" s="84"/>
      <c r="G83" s="84"/>
      <c r="H83" s="84"/>
      <c r="I83" s="84"/>
      <c r="J83" s="84"/>
      <c r="K83" s="525">
        <f>L83</f>
        <v>0</v>
      </c>
      <c r="L83" s="525">
        <f>L99</f>
        <v>0</v>
      </c>
      <c r="M83" s="525"/>
      <c r="N83" s="525"/>
      <c r="O83" s="525">
        <f t="shared" si="260"/>
        <v>0</v>
      </c>
      <c r="P83" s="522" t="e">
        <f t="shared" si="245"/>
        <v>#DIV/0!</v>
      </c>
      <c r="Q83" s="525">
        <f>Q99</f>
        <v>0</v>
      </c>
      <c r="R83" s="522" t="e">
        <f t="shared" si="246"/>
        <v>#DIV/0!</v>
      </c>
      <c r="S83" s="525"/>
      <c r="T83" s="525"/>
      <c r="U83" s="525"/>
      <c r="V83" s="525"/>
      <c r="W83" s="525">
        <f>Y83</f>
        <v>0</v>
      </c>
      <c r="X83" s="96" t="e">
        <f t="shared" si="248"/>
        <v>#DIV/0!</v>
      </c>
      <c r="Y83" s="85">
        <f>Y99</f>
        <v>0</v>
      </c>
      <c r="Z83" s="96" t="e">
        <f t="shared" si="249"/>
        <v>#DIV/0!</v>
      </c>
      <c r="AA83" s="85"/>
      <c r="AB83" s="85"/>
      <c r="AC83" s="85"/>
      <c r="AD83" s="85"/>
      <c r="AE83" s="85">
        <f t="shared" si="261"/>
        <v>0</v>
      </c>
      <c r="AF83" s="96" t="e">
        <f t="shared" si="265"/>
        <v>#DIV/0!</v>
      </c>
      <c r="AG83" s="85">
        <f>AG99</f>
        <v>0</v>
      </c>
      <c r="AH83" s="96" t="e">
        <f t="shared" si="252"/>
        <v>#DIV/0!</v>
      </c>
      <c r="AI83" s="85"/>
      <c r="AJ83" s="85"/>
      <c r="AK83" s="85"/>
      <c r="AL83" s="85"/>
      <c r="AM83" s="85">
        <f>AM99</f>
        <v>0</v>
      </c>
      <c r="AN83" s="85"/>
      <c r="AO83" s="85"/>
      <c r="AP83" s="80">
        <f>AQ83</f>
        <v>0</v>
      </c>
      <c r="AQ83" s="85">
        <f>AQ99</f>
        <v>0</v>
      </c>
      <c r="AR83" s="85"/>
      <c r="AS83" s="85"/>
      <c r="AT83" s="85">
        <f>AU83</f>
        <v>0</v>
      </c>
      <c r="AU83" s="85">
        <f>AU99</f>
        <v>0</v>
      </c>
      <c r="AV83" s="85"/>
      <c r="AW83" s="85"/>
      <c r="AX83" s="85">
        <f t="shared" si="262"/>
        <v>0</v>
      </c>
      <c r="AY83" s="99" t="e">
        <f t="shared" si="266"/>
        <v>#DIV/0!</v>
      </c>
      <c r="AZ83" s="85">
        <f>AZ99</f>
        <v>0</v>
      </c>
      <c r="BA83" s="96" t="e">
        <f t="shared" si="256"/>
        <v>#DIV/0!</v>
      </c>
      <c r="BB83" s="85"/>
      <c r="BC83" s="85"/>
      <c r="BD83" s="85"/>
      <c r="BE83" s="85"/>
    </row>
    <row r="84" spans="2:59" s="129" customFormat="1" ht="24.75" customHeight="1" x14ac:dyDescent="0.25">
      <c r="B84" s="122"/>
      <c r="C84" s="128" t="s">
        <v>79</v>
      </c>
      <c r="D84" s="123"/>
      <c r="E84" s="117"/>
      <c r="F84" s="123"/>
      <c r="G84" s="123"/>
      <c r="H84" s="123"/>
      <c r="I84" s="123"/>
      <c r="J84" s="123"/>
      <c r="K84" s="524"/>
      <c r="L84" s="524"/>
      <c r="M84" s="524"/>
      <c r="N84" s="524"/>
      <c r="O84" s="530"/>
      <c r="P84" s="522"/>
      <c r="Q84" s="530"/>
      <c r="R84" s="522"/>
      <c r="S84" s="524"/>
      <c r="T84" s="524"/>
      <c r="U84" s="524"/>
      <c r="V84" s="524"/>
      <c r="W84" s="530"/>
      <c r="X84" s="96"/>
      <c r="Y84" s="118"/>
      <c r="Z84" s="96"/>
      <c r="AA84" s="21"/>
      <c r="AB84" s="21"/>
      <c r="AC84" s="21"/>
      <c r="AD84" s="21"/>
      <c r="AE84" s="118"/>
      <c r="AF84" s="96"/>
      <c r="AG84" s="118"/>
      <c r="AH84" s="96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118"/>
      <c r="AY84" s="99"/>
      <c r="AZ84" s="118"/>
      <c r="BA84" s="96"/>
      <c r="BB84" s="418"/>
      <c r="BC84" s="418"/>
      <c r="BD84" s="418"/>
      <c r="BE84" s="418"/>
      <c r="BF84" s="91"/>
      <c r="BG84" s="91"/>
    </row>
    <row r="85" spans="2:59" s="124" customFormat="1" ht="90" customHeight="1" x14ac:dyDescent="0.25">
      <c r="B85" s="459" t="s">
        <v>62</v>
      </c>
      <c r="C85" s="128" t="s">
        <v>305</v>
      </c>
      <c r="D85" s="212"/>
      <c r="E85" s="123">
        <f t="shared" ref="E85" si="282">F85+G85</f>
        <v>1000</v>
      </c>
      <c r="F85" s="212">
        <f>SUM(F87:F88)</f>
        <v>1000</v>
      </c>
      <c r="G85" s="212">
        <f>SUM(G87:G88)</f>
        <v>0</v>
      </c>
      <c r="H85" s="212"/>
      <c r="I85" s="212"/>
      <c r="J85" s="212"/>
      <c r="K85" s="523">
        <f t="shared" ref="K85:K90" si="283">L85</f>
        <v>300000</v>
      </c>
      <c r="L85" s="523">
        <f>L86+L90</f>
        <v>300000</v>
      </c>
      <c r="M85" s="523"/>
      <c r="N85" s="531"/>
      <c r="O85" s="523">
        <f t="shared" si="260"/>
        <v>11623.198640000001</v>
      </c>
      <c r="P85" s="524">
        <f t="shared" si="245"/>
        <v>3.8743995466666667E-2</v>
      </c>
      <c r="Q85" s="523">
        <f>Q86+Q90</f>
        <v>11623.198640000001</v>
      </c>
      <c r="R85" s="524">
        <f t="shared" si="246"/>
        <v>3.8743995466666667E-2</v>
      </c>
      <c r="S85" s="531"/>
      <c r="T85" s="531"/>
      <c r="U85" s="531"/>
      <c r="V85" s="531"/>
      <c r="W85" s="523">
        <f>Y85</f>
        <v>6973.9191799999999</v>
      </c>
      <c r="X85" s="99">
        <f t="shared" si="248"/>
        <v>2.3246397266666666E-2</v>
      </c>
      <c r="Y85" s="80">
        <f>Y86+Y90</f>
        <v>6973.9191799999999</v>
      </c>
      <c r="Z85" s="99">
        <f t="shared" si="249"/>
        <v>2.3246397266666666E-2</v>
      </c>
      <c r="AA85" s="213"/>
      <c r="AB85" s="213"/>
      <c r="AC85" s="213"/>
      <c r="AD85" s="213"/>
      <c r="AE85" s="80">
        <f t="shared" si="261"/>
        <v>299946.85186</v>
      </c>
      <c r="AF85" s="99">
        <f t="shared" si="265"/>
        <v>0.99982283953333329</v>
      </c>
      <c r="AG85" s="80">
        <f>AG86+AG90</f>
        <v>299946.85186</v>
      </c>
      <c r="AH85" s="99">
        <f t="shared" si="252"/>
        <v>0.99982283953333329</v>
      </c>
      <c r="AI85" s="213"/>
      <c r="AJ85" s="213"/>
      <c r="AK85" s="213"/>
      <c r="AL85" s="213"/>
      <c r="AM85" s="80">
        <f>AM86+AM90</f>
        <v>500000</v>
      </c>
      <c r="AN85" s="80"/>
      <c r="AO85" s="213"/>
      <c r="AP85" s="80" t="e">
        <f>AQ85</f>
        <v>#REF!</v>
      </c>
      <c r="AQ85" s="80" t="e">
        <f>AQ86</f>
        <v>#REF!</v>
      </c>
      <c r="AR85" s="80"/>
      <c r="AS85" s="213"/>
      <c r="AT85" s="80">
        <f t="shared" ref="AT85:AT88" si="284">AU85</f>
        <v>561675.05822000001</v>
      </c>
      <c r="AU85" s="80">
        <f>AU86+AU90</f>
        <v>561675.05822000001</v>
      </c>
      <c r="AV85" s="80"/>
      <c r="AW85" s="213"/>
      <c r="AX85" s="80">
        <f t="shared" si="262"/>
        <v>293026.08081999997</v>
      </c>
      <c r="AY85" s="99">
        <f t="shared" si="266"/>
        <v>0.97675360273333323</v>
      </c>
      <c r="AZ85" s="80">
        <f>AZ86</f>
        <v>293026.08081999997</v>
      </c>
      <c r="BA85" s="99">
        <f t="shared" si="256"/>
        <v>0.97692667551906731</v>
      </c>
      <c r="BB85" s="213"/>
      <c r="BC85" s="213"/>
      <c r="BD85" s="213"/>
      <c r="BE85" s="213"/>
    </row>
    <row r="86" spans="2:59" s="108" customFormat="1" ht="45.75" hidden="1" customHeight="1" x14ac:dyDescent="0.25">
      <c r="B86" s="76"/>
      <c r="C86" s="77" t="s">
        <v>56</v>
      </c>
      <c r="D86" s="456"/>
      <c r="E86" s="456"/>
      <c r="F86" s="456"/>
      <c r="G86" s="456"/>
      <c r="H86" s="456"/>
      <c r="I86" s="456"/>
      <c r="J86" s="456"/>
      <c r="K86" s="528">
        <f t="shared" si="283"/>
        <v>300000</v>
      </c>
      <c r="L86" s="528">
        <f>SUM(L87:L89)</f>
        <v>300000</v>
      </c>
      <c r="M86" s="529"/>
      <c r="N86" s="529"/>
      <c r="O86" s="528">
        <f t="shared" si="260"/>
        <v>11623.198640000001</v>
      </c>
      <c r="P86" s="524">
        <f t="shared" si="245"/>
        <v>3.8743995466666667E-2</v>
      </c>
      <c r="Q86" s="528">
        <f>Q87+Q88+Q89</f>
        <v>11623.198640000001</v>
      </c>
      <c r="R86" s="524">
        <f t="shared" si="246"/>
        <v>3.8743995466666667E-2</v>
      </c>
      <c r="S86" s="528"/>
      <c r="T86" s="528"/>
      <c r="U86" s="528"/>
      <c r="V86" s="528"/>
      <c r="W86" s="528">
        <f>Y86</f>
        <v>6973.9191799999999</v>
      </c>
      <c r="X86" s="99">
        <f t="shared" si="248"/>
        <v>2.3246397266666666E-2</v>
      </c>
      <c r="Y86" s="111">
        <f>Y87+Y88+Y89</f>
        <v>6973.9191799999999</v>
      </c>
      <c r="Z86" s="99">
        <f t="shared" si="249"/>
        <v>2.3246397266666666E-2</v>
      </c>
      <c r="AA86" s="111"/>
      <c r="AB86" s="111"/>
      <c r="AC86" s="111"/>
      <c r="AD86" s="111"/>
      <c r="AE86" s="111">
        <f t="shared" si="261"/>
        <v>299946.85186</v>
      </c>
      <c r="AF86" s="99">
        <f t="shared" si="265"/>
        <v>0.99982283953333329</v>
      </c>
      <c r="AG86" s="111">
        <f>AG87+AG88</f>
        <v>299946.85186</v>
      </c>
      <c r="AH86" s="99">
        <f t="shared" si="252"/>
        <v>0.99982283953333329</v>
      </c>
      <c r="AI86" s="111"/>
      <c r="AJ86" s="111"/>
      <c r="AK86" s="111"/>
      <c r="AL86" s="111"/>
      <c r="AM86" s="111">
        <f>SUM(AM87:AM89)</f>
        <v>0</v>
      </c>
      <c r="AN86" s="112"/>
      <c r="AO86" s="112"/>
      <c r="AP86" s="111" t="e">
        <f>AQ86</f>
        <v>#REF!</v>
      </c>
      <c r="AQ86" s="111" t="e">
        <f>SUM(AQ87:AQ89)</f>
        <v>#REF!</v>
      </c>
      <c r="AR86" s="112"/>
      <c r="AS86" s="112"/>
      <c r="AT86" s="111">
        <f t="shared" si="284"/>
        <v>61675.058219999999</v>
      </c>
      <c r="AU86" s="111">
        <f>SUM(AU87:AU89)</f>
        <v>61675.058219999999</v>
      </c>
      <c r="AV86" s="112"/>
      <c r="AW86" s="112"/>
      <c r="AX86" s="111">
        <f t="shared" si="262"/>
        <v>293026.08081999997</v>
      </c>
      <c r="AY86" s="99">
        <f t="shared" si="266"/>
        <v>0.97675360273333323</v>
      </c>
      <c r="AZ86" s="111">
        <f>AZ87+AZ88</f>
        <v>293026.08081999997</v>
      </c>
      <c r="BA86" s="99">
        <f t="shared" si="256"/>
        <v>0.97692667551906731</v>
      </c>
      <c r="BB86" s="111"/>
      <c r="BC86" s="111"/>
      <c r="BD86" s="111"/>
      <c r="BE86" s="111"/>
    </row>
    <row r="87" spans="2:59" s="120" customFormat="1" ht="27" hidden="1" customHeight="1" x14ac:dyDescent="0.25">
      <c r="B87" s="115"/>
      <c r="C87" s="113" t="s">
        <v>65</v>
      </c>
      <c r="D87" s="117"/>
      <c r="E87" s="117">
        <f t="shared" ref="E87:E88" si="285">F87+G87</f>
        <v>1000</v>
      </c>
      <c r="F87" s="117">
        <v>1000</v>
      </c>
      <c r="G87" s="117"/>
      <c r="H87" s="117"/>
      <c r="I87" s="117"/>
      <c r="J87" s="117"/>
      <c r="K87" s="530">
        <f t="shared" si="283"/>
        <v>290496.50959999999</v>
      </c>
      <c r="L87" s="530">
        <v>290496.50959999999</v>
      </c>
      <c r="M87" s="530"/>
      <c r="N87" s="530"/>
      <c r="O87" s="530">
        <f t="shared" si="260"/>
        <v>11623.198640000001</v>
      </c>
      <c r="P87" s="530">
        <f t="shared" si="245"/>
        <v>4.0011491552874756E-2</v>
      </c>
      <c r="Q87" s="530">
        <v>11623.198640000001</v>
      </c>
      <c r="R87" s="530">
        <f t="shared" si="246"/>
        <v>4.0011491552874756E-2</v>
      </c>
      <c r="S87" s="530"/>
      <c r="T87" s="530"/>
      <c r="U87" s="530"/>
      <c r="V87" s="530"/>
      <c r="W87" s="530">
        <f t="shared" ref="W87:W90" si="286">Y87+AC87</f>
        <v>6973.9191799999999</v>
      </c>
      <c r="X87" s="114">
        <f t="shared" si="248"/>
        <v>2.4006894917955324E-2</v>
      </c>
      <c r="Y87" s="118">
        <v>6973.9191799999999</v>
      </c>
      <c r="Z87" s="114">
        <f t="shared" si="249"/>
        <v>2.4006894917955324E-2</v>
      </c>
      <c r="AA87" s="118"/>
      <c r="AB87" s="118"/>
      <c r="AC87" s="118"/>
      <c r="AD87" s="118"/>
      <c r="AE87" s="118">
        <f t="shared" si="261"/>
        <v>290496.50959999999</v>
      </c>
      <c r="AF87" s="114">
        <f t="shared" si="265"/>
        <v>1</v>
      </c>
      <c r="AG87" s="118">
        <v>290496.50959999999</v>
      </c>
      <c r="AH87" s="114">
        <f t="shared" si="252"/>
        <v>1</v>
      </c>
      <c r="AI87" s="118"/>
      <c r="AJ87" s="118"/>
      <c r="AK87" s="118"/>
      <c r="AL87" s="118"/>
      <c r="AM87" s="118">
        <f>AU87-AA87</f>
        <v>0</v>
      </c>
      <c r="AN87" s="118"/>
      <c r="AO87" s="118"/>
      <c r="AP87" s="118">
        <f>AQ87</f>
        <v>-6973.9191800000262</v>
      </c>
      <c r="AQ87" s="118">
        <f>AX87-AE87</f>
        <v>-6973.9191800000262</v>
      </c>
      <c r="AR87" s="118"/>
      <c r="AS87" s="118"/>
      <c r="AT87" s="118">
        <f t="shared" si="284"/>
        <v>0</v>
      </c>
      <c r="AU87" s="118">
        <f>AA87</f>
        <v>0</v>
      </c>
      <c r="AV87" s="118"/>
      <c r="AW87" s="118"/>
      <c r="AX87" s="118">
        <f t="shared" si="262"/>
        <v>283522.59041999996</v>
      </c>
      <c r="AY87" s="114">
        <f t="shared" si="266"/>
        <v>0.97599310508204462</v>
      </c>
      <c r="AZ87" s="112">
        <f>L87-Y87</f>
        <v>283522.59041999996</v>
      </c>
      <c r="BA87" s="114">
        <f t="shared" si="256"/>
        <v>0.97599310508204462</v>
      </c>
      <c r="BB87" s="118"/>
      <c r="BC87" s="118"/>
      <c r="BD87" s="118"/>
      <c r="BE87" s="118"/>
    </row>
    <row r="88" spans="2:59" s="120" customFormat="1" ht="22.5" hidden="1" customHeight="1" x14ac:dyDescent="0.25">
      <c r="B88" s="115"/>
      <c r="C88" s="113" t="s">
        <v>66</v>
      </c>
      <c r="D88" s="117"/>
      <c r="E88" s="117">
        <f t="shared" si="285"/>
        <v>0</v>
      </c>
      <c r="F88" s="117"/>
      <c r="G88" s="117"/>
      <c r="H88" s="117"/>
      <c r="I88" s="117"/>
      <c r="J88" s="117"/>
      <c r="K88" s="530">
        <f t="shared" si="283"/>
        <v>9503.4904000000006</v>
      </c>
      <c r="L88" s="530">
        <v>9503.4904000000006</v>
      </c>
      <c r="M88" s="530"/>
      <c r="N88" s="530"/>
      <c r="O88" s="530">
        <f t="shared" si="260"/>
        <v>0</v>
      </c>
      <c r="P88" s="530">
        <f t="shared" si="245"/>
        <v>0</v>
      </c>
      <c r="Q88" s="530"/>
      <c r="R88" s="530">
        <f t="shared" si="246"/>
        <v>0</v>
      </c>
      <c r="S88" s="530"/>
      <c r="T88" s="530"/>
      <c r="U88" s="530"/>
      <c r="V88" s="530"/>
      <c r="W88" s="530">
        <f t="shared" si="286"/>
        <v>0</v>
      </c>
      <c r="X88" s="114">
        <f t="shared" si="248"/>
        <v>0</v>
      </c>
      <c r="Y88" s="118">
        <v>0</v>
      </c>
      <c r="Z88" s="114">
        <f t="shared" si="249"/>
        <v>0</v>
      </c>
      <c r="AA88" s="118"/>
      <c r="AB88" s="118"/>
      <c r="AC88" s="118"/>
      <c r="AD88" s="118"/>
      <c r="AE88" s="118">
        <f t="shared" si="261"/>
        <v>9450.3422599999994</v>
      </c>
      <c r="AF88" s="114">
        <f t="shared" si="265"/>
        <v>0.99440751368570846</v>
      </c>
      <c r="AG88" s="118">
        <v>9450.3422599999994</v>
      </c>
      <c r="AH88" s="114">
        <f t="shared" si="252"/>
        <v>0.99440751368570846</v>
      </c>
      <c r="AI88" s="118"/>
      <c r="AJ88" s="118"/>
      <c r="AK88" s="118"/>
      <c r="AL88" s="118"/>
      <c r="AM88" s="118"/>
      <c r="AN88" s="118"/>
      <c r="AO88" s="118"/>
      <c r="AP88" s="118">
        <f>AQ88</f>
        <v>0</v>
      </c>
      <c r="AQ88" s="118"/>
      <c r="AR88" s="118"/>
      <c r="AS88" s="118"/>
      <c r="AT88" s="118">
        <f t="shared" si="284"/>
        <v>0</v>
      </c>
      <c r="AU88" s="118">
        <f>AA88</f>
        <v>0</v>
      </c>
      <c r="AV88" s="118"/>
      <c r="AW88" s="118"/>
      <c r="AX88" s="118">
        <f t="shared" si="262"/>
        <v>9503.4904000000006</v>
      </c>
      <c r="AY88" s="114">
        <f t="shared" si="266"/>
        <v>1</v>
      </c>
      <c r="AZ88" s="112">
        <f>L88-Y88</f>
        <v>9503.4904000000006</v>
      </c>
      <c r="BA88" s="114">
        <v>0</v>
      </c>
      <c r="BB88" s="118"/>
      <c r="BC88" s="118"/>
      <c r="BD88" s="118"/>
      <c r="BE88" s="118"/>
    </row>
    <row r="89" spans="2:59" s="120" customFormat="1" ht="62.25" hidden="1" customHeight="1" x14ac:dyDescent="0.25">
      <c r="B89" s="115"/>
      <c r="C89" s="113" t="s">
        <v>73</v>
      </c>
      <c r="D89" s="117"/>
      <c r="E89" s="117"/>
      <c r="F89" s="117"/>
      <c r="G89" s="117"/>
      <c r="H89" s="117"/>
      <c r="I89" s="117"/>
      <c r="J89" s="117"/>
      <c r="K89" s="530">
        <f t="shared" si="283"/>
        <v>0</v>
      </c>
      <c r="L89" s="530">
        <v>0</v>
      </c>
      <c r="M89" s="530"/>
      <c r="N89" s="530"/>
      <c r="O89" s="530">
        <f t="shared" si="260"/>
        <v>0</v>
      </c>
      <c r="P89" s="522" t="e">
        <f t="shared" si="245"/>
        <v>#DIV/0!</v>
      </c>
      <c r="Q89" s="530">
        <f>AA89-L89</f>
        <v>0</v>
      </c>
      <c r="R89" s="522" t="e">
        <f t="shared" si="246"/>
        <v>#DIV/0!</v>
      </c>
      <c r="S89" s="530"/>
      <c r="T89" s="530"/>
      <c r="U89" s="530"/>
      <c r="V89" s="530"/>
      <c r="W89" s="530">
        <f t="shared" si="286"/>
        <v>0</v>
      </c>
      <c r="X89" s="96" t="e">
        <f t="shared" si="248"/>
        <v>#DIV/0!</v>
      </c>
      <c r="Y89" s="118">
        <f t="shared" ref="Y89:Y101" si="287">L89</f>
        <v>0</v>
      </c>
      <c r="Z89" s="96" t="e">
        <f t="shared" si="249"/>
        <v>#DIV/0!</v>
      </c>
      <c r="AA89" s="118"/>
      <c r="AB89" s="118"/>
      <c r="AC89" s="118"/>
      <c r="AD89" s="118"/>
      <c r="AE89" s="118" t="e">
        <f t="shared" si="261"/>
        <v>#REF!</v>
      </c>
      <c r="AF89" s="96" t="e">
        <f t="shared" si="265"/>
        <v>#REF!</v>
      </c>
      <c r="AG89" s="118" t="e">
        <f>AQ89-AB89</f>
        <v>#REF!</v>
      </c>
      <c r="AH89" s="96" t="e">
        <f t="shared" si="252"/>
        <v>#REF!</v>
      </c>
      <c r="AI89" s="118"/>
      <c r="AJ89" s="118"/>
      <c r="AK89" s="118"/>
      <c r="AL89" s="118"/>
      <c r="AM89" s="118"/>
      <c r="AN89" s="118"/>
      <c r="AO89" s="118"/>
      <c r="AP89" s="118" t="e">
        <f>AQ89</f>
        <v>#REF!</v>
      </c>
      <c r="AQ89" s="118" t="e">
        <f>AA89-#REF!</f>
        <v>#REF!</v>
      </c>
      <c r="AR89" s="118"/>
      <c r="AS89" s="118"/>
      <c r="AT89" s="118">
        <f>AA89</f>
        <v>0</v>
      </c>
      <c r="AU89" s="118">
        <f>AA89+61675.05822</f>
        <v>61675.058219999999</v>
      </c>
      <c r="AV89" s="118"/>
      <c r="AW89" s="118"/>
      <c r="AX89" s="118">
        <f t="shared" si="262"/>
        <v>-61675.058219999999</v>
      </c>
      <c r="AY89" s="99" t="e">
        <f t="shared" si="266"/>
        <v>#DIV/0!</v>
      </c>
      <c r="AZ89" s="118">
        <f>BJ89-AU89</f>
        <v>-61675.058219999999</v>
      </c>
      <c r="BA89" s="96" t="e">
        <f t="shared" si="256"/>
        <v>#REF!</v>
      </c>
      <c r="BB89" s="118"/>
      <c r="BC89" s="118"/>
      <c r="BD89" s="118"/>
      <c r="BE89" s="118"/>
    </row>
    <row r="90" spans="2:59" s="86" customFormat="1" ht="46.5" hidden="1" customHeight="1" x14ac:dyDescent="0.25">
      <c r="B90" s="82"/>
      <c r="C90" s="83" t="s">
        <v>57</v>
      </c>
      <c r="D90" s="84"/>
      <c r="E90" s="84"/>
      <c r="F90" s="84"/>
      <c r="G90" s="84"/>
      <c r="H90" s="84"/>
      <c r="I90" s="84"/>
      <c r="J90" s="84"/>
      <c r="K90" s="525">
        <f t="shared" si="283"/>
        <v>0</v>
      </c>
      <c r="L90" s="525">
        <v>0</v>
      </c>
      <c r="M90" s="525"/>
      <c r="N90" s="525"/>
      <c r="O90" s="525">
        <f t="shared" si="260"/>
        <v>0</v>
      </c>
      <c r="P90" s="522" t="e">
        <f t="shared" si="245"/>
        <v>#DIV/0!</v>
      </c>
      <c r="Q90" s="525">
        <f>AA90-L90</f>
        <v>0</v>
      </c>
      <c r="R90" s="522" t="e">
        <f t="shared" si="246"/>
        <v>#DIV/0!</v>
      </c>
      <c r="S90" s="525"/>
      <c r="T90" s="525"/>
      <c r="U90" s="525"/>
      <c r="V90" s="525"/>
      <c r="W90" s="525">
        <f t="shared" si="286"/>
        <v>0</v>
      </c>
      <c r="X90" s="96" t="e">
        <f t="shared" si="248"/>
        <v>#DIV/0!</v>
      </c>
      <c r="Y90" s="118">
        <f t="shared" si="287"/>
        <v>0</v>
      </c>
      <c r="Z90" s="96" t="e">
        <f t="shared" si="249"/>
        <v>#DIV/0!</v>
      </c>
      <c r="AA90" s="85"/>
      <c r="AB90" s="85"/>
      <c r="AC90" s="85"/>
      <c r="AD90" s="85"/>
      <c r="AE90" s="85">
        <f t="shared" si="261"/>
        <v>0</v>
      </c>
      <c r="AF90" s="96" t="e">
        <f t="shared" si="265"/>
        <v>#DIV/0!</v>
      </c>
      <c r="AG90" s="85">
        <f>AQ90-AB90</f>
        <v>0</v>
      </c>
      <c r="AH90" s="96" t="e">
        <f t="shared" si="252"/>
        <v>#DIV/0!</v>
      </c>
      <c r="AI90" s="85"/>
      <c r="AJ90" s="85"/>
      <c r="AK90" s="85"/>
      <c r="AL90" s="85"/>
      <c r="AM90" s="85">
        <f>AU90-AA90</f>
        <v>500000</v>
      </c>
      <c r="AN90" s="85"/>
      <c r="AO90" s="85"/>
      <c r="AP90" s="85"/>
      <c r="AQ90" s="85"/>
      <c r="AR90" s="85"/>
      <c r="AS90" s="85"/>
      <c r="AT90" s="85">
        <f t="shared" ref="AT90" si="288">AU90</f>
        <v>500000</v>
      </c>
      <c r="AU90" s="85">
        <v>500000</v>
      </c>
      <c r="AV90" s="85"/>
      <c r="AW90" s="85"/>
      <c r="AX90" s="85">
        <f t="shared" si="262"/>
        <v>-500000</v>
      </c>
      <c r="AY90" s="99" t="e">
        <f t="shared" si="266"/>
        <v>#DIV/0!</v>
      </c>
      <c r="AZ90" s="85">
        <f>BJ90-AU90</f>
        <v>-500000</v>
      </c>
      <c r="BA90" s="96" t="e">
        <f t="shared" si="256"/>
        <v>#DIV/0!</v>
      </c>
      <c r="BB90" s="85"/>
      <c r="BC90" s="85"/>
      <c r="BD90" s="85"/>
      <c r="BE90" s="85"/>
    </row>
    <row r="91" spans="2:59" s="109" customFormat="1" ht="30" hidden="1" customHeight="1" x14ac:dyDescent="0.25">
      <c r="B91" s="76"/>
      <c r="C91" s="113"/>
      <c r="D91" s="79"/>
      <c r="E91" s="106"/>
      <c r="F91" s="106"/>
      <c r="G91" s="79"/>
      <c r="H91" s="106"/>
      <c r="I91" s="106"/>
      <c r="J91" s="79"/>
      <c r="K91" s="529"/>
      <c r="L91" s="529"/>
      <c r="M91" s="529"/>
      <c r="N91" s="529"/>
      <c r="O91" s="529">
        <f t="shared" si="260"/>
        <v>0</v>
      </c>
      <c r="P91" s="522" t="e">
        <f t="shared" si="245"/>
        <v>#DIV/0!</v>
      </c>
      <c r="Q91" s="529"/>
      <c r="R91" s="522" t="e">
        <f t="shared" si="246"/>
        <v>#DIV/0!</v>
      </c>
      <c r="S91" s="528"/>
      <c r="T91" s="528"/>
      <c r="U91" s="528"/>
      <c r="V91" s="528"/>
      <c r="W91" s="529"/>
      <c r="X91" s="96" t="e">
        <f t="shared" si="248"/>
        <v>#DIV/0!</v>
      </c>
      <c r="Y91" s="118">
        <f t="shared" si="287"/>
        <v>0</v>
      </c>
      <c r="Z91" s="96" t="e">
        <f t="shared" si="249"/>
        <v>#DIV/0!</v>
      </c>
      <c r="AA91" s="79"/>
      <c r="AB91" s="79"/>
      <c r="AC91" s="79"/>
      <c r="AD91" s="79"/>
      <c r="AE91" s="112">
        <f t="shared" si="261"/>
        <v>0</v>
      </c>
      <c r="AF91" s="96" t="e">
        <f t="shared" si="265"/>
        <v>#DIV/0!</v>
      </c>
      <c r="AG91" s="112"/>
      <c r="AH91" s="96" t="e">
        <f t="shared" si="252"/>
        <v>#DIV/0!</v>
      </c>
      <c r="AI91" s="79"/>
      <c r="AJ91" s="79"/>
      <c r="AK91" s="79"/>
      <c r="AL91" s="79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12">
        <f t="shared" si="262"/>
        <v>0</v>
      </c>
      <c r="AY91" s="99" t="e">
        <f t="shared" si="266"/>
        <v>#DIV/0!</v>
      </c>
      <c r="AZ91" s="112"/>
      <c r="BA91" s="96" t="e">
        <f t="shared" si="256"/>
        <v>#DIV/0!</v>
      </c>
      <c r="BB91" s="413"/>
      <c r="BC91" s="413"/>
      <c r="BD91" s="413"/>
      <c r="BE91" s="413"/>
      <c r="BF91" s="108"/>
      <c r="BG91" s="108"/>
    </row>
    <row r="92" spans="2:59" s="109" customFormat="1" ht="30" hidden="1" customHeight="1" x14ac:dyDescent="0.25">
      <c r="B92" s="76"/>
      <c r="C92" s="113"/>
      <c r="D92" s="79"/>
      <c r="E92" s="106"/>
      <c r="F92" s="106"/>
      <c r="G92" s="79"/>
      <c r="H92" s="106"/>
      <c r="I92" s="106"/>
      <c r="J92" s="79"/>
      <c r="K92" s="529"/>
      <c r="L92" s="529"/>
      <c r="M92" s="529"/>
      <c r="N92" s="529"/>
      <c r="O92" s="529">
        <f t="shared" si="260"/>
        <v>0</v>
      </c>
      <c r="P92" s="522" t="e">
        <f t="shared" si="245"/>
        <v>#DIV/0!</v>
      </c>
      <c r="Q92" s="529"/>
      <c r="R92" s="522" t="e">
        <f t="shared" si="246"/>
        <v>#DIV/0!</v>
      </c>
      <c r="S92" s="528"/>
      <c r="T92" s="528"/>
      <c r="U92" s="528"/>
      <c r="V92" s="528"/>
      <c r="W92" s="529"/>
      <c r="X92" s="96" t="e">
        <f t="shared" si="248"/>
        <v>#DIV/0!</v>
      </c>
      <c r="Y92" s="118">
        <f t="shared" si="287"/>
        <v>0</v>
      </c>
      <c r="Z92" s="96" t="e">
        <f t="shared" si="249"/>
        <v>#DIV/0!</v>
      </c>
      <c r="AA92" s="79"/>
      <c r="AB92" s="79"/>
      <c r="AC92" s="79"/>
      <c r="AD92" s="79"/>
      <c r="AE92" s="112">
        <f t="shared" si="261"/>
        <v>0</v>
      </c>
      <c r="AF92" s="96" t="e">
        <f t="shared" si="265"/>
        <v>#DIV/0!</v>
      </c>
      <c r="AG92" s="112"/>
      <c r="AH92" s="96" t="e">
        <f t="shared" si="252"/>
        <v>#DIV/0!</v>
      </c>
      <c r="AI92" s="79"/>
      <c r="AJ92" s="79"/>
      <c r="AK92" s="79"/>
      <c r="AL92" s="79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12">
        <f t="shared" si="262"/>
        <v>0</v>
      </c>
      <c r="AY92" s="99" t="e">
        <f t="shared" si="266"/>
        <v>#DIV/0!</v>
      </c>
      <c r="AZ92" s="112"/>
      <c r="BA92" s="96" t="e">
        <f t="shared" si="256"/>
        <v>#DIV/0!</v>
      </c>
      <c r="BB92" s="413"/>
      <c r="BC92" s="413"/>
      <c r="BD92" s="413"/>
      <c r="BE92" s="413"/>
      <c r="BF92" s="108"/>
      <c r="BG92" s="108"/>
    </row>
    <row r="93" spans="2:59" s="109" customFormat="1" ht="30" hidden="1" customHeight="1" x14ac:dyDescent="0.25">
      <c r="B93" s="76"/>
      <c r="C93" s="113"/>
      <c r="D93" s="79"/>
      <c r="E93" s="106"/>
      <c r="F93" s="106"/>
      <c r="G93" s="79"/>
      <c r="H93" s="106"/>
      <c r="I93" s="106"/>
      <c r="J93" s="79"/>
      <c r="K93" s="529"/>
      <c r="L93" s="529"/>
      <c r="M93" s="529"/>
      <c r="N93" s="529"/>
      <c r="O93" s="529">
        <f t="shared" si="260"/>
        <v>0</v>
      </c>
      <c r="P93" s="522" t="e">
        <f t="shared" si="245"/>
        <v>#DIV/0!</v>
      </c>
      <c r="Q93" s="529"/>
      <c r="R93" s="522" t="e">
        <f t="shared" si="246"/>
        <v>#DIV/0!</v>
      </c>
      <c r="S93" s="528"/>
      <c r="T93" s="528"/>
      <c r="U93" s="528"/>
      <c r="V93" s="528"/>
      <c r="W93" s="529"/>
      <c r="X93" s="96" t="e">
        <f t="shared" si="248"/>
        <v>#DIV/0!</v>
      </c>
      <c r="Y93" s="118">
        <f t="shared" si="287"/>
        <v>0</v>
      </c>
      <c r="Z93" s="96" t="e">
        <f t="shared" si="249"/>
        <v>#DIV/0!</v>
      </c>
      <c r="AA93" s="79"/>
      <c r="AB93" s="79"/>
      <c r="AC93" s="79"/>
      <c r="AD93" s="79"/>
      <c r="AE93" s="112">
        <f t="shared" si="261"/>
        <v>0</v>
      </c>
      <c r="AF93" s="96" t="e">
        <f t="shared" si="265"/>
        <v>#DIV/0!</v>
      </c>
      <c r="AG93" s="112"/>
      <c r="AH93" s="96" t="e">
        <f t="shared" si="252"/>
        <v>#DIV/0!</v>
      </c>
      <c r="AI93" s="79"/>
      <c r="AJ93" s="79"/>
      <c r="AK93" s="79"/>
      <c r="AL93" s="79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12">
        <f t="shared" si="262"/>
        <v>0</v>
      </c>
      <c r="AY93" s="99" t="e">
        <f t="shared" si="266"/>
        <v>#DIV/0!</v>
      </c>
      <c r="AZ93" s="112"/>
      <c r="BA93" s="96" t="e">
        <f t="shared" si="256"/>
        <v>#DIV/0!</v>
      </c>
      <c r="BB93" s="413"/>
      <c r="BC93" s="413"/>
      <c r="BD93" s="413"/>
      <c r="BE93" s="413"/>
      <c r="BF93" s="108"/>
      <c r="BG93" s="108"/>
    </row>
    <row r="94" spans="2:59" s="109" customFormat="1" ht="30" hidden="1" customHeight="1" x14ac:dyDescent="0.25">
      <c r="B94" s="76"/>
      <c r="C94" s="113"/>
      <c r="D94" s="79"/>
      <c r="E94" s="106"/>
      <c r="F94" s="106"/>
      <c r="G94" s="79"/>
      <c r="H94" s="106"/>
      <c r="I94" s="106"/>
      <c r="J94" s="79"/>
      <c r="K94" s="529"/>
      <c r="L94" s="529"/>
      <c r="M94" s="529"/>
      <c r="N94" s="529"/>
      <c r="O94" s="529">
        <f t="shared" si="260"/>
        <v>0</v>
      </c>
      <c r="P94" s="522" t="e">
        <f t="shared" si="245"/>
        <v>#DIV/0!</v>
      </c>
      <c r="Q94" s="529"/>
      <c r="R94" s="522" t="e">
        <f t="shared" si="246"/>
        <v>#DIV/0!</v>
      </c>
      <c r="S94" s="528"/>
      <c r="T94" s="528"/>
      <c r="U94" s="528"/>
      <c r="V94" s="528"/>
      <c r="W94" s="529"/>
      <c r="X94" s="96" t="e">
        <f t="shared" si="248"/>
        <v>#DIV/0!</v>
      </c>
      <c r="Y94" s="118">
        <f t="shared" si="287"/>
        <v>0</v>
      </c>
      <c r="Z94" s="96" t="e">
        <f t="shared" si="249"/>
        <v>#DIV/0!</v>
      </c>
      <c r="AA94" s="79"/>
      <c r="AB94" s="79"/>
      <c r="AC94" s="79"/>
      <c r="AD94" s="79"/>
      <c r="AE94" s="112">
        <f t="shared" si="261"/>
        <v>0</v>
      </c>
      <c r="AF94" s="96" t="e">
        <f t="shared" si="265"/>
        <v>#DIV/0!</v>
      </c>
      <c r="AG94" s="112"/>
      <c r="AH94" s="96" t="e">
        <f t="shared" si="252"/>
        <v>#DIV/0!</v>
      </c>
      <c r="AI94" s="79"/>
      <c r="AJ94" s="79"/>
      <c r="AK94" s="79"/>
      <c r="AL94" s="79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12">
        <f t="shared" si="262"/>
        <v>0</v>
      </c>
      <c r="AY94" s="99" t="e">
        <f t="shared" si="266"/>
        <v>#DIV/0!</v>
      </c>
      <c r="AZ94" s="112"/>
      <c r="BA94" s="96" t="e">
        <f t="shared" si="256"/>
        <v>#DIV/0!</v>
      </c>
      <c r="BB94" s="413"/>
      <c r="BC94" s="413"/>
      <c r="BD94" s="413"/>
      <c r="BE94" s="413"/>
      <c r="BF94" s="108"/>
      <c r="BG94" s="108"/>
    </row>
    <row r="95" spans="2:59" s="109" customFormat="1" ht="30" hidden="1" customHeight="1" x14ac:dyDescent="0.25">
      <c r="B95" s="76"/>
      <c r="C95" s="113"/>
      <c r="D95" s="79"/>
      <c r="E95" s="106"/>
      <c r="F95" s="106"/>
      <c r="G95" s="79"/>
      <c r="H95" s="106"/>
      <c r="I95" s="106"/>
      <c r="J95" s="79"/>
      <c r="K95" s="529"/>
      <c r="L95" s="529"/>
      <c r="M95" s="529"/>
      <c r="N95" s="529"/>
      <c r="O95" s="529">
        <f t="shared" si="260"/>
        <v>0</v>
      </c>
      <c r="P95" s="522" t="e">
        <f t="shared" si="245"/>
        <v>#DIV/0!</v>
      </c>
      <c r="Q95" s="529"/>
      <c r="R95" s="522" t="e">
        <f t="shared" si="246"/>
        <v>#DIV/0!</v>
      </c>
      <c r="S95" s="528"/>
      <c r="T95" s="528"/>
      <c r="U95" s="528"/>
      <c r="V95" s="528"/>
      <c r="W95" s="529"/>
      <c r="X95" s="96" t="e">
        <f t="shared" si="248"/>
        <v>#DIV/0!</v>
      </c>
      <c r="Y95" s="118">
        <f t="shared" si="287"/>
        <v>0</v>
      </c>
      <c r="Z95" s="96" t="e">
        <f t="shared" si="249"/>
        <v>#DIV/0!</v>
      </c>
      <c r="AA95" s="79"/>
      <c r="AB95" s="79"/>
      <c r="AC95" s="79"/>
      <c r="AD95" s="79"/>
      <c r="AE95" s="112">
        <f t="shared" si="261"/>
        <v>0</v>
      </c>
      <c r="AF95" s="96" t="e">
        <f t="shared" si="265"/>
        <v>#DIV/0!</v>
      </c>
      <c r="AG95" s="112"/>
      <c r="AH95" s="96" t="e">
        <f t="shared" si="252"/>
        <v>#DIV/0!</v>
      </c>
      <c r="AI95" s="79"/>
      <c r="AJ95" s="79"/>
      <c r="AK95" s="79"/>
      <c r="AL95" s="79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12">
        <f t="shared" si="262"/>
        <v>0</v>
      </c>
      <c r="AY95" s="99" t="e">
        <f t="shared" si="266"/>
        <v>#DIV/0!</v>
      </c>
      <c r="AZ95" s="112"/>
      <c r="BA95" s="96" t="e">
        <f t="shared" si="256"/>
        <v>#DIV/0!</v>
      </c>
      <c r="BB95" s="413"/>
      <c r="BC95" s="413"/>
      <c r="BD95" s="413"/>
      <c r="BE95" s="413"/>
      <c r="BF95" s="108"/>
      <c r="BG95" s="108"/>
    </row>
    <row r="96" spans="2:59" s="109" customFormat="1" ht="30" hidden="1" customHeight="1" x14ac:dyDescent="0.25">
      <c r="B96" s="76"/>
      <c r="C96" s="113"/>
      <c r="D96" s="79"/>
      <c r="E96" s="106"/>
      <c r="F96" s="106"/>
      <c r="G96" s="79"/>
      <c r="H96" s="106"/>
      <c r="I96" s="106"/>
      <c r="J96" s="79"/>
      <c r="K96" s="529"/>
      <c r="L96" s="529"/>
      <c r="M96" s="529"/>
      <c r="N96" s="529"/>
      <c r="O96" s="529">
        <f t="shared" si="260"/>
        <v>0</v>
      </c>
      <c r="P96" s="522" t="e">
        <f t="shared" si="245"/>
        <v>#DIV/0!</v>
      </c>
      <c r="Q96" s="529"/>
      <c r="R96" s="522" t="e">
        <f t="shared" si="246"/>
        <v>#DIV/0!</v>
      </c>
      <c r="S96" s="528"/>
      <c r="T96" s="528"/>
      <c r="U96" s="528"/>
      <c r="V96" s="528"/>
      <c r="W96" s="529"/>
      <c r="X96" s="96" t="e">
        <f t="shared" si="248"/>
        <v>#DIV/0!</v>
      </c>
      <c r="Y96" s="118">
        <f t="shared" si="287"/>
        <v>0</v>
      </c>
      <c r="Z96" s="96" t="e">
        <f t="shared" si="249"/>
        <v>#DIV/0!</v>
      </c>
      <c r="AA96" s="79"/>
      <c r="AB96" s="79"/>
      <c r="AC96" s="79"/>
      <c r="AD96" s="79"/>
      <c r="AE96" s="112">
        <f t="shared" si="261"/>
        <v>0</v>
      </c>
      <c r="AF96" s="96" t="e">
        <f t="shared" si="265"/>
        <v>#DIV/0!</v>
      </c>
      <c r="AG96" s="112"/>
      <c r="AH96" s="96" t="e">
        <f t="shared" si="252"/>
        <v>#DIV/0!</v>
      </c>
      <c r="AI96" s="79"/>
      <c r="AJ96" s="79"/>
      <c r="AK96" s="79"/>
      <c r="AL96" s="79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12">
        <f t="shared" si="262"/>
        <v>0</v>
      </c>
      <c r="AY96" s="99" t="e">
        <f t="shared" si="266"/>
        <v>#DIV/0!</v>
      </c>
      <c r="AZ96" s="112"/>
      <c r="BA96" s="96" t="e">
        <f t="shared" si="256"/>
        <v>#DIV/0!</v>
      </c>
      <c r="BB96" s="413"/>
      <c r="BC96" s="413"/>
      <c r="BD96" s="413"/>
      <c r="BE96" s="413"/>
      <c r="BF96" s="108"/>
      <c r="BG96" s="108"/>
    </row>
    <row r="97" spans="2:59" s="109" customFormat="1" ht="30" hidden="1" customHeight="1" x14ac:dyDescent="0.25">
      <c r="B97" s="76"/>
      <c r="C97" s="113"/>
      <c r="D97" s="79"/>
      <c r="E97" s="106"/>
      <c r="F97" s="106"/>
      <c r="G97" s="79"/>
      <c r="H97" s="106"/>
      <c r="I97" s="106"/>
      <c r="J97" s="79"/>
      <c r="K97" s="529"/>
      <c r="L97" s="529"/>
      <c r="M97" s="529"/>
      <c r="N97" s="529"/>
      <c r="O97" s="529">
        <f t="shared" si="260"/>
        <v>0</v>
      </c>
      <c r="P97" s="522" t="e">
        <f t="shared" si="245"/>
        <v>#DIV/0!</v>
      </c>
      <c r="Q97" s="529"/>
      <c r="R97" s="522" t="e">
        <f t="shared" si="246"/>
        <v>#DIV/0!</v>
      </c>
      <c r="S97" s="528"/>
      <c r="T97" s="528"/>
      <c r="U97" s="528"/>
      <c r="V97" s="528"/>
      <c r="W97" s="529"/>
      <c r="X97" s="96" t="e">
        <f t="shared" si="248"/>
        <v>#DIV/0!</v>
      </c>
      <c r="Y97" s="118">
        <f t="shared" si="287"/>
        <v>0</v>
      </c>
      <c r="Z97" s="96" t="e">
        <f t="shared" si="249"/>
        <v>#DIV/0!</v>
      </c>
      <c r="AA97" s="79"/>
      <c r="AB97" s="79"/>
      <c r="AC97" s="79"/>
      <c r="AD97" s="79"/>
      <c r="AE97" s="112">
        <f t="shared" si="261"/>
        <v>0</v>
      </c>
      <c r="AF97" s="96" t="e">
        <f t="shared" si="265"/>
        <v>#DIV/0!</v>
      </c>
      <c r="AG97" s="112"/>
      <c r="AH97" s="96" t="e">
        <f t="shared" si="252"/>
        <v>#DIV/0!</v>
      </c>
      <c r="AI97" s="79"/>
      <c r="AJ97" s="79"/>
      <c r="AK97" s="79"/>
      <c r="AL97" s="79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12">
        <f t="shared" si="262"/>
        <v>0</v>
      </c>
      <c r="AY97" s="99" t="e">
        <f t="shared" si="266"/>
        <v>#DIV/0!</v>
      </c>
      <c r="AZ97" s="112"/>
      <c r="BA97" s="96" t="e">
        <f t="shared" si="256"/>
        <v>#DIV/0!</v>
      </c>
      <c r="BB97" s="413"/>
      <c r="BC97" s="413"/>
      <c r="BD97" s="413"/>
      <c r="BE97" s="413"/>
      <c r="BF97" s="108"/>
      <c r="BG97" s="108"/>
    </row>
    <row r="98" spans="2:59" s="109" customFormat="1" ht="30" hidden="1" customHeight="1" x14ac:dyDescent="0.25">
      <c r="B98" s="76"/>
      <c r="C98" s="113"/>
      <c r="D98" s="79"/>
      <c r="E98" s="106"/>
      <c r="F98" s="106"/>
      <c r="G98" s="79"/>
      <c r="H98" s="106"/>
      <c r="I98" s="106"/>
      <c r="J98" s="79"/>
      <c r="K98" s="529"/>
      <c r="L98" s="529"/>
      <c r="M98" s="529"/>
      <c r="N98" s="529"/>
      <c r="O98" s="529">
        <f t="shared" si="260"/>
        <v>0</v>
      </c>
      <c r="P98" s="522" t="e">
        <f t="shared" si="245"/>
        <v>#DIV/0!</v>
      </c>
      <c r="Q98" s="529"/>
      <c r="R98" s="522" t="e">
        <f t="shared" si="246"/>
        <v>#DIV/0!</v>
      </c>
      <c r="S98" s="528"/>
      <c r="T98" s="528"/>
      <c r="U98" s="528"/>
      <c r="V98" s="528"/>
      <c r="W98" s="529"/>
      <c r="X98" s="96" t="e">
        <f t="shared" si="248"/>
        <v>#DIV/0!</v>
      </c>
      <c r="Y98" s="118">
        <f t="shared" si="287"/>
        <v>0</v>
      </c>
      <c r="Z98" s="96" t="e">
        <f t="shared" si="249"/>
        <v>#DIV/0!</v>
      </c>
      <c r="AA98" s="79"/>
      <c r="AB98" s="79"/>
      <c r="AC98" s="79"/>
      <c r="AD98" s="79"/>
      <c r="AE98" s="112">
        <f t="shared" si="261"/>
        <v>0</v>
      </c>
      <c r="AF98" s="96" t="e">
        <f t="shared" si="265"/>
        <v>#DIV/0!</v>
      </c>
      <c r="AG98" s="112"/>
      <c r="AH98" s="96" t="e">
        <f t="shared" si="252"/>
        <v>#DIV/0!</v>
      </c>
      <c r="AI98" s="79"/>
      <c r="AJ98" s="79"/>
      <c r="AK98" s="79"/>
      <c r="AL98" s="79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12">
        <f t="shared" si="262"/>
        <v>0</v>
      </c>
      <c r="AY98" s="99" t="e">
        <f t="shared" si="266"/>
        <v>#DIV/0!</v>
      </c>
      <c r="AZ98" s="112"/>
      <c r="BA98" s="96" t="e">
        <f t="shared" si="256"/>
        <v>#DIV/0!</v>
      </c>
      <c r="BB98" s="413"/>
      <c r="BC98" s="413"/>
      <c r="BD98" s="413"/>
      <c r="BE98" s="413"/>
      <c r="BF98" s="108"/>
      <c r="BG98" s="108"/>
    </row>
    <row r="99" spans="2:59" s="109" customFormat="1" ht="30" hidden="1" customHeight="1" x14ac:dyDescent="0.25">
      <c r="B99" s="76"/>
      <c r="C99" s="113"/>
      <c r="D99" s="79"/>
      <c r="E99" s="106"/>
      <c r="F99" s="106"/>
      <c r="G99" s="79"/>
      <c r="H99" s="106"/>
      <c r="I99" s="106"/>
      <c r="J99" s="79"/>
      <c r="K99" s="529"/>
      <c r="L99" s="529"/>
      <c r="M99" s="529"/>
      <c r="N99" s="529"/>
      <c r="O99" s="529">
        <f t="shared" si="260"/>
        <v>0</v>
      </c>
      <c r="P99" s="522" t="e">
        <f t="shared" si="245"/>
        <v>#DIV/0!</v>
      </c>
      <c r="Q99" s="529"/>
      <c r="R99" s="522" t="e">
        <f t="shared" si="246"/>
        <v>#DIV/0!</v>
      </c>
      <c r="S99" s="528"/>
      <c r="T99" s="528"/>
      <c r="U99" s="528"/>
      <c r="V99" s="528"/>
      <c r="W99" s="529"/>
      <c r="X99" s="96" t="e">
        <f t="shared" si="248"/>
        <v>#DIV/0!</v>
      </c>
      <c r="Y99" s="118">
        <f t="shared" si="287"/>
        <v>0</v>
      </c>
      <c r="Z99" s="96" t="e">
        <f t="shared" si="249"/>
        <v>#DIV/0!</v>
      </c>
      <c r="AA99" s="79"/>
      <c r="AB99" s="79"/>
      <c r="AC99" s="79"/>
      <c r="AD99" s="79"/>
      <c r="AE99" s="112">
        <f t="shared" si="261"/>
        <v>0</v>
      </c>
      <c r="AF99" s="96" t="e">
        <f t="shared" si="265"/>
        <v>#DIV/0!</v>
      </c>
      <c r="AG99" s="112"/>
      <c r="AH99" s="96" t="e">
        <f t="shared" si="252"/>
        <v>#DIV/0!</v>
      </c>
      <c r="AI99" s="79"/>
      <c r="AJ99" s="79"/>
      <c r="AK99" s="79"/>
      <c r="AL99" s="79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12">
        <f t="shared" si="262"/>
        <v>0</v>
      </c>
      <c r="AY99" s="99" t="e">
        <f t="shared" si="266"/>
        <v>#DIV/0!</v>
      </c>
      <c r="AZ99" s="112"/>
      <c r="BA99" s="96" t="e">
        <f t="shared" si="256"/>
        <v>#DIV/0!</v>
      </c>
      <c r="BB99" s="413"/>
      <c r="BC99" s="413"/>
      <c r="BD99" s="413"/>
      <c r="BE99" s="413"/>
      <c r="BF99" s="108"/>
      <c r="BG99" s="108"/>
    </row>
    <row r="100" spans="2:59" s="109" customFormat="1" ht="30" hidden="1" customHeight="1" x14ac:dyDescent="0.25">
      <c r="B100" s="76"/>
      <c r="C100" s="113"/>
      <c r="D100" s="79"/>
      <c r="E100" s="106"/>
      <c r="F100" s="106"/>
      <c r="G100" s="79"/>
      <c r="H100" s="106"/>
      <c r="I100" s="106"/>
      <c r="J100" s="79"/>
      <c r="K100" s="529"/>
      <c r="L100" s="529"/>
      <c r="M100" s="529"/>
      <c r="N100" s="529"/>
      <c r="O100" s="529">
        <f t="shared" si="260"/>
        <v>0</v>
      </c>
      <c r="P100" s="522" t="e">
        <f t="shared" si="245"/>
        <v>#DIV/0!</v>
      </c>
      <c r="Q100" s="529"/>
      <c r="R100" s="522" t="e">
        <f t="shared" si="246"/>
        <v>#DIV/0!</v>
      </c>
      <c r="S100" s="528"/>
      <c r="T100" s="528"/>
      <c r="U100" s="528"/>
      <c r="V100" s="528"/>
      <c r="W100" s="529"/>
      <c r="X100" s="96" t="e">
        <f t="shared" si="248"/>
        <v>#DIV/0!</v>
      </c>
      <c r="Y100" s="118">
        <f t="shared" si="287"/>
        <v>0</v>
      </c>
      <c r="Z100" s="96" t="e">
        <f t="shared" si="249"/>
        <v>#DIV/0!</v>
      </c>
      <c r="AA100" s="79"/>
      <c r="AB100" s="79"/>
      <c r="AC100" s="79"/>
      <c r="AD100" s="79"/>
      <c r="AE100" s="112">
        <f t="shared" si="261"/>
        <v>0</v>
      </c>
      <c r="AF100" s="96" t="e">
        <f t="shared" si="265"/>
        <v>#DIV/0!</v>
      </c>
      <c r="AG100" s="112"/>
      <c r="AH100" s="96" t="e">
        <f t="shared" si="252"/>
        <v>#DIV/0!</v>
      </c>
      <c r="AI100" s="79"/>
      <c r="AJ100" s="79"/>
      <c r="AK100" s="79"/>
      <c r="AL100" s="79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12">
        <f t="shared" si="262"/>
        <v>0</v>
      </c>
      <c r="AY100" s="99" t="e">
        <f t="shared" si="266"/>
        <v>#DIV/0!</v>
      </c>
      <c r="AZ100" s="112"/>
      <c r="BA100" s="96" t="e">
        <f t="shared" si="256"/>
        <v>#DIV/0!</v>
      </c>
      <c r="BB100" s="413"/>
      <c r="BC100" s="413"/>
      <c r="BD100" s="413"/>
      <c r="BE100" s="413"/>
      <c r="BF100" s="108"/>
      <c r="BG100" s="108"/>
    </row>
    <row r="101" spans="2:59" s="109" customFormat="1" ht="30" hidden="1" customHeight="1" x14ac:dyDescent="0.25">
      <c r="B101" s="76"/>
      <c r="C101" s="113"/>
      <c r="D101" s="79"/>
      <c r="E101" s="106"/>
      <c r="F101" s="106"/>
      <c r="G101" s="79"/>
      <c r="H101" s="106"/>
      <c r="I101" s="106"/>
      <c r="J101" s="79"/>
      <c r="K101" s="529"/>
      <c r="L101" s="529"/>
      <c r="M101" s="529"/>
      <c r="N101" s="529"/>
      <c r="O101" s="529">
        <f t="shared" si="260"/>
        <v>0</v>
      </c>
      <c r="P101" s="522" t="e">
        <f t="shared" si="245"/>
        <v>#DIV/0!</v>
      </c>
      <c r="Q101" s="529"/>
      <c r="R101" s="522" t="e">
        <f t="shared" si="246"/>
        <v>#DIV/0!</v>
      </c>
      <c r="S101" s="528"/>
      <c r="T101" s="528"/>
      <c r="U101" s="528"/>
      <c r="V101" s="528"/>
      <c r="W101" s="529"/>
      <c r="X101" s="96" t="e">
        <f t="shared" si="248"/>
        <v>#DIV/0!</v>
      </c>
      <c r="Y101" s="118">
        <f t="shared" si="287"/>
        <v>0</v>
      </c>
      <c r="Z101" s="96" t="e">
        <f t="shared" si="249"/>
        <v>#DIV/0!</v>
      </c>
      <c r="AA101" s="79"/>
      <c r="AB101" s="79"/>
      <c r="AC101" s="79"/>
      <c r="AD101" s="79"/>
      <c r="AE101" s="112">
        <f t="shared" si="261"/>
        <v>0</v>
      </c>
      <c r="AF101" s="96" t="e">
        <f t="shared" si="265"/>
        <v>#DIV/0!</v>
      </c>
      <c r="AG101" s="112"/>
      <c r="AH101" s="96" t="e">
        <f t="shared" si="252"/>
        <v>#DIV/0!</v>
      </c>
      <c r="AI101" s="79"/>
      <c r="AJ101" s="79"/>
      <c r="AK101" s="79"/>
      <c r="AL101" s="79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12">
        <f t="shared" si="262"/>
        <v>0</v>
      </c>
      <c r="AY101" s="99" t="e">
        <f t="shared" si="266"/>
        <v>#DIV/0!</v>
      </c>
      <c r="AZ101" s="112"/>
      <c r="BA101" s="96" t="e">
        <f t="shared" si="256"/>
        <v>#DIV/0!</v>
      </c>
      <c r="BB101" s="413"/>
      <c r="BC101" s="413"/>
      <c r="BD101" s="413"/>
      <c r="BE101" s="413"/>
      <c r="BF101" s="108"/>
      <c r="BG101" s="108"/>
    </row>
    <row r="102" spans="2:59" s="131" customFormat="1" ht="51" customHeight="1" x14ac:dyDescent="0.25">
      <c r="B102" s="101" t="s">
        <v>67</v>
      </c>
      <c r="C102" s="102" t="s">
        <v>82</v>
      </c>
      <c r="D102" s="103"/>
      <c r="E102" s="103"/>
      <c r="F102" s="103"/>
      <c r="G102" s="103"/>
      <c r="H102" s="103"/>
      <c r="I102" s="103"/>
      <c r="J102" s="103"/>
      <c r="K102" s="526">
        <f>L102+M102+N102</f>
        <v>1381953.7</v>
      </c>
      <c r="L102" s="526">
        <f>L103+L104</f>
        <v>1381953.7</v>
      </c>
      <c r="M102" s="526"/>
      <c r="N102" s="526"/>
      <c r="O102" s="526">
        <f t="shared" si="260"/>
        <v>60524.188920000001</v>
      </c>
      <c r="P102" s="527">
        <f t="shared" si="245"/>
        <v>4.3796104688601366E-2</v>
      </c>
      <c r="Q102" s="526">
        <f>Q103+Q104</f>
        <v>60524.188920000001</v>
      </c>
      <c r="R102" s="527">
        <f t="shared" si="246"/>
        <v>4.3796104688601366E-2</v>
      </c>
      <c r="S102" s="526"/>
      <c r="T102" s="526"/>
      <c r="U102" s="526"/>
      <c r="V102" s="526"/>
      <c r="W102" s="526">
        <f>Y102+AA102+AC102</f>
        <v>0</v>
      </c>
      <c r="X102" s="105">
        <f t="shared" si="248"/>
        <v>0</v>
      </c>
      <c r="Y102" s="104">
        <f>Y103+Y104</f>
        <v>0</v>
      </c>
      <c r="Z102" s="105">
        <f t="shared" si="249"/>
        <v>0</v>
      </c>
      <c r="AA102" s="103"/>
      <c r="AB102" s="103"/>
      <c r="AC102" s="103"/>
      <c r="AD102" s="103"/>
      <c r="AE102" s="104">
        <f t="shared" si="261"/>
        <v>1250534.4174500001</v>
      </c>
      <c r="AF102" s="105">
        <f t="shared" si="265"/>
        <v>0.90490326662174003</v>
      </c>
      <c r="AG102" s="104">
        <f>AG103+AG104</f>
        <v>1250534.4174500001</v>
      </c>
      <c r="AH102" s="105">
        <f t="shared" si="252"/>
        <v>0.90490326662174003</v>
      </c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4">
        <f t="shared" si="262"/>
        <v>1014792.9066999999</v>
      </c>
      <c r="AY102" s="99">
        <f t="shared" si="266"/>
        <v>0.73431758726793817</v>
      </c>
      <c r="AZ102" s="104">
        <f>AZ103+AZ104</f>
        <v>1014792.9066999999</v>
      </c>
      <c r="BA102" s="96">
        <f t="shared" si="256"/>
        <v>0.81148738694396971</v>
      </c>
      <c r="BB102" s="415"/>
      <c r="BC102" s="415"/>
      <c r="BD102" s="415"/>
      <c r="BE102" s="415"/>
      <c r="BF102" s="130"/>
      <c r="BG102" s="130"/>
    </row>
    <row r="103" spans="2:59" s="81" customFormat="1" ht="41.25" hidden="1" customHeight="1" x14ac:dyDescent="0.25">
      <c r="B103" s="76"/>
      <c r="C103" s="77" t="s">
        <v>56</v>
      </c>
      <c r="D103" s="78" t="e">
        <f t="shared" ref="D103" si="289">D602</f>
        <v>#REF!</v>
      </c>
      <c r="E103" s="79"/>
      <c r="F103" s="78"/>
      <c r="G103" s="78"/>
      <c r="H103" s="79"/>
      <c r="I103" s="78"/>
      <c r="J103" s="78"/>
      <c r="K103" s="523">
        <f>L103+M103+N103</f>
        <v>0</v>
      </c>
      <c r="L103" s="523">
        <f>L109+L120</f>
        <v>0</v>
      </c>
      <c r="M103" s="523">
        <f t="shared" ref="M103:AW103" si="290">M602</f>
        <v>0</v>
      </c>
      <c r="N103" s="523">
        <f t="shared" si="290"/>
        <v>0</v>
      </c>
      <c r="O103" s="523">
        <f t="shared" si="260"/>
        <v>0</v>
      </c>
      <c r="P103" s="522" t="e">
        <f t="shared" si="245"/>
        <v>#DIV/0!</v>
      </c>
      <c r="Q103" s="523">
        <f>Q109+Q120</f>
        <v>0</v>
      </c>
      <c r="R103" s="522" t="e">
        <f t="shared" si="246"/>
        <v>#DIV/0!</v>
      </c>
      <c r="S103" s="523">
        <f t="shared" si="290"/>
        <v>0</v>
      </c>
      <c r="T103" s="523"/>
      <c r="U103" s="523">
        <f t="shared" si="290"/>
        <v>0</v>
      </c>
      <c r="V103" s="523"/>
      <c r="W103" s="523">
        <f>Y103+AA103+AC103</f>
        <v>0</v>
      </c>
      <c r="X103" s="96" t="e">
        <f t="shared" si="248"/>
        <v>#DIV/0!</v>
      </c>
      <c r="Y103" s="80">
        <f>Y109+Y120</f>
        <v>0</v>
      </c>
      <c r="Z103" s="96" t="e">
        <f t="shared" si="249"/>
        <v>#DIV/0!</v>
      </c>
      <c r="AA103" s="78">
        <f t="shared" ref="AA103" si="291">AA602</f>
        <v>0</v>
      </c>
      <c r="AB103" s="78"/>
      <c r="AC103" s="78">
        <f t="shared" ref="AC103" si="292">AC602</f>
        <v>0</v>
      </c>
      <c r="AD103" s="78"/>
      <c r="AE103" s="80">
        <f t="shared" si="261"/>
        <v>0</v>
      </c>
      <c r="AF103" s="96" t="e">
        <f t="shared" si="265"/>
        <v>#DIV/0!</v>
      </c>
      <c r="AG103" s="80">
        <f>AG109+AG120</f>
        <v>0</v>
      </c>
      <c r="AH103" s="96" t="e">
        <f t="shared" si="252"/>
        <v>#DIV/0!</v>
      </c>
      <c r="AI103" s="78">
        <f t="shared" ref="AI103" si="293">AI602</f>
        <v>0</v>
      </c>
      <c r="AJ103" s="78"/>
      <c r="AK103" s="78">
        <f t="shared" ref="AK103" si="294">AK602</f>
        <v>0</v>
      </c>
      <c r="AL103" s="78"/>
      <c r="AM103" s="78">
        <f t="shared" si="290"/>
        <v>0</v>
      </c>
      <c r="AN103" s="78">
        <f t="shared" si="290"/>
        <v>0</v>
      </c>
      <c r="AO103" s="78">
        <f t="shared" si="290"/>
        <v>0</v>
      </c>
      <c r="AP103" s="78">
        <f t="shared" si="290"/>
        <v>0</v>
      </c>
      <c r="AQ103" s="78">
        <f t="shared" si="290"/>
        <v>0</v>
      </c>
      <c r="AR103" s="78">
        <f t="shared" si="290"/>
        <v>0</v>
      </c>
      <c r="AS103" s="78">
        <f t="shared" si="290"/>
        <v>0</v>
      </c>
      <c r="AT103" s="78">
        <f t="shared" si="290"/>
        <v>0</v>
      </c>
      <c r="AU103" s="78">
        <f t="shared" si="290"/>
        <v>0</v>
      </c>
      <c r="AV103" s="78">
        <f t="shared" si="290"/>
        <v>0</v>
      </c>
      <c r="AW103" s="78">
        <f t="shared" si="290"/>
        <v>0</v>
      </c>
      <c r="AX103" s="80">
        <f t="shared" si="262"/>
        <v>0</v>
      </c>
      <c r="AY103" s="99" t="e">
        <f t="shared" si="266"/>
        <v>#DIV/0!</v>
      </c>
      <c r="AZ103" s="80">
        <f>AZ109+AZ120</f>
        <v>0</v>
      </c>
      <c r="BA103" s="96" t="e">
        <f t="shared" si="256"/>
        <v>#DIV/0!</v>
      </c>
      <c r="BB103" s="78">
        <f t="shared" ref="BB103" si="295">BB602</f>
        <v>0</v>
      </c>
      <c r="BC103" s="78"/>
      <c r="BD103" s="78">
        <f t="shared" ref="BD103" si="296">BD602</f>
        <v>0</v>
      </c>
      <c r="BE103" s="78"/>
    </row>
    <row r="104" spans="2:59" s="136" customFormat="1" ht="51.75" customHeight="1" x14ac:dyDescent="0.25">
      <c r="B104" s="132"/>
      <c r="C104" s="83" t="s">
        <v>57</v>
      </c>
      <c r="D104" s="133"/>
      <c r="E104" s="133"/>
      <c r="F104" s="133"/>
      <c r="G104" s="133"/>
      <c r="H104" s="133"/>
      <c r="I104" s="133"/>
      <c r="J104" s="133"/>
      <c r="K104" s="532">
        <f>L104+M104+N104</f>
        <v>1381953.7</v>
      </c>
      <c r="L104" s="532">
        <f>L106+L108+L111+L117+L119+L122</f>
        <v>1381953.7</v>
      </c>
      <c r="M104" s="532"/>
      <c r="N104" s="532"/>
      <c r="O104" s="532">
        <f t="shared" si="260"/>
        <v>60524.188920000001</v>
      </c>
      <c r="P104" s="525">
        <f t="shared" si="245"/>
        <v>4.3796104688601366E-2</v>
      </c>
      <c r="Q104" s="532">
        <f>Q106+Q108+Q111+Q117+Q119+Q122</f>
        <v>60524.188920000001</v>
      </c>
      <c r="R104" s="525">
        <f t="shared" si="246"/>
        <v>4.3796104688601366E-2</v>
      </c>
      <c r="S104" s="532"/>
      <c r="T104" s="532"/>
      <c r="U104" s="532"/>
      <c r="V104" s="532"/>
      <c r="W104" s="532">
        <f>Y104+AA104+AC104</f>
        <v>0</v>
      </c>
      <c r="X104" s="100">
        <f t="shared" si="248"/>
        <v>0</v>
      </c>
      <c r="Y104" s="134">
        <f>Y106+Y108+Y111+Y117+Y119+Y122</f>
        <v>0</v>
      </c>
      <c r="Z104" s="100">
        <f t="shared" si="249"/>
        <v>0</v>
      </c>
      <c r="AA104" s="133"/>
      <c r="AB104" s="133"/>
      <c r="AC104" s="133"/>
      <c r="AD104" s="133"/>
      <c r="AE104" s="134">
        <f t="shared" si="261"/>
        <v>1250534.4174500001</v>
      </c>
      <c r="AF104" s="100">
        <f t="shared" si="265"/>
        <v>0.90490326662174003</v>
      </c>
      <c r="AG104" s="134">
        <f>AG106+AG108+AG111+AG117+AG119+AG122</f>
        <v>1250534.4174500001</v>
      </c>
      <c r="AH104" s="100">
        <f t="shared" si="252"/>
        <v>0.90490326662174003</v>
      </c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4">
        <f t="shared" si="262"/>
        <v>1014792.9066999999</v>
      </c>
      <c r="AY104" s="99">
        <f t="shared" si="266"/>
        <v>0.73431758726793817</v>
      </c>
      <c r="AZ104" s="134">
        <f>AZ106+AZ108+AZ111+AZ117+AZ119+AZ122</f>
        <v>1014792.9066999999</v>
      </c>
      <c r="BA104" s="96">
        <f t="shared" si="256"/>
        <v>0.81148738694396971</v>
      </c>
      <c r="BB104" s="414"/>
      <c r="BC104" s="414"/>
      <c r="BD104" s="414"/>
      <c r="BE104" s="414"/>
      <c r="BF104" s="135"/>
      <c r="BG104" s="135"/>
    </row>
    <row r="105" spans="2:59" s="109" customFormat="1" ht="140.25" hidden="1" customHeight="1" x14ac:dyDescent="0.25">
      <c r="B105" s="76" t="s">
        <v>60</v>
      </c>
      <c r="C105" s="110" t="s">
        <v>72</v>
      </c>
      <c r="D105" s="79"/>
      <c r="E105" s="106"/>
      <c r="F105" s="106"/>
      <c r="G105" s="79"/>
      <c r="H105" s="106"/>
      <c r="I105" s="106"/>
      <c r="J105" s="79"/>
      <c r="K105" s="528">
        <f t="shared" si="263"/>
        <v>0</v>
      </c>
      <c r="L105" s="528">
        <f>L106</f>
        <v>0</v>
      </c>
      <c r="M105" s="332"/>
      <c r="N105" s="332"/>
      <c r="O105" s="528">
        <f t="shared" si="260"/>
        <v>0</v>
      </c>
      <c r="P105" s="524" t="e">
        <f t="shared" si="245"/>
        <v>#DIV/0!</v>
      </c>
      <c r="Q105" s="528">
        <f>Q106</f>
        <v>0</v>
      </c>
      <c r="R105" s="524" t="e">
        <f t="shared" si="246"/>
        <v>#DIV/0!</v>
      </c>
      <c r="S105" s="332"/>
      <c r="T105" s="332"/>
      <c r="U105" s="533"/>
      <c r="V105" s="533"/>
      <c r="W105" s="528">
        <f>Y105</f>
        <v>0</v>
      </c>
      <c r="X105" s="99" t="e">
        <f t="shared" si="248"/>
        <v>#DIV/0!</v>
      </c>
      <c r="Y105" s="111">
        <f>Y106</f>
        <v>0</v>
      </c>
      <c r="Z105" s="99" t="e">
        <f t="shared" si="249"/>
        <v>#DIV/0!</v>
      </c>
      <c r="AA105" s="138"/>
      <c r="AB105" s="138"/>
      <c r="AC105" s="139"/>
      <c r="AD105" s="139"/>
      <c r="AE105" s="111">
        <f t="shared" si="261"/>
        <v>0</v>
      </c>
      <c r="AF105" s="99" t="e">
        <f t="shared" si="265"/>
        <v>#DIV/0!</v>
      </c>
      <c r="AG105" s="111">
        <f>AG106</f>
        <v>0</v>
      </c>
      <c r="AH105" s="99" t="e">
        <f t="shared" si="252"/>
        <v>#DIV/0!</v>
      </c>
      <c r="AI105" s="138"/>
      <c r="AJ105" s="138"/>
      <c r="AK105" s="139"/>
      <c r="AL105" s="139"/>
      <c r="AM105" s="138"/>
      <c r="AN105" s="138"/>
      <c r="AO105" s="139"/>
      <c r="AP105" s="138"/>
      <c r="AQ105" s="138"/>
      <c r="AR105" s="138"/>
      <c r="AS105" s="139"/>
      <c r="AT105" s="138"/>
      <c r="AU105" s="138"/>
      <c r="AV105" s="138"/>
      <c r="AW105" s="139"/>
      <c r="AX105" s="111">
        <f t="shared" si="262"/>
        <v>0</v>
      </c>
      <c r="AY105" s="99" t="e">
        <f t="shared" si="266"/>
        <v>#DIV/0!</v>
      </c>
      <c r="AZ105" s="111">
        <f>AZ106</f>
        <v>0</v>
      </c>
      <c r="BA105" s="96" t="e">
        <f t="shared" si="256"/>
        <v>#DIV/0!</v>
      </c>
      <c r="BB105" s="138"/>
      <c r="BC105" s="138"/>
      <c r="BD105" s="139"/>
      <c r="BE105" s="139"/>
      <c r="BF105" s="108"/>
      <c r="BG105" s="108"/>
    </row>
    <row r="106" spans="2:59" s="136" customFormat="1" ht="45" hidden="1" customHeight="1" x14ac:dyDescent="0.25">
      <c r="B106" s="132"/>
      <c r="C106" s="83" t="s">
        <v>57</v>
      </c>
      <c r="D106" s="133"/>
      <c r="E106" s="133"/>
      <c r="F106" s="133"/>
      <c r="G106" s="133"/>
      <c r="H106" s="133"/>
      <c r="I106" s="133"/>
      <c r="J106" s="133"/>
      <c r="K106" s="532">
        <f t="shared" si="263"/>
        <v>0</v>
      </c>
      <c r="L106" s="532">
        <v>0</v>
      </c>
      <c r="M106" s="532"/>
      <c r="N106" s="532"/>
      <c r="O106" s="532">
        <f t="shared" si="260"/>
        <v>0</v>
      </c>
      <c r="P106" s="525" t="e">
        <f t="shared" si="245"/>
        <v>#DIV/0!</v>
      </c>
      <c r="Q106" s="532"/>
      <c r="R106" s="525" t="e">
        <f t="shared" si="246"/>
        <v>#DIV/0!</v>
      </c>
      <c r="S106" s="532"/>
      <c r="T106" s="532"/>
      <c r="U106" s="532"/>
      <c r="V106" s="532"/>
      <c r="W106" s="532">
        <f>AJ106-U106</f>
        <v>0</v>
      </c>
      <c r="X106" s="100" t="e">
        <f t="shared" si="248"/>
        <v>#DIV/0!</v>
      </c>
      <c r="Y106" s="134">
        <f>AJ106-U106</f>
        <v>0</v>
      </c>
      <c r="Z106" s="100" t="e">
        <f t="shared" si="249"/>
        <v>#DIV/0!</v>
      </c>
      <c r="AA106" s="133"/>
      <c r="AB106" s="133"/>
      <c r="AC106" s="133"/>
      <c r="AD106" s="133"/>
      <c r="AE106" s="134">
        <f t="shared" si="261"/>
        <v>0</v>
      </c>
      <c r="AF106" s="100">
        <v>0</v>
      </c>
      <c r="AG106" s="134">
        <v>0</v>
      </c>
      <c r="AH106" s="100">
        <v>0</v>
      </c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4">
        <f t="shared" si="262"/>
        <v>0</v>
      </c>
      <c r="AY106" s="99" t="e">
        <f t="shared" si="266"/>
        <v>#DIV/0!</v>
      </c>
      <c r="AZ106" s="134">
        <v>0</v>
      </c>
      <c r="BA106" s="100">
        <v>0</v>
      </c>
      <c r="BB106" s="414"/>
      <c r="BC106" s="414"/>
      <c r="BD106" s="414"/>
      <c r="BE106" s="414"/>
      <c r="BF106" s="135"/>
      <c r="BG106" s="135"/>
    </row>
    <row r="107" spans="2:59" s="109" customFormat="1" ht="66" customHeight="1" x14ac:dyDescent="0.25">
      <c r="B107" s="76" t="s">
        <v>60</v>
      </c>
      <c r="C107" s="128" t="s">
        <v>81</v>
      </c>
      <c r="D107" s="79"/>
      <c r="E107" s="106"/>
      <c r="F107" s="106"/>
      <c r="G107" s="79"/>
      <c r="H107" s="106"/>
      <c r="I107" s="106"/>
      <c r="J107" s="79"/>
      <c r="K107" s="528">
        <f t="shared" si="263"/>
        <v>423500</v>
      </c>
      <c r="L107" s="528">
        <f>L108</f>
        <v>423500</v>
      </c>
      <c r="M107" s="332"/>
      <c r="N107" s="332"/>
      <c r="O107" s="528">
        <f t="shared" si="260"/>
        <v>10272.21185</v>
      </c>
      <c r="P107" s="524">
        <f t="shared" si="245"/>
        <v>2.4255517945690672E-2</v>
      </c>
      <c r="Q107" s="528">
        <f>Q108</f>
        <v>10272.21185</v>
      </c>
      <c r="R107" s="524">
        <f t="shared" si="246"/>
        <v>2.4255517945690672E-2</v>
      </c>
      <c r="S107" s="332"/>
      <c r="T107" s="332"/>
      <c r="U107" s="533"/>
      <c r="V107" s="533"/>
      <c r="W107" s="528">
        <f>Y107</f>
        <v>0</v>
      </c>
      <c r="X107" s="99">
        <f t="shared" si="248"/>
        <v>0</v>
      </c>
      <c r="Y107" s="111">
        <f>Y108</f>
        <v>0</v>
      </c>
      <c r="Z107" s="99">
        <f t="shared" si="249"/>
        <v>0</v>
      </c>
      <c r="AA107" s="138"/>
      <c r="AB107" s="138"/>
      <c r="AC107" s="139"/>
      <c r="AD107" s="139"/>
      <c r="AE107" s="111">
        <f t="shared" si="261"/>
        <v>423500</v>
      </c>
      <c r="AF107" s="99">
        <f t="shared" si="265"/>
        <v>1</v>
      </c>
      <c r="AG107" s="111">
        <f>AG108</f>
        <v>423500</v>
      </c>
      <c r="AH107" s="99">
        <f t="shared" si="252"/>
        <v>1</v>
      </c>
      <c r="AI107" s="138"/>
      <c r="AJ107" s="138"/>
      <c r="AK107" s="139"/>
      <c r="AL107" s="139"/>
      <c r="AM107" s="138"/>
      <c r="AN107" s="138"/>
      <c r="AO107" s="139"/>
      <c r="AP107" s="138"/>
      <c r="AQ107" s="138"/>
      <c r="AR107" s="138"/>
      <c r="AS107" s="139"/>
      <c r="AT107" s="138"/>
      <c r="AU107" s="138"/>
      <c r="AV107" s="138"/>
      <c r="AW107" s="139"/>
      <c r="AX107" s="111">
        <f t="shared" si="262"/>
        <v>423500</v>
      </c>
      <c r="AY107" s="99">
        <f t="shared" si="266"/>
        <v>1</v>
      </c>
      <c r="AZ107" s="111">
        <f>AZ108</f>
        <v>423500</v>
      </c>
      <c r="BA107" s="99">
        <f t="shared" ref="BA107:BA130" si="297">AZ107/AE107</f>
        <v>1</v>
      </c>
      <c r="BB107" s="138"/>
      <c r="BC107" s="138"/>
      <c r="BD107" s="139"/>
      <c r="BE107" s="139"/>
      <c r="BF107" s="108"/>
      <c r="BG107" s="108"/>
    </row>
    <row r="108" spans="2:59" s="109" customFormat="1" ht="54" customHeight="1" x14ac:dyDescent="0.25">
      <c r="B108" s="76"/>
      <c r="C108" s="83" t="s">
        <v>57</v>
      </c>
      <c r="D108" s="79"/>
      <c r="E108" s="106"/>
      <c r="F108" s="106"/>
      <c r="G108" s="79"/>
      <c r="H108" s="106"/>
      <c r="I108" s="106"/>
      <c r="J108" s="79"/>
      <c r="K108" s="532">
        <f t="shared" si="263"/>
        <v>423500</v>
      </c>
      <c r="L108" s="532">
        <v>423500</v>
      </c>
      <c r="M108" s="529"/>
      <c r="N108" s="529"/>
      <c r="O108" s="532">
        <f t="shared" si="260"/>
        <v>10272.21185</v>
      </c>
      <c r="P108" s="525">
        <f t="shared" si="245"/>
        <v>2.4255517945690672E-2</v>
      </c>
      <c r="Q108" s="532">
        <v>10272.21185</v>
      </c>
      <c r="R108" s="525">
        <f t="shared" si="246"/>
        <v>2.4255517945690672E-2</v>
      </c>
      <c r="S108" s="528"/>
      <c r="T108" s="528"/>
      <c r="U108" s="528"/>
      <c r="V108" s="528"/>
      <c r="W108" s="532">
        <f>Y108</f>
        <v>0</v>
      </c>
      <c r="X108" s="100">
        <f t="shared" si="248"/>
        <v>0</v>
      </c>
      <c r="Y108" s="134">
        <v>0</v>
      </c>
      <c r="Z108" s="100">
        <f t="shared" si="249"/>
        <v>0</v>
      </c>
      <c r="AA108" s="79"/>
      <c r="AB108" s="79"/>
      <c r="AC108" s="79"/>
      <c r="AD108" s="79"/>
      <c r="AE108" s="134">
        <f t="shared" si="261"/>
        <v>423500</v>
      </c>
      <c r="AF108" s="100">
        <f t="shared" si="265"/>
        <v>1</v>
      </c>
      <c r="AG108" s="134">
        <v>423500</v>
      </c>
      <c r="AH108" s="100">
        <f t="shared" si="252"/>
        <v>1</v>
      </c>
      <c r="AI108" s="79"/>
      <c r="AJ108" s="79"/>
      <c r="AK108" s="79"/>
      <c r="AL108" s="79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34">
        <f t="shared" si="262"/>
        <v>423500</v>
      </c>
      <c r="AY108" s="99">
        <f t="shared" si="266"/>
        <v>1</v>
      </c>
      <c r="AZ108" s="134">
        <f>L108-Y108</f>
        <v>423500</v>
      </c>
      <c r="BA108" s="100">
        <f t="shared" si="297"/>
        <v>1</v>
      </c>
      <c r="BB108" s="413"/>
      <c r="BC108" s="413"/>
      <c r="BD108" s="413"/>
      <c r="BE108" s="413"/>
      <c r="BF108" s="108"/>
      <c r="BG108" s="108"/>
    </row>
    <row r="109" spans="2:59" s="109" customFormat="1" ht="54" hidden="1" customHeight="1" x14ac:dyDescent="0.25">
      <c r="B109" s="76"/>
      <c r="C109" s="77" t="s">
        <v>56</v>
      </c>
      <c r="D109" s="79"/>
      <c r="E109" s="106"/>
      <c r="F109" s="106"/>
      <c r="G109" s="79"/>
      <c r="H109" s="106"/>
      <c r="I109" s="106"/>
      <c r="J109" s="79"/>
      <c r="K109" s="528">
        <f t="shared" si="263"/>
        <v>0</v>
      </c>
      <c r="L109" s="528">
        <v>0</v>
      </c>
      <c r="M109" s="529"/>
      <c r="N109" s="529"/>
      <c r="O109" s="528">
        <f t="shared" si="260"/>
        <v>0</v>
      </c>
      <c r="P109" s="522">
        <v>0</v>
      </c>
      <c r="Q109" s="528"/>
      <c r="R109" s="522">
        <v>0</v>
      </c>
      <c r="S109" s="528"/>
      <c r="T109" s="528"/>
      <c r="U109" s="528"/>
      <c r="V109" s="528"/>
      <c r="W109" s="528"/>
      <c r="X109" s="96"/>
      <c r="Y109" s="111"/>
      <c r="Z109" s="96"/>
      <c r="AA109" s="79"/>
      <c r="AB109" s="79"/>
      <c r="AC109" s="79"/>
      <c r="AD109" s="79"/>
      <c r="AE109" s="111">
        <f t="shared" si="261"/>
        <v>0</v>
      </c>
      <c r="AF109" s="96" t="e">
        <f t="shared" si="265"/>
        <v>#DIV/0!</v>
      </c>
      <c r="AG109" s="111"/>
      <c r="AH109" s="96" t="e">
        <f t="shared" si="252"/>
        <v>#DIV/0!</v>
      </c>
      <c r="AI109" s="79"/>
      <c r="AJ109" s="79"/>
      <c r="AK109" s="79"/>
      <c r="AL109" s="79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11">
        <f t="shared" si="262"/>
        <v>0</v>
      </c>
      <c r="AY109" s="99" t="e">
        <f t="shared" si="266"/>
        <v>#DIV/0!</v>
      </c>
      <c r="AZ109" s="111"/>
      <c r="BA109" s="96" t="e">
        <f t="shared" si="297"/>
        <v>#DIV/0!</v>
      </c>
      <c r="BB109" s="413"/>
      <c r="BC109" s="413"/>
      <c r="BD109" s="413"/>
      <c r="BE109" s="413"/>
      <c r="BF109" s="108"/>
      <c r="BG109" s="108"/>
    </row>
    <row r="110" spans="2:59" s="109" customFormat="1" ht="65.25" customHeight="1" x14ac:dyDescent="0.25">
      <c r="B110" s="76" t="s">
        <v>67</v>
      </c>
      <c r="C110" s="77" t="s">
        <v>68</v>
      </c>
      <c r="D110" s="79"/>
      <c r="E110" s="106"/>
      <c r="F110" s="106"/>
      <c r="G110" s="79"/>
      <c r="H110" s="106"/>
      <c r="I110" s="106"/>
      <c r="J110" s="79"/>
      <c r="K110" s="528">
        <f t="shared" si="263"/>
        <v>293848.86634000001</v>
      </c>
      <c r="L110" s="528">
        <f>L111</f>
        <v>293848.86634000001</v>
      </c>
      <c r="M110" s="332"/>
      <c r="N110" s="332"/>
      <c r="O110" s="528">
        <f t="shared" si="260"/>
        <v>27986.394670000001</v>
      </c>
      <c r="P110" s="524">
        <f t="shared" si="245"/>
        <v>9.5240778086304184E-2</v>
      </c>
      <c r="Q110" s="528">
        <f>Q111</f>
        <v>27986.394670000001</v>
      </c>
      <c r="R110" s="524">
        <f t="shared" si="246"/>
        <v>9.5240778086304184E-2</v>
      </c>
      <c r="S110" s="332"/>
      <c r="T110" s="332"/>
      <c r="U110" s="533"/>
      <c r="V110" s="533"/>
      <c r="W110" s="528">
        <f>Y110</f>
        <v>0</v>
      </c>
      <c r="X110" s="99">
        <f t="shared" si="248"/>
        <v>0</v>
      </c>
      <c r="Y110" s="111">
        <f>Y111</f>
        <v>0</v>
      </c>
      <c r="Z110" s="99">
        <f t="shared" si="249"/>
        <v>0</v>
      </c>
      <c r="AA110" s="138"/>
      <c r="AB110" s="138"/>
      <c r="AC110" s="139"/>
      <c r="AD110" s="139"/>
      <c r="AE110" s="111">
        <f t="shared" si="261"/>
        <v>292806.65896999999</v>
      </c>
      <c r="AF110" s="99">
        <f t="shared" si="265"/>
        <v>0.99645325373216131</v>
      </c>
      <c r="AG110" s="111">
        <f>AG111</f>
        <v>292806.65896999999</v>
      </c>
      <c r="AH110" s="99">
        <f t="shared" si="252"/>
        <v>0.99645325373216131</v>
      </c>
      <c r="AI110" s="138"/>
      <c r="AJ110" s="138"/>
      <c r="AK110" s="139"/>
      <c r="AL110" s="139"/>
      <c r="AM110" s="138"/>
      <c r="AN110" s="138"/>
      <c r="AO110" s="139"/>
      <c r="AP110" s="138"/>
      <c r="AQ110" s="138"/>
      <c r="AR110" s="138"/>
      <c r="AS110" s="139"/>
      <c r="AT110" s="138"/>
      <c r="AU110" s="138"/>
      <c r="AV110" s="138"/>
      <c r="AW110" s="139"/>
      <c r="AX110" s="111">
        <f t="shared" si="262"/>
        <v>293848.86634000001</v>
      </c>
      <c r="AY110" s="99">
        <f t="shared" si="266"/>
        <v>1</v>
      </c>
      <c r="AZ110" s="111">
        <f>AZ111</f>
        <v>293848.86634000001</v>
      </c>
      <c r="BA110" s="99">
        <f t="shared" si="297"/>
        <v>1.0035593704517041</v>
      </c>
      <c r="BB110" s="138"/>
      <c r="BC110" s="138"/>
      <c r="BD110" s="139"/>
      <c r="BE110" s="139"/>
      <c r="BF110" s="108"/>
      <c r="BG110" s="108"/>
    </row>
    <row r="111" spans="2:59" s="109" customFormat="1" ht="45" customHeight="1" x14ac:dyDescent="0.25">
      <c r="B111" s="76"/>
      <c r="C111" s="83" t="s">
        <v>57</v>
      </c>
      <c r="D111" s="79"/>
      <c r="E111" s="106"/>
      <c r="F111" s="106"/>
      <c r="G111" s="79"/>
      <c r="H111" s="79"/>
      <c r="I111" s="79"/>
      <c r="J111" s="79"/>
      <c r="K111" s="532">
        <f t="shared" si="263"/>
        <v>293848.86634000001</v>
      </c>
      <c r="L111" s="532">
        <f>293848.86634</f>
        <v>293848.86634000001</v>
      </c>
      <c r="M111" s="529"/>
      <c r="N111" s="529"/>
      <c r="O111" s="532">
        <f t="shared" si="260"/>
        <v>27986.394670000001</v>
      </c>
      <c r="P111" s="525">
        <f t="shared" si="245"/>
        <v>9.5240778086304184E-2</v>
      </c>
      <c r="Q111" s="532">
        <v>27986.394670000001</v>
      </c>
      <c r="R111" s="525">
        <f t="shared" si="246"/>
        <v>9.5240778086304184E-2</v>
      </c>
      <c r="S111" s="528"/>
      <c r="T111" s="528"/>
      <c r="U111" s="528"/>
      <c r="V111" s="528"/>
      <c r="W111" s="532">
        <f>Y111</f>
        <v>0</v>
      </c>
      <c r="X111" s="100">
        <f t="shared" si="248"/>
        <v>0</v>
      </c>
      <c r="Y111" s="134">
        <v>0</v>
      </c>
      <c r="Z111" s="100">
        <f t="shared" si="249"/>
        <v>0</v>
      </c>
      <c r="AA111" s="79"/>
      <c r="AB111" s="79"/>
      <c r="AC111" s="79"/>
      <c r="AD111" s="79"/>
      <c r="AE111" s="134">
        <f t="shared" si="261"/>
        <v>292806.65896999999</v>
      </c>
      <c r="AF111" s="100">
        <f t="shared" si="265"/>
        <v>0.99645325373216131</v>
      </c>
      <c r="AG111" s="134">
        <v>292806.65896999999</v>
      </c>
      <c r="AH111" s="100">
        <f t="shared" si="252"/>
        <v>0.99645325373216131</v>
      </c>
      <c r="AI111" s="79"/>
      <c r="AJ111" s="79"/>
      <c r="AK111" s="79"/>
      <c r="AL111" s="79"/>
      <c r="AM111" s="106"/>
      <c r="AN111" s="106"/>
      <c r="AO111" s="106"/>
      <c r="AP111" s="79"/>
      <c r="AQ111" s="106"/>
      <c r="AR111" s="106"/>
      <c r="AS111" s="106"/>
      <c r="AT111" s="106"/>
      <c r="AU111" s="106"/>
      <c r="AV111" s="106"/>
      <c r="AW111" s="106"/>
      <c r="AX111" s="134">
        <f t="shared" si="262"/>
        <v>293848.86634000001</v>
      </c>
      <c r="AY111" s="99">
        <f t="shared" si="266"/>
        <v>1</v>
      </c>
      <c r="AZ111" s="134">
        <f>L111-Y111</f>
        <v>293848.86634000001</v>
      </c>
      <c r="BA111" s="100">
        <f t="shared" si="297"/>
        <v>1.0035593704517041</v>
      </c>
      <c r="BB111" s="413"/>
      <c r="BC111" s="413"/>
      <c r="BD111" s="413"/>
      <c r="BE111" s="413"/>
      <c r="BF111" s="108"/>
      <c r="BG111" s="108"/>
    </row>
    <row r="112" spans="2:59" s="109" customFormat="1" ht="56.25" hidden="1" customHeight="1" x14ac:dyDescent="0.25">
      <c r="B112" s="76" t="s">
        <v>71</v>
      </c>
      <c r="C112" s="110" t="s">
        <v>64</v>
      </c>
      <c r="D112" s="79"/>
      <c r="E112" s="106"/>
      <c r="F112" s="106"/>
      <c r="G112" s="79"/>
      <c r="H112" s="79"/>
      <c r="I112" s="79"/>
      <c r="J112" s="79"/>
      <c r="K112" s="528">
        <f t="shared" si="263"/>
        <v>0</v>
      </c>
      <c r="L112" s="528">
        <f>L117</f>
        <v>0</v>
      </c>
      <c r="M112" s="332"/>
      <c r="N112" s="332"/>
      <c r="O112" s="528">
        <f t="shared" si="260"/>
        <v>0</v>
      </c>
      <c r="P112" s="524" t="e">
        <f t="shared" si="245"/>
        <v>#DIV/0!</v>
      </c>
      <c r="Q112" s="528">
        <f>Q117</f>
        <v>0</v>
      </c>
      <c r="R112" s="524" t="e">
        <f t="shared" si="246"/>
        <v>#DIV/0!</v>
      </c>
      <c r="S112" s="332"/>
      <c r="T112" s="332"/>
      <c r="U112" s="533"/>
      <c r="V112" s="533"/>
      <c r="W112" s="528">
        <f>W117</f>
        <v>0</v>
      </c>
      <c r="X112" s="99" t="e">
        <f t="shared" si="248"/>
        <v>#DIV/0!</v>
      </c>
      <c r="Y112" s="111">
        <f>Y117</f>
        <v>0</v>
      </c>
      <c r="Z112" s="99" t="e">
        <f t="shared" si="249"/>
        <v>#DIV/0!</v>
      </c>
      <c r="AA112" s="138"/>
      <c r="AB112" s="138"/>
      <c r="AC112" s="139"/>
      <c r="AD112" s="139"/>
      <c r="AE112" s="111">
        <v>0</v>
      </c>
      <c r="AF112" s="99" t="e">
        <f t="shared" si="265"/>
        <v>#DIV/0!</v>
      </c>
      <c r="AG112" s="111"/>
      <c r="AH112" s="99" t="e">
        <f t="shared" si="252"/>
        <v>#DIV/0!</v>
      </c>
      <c r="AI112" s="138"/>
      <c r="AJ112" s="138"/>
      <c r="AK112" s="139"/>
      <c r="AL112" s="139"/>
      <c r="AM112" s="138"/>
      <c r="AN112" s="138"/>
      <c r="AO112" s="139"/>
      <c r="AP112" s="138"/>
      <c r="AQ112" s="138"/>
      <c r="AR112" s="138"/>
      <c r="AS112" s="139"/>
      <c r="AT112" s="138"/>
      <c r="AU112" s="138"/>
      <c r="AV112" s="138"/>
      <c r="AW112" s="139"/>
      <c r="AX112" s="111">
        <f t="shared" si="262"/>
        <v>0</v>
      </c>
      <c r="AY112" s="99" t="e">
        <f t="shared" si="266"/>
        <v>#DIV/0!</v>
      </c>
      <c r="AZ112" s="111">
        <f>AZ117</f>
        <v>0</v>
      </c>
      <c r="BA112" s="99" t="e">
        <f t="shared" si="297"/>
        <v>#DIV/0!</v>
      </c>
      <c r="BB112" s="138"/>
      <c r="BC112" s="138"/>
      <c r="BD112" s="139"/>
      <c r="BE112" s="139"/>
      <c r="BF112" s="108"/>
      <c r="BG112" s="108"/>
    </row>
    <row r="113" spans="2:59" s="142" customFormat="1" ht="112.5" hidden="1" customHeight="1" x14ac:dyDescent="0.25">
      <c r="B113" s="140"/>
      <c r="C113" s="141"/>
      <c r="D113" s="139"/>
      <c r="E113" s="139"/>
      <c r="F113" s="139"/>
      <c r="G113" s="139"/>
      <c r="H113" s="139"/>
      <c r="I113" s="139"/>
      <c r="J113" s="139"/>
      <c r="K113" s="332"/>
      <c r="L113" s="332"/>
      <c r="M113" s="332"/>
      <c r="N113" s="332"/>
      <c r="O113" s="332">
        <f t="shared" si="260"/>
        <v>0</v>
      </c>
      <c r="P113" s="522" t="e">
        <f t="shared" si="245"/>
        <v>#DIV/0!</v>
      </c>
      <c r="Q113" s="332"/>
      <c r="R113" s="522" t="e">
        <f t="shared" si="246"/>
        <v>#DIV/0!</v>
      </c>
      <c r="S113" s="332"/>
      <c r="T113" s="332"/>
      <c r="U113" s="533"/>
      <c r="V113" s="533"/>
      <c r="W113" s="332"/>
      <c r="X113" s="96" t="e">
        <f t="shared" si="248"/>
        <v>#DIV/0!</v>
      </c>
      <c r="Y113" s="137"/>
      <c r="Z113" s="96" t="e">
        <f t="shared" si="249"/>
        <v>#DIV/0!</v>
      </c>
      <c r="AA113" s="138"/>
      <c r="AB113" s="138"/>
      <c r="AC113" s="139"/>
      <c r="AD113" s="139"/>
      <c r="AE113" s="137">
        <f t="shared" si="261"/>
        <v>0</v>
      </c>
      <c r="AF113" s="96" t="e">
        <f t="shared" si="265"/>
        <v>#DIV/0!</v>
      </c>
      <c r="AG113" s="137"/>
      <c r="AH113" s="96" t="e">
        <f t="shared" si="252"/>
        <v>#DIV/0!</v>
      </c>
      <c r="AI113" s="138"/>
      <c r="AJ113" s="138"/>
      <c r="AK113" s="139"/>
      <c r="AL113" s="139"/>
      <c r="AM113" s="138"/>
      <c r="AN113" s="138"/>
      <c r="AO113" s="139"/>
      <c r="AP113" s="138"/>
      <c r="AQ113" s="138"/>
      <c r="AR113" s="138"/>
      <c r="AS113" s="139"/>
      <c r="AT113" s="138"/>
      <c r="AU113" s="138"/>
      <c r="AV113" s="138"/>
      <c r="AW113" s="139"/>
      <c r="AX113" s="137">
        <f t="shared" si="262"/>
        <v>0</v>
      </c>
      <c r="AY113" s="99" t="e">
        <f t="shared" si="266"/>
        <v>#DIV/0!</v>
      </c>
      <c r="AZ113" s="137"/>
      <c r="BA113" s="96" t="e">
        <f t="shared" si="297"/>
        <v>#DIV/0!</v>
      </c>
      <c r="BB113" s="138"/>
      <c r="BC113" s="138"/>
      <c r="BD113" s="139"/>
      <c r="BE113" s="139"/>
    </row>
    <row r="114" spans="2:59" s="142" customFormat="1" ht="112.5" hidden="1" customHeight="1" x14ac:dyDescent="0.25">
      <c r="B114" s="140"/>
      <c r="C114" s="141"/>
      <c r="D114" s="139"/>
      <c r="E114" s="139"/>
      <c r="F114" s="139"/>
      <c r="G114" s="139"/>
      <c r="H114" s="139"/>
      <c r="I114" s="139"/>
      <c r="J114" s="139"/>
      <c r="K114" s="332"/>
      <c r="L114" s="332"/>
      <c r="M114" s="332"/>
      <c r="N114" s="332"/>
      <c r="O114" s="332">
        <f t="shared" si="260"/>
        <v>0</v>
      </c>
      <c r="P114" s="522" t="e">
        <f t="shared" si="245"/>
        <v>#DIV/0!</v>
      </c>
      <c r="Q114" s="332"/>
      <c r="R114" s="522" t="e">
        <f t="shared" si="246"/>
        <v>#DIV/0!</v>
      </c>
      <c r="S114" s="332"/>
      <c r="T114" s="332"/>
      <c r="U114" s="533"/>
      <c r="V114" s="533"/>
      <c r="W114" s="332"/>
      <c r="X114" s="96" t="e">
        <f t="shared" si="248"/>
        <v>#DIV/0!</v>
      </c>
      <c r="Y114" s="137"/>
      <c r="Z114" s="96" t="e">
        <f t="shared" si="249"/>
        <v>#DIV/0!</v>
      </c>
      <c r="AA114" s="138"/>
      <c r="AB114" s="138"/>
      <c r="AC114" s="139"/>
      <c r="AD114" s="139"/>
      <c r="AE114" s="137">
        <f t="shared" si="261"/>
        <v>0</v>
      </c>
      <c r="AF114" s="96" t="e">
        <f t="shared" si="265"/>
        <v>#DIV/0!</v>
      </c>
      <c r="AG114" s="137"/>
      <c r="AH114" s="96" t="e">
        <f t="shared" si="252"/>
        <v>#DIV/0!</v>
      </c>
      <c r="AI114" s="138"/>
      <c r="AJ114" s="138"/>
      <c r="AK114" s="139"/>
      <c r="AL114" s="139"/>
      <c r="AM114" s="138"/>
      <c r="AN114" s="138"/>
      <c r="AO114" s="139"/>
      <c r="AP114" s="138"/>
      <c r="AQ114" s="138"/>
      <c r="AR114" s="138"/>
      <c r="AS114" s="139"/>
      <c r="AT114" s="138"/>
      <c r="AU114" s="138"/>
      <c r="AV114" s="138"/>
      <c r="AW114" s="139"/>
      <c r="AX114" s="137">
        <f t="shared" si="262"/>
        <v>0</v>
      </c>
      <c r="AY114" s="99" t="e">
        <f t="shared" si="266"/>
        <v>#DIV/0!</v>
      </c>
      <c r="AZ114" s="137"/>
      <c r="BA114" s="96" t="e">
        <f t="shared" si="297"/>
        <v>#DIV/0!</v>
      </c>
      <c r="BB114" s="138"/>
      <c r="BC114" s="138"/>
      <c r="BD114" s="139"/>
      <c r="BE114" s="139"/>
    </row>
    <row r="115" spans="2:59" s="142" customFormat="1" ht="112.5" hidden="1" customHeight="1" x14ac:dyDescent="0.25">
      <c r="B115" s="140"/>
      <c r="C115" s="141"/>
      <c r="D115" s="139"/>
      <c r="E115" s="139"/>
      <c r="F115" s="139"/>
      <c r="G115" s="139"/>
      <c r="H115" s="139"/>
      <c r="I115" s="139"/>
      <c r="J115" s="139"/>
      <c r="K115" s="332"/>
      <c r="L115" s="332"/>
      <c r="M115" s="332"/>
      <c r="N115" s="332"/>
      <c r="O115" s="332">
        <f t="shared" si="260"/>
        <v>0</v>
      </c>
      <c r="P115" s="522" t="e">
        <f t="shared" si="245"/>
        <v>#DIV/0!</v>
      </c>
      <c r="Q115" s="332"/>
      <c r="R115" s="522" t="e">
        <f t="shared" si="246"/>
        <v>#DIV/0!</v>
      </c>
      <c r="S115" s="332"/>
      <c r="T115" s="332"/>
      <c r="U115" s="533"/>
      <c r="V115" s="533"/>
      <c r="W115" s="332"/>
      <c r="X115" s="96" t="e">
        <f t="shared" si="248"/>
        <v>#DIV/0!</v>
      </c>
      <c r="Y115" s="137"/>
      <c r="Z115" s="96" t="e">
        <f t="shared" si="249"/>
        <v>#DIV/0!</v>
      </c>
      <c r="AA115" s="138"/>
      <c r="AB115" s="138"/>
      <c r="AC115" s="139"/>
      <c r="AD115" s="139"/>
      <c r="AE115" s="137">
        <f t="shared" si="261"/>
        <v>0</v>
      </c>
      <c r="AF115" s="96" t="e">
        <f t="shared" si="265"/>
        <v>#DIV/0!</v>
      </c>
      <c r="AG115" s="137"/>
      <c r="AH115" s="96" t="e">
        <f t="shared" si="252"/>
        <v>#DIV/0!</v>
      </c>
      <c r="AI115" s="138"/>
      <c r="AJ115" s="138"/>
      <c r="AK115" s="139"/>
      <c r="AL115" s="139"/>
      <c r="AM115" s="138"/>
      <c r="AN115" s="138"/>
      <c r="AO115" s="139"/>
      <c r="AP115" s="138"/>
      <c r="AQ115" s="138"/>
      <c r="AR115" s="138"/>
      <c r="AS115" s="139"/>
      <c r="AT115" s="138"/>
      <c r="AU115" s="138"/>
      <c r="AV115" s="138"/>
      <c r="AW115" s="139"/>
      <c r="AX115" s="137">
        <f t="shared" si="262"/>
        <v>0</v>
      </c>
      <c r="AY115" s="99" t="e">
        <f t="shared" si="266"/>
        <v>#DIV/0!</v>
      </c>
      <c r="AZ115" s="137"/>
      <c r="BA115" s="96" t="e">
        <f t="shared" si="297"/>
        <v>#DIV/0!</v>
      </c>
      <c r="BB115" s="138"/>
      <c r="BC115" s="138"/>
      <c r="BD115" s="139"/>
      <c r="BE115" s="139"/>
    </row>
    <row r="116" spans="2:59" s="142" customFormat="1" ht="112.5" hidden="1" customHeight="1" x14ac:dyDescent="0.25">
      <c r="B116" s="140"/>
      <c r="C116" s="141"/>
      <c r="D116" s="139"/>
      <c r="E116" s="139"/>
      <c r="F116" s="139"/>
      <c r="G116" s="139"/>
      <c r="H116" s="139"/>
      <c r="I116" s="139"/>
      <c r="J116" s="139"/>
      <c r="K116" s="332"/>
      <c r="L116" s="332"/>
      <c r="M116" s="332"/>
      <c r="N116" s="332"/>
      <c r="O116" s="332">
        <f t="shared" si="260"/>
        <v>0</v>
      </c>
      <c r="P116" s="522" t="e">
        <f t="shared" si="245"/>
        <v>#DIV/0!</v>
      </c>
      <c r="Q116" s="332"/>
      <c r="R116" s="522" t="e">
        <f t="shared" si="246"/>
        <v>#DIV/0!</v>
      </c>
      <c r="S116" s="332"/>
      <c r="T116" s="332"/>
      <c r="U116" s="533"/>
      <c r="V116" s="533"/>
      <c r="W116" s="332"/>
      <c r="X116" s="96" t="e">
        <f t="shared" si="248"/>
        <v>#DIV/0!</v>
      </c>
      <c r="Y116" s="137"/>
      <c r="Z116" s="96" t="e">
        <f t="shared" si="249"/>
        <v>#DIV/0!</v>
      </c>
      <c r="AA116" s="138"/>
      <c r="AB116" s="138"/>
      <c r="AC116" s="139"/>
      <c r="AD116" s="139"/>
      <c r="AE116" s="137">
        <f t="shared" si="261"/>
        <v>0</v>
      </c>
      <c r="AF116" s="96" t="e">
        <f t="shared" si="265"/>
        <v>#DIV/0!</v>
      </c>
      <c r="AG116" s="137"/>
      <c r="AH116" s="96" t="e">
        <f t="shared" si="252"/>
        <v>#DIV/0!</v>
      </c>
      <c r="AI116" s="138"/>
      <c r="AJ116" s="138"/>
      <c r="AK116" s="139"/>
      <c r="AL116" s="139"/>
      <c r="AM116" s="138"/>
      <c r="AN116" s="138"/>
      <c r="AO116" s="139"/>
      <c r="AP116" s="138"/>
      <c r="AQ116" s="138"/>
      <c r="AR116" s="138"/>
      <c r="AS116" s="139"/>
      <c r="AT116" s="138"/>
      <c r="AU116" s="138"/>
      <c r="AV116" s="138"/>
      <c r="AW116" s="139"/>
      <c r="AX116" s="137">
        <f t="shared" si="262"/>
        <v>0</v>
      </c>
      <c r="AY116" s="99" t="e">
        <f t="shared" si="266"/>
        <v>#DIV/0!</v>
      </c>
      <c r="AZ116" s="137"/>
      <c r="BA116" s="96" t="e">
        <f t="shared" si="297"/>
        <v>#DIV/0!</v>
      </c>
      <c r="BB116" s="138"/>
      <c r="BC116" s="138"/>
      <c r="BD116" s="139"/>
      <c r="BE116" s="139"/>
    </row>
    <row r="117" spans="2:59" s="142" customFormat="1" ht="46.5" hidden="1" customHeight="1" x14ac:dyDescent="0.25">
      <c r="B117" s="140"/>
      <c r="C117" s="83" t="s">
        <v>57</v>
      </c>
      <c r="D117" s="139"/>
      <c r="E117" s="139"/>
      <c r="F117" s="139"/>
      <c r="G117" s="139"/>
      <c r="H117" s="139"/>
      <c r="I117" s="139"/>
      <c r="J117" s="139"/>
      <c r="K117" s="532">
        <f t="shared" ref="K117:K122" si="298">L117</f>
        <v>0</v>
      </c>
      <c r="L117" s="532"/>
      <c r="M117" s="332"/>
      <c r="N117" s="332"/>
      <c r="O117" s="532">
        <f t="shared" si="260"/>
        <v>0</v>
      </c>
      <c r="P117" s="525" t="e">
        <f t="shared" ref="P117:P198" si="299">O117/K117</f>
        <v>#DIV/0!</v>
      </c>
      <c r="Q117" s="532">
        <f>L117</f>
        <v>0</v>
      </c>
      <c r="R117" s="525" t="e">
        <f t="shared" ref="R117:R198" si="300">Q117/L117</f>
        <v>#DIV/0!</v>
      </c>
      <c r="S117" s="332"/>
      <c r="T117" s="332"/>
      <c r="U117" s="533"/>
      <c r="V117" s="533"/>
      <c r="W117" s="532">
        <f>Y117</f>
        <v>0</v>
      </c>
      <c r="X117" s="100" t="e">
        <f t="shared" si="248"/>
        <v>#DIV/0!</v>
      </c>
      <c r="Y117" s="134">
        <f>L117</f>
        <v>0</v>
      </c>
      <c r="Z117" s="100" t="e">
        <f t="shared" ref="Z117:Z198" si="301">Y117/L117</f>
        <v>#DIV/0!</v>
      </c>
      <c r="AA117" s="138"/>
      <c r="AB117" s="138"/>
      <c r="AC117" s="139"/>
      <c r="AD117" s="139"/>
      <c r="AE117" s="134"/>
      <c r="AF117" s="100" t="e">
        <f t="shared" si="265"/>
        <v>#DIV/0!</v>
      </c>
      <c r="AG117" s="134"/>
      <c r="AH117" s="100" t="e">
        <f t="shared" ref="AH117:AH198" si="302">AG117/L117</f>
        <v>#DIV/0!</v>
      </c>
      <c r="AI117" s="138"/>
      <c r="AJ117" s="138"/>
      <c r="AK117" s="139"/>
      <c r="AL117" s="139"/>
      <c r="AM117" s="138"/>
      <c r="AN117" s="138"/>
      <c r="AO117" s="139"/>
      <c r="AP117" s="138"/>
      <c r="AQ117" s="138"/>
      <c r="AR117" s="138"/>
      <c r="AS117" s="139"/>
      <c r="AT117" s="138"/>
      <c r="AU117" s="138"/>
      <c r="AV117" s="138"/>
      <c r="AW117" s="139"/>
      <c r="AX117" s="134">
        <f t="shared" si="262"/>
        <v>0</v>
      </c>
      <c r="AY117" s="99" t="e">
        <f t="shared" si="266"/>
        <v>#DIV/0!</v>
      </c>
      <c r="AZ117" s="134">
        <f>L117-Y117</f>
        <v>0</v>
      </c>
      <c r="BA117" s="100" t="e">
        <f t="shared" si="297"/>
        <v>#DIV/0!</v>
      </c>
      <c r="BB117" s="138"/>
      <c r="BC117" s="138"/>
      <c r="BD117" s="139"/>
      <c r="BE117" s="139"/>
    </row>
    <row r="118" spans="2:59" s="142" customFormat="1" ht="141" customHeight="1" x14ac:dyDescent="0.25">
      <c r="B118" s="76" t="s">
        <v>71</v>
      </c>
      <c r="C118" s="77" t="s">
        <v>77</v>
      </c>
      <c r="D118" s="139"/>
      <c r="E118" s="139"/>
      <c r="F118" s="139"/>
      <c r="G118" s="139"/>
      <c r="H118" s="139"/>
      <c r="I118" s="139"/>
      <c r="J118" s="139"/>
      <c r="K118" s="528">
        <f t="shared" si="298"/>
        <v>367160.79330000002</v>
      </c>
      <c r="L118" s="528">
        <f>L119</f>
        <v>367160.79330000002</v>
      </c>
      <c r="M118" s="332"/>
      <c r="N118" s="332"/>
      <c r="O118" s="528">
        <f t="shared" si="260"/>
        <v>0</v>
      </c>
      <c r="P118" s="522">
        <f t="shared" si="299"/>
        <v>0</v>
      </c>
      <c r="Q118" s="528">
        <f>Q119</f>
        <v>0</v>
      </c>
      <c r="R118" s="522">
        <f t="shared" si="300"/>
        <v>0</v>
      </c>
      <c r="S118" s="332"/>
      <c r="T118" s="332"/>
      <c r="U118" s="533"/>
      <c r="V118" s="533"/>
      <c r="W118" s="528">
        <f>Y118</f>
        <v>0</v>
      </c>
      <c r="X118" s="96">
        <f t="shared" ref="X118:X199" si="303">W118/K118</f>
        <v>0</v>
      </c>
      <c r="Y118" s="111">
        <f>Y119</f>
        <v>0</v>
      </c>
      <c r="Z118" s="96">
        <f t="shared" si="301"/>
        <v>0</v>
      </c>
      <c r="AA118" s="138"/>
      <c r="AB118" s="138"/>
      <c r="AC118" s="139"/>
      <c r="AD118" s="139"/>
      <c r="AE118" s="111">
        <f t="shared" si="261"/>
        <v>278779.10067000001</v>
      </c>
      <c r="AF118" s="96">
        <f t="shared" si="265"/>
        <v>0.75928341412590583</v>
      </c>
      <c r="AG118" s="111">
        <f>AG119</f>
        <v>278779.10067000001</v>
      </c>
      <c r="AH118" s="96">
        <f t="shared" si="302"/>
        <v>0.75928341412590583</v>
      </c>
      <c r="AI118" s="138"/>
      <c r="AJ118" s="138"/>
      <c r="AK118" s="139"/>
      <c r="AL118" s="139"/>
      <c r="AM118" s="138"/>
      <c r="AN118" s="138"/>
      <c r="AO118" s="139"/>
      <c r="AP118" s="138"/>
      <c r="AQ118" s="138"/>
      <c r="AR118" s="138"/>
      <c r="AS118" s="139"/>
      <c r="AT118" s="138"/>
      <c r="AU118" s="138"/>
      <c r="AV118" s="138"/>
      <c r="AW118" s="139"/>
      <c r="AX118" s="111">
        <f t="shared" si="262"/>
        <v>0</v>
      </c>
      <c r="AY118" s="99">
        <f t="shared" si="266"/>
        <v>0</v>
      </c>
      <c r="AZ118" s="111">
        <f>AZ119</f>
        <v>0</v>
      </c>
      <c r="BA118" s="96">
        <f t="shared" si="297"/>
        <v>0</v>
      </c>
      <c r="BB118" s="138"/>
      <c r="BC118" s="138"/>
      <c r="BD118" s="139"/>
      <c r="BE118" s="139"/>
    </row>
    <row r="119" spans="2:59" s="142" customFormat="1" ht="52.5" customHeight="1" x14ac:dyDescent="0.25">
      <c r="B119" s="140"/>
      <c r="C119" s="83" t="s">
        <v>57</v>
      </c>
      <c r="D119" s="139"/>
      <c r="E119" s="139"/>
      <c r="F119" s="139"/>
      <c r="G119" s="139"/>
      <c r="H119" s="139"/>
      <c r="I119" s="139"/>
      <c r="J119" s="139"/>
      <c r="K119" s="532">
        <f t="shared" si="298"/>
        <v>367160.79330000002</v>
      </c>
      <c r="L119" s="532">
        <v>367160.79330000002</v>
      </c>
      <c r="M119" s="332"/>
      <c r="N119" s="332"/>
      <c r="O119" s="532">
        <f t="shared" ref="O119:O200" si="304">Q119+S119+U119</f>
        <v>0</v>
      </c>
      <c r="P119" s="522">
        <f t="shared" si="299"/>
        <v>0</v>
      </c>
      <c r="Q119" s="532">
        <v>0</v>
      </c>
      <c r="R119" s="522">
        <f t="shared" si="300"/>
        <v>0</v>
      </c>
      <c r="S119" s="332"/>
      <c r="T119" s="332"/>
      <c r="U119" s="533"/>
      <c r="V119" s="533"/>
      <c r="W119" s="532">
        <f>Y119</f>
        <v>0</v>
      </c>
      <c r="X119" s="96">
        <f t="shared" si="303"/>
        <v>0</v>
      </c>
      <c r="Y119" s="134">
        <v>0</v>
      </c>
      <c r="Z119" s="96">
        <f t="shared" si="301"/>
        <v>0</v>
      </c>
      <c r="AA119" s="138"/>
      <c r="AB119" s="138"/>
      <c r="AC119" s="139"/>
      <c r="AD119" s="139"/>
      <c r="AE119" s="134">
        <f t="shared" ref="AE119:AE171" si="305">AG119+AI119+AK119</f>
        <v>278779.10067000001</v>
      </c>
      <c r="AF119" s="96">
        <f t="shared" si="265"/>
        <v>0.75928341412590583</v>
      </c>
      <c r="AG119" s="134">
        <v>278779.10067000001</v>
      </c>
      <c r="AH119" s="96">
        <f t="shared" si="302"/>
        <v>0.75928341412590583</v>
      </c>
      <c r="AI119" s="138"/>
      <c r="AJ119" s="138"/>
      <c r="AK119" s="139"/>
      <c r="AL119" s="139"/>
      <c r="AM119" s="138"/>
      <c r="AN119" s="138"/>
      <c r="AO119" s="139"/>
      <c r="AP119" s="138"/>
      <c r="AQ119" s="138"/>
      <c r="AR119" s="138"/>
      <c r="AS119" s="139"/>
      <c r="AT119" s="138"/>
      <c r="AU119" s="138"/>
      <c r="AV119" s="138"/>
      <c r="AW119" s="139"/>
      <c r="AX119" s="134">
        <f t="shared" ref="AX119:AX126" si="306">AZ119+BB119+BD119</f>
        <v>0</v>
      </c>
      <c r="AY119" s="99">
        <f t="shared" si="266"/>
        <v>0</v>
      </c>
      <c r="AZ119" s="134">
        <v>0</v>
      </c>
      <c r="BA119" s="96">
        <f t="shared" si="297"/>
        <v>0</v>
      </c>
      <c r="BB119" s="138"/>
      <c r="BC119" s="138"/>
      <c r="BD119" s="139"/>
      <c r="BE119" s="139"/>
    </row>
    <row r="120" spans="2:59" s="109" customFormat="1" ht="54" hidden="1" customHeight="1" x14ac:dyDescent="0.25">
      <c r="B120" s="76"/>
      <c r="C120" s="77" t="s">
        <v>56</v>
      </c>
      <c r="D120" s="79"/>
      <c r="E120" s="106"/>
      <c r="F120" s="106"/>
      <c r="G120" s="79"/>
      <c r="H120" s="106"/>
      <c r="I120" s="106"/>
      <c r="J120" s="79"/>
      <c r="K120" s="528">
        <f t="shared" si="298"/>
        <v>0</v>
      </c>
      <c r="L120" s="528">
        <v>0</v>
      </c>
      <c r="M120" s="529"/>
      <c r="N120" s="529"/>
      <c r="O120" s="528">
        <f t="shared" si="304"/>
        <v>0</v>
      </c>
      <c r="P120" s="522" t="e">
        <f t="shared" si="299"/>
        <v>#DIV/0!</v>
      </c>
      <c r="Q120" s="528"/>
      <c r="R120" s="522" t="e">
        <f t="shared" si="300"/>
        <v>#DIV/0!</v>
      </c>
      <c r="S120" s="528"/>
      <c r="T120" s="528"/>
      <c r="U120" s="528"/>
      <c r="V120" s="528"/>
      <c r="W120" s="528"/>
      <c r="X120" s="96" t="e">
        <f t="shared" si="303"/>
        <v>#DIV/0!</v>
      </c>
      <c r="Y120" s="111"/>
      <c r="Z120" s="96" t="e">
        <f t="shared" si="301"/>
        <v>#DIV/0!</v>
      </c>
      <c r="AA120" s="79"/>
      <c r="AB120" s="79"/>
      <c r="AC120" s="79"/>
      <c r="AD120" s="79"/>
      <c r="AE120" s="111">
        <f t="shared" si="305"/>
        <v>0</v>
      </c>
      <c r="AF120" s="96" t="e">
        <f t="shared" si="265"/>
        <v>#DIV/0!</v>
      </c>
      <c r="AG120" s="111"/>
      <c r="AH120" s="96" t="e">
        <f t="shared" si="302"/>
        <v>#DIV/0!</v>
      </c>
      <c r="AI120" s="79"/>
      <c r="AJ120" s="79"/>
      <c r="AK120" s="79"/>
      <c r="AL120" s="79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11">
        <f t="shared" si="306"/>
        <v>0</v>
      </c>
      <c r="AY120" s="99" t="e">
        <f t="shared" si="266"/>
        <v>#DIV/0!</v>
      </c>
      <c r="AZ120" s="111"/>
      <c r="BA120" s="96" t="e">
        <f t="shared" si="297"/>
        <v>#DIV/0!</v>
      </c>
      <c r="BB120" s="413"/>
      <c r="BC120" s="413"/>
      <c r="BD120" s="413"/>
      <c r="BE120" s="413"/>
      <c r="BF120" s="108"/>
      <c r="BG120" s="108"/>
    </row>
    <row r="121" spans="2:59" s="109" customFormat="1" ht="54" customHeight="1" x14ac:dyDescent="0.25">
      <c r="B121" s="76" t="s">
        <v>31</v>
      </c>
      <c r="C121" s="77" t="s">
        <v>74</v>
      </c>
      <c r="D121" s="79"/>
      <c r="E121" s="106"/>
      <c r="F121" s="106"/>
      <c r="G121" s="79"/>
      <c r="H121" s="106"/>
      <c r="I121" s="106"/>
      <c r="J121" s="79"/>
      <c r="K121" s="528">
        <f t="shared" si="298"/>
        <v>297444.04035999998</v>
      </c>
      <c r="L121" s="528">
        <f>L122</f>
        <v>297444.04035999998</v>
      </c>
      <c r="M121" s="529"/>
      <c r="N121" s="529"/>
      <c r="O121" s="528">
        <f t="shared" si="304"/>
        <v>22265.582399999999</v>
      </c>
      <c r="P121" s="524">
        <f t="shared" si="299"/>
        <v>7.485637423782876E-2</v>
      </c>
      <c r="Q121" s="528">
        <f>Q122</f>
        <v>22265.582399999999</v>
      </c>
      <c r="R121" s="524">
        <f t="shared" si="300"/>
        <v>7.485637423782876E-2</v>
      </c>
      <c r="S121" s="528"/>
      <c r="T121" s="528"/>
      <c r="U121" s="528"/>
      <c r="V121" s="528"/>
      <c r="W121" s="528">
        <f>Y121</f>
        <v>0</v>
      </c>
      <c r="X121" s="99">
        <f t="shared" si="303"/>
        <v>0</v>
      </c>
      <c r="Y121" s="111">
        <f>Y122</f>
        <v>0</v>
      </c>
      <c r="Z121" s="99">
        <f t="shared" si="301"/>
        <v>0</v>
      </c>
      <c r="AA121" s="79"/>
      <c r="AB121" s="79"/>
      <c r="AC121" s="79"/>
      <c r="AD121" s="79"/>
      <c r="AE121" s="111">
        <f t="shared" si="305"/>
        <v>255448.65781</v>
      </c>
      <c r="AF121" s="99">
        <f t="shared" ref="AF121:AF202" si="307">AE121/K121</f>
        <v>0.85881249293422557</v>
      </c>
      <c r="AG121" s="111">
        <f>AG122</f>
        <v>255448.65781</v>
      </c>
      <c r="AH121" s="99">
        <f t="shared" si="302"/>
        <v>0.85881249293422557</v>
      </c>
      <c r="AI121" s="79"/>
      <c r="AJ121" s="79"/>
      <c r="AK121" s="79"/>
      <c r="AL121" s="79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11">
        <f t="shared" si="306"/>
        <v>297444.04035999998</v>
      </c>
      <c r="AY121" s="99">
        <f t="shared" ref="AY121:AY158" si="308">AX121/K121</f>
        <v>1</v>
      </c>
      <c r="AZ121" s="111">
        <f>AZ122</f>
        <v>297444.04035999998</v>
      </c>
      <c r="BA121" s="99">
        <f t="shared" si="297"/>
        <v>1.1643985249718387</v>
      </c>
      <c r="BB121" s="413"/>
      <c r="BC121" s="413"/>
      <c r="BD121" s="413"/>
      <c r="BE121" s="413"/>
      <c r="BF121" s="108"/>
      <c r="BG121" s="108"/>
    </row>
    <row r="122" spans="2:59" s="136" customFormat="1" ht="54" customHeight="1" x14ac:dyDescent="0.25">
      <c r="B122" s="132"/>
      <c r="C122" s="83" t="s">
        <v>57</v>
      </c>
      <c r="D122" s="133"/>
      <c r="E122" s="143"/>
      <c r="F122" s="143"/>
      <c r="G122" s="133"/>
      <c r="H122" s="143"/>
      <c r="I122" s="143"/>
      <c r="J122" s="133"/>
      <c r="K122" s="532">
        <f t="shared" si="298"/>
        <v>297444.04035999998</v>
      </c>
      <c r="L122" s="532">
        <v>297444.04035999998</v>
      </c>
      <c r="M122" s="534"/>
      <c r="N122" s="534"/>
      <c r="O122" s="532">
        <f t="shared" si="304"/>
        <v>22265.582399999999</v>
      </c>
      <c r="P122" s="522">
        <f t="shared" si="299"/>
        <v>7.485637423782876E-2</v>
      </c>
      <c r="Q122" s="532">
        <v>22265.582399999999</v>
      </c>
      <c r="R122" s="522">
        <f t="shared" si="300"/>
        <v>7.485637423782876E-2</v>
      </c>
      <c r="S122" s="532"/>
      <c r="T122" s="532"/>
      <c r="U122" s="532"/>
      <c r="V122" s="532"/>
      <c r="W122" s="532">
        <f>Y122</f>
        <v>0</v>
      </c>
      <c r="X122" s="96">
        <f t="shared" si="303"/>
        <v>0</v>
      </c>
      <c r="Y122" s="134">
        <v>0</v>
      </c>
      <c r="Z122" s="96">
        <f t="shared" si="301"/>
        <v>0</v>
      </c>
      <c r="AA122" s="133"/>
      <c r="AB122" s="133"/>
      <c r="AC122" s="133"/>
      <c r="AD122" s="133"/>
      <c r="AE122" s="134">
        <v>0</v>
      </c>
      <c r="AF122" s="96">
        <f t="shared" si="307"/>
        <v>0</v>
      </c>
      <c r="AG122" s="134">
        <v>255448.65781</v>
      </c>
      <c r="AH122" s="96">
        <f t="shared" si="302"/>
        <v>0.85881249293422557</v>
      </c>
      <c r="AI122" s="133"/>
      <c r="AJ122" s="133"/>
      <c r="AK122" s="133"/>
      <c r="AL122" s="13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34">
        <f t="shared" si="306"/>
        <v>297444.04035999998</v>
      </c>
      <c r="AY122" s="99">
        <f t="shared" si="308"/>
        <v>1</v>
      </c>
      <c r="AZ122" s="134">
        <f>L122-Y122</f>
        <v>297444.04035999998</v>
      </c>
      <c r="BA122" s="96" t="e">
        <f t="shared" si="297"/>
        <v>#DIV/0!</v>
      </c>
      <c r="BB122" s="414"/>
      <c r="BC122" s="414"/>
      <c r="BD122" s="414"/>
      <c r="BE122" s="414"/>
      <c r="BF122" s="135"/>
      <c r="BG122" s="135"/>
    </row>
    <row r="123" spans="2:59" s="109" customFormat="1" ht="54" hidden="1" customHeight="1" x14ac:dyDescent="0.25">
      <c r="B123" s="76"/>
      <c r="C123" s="77"/>
      <c r="D123" s="79"/>
      <c r="E123" s="106"/>
      <c r="F123" s="106"/>
      <c r="G123" s="79"/>
      <c r="H123" s="106"/>
      <c r="I123" s="106"/>
      <c r="J123" s="79"/>
      <c r="K123" s="528"/>
      <c r="L123" s="528"/>
      <c r="M123" s="529"/>
      <c r="N123" s="529"/>
      <c r="O123" s="528">
        <f t="shared" si="304"/>
        <v>0</v>
      </c>
      <c r="P123" s="522" t="e">
        <f t="shared" si="299"/>
        <v>#DIV/0!</v>
      </c>
      <c r="Q123" s="528"/>
      <c r="R123" s="522" t="e">
        <f t="shared" si="300"/>
        <v>#DIV/0!</v>
      </c>
      <c r="S123" s="528"/>
      <c r="T123" s="528"/>
      <c r="U123" s="528"/>
      <c r="V123" s="528"/>
      <c r="W123" s="528"/>
      <c r="X123" s="96" t="e">
        <f t="shared" si="303"/>
        <v>#DIV/0!</v>
      </c>
      <c r="Y123" s="111"/>
      <c r="Z123" s="96" t="e">
        <f t="shared" si="301"/>
        <v>#DIV/0!</v>
      </c>
      <c r="AA123" s="79"/>
      <c r="AB123" s="79"/>
      <c r="AC123" s="79"/>
      <c r="AD123" s="79"/>
      <c r="AE123" s="111">
        <f t="shared" si="305"/>
        <v>0</v>
      </c>
      <c r="AF123" s="96" t="e">
        <f t="shared" si="307"/>
        <v>#DIV/0!</v>
      </c>
      <c r="AG123" s="111"/>
      <c r="AH123" s="96" t="e">
        <f t="shared" si="302"/>
        <v>#DIV/0!</v>
      </c>
      <c r="AI123" s="79"/>
      <c r="AJ123" s="79"/>
      <c r="AK123" s="79"/>
      <c r="AL123" s="79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11">
        <f t="shared" si="306"/>
        <v>0</v>
      </c>
      <c r="AY123" s="99" t="e">
        <f t="shared" si="308"/>
        <v>#DIV/0!</v>
      </c>
      <c r="AZ123" s="111"/>
      <c r="BA123" s="96" t="e">
        <f t="shared" si="297"/>
        <v>#DIV/0!</v>
      </c>
      <c r="BB123" s="413"/>
      <c r="BC123" s="413"/>
      <c r="BD123" s="413"/>
      <c r="BE123" s="413"/>
      <c r="BF123" s="108"/>
      <c r="BG123" s="108"/>
    </row>
    <row r="124" spans="2:59" s="109" customFormat="1" ht="54" hidden="1" customHeight="1" x14ac:dyDescent="0.25">
      <c r="B124" s="76"/>
      <c r="C124" s="77"/>
      <c r="D124" s="79"/>
      <c r="E124" s="106"/>
      <c r="F124" s="106"/>
      <c r="G124" s="79"/>
      <c r="H124" s="106"/>
      <c r="I124" s="106"/>
      <c r="J124" s="79"/>
      <c r="K124" s="528"/>
      <c r="L124" s="528"/>
      <c r="M124" s="529"/>
      <c r="N124" s="529"/>
      <c r="O124" s="528">
        <f t="shared" si="304"/>
        <v>0</v>
      </c>
      <c r="P124" s="522" t="e">
        <f t="shared" si="299"/>
        <v>#DIV/0!</v>
      </c>
      <c r="Q124" s="528"/>
      <c r="R124" s="522" t="e">
        <f t="shared" si="300"/>
        <v>#DIV/0!</v>
      </c>
      <c r="S124" s="528"/>
      <c r="T124" s="528"/>
      <c r="U124" s="528"/>
      <c r="V124" s="528"/>
      <c r="W124" s="528"/>
      <c r="X124" s="96" t="e">
        <f t="shared" si="303"/>
        <v>#DIV/0!</v>
      </c>
      <c r="Y124" s="111"/>
      <c r="Z124" s="96" t="e">
        <f t="shared" si="301"/>
        <v>#DIV/0!</v>
      </c>
      <c r="AA124" s="79"/>
      <c r="AB124" s="79"/>
      <c r="AC124" s="79"/>
      <c r="AD124" s="79"/>
      <c r="AE124" s="111">
        <f t="shared" si="305"/>
        <v>0</v>
      </c>
      <c r="AF124" s="96" t="e">
        <f t="shared" si="307"/>
        <v>#DIV/0!</v>
      </c>
      <c r="AG124" s="111"/>
      <c r="AH124" s="96" t="e">
        <f t="shared" si="302"/>
        <v>#DIV/0!</v>
      </c>
      <c r="AI124" s="79"/>
      <c r="AJ124" s="79"/>
      <c r="AK124" s="79"/>
      <c r="AL124" s="79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11">
        <f t="shared" si="306"/>
        <v>0</v>
      </c>
      <c r="AY124" s="99" t="e">
        <f t="shared" si="308"/>
        <v>#DIV/0!</v>
      </c>
      <c r="AZ124" s="111"/>
      <c r="BA124" s="96" t="e">
        <f t="shared" si="297"/>
        <v>#DIV/0!</v>
      </c>
      <c r="BB124" s="413"/>
      <c r="BC124" s="413"/>
      <c r="BD124" s="413"/>
      <c r="BE124" s="413"/>
      <c r="BF124" s="108"/>
      <c r="BG124" s="108"/>
    </row>
    <row r="125" spans="2:59" s="108" customFormat="1" ht="96" hidden="1" customHeight="1" x14ac:dyDescent="0.25">
      <c r="B125" s="101" t="s">
        <v>83</v>
      </c>
      <c r="C125" s="102" t="s">
        <v>308</v>
      </c>
      <c r="D125" s="79"/>
      <c r="E125" s="106"/>
      <c r="F125" s="106"/>
      <c r="G125" s="79"/>
      <c r="H125" s="106"/>
      <c r="I125" s="106"/>
      <c r="J125" s="79"/>
      <c r="K125" s="528">
        <f t="shared" ref="K125:K130" si="309">L125</f>
        <v>0</v>
      </c>
      <c r="L125" s="528">
        <f>L126</f>
        <v>0</v>
      </c>
      <c r="M125" s="529"/>
      <c r="N125" s="529"/>
      <c r="O125" s="528">
        <f t="shared" ref="O125:O130" si="310">Q125</f>
        <v>0</v>
      </c>
      <c r="P125" s="524" t="e">
        <f t="shared" si="299"/>
        <v>#DIV/0!</v>
      </c>
      <c r="Q125" s="528">
        <f>Q126</f>
        <v>0</v>
      </c>
      <c r="R125" s="524" t="e">
        <f t="shared" si="300"/>
        <v>#DIV/0!</v>
      </c>
      <c r="S125" s="528"/>
      <c r="T125" s="528"/>
      <c r="U125" s="528"/>
      <c r="V125" s="528"/>
      <c r="W125" s="528">
        <f t="shared" ref="W125:W130" si="311">Y125</f>
        <v>0</v>
      </c>
      <c r="X125" s="99" t="e">
        <f t="shared" ref="X125:X130" si="312">W125/K125</f>
        <v>#DIV/0!</v>
      </c>
      <c r="Y125" s="111">
        <f>Y126</f>
        <v>0</v>
      </c>
      <c r="Z125" s="99" t="e">
        <f t="shared" ref="Z125:Z134" si="313">Y125/L125</f>
        <v>#DIV/0!</v>
      </c>
      <c r="AA125" s="79"/>
      <c r="AB125" s="79"/>
      <c r="AC125" s="79"/>
      <c r="AD125" s="79"/>
      <c r="AE125" s="111">
        <f t="shared" ref="AE125" si="314">AG125+AI125+AK125</f>
        <v>0</v>
      </c>
      <c r="AF125" s="99" t="e">
        <f t="shared" ref="AF125:AF128" si="315">AE125/K125</f>
        <v>#DIV/0!</v>
      </c>
      <c r="AG125" s="111">
        <f>AG126</f>
        <v>0</v>
      </c>
      <c r="AH125" s="99" t="e">
        <f t="shared" ref="AH125:AH128" si="316">AG125/L125</f>
        <v>#DIV/0!</v>
      </c>
      <c r="AI125" s="79"/>
      <c r="AJ125" s="79"/>
      <c r="AK125" s="79"/>
      <c r="AL125" s="79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11">
        <f t="shared" si="306"/>
        <v>0</v>
      </c>
      <c r="AY125" s="99" t="e">
        <f t="shared" si="308"/>
        <v>#DIV/0!</v>
      </c>
      <c r="AZ125" s="111">
        <f>AZ126</f>
        <v>0</v>
      </c>
      <c r="BA125" s="99" t="e">
        <f t="shared" si="297"/>
        <v>#DIV/0!</v>
      </c>
      <c r="BB125" s="413"/>
      <c r="BC125" s="413"/>
      <c r="BD125" s="413"/>
      <c r="BE125" s="413"/>
    </row>
    <row r="126" spans="2:59" s="135" customFormat="1" ht="54" hidden="1" customHeight="1" x14ac:dyDescent="0.25">
      <c r="B126" s="132"/>
      <c r="C126" s="83" t="s">
        <v>307</v>
      </c>
      <c r="D126" s="412"/>
      <c r="E126" s="143"/>
      <c r="F126" s="143"/>
      <c r="G126" s="412"/>
      <c r="H126" s="143"/>
      <c r="I126" s="143"/>
      <c r="J126" s="412"/>
      <c r="K126" s="532">
        <f t="shared" si="309"/>
        <v>0</v>
      </c>
      <c r="L126" s="532">
        <f>L128+L130+L132+L134</f>
        <v>0</v>
      </c>
      <c r="M126" s="534"/>
      <c r="N126" s="534"/>
      <c r="O126" s="532">
        <f t="shared" si="310"/>
        <v>0</v>
      </c>
      <c r="P126" s="525" t="e">
        <f t="shared" si="299"/>
        <v>#DIV/0!</v>
      </c>
      <c r="Q126" s="532">
        <f>Q128+Q130+Q132+Q134</f>
        <v>0</v>
      </c>
      <c r="R126" s="525" t="e">
        <f t="shared" si="300"/>
        <v>#DIV/0!</v>
      </c>
      <c r="S126" s="532"/>
      <c r="T126" s="532"/>
      <c r="U126" s="532"/>
      <c r="V126" s="532"/>
      <c r="W126" s="532">
        <f t="shared" si="311"/>
        <v>0</v>
      </c>
      <c r="X126" s="100" t="e">
        <f t="shared" si="312"/>
        <v>#DIV/0!</v>
      </c>
      <c r="Y126" s="134">
        <f>Y128+Y130+Y132+Y134</f>
        <v>0</v>
      </c>
      <c r="Z126" s="100" t="e">
        <f t="shared" si="313"/>
        <v>#DIV/0!</v>
      </c>
      <c r="AA126" s="412"/>
      <c r="AB126" s="412"/>
      <c r="AC126" s="412"/>
      <c r="AD126" s="412"/>
      <c r="AE126" s="134">
        <v>0</v>
      </c>
      <c r="AF126" s="100" t="e">
        <f t="shared" si="315"/>
        <v>#DIV/0!</v>
      </c>
      <c r="AG126" s="134">
        <f>AG128+AG130+AG132+AG134</f>
        <v>0</v>
      </c>
      <c r="AH126" s="100" t="e">
        <f t="shared" si="316"/>
        <v>#DIV/0!</v>
      </c>
      <c r="AI126" s="412"/>
      <c r="AJ126" s="412"/>
      <c r="AK126" s="412"/>
      <c r="AL126" s="412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34">
        <f t="shared" si="306"/>
        <v>0</v>
      </c>
      <c r="AY126" s="99" t="e">
        <f t="shared" si="308"/>
        <v>#DIV/0!</v>
      </c>
      <c r="AZ126" s="134">
        <f>L126-Y126</f>
        <v>0</v>
      </c>
      <c r="BA126" s="100" t="e">
        <f t="shared" si="297"/>
        <v>#DIV/0!</v>
      </c>
      <c r="BB126" s="414"/>
      <c r="BC126" s="414"/>
      <c r="BD126" s="414"/>
      <c r="BE126" s="414"/>
    </row>
    <row r="127" spans="2:59" s="109" customFormat="1" ht="54" hidden="1" customHeight="1" x14ac:dyDescent="0.25">
      <c r="B127" s="76" t="s">
        <v>60</v>
      </c>
      <c r="C127" s="128" t="s">
        <v>305</v>
      </c>
      <c r="D127" s="79"/>
      <c r="E127" s="106"/>
      <c r="F127" s="106"/>
      <c r="G127" s="79"/>
      <c r="H127" s="106"/>
      <c r="I127" s="106"/>
      <c r="J127" s="79"/>
      <c r="K127" s="528">
        <f t="shared" si="309"/>
        <v>0</v>
      </c>
      <c r="L127" s="528">
        <f>L128</f>
        <v>0</v>
      </c>
      <c r="M127" s="529"/>
      <c r="N127" s="529"/>
      <c r="O127" s="528">
        <f t="shared" si="310"/>
        <v>0</v>
      </c>
      <c r="P127" s="524" t="e">
        <f t="shared" si="299"/>
        <v>#DIV/0!</v>
      </c>
      <c r="Q127" s="528">
        <f>Q128</f>
        <v>0</v>
      </c>
      <c r="R127" s="524" t="e">
        <f t="shared" si="300"/>
        <v>#DIV/0!</v>
      </c>
      <c r="S127" s="528"/>
      <c r="T127" s="528"/>
      <c r="U127" s="528"/>
      <c r="V127" s="528"/>
      <c r="W127" s="528">
        <f t="shared" si="311"/>
        <v>0</v>
      </c>
      <c r="X127" s="99" t="e">
        <f t="shared" si="312"/>
        <v>#DIV/0!</v>
      </c>
      <c r="Y127" s="111">
        <f>Y128</f>
        <v>0</v>
      </c>
      <c r="Z127" s="99" t="e">
        <f t="shared" si="313"/>
        <v>#DIV/0!</v>
      </c>
      <c r="AA127" s="79"/>
      <c r="AB127" s="79"/>
      <c r="AC127" s="79"/>
      <c r="AD127" s="79"/>
      <c r="AE127" s="111">
        <f>AG127</f>
        <v>0</v>
      </c>
      <c r="AF127" s="99" t="e">
        <f t="shared" si="315"/>
        <v>#DIV/0!</v>
      </c>
      <c r="AG127" s="111">
        <f>AG128</f>
        <v>0</v>
      </c>
      <c r="AH127" s="99" t="e">
        <f t="shared" si="316"/>
        <v>#DIV/0!</v>
      </c>
      <c r="AI127" s="79"/>
      <c r="AJ127" s="79"/>
      <c r="AK127" s="79"/>
      <c r="AL127" s="79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11">
        <f>AZ127</f>
        <v>0</v>
      </c>
      <c r="AY127" s="99" t="e">
        <f t="shared" si="308"/>
        <v>#DIV/0!</v>
      </c>
      <c r="AZ127" s="111">
        <f>AZ128</f>
        <v>0</v>
      </c>
      <c r="BA127" s="99" t="e">
        <f t="shared" si="297"/>
        <v>#DIV/0!</v>
      </c>
      <c r="BB127" s="413"/>
      <c r="BC127" s="413"/>
      <c r="BD127" s="413"/>
      <c r="BE127" s="413"/>
      <c r="BF127" s="108"/>
      <c r="BG127" s="108"/>
    </row>
    <row r="128" spans="2:59" s="136" customFormat="1" ht="54" hidden="1" customHeight="1" x14ac:dyDescent="0.25">
      <c r="B128" s="132"/>
      <c r="C128" s="83" t="s">
        <v>306</v>
      </c>
      <c r="D128" s="412"/>
      <c r="E128" s="143"/>
      <c r="F128" s="143"/>
      <c r="G128" s="412"/>
      <c r="H128" s="143"/>
      <c r="I128" s="143"/>
      <c r="J128" s="412"/>
      <c r="K128" s="532">
        <f t="shared" si="309"/>
        <v>0</v>
      </c>
      <c r="L128" s="532">
        <v>0</v>
      </c>
      <c r="M128" s="534"/>
      <c r="N128" s="534"/>
      <c r="O128" s="532">
        <f t="shared" si="310"/>
        <v>0</v>
      </c>
      <c r="P128" s="525" t="e">
        <f t="shared" si="299"/>
        <v>#DIV/0!</v>
      </c>
      <c r="Q128" s="532">
        <v>0</v>
      </c>
      <c r="R128" s="525" t="e">
        <f t="shared" si="300"/>
        <v>#DIV/0!</v>
      </c>
      <c r="S128" s="532"/>
      <c r="T128" s="532"/>
      <c r="U128" s="532"/>
      <c r="V128" s="532"/>
      <c r="W128" s="532">
        <f t="shared" si="311"/>
        <v>0</v>
      </c>
      <c r="X128" s="100" t="e">
        <f t="shared" si="312"/>
        <v>#DIV/0!</v>
      </c>
      <c r="Y128" s="134">
        <f>L128</f>
        <v>0</v>
      </c>
      <c r="Z128" s="100" t="e">
        <f t="shared" si="313"/>
        <v>#DIV/0!</v>
      </c>
      <c r="AA128" s="412"/>
      <c r="AB128" s="412"/>
      <c r="AC128" s="412"/>
      <c r="AD128" s="412"/>
      <c r="AE128" s="134">
        <v>0</v>
      </c>
      <c r="AF128" s="100" t="e">
        <f t="shared" si="315"/>
        <v>#DIV/0!</v>
      </c>
      <c r="AG128" s="134">
        <v>0</v>
      </c>
      <c r="AH128" s="100" t="e">
        <f t="shared" si="316"/>
        <v>#DIV/0!</v>
      </c>
      <c r="AI128" s="412"/>
      <c r="AJ128" s="412"/>
      <c r="AK128" s="412"/>
      <c r="AL128" s="412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34">
        <f>AZ128</f>
        <v>0</v>
      </c>
      <c r="AY128" s="99" t="e">
        <f t="shared" si="308"/>
        <v>#DIV/0!</v>
      </c>
      <c r="AZ128" s="134">
        <f>L128-Y128</f>
        <v>0</v>
      </c>
      <c r="BA128" s="100" t="e">
        <f t="shared" si="297"/>
        <v>#DIV/0!</v>
      </c>
      <c r="BB128" s="414"/>
      <c r="BC128" s="414"/>
      <c r="BD128" s="414"/>
      <c r="BE128" s="414"/>
      <c r="BF128" s="135"/>
      <c r="BG128" s="135"/>
    </row>
    <row r="129" spans="2:81" s="109" customFormat="1" ht="54" hidden="1" customHeight="1" x14ac:dyDescent="0.25">
      <c r="B129" s="76" t="s">
        <v>67</v>
      </c>
      <c r="C129" s="77" t="s">
        <v>74</v>
      </c>
      <c r="D129" s="79"/>
      <c r="E129" s="106"/>
      <c r="F129" s="106"/>
      <c r="G129" s="79"/>
      <c r="H129" s="106"/>
      <c r="I129" s="106"/>
      <c r="J129" s="79"/>
      <c r="K129" s="528">
        <f t="shared" si="309"/>
        <v>0</v>
      </c>
      <c r="L129" s="528">
        <f>L130</f>
        <v>0</v>
      </c>
      <c r="M129" s="529"/>
      <c r="N129" s="529"/>
      <c r="O129" s="528">
        <f t="shared" si="310"/>
        <v>0</v>
      </c>
      <c r="P129" s="524" t="e">
        <f t="shared" si="299"/>
        <v>#DIV/0!</v>
      </c>
      <c r="Q129" s="528">
        <f>Q130</f>
        <v>0</v>
      </c>
      <c r="R129" s="524" t="e">
        <f t="shared" si="300"/>
        <v>#DIV/0!</v>
      </c>
      <c r="S129" s="528"/>
      <c r="T129" s="528"/>
      <c r="U129" s="528"/>
      <c r="V129" s="528"/>
      <c r="W129" s="528">
        <f t="shared" si="311"/>
        <v>0</v>
      </c>
      <c r="X129" s="99" t="e">
        <f t="shared" si="312"/>
        <v>#DIV/0!</v>
      </c>
      <c r="Y129" s="111">
        <f>Y130</f>
        <v>0</v>
      </c>
      <c r="Z129" s="99" t="e">
        <f t="shared" si="313"/>
        <v>#DIV/0!</v>
      </c>
      <c r="AA129" s="79"/>
      <c r="AB129" s="79"/>
      <c r="AC129" s="79"/>
      <c r="AD129" s="79"/>
      <c r="AE129" s="111">
        <f t="shared" ref="AE129:AE134" si="317">AG129+AI129+AK129</f>
        <v>0</v>
      </c>
      <c r="AF129" s="99" t="e">
        <f t="shared" ref="AF129:AF134" si="318">AE129/K129</f>
        <v>#DIV/0!</v>
      </c>
      <c r="AG129" s="111">
        <f>AG130</f>
        <v>0</v>
      </c>
      <c r="AH129" s="99" t="e">
        <f t="shared" ref="AH129:AH134" si="319">AG129/L129</f>
        <v>#DIV/0!</v>
      </c>
      <c r="AI129" s="79"/>
      <c r="AJ129" s="79"/>
      <c r="AK129" s="79"/>
      <c r="AL129" s="79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11">
        <f t="shared" ref="AX129:AX134" si="320">AZ129+BB129+BD129</f>
        <v>0</v>
      </c>
      <c r="AY129" s="99" t="e">
        <f t="shared" si="308"/>
        <v>#DIV/0!</v>
      </c>
      <c r="AZ129" s="111">
        <f>AZ130</f>
        <v>0</v>
      </c>
      <c r="BA129" s="99" t="e">
        <f t="shared" si="297"/>
        <v>#DIV/0!</v>
      </c>
      <c r="BB129" s="413"/>
      <c r="BC129" s="413"/>
      <c r="BD129" s="413"/>
      <c r="BE129" s="424"/>
      <c r="BF129" s="108"/>
      <c r="BG129" s="108"/>
    </row>
    <row r="130" spans="2:81" s="136" customFormat="1" ht="54" hidden="1" customHeight="1" x14ac:dyDescent="0.25">
      <c r="B130" s="132"/>
      <c r="C130" s="83" t="s">
        <v>306</v>
      </c>
      <c r="D130" s="412"/>
      <c r="E130" s="143"/>
      <c r="F130" s="143"/>
      <c r="G130" s="412"/>
      <c r="H130" s="143"/>
      <c r="I130" s="143"/>
      <c r="J130" s="412"/>
      <c r="K130" s="532">
        <f t="shared" si="309"/>
        <v>0</v>
      </c>
      <c r="L130" s="532">
        <v>0</v>
      </c>
      <c r="M130" s="534"/>
      <c r="N130" s="534"/>
      <c r="O130" s="532">
        <f t="shared" si="310"/>
        <v>0</v>
      </c>
      <c r="P130" s="525" t="e">
        <f t="shared" si="299"/>
        <v>#DIV/0!</v>
      </c>
      <c r="Q130" s="532">
        <v>0</v>
      </c>
      <c r="R130" s="525" t="e">
        <f t="shared" si="300"/>
        <v>#DIV/0!</v>
      </c>
      <c r="S130" s="532"/>
      <c r="T130" s="532"/>
      <c r="U130" s="532"/>
      <c r="V130" s="532"/>
      <c r="W130" s="532">
        <f t="shared" si="311"/>
        <v>0</v>
      </c>
      <c r="X130" s="100" t="e">
        <f t="shared" si="312"/>
        <v>#DIV/0!</v>
      </c>
      <c r="Y130" s="134">
        <f>L130</f>
        <v>0</v>
      </c>
      <c r="Z130" s="100" t="e">
        <f t="shared" si="313"/>
        <v>#DIV/0!</v>
      </c>
      <c r="AA130" s="412"/>
      <c r="AB130" s="412"/>
      <c r="AC130" s="412"/>
      <c r="AD130" s="412"/>
      <c r="AE130" s="134">
        <f t="shared" si="317"/>
        <v>0</v>
      </c>
      <c r="AF130" s="100" t="e">
        <f t="shared" si="318"/>
        <v>#DIV/0!</v>
      </c>
      <c r="AG130" s="134">
        <f>L130</f>
        <v>0</v>
      </c>
      <c r="AH130" s="100" t="e">
        <f t="shared" si="319"/>
        <v>#DIV/0!</v>
      </c>
      <c r="AI130" s="412"/>
      <c r="AJ130" s="412"/>
      <c r="AK130" s="412"/>
      <c r="AL130" s="412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34">
        <f t="shared" si="320"/>
        <v>0</v>
      </c>
      <c r="AY130" s="99" t="e">
        <f t="shared" si="308"/>
        <v>#DIV/0!</v>
      </c>
      <c r="AZ130" s="134">
        <f>L130-Y130</f>
        <v>0</v>
      </c>
      <c r="BA130" s="100" t="e">
        <f t="shared" si="297"/>
        <v>#DIV/0!</v>
      </c>
      <c r="BB130" s="414"/>
      <c r="BC130" s="414"/>
      <c r="BD130" s="414"/>
      <c r="BE130" s="425"/>
      <c r="BF130" s="135"/>
      <c r="BG130" s="135"/>
    </row>
    <row r="131" spans="2:81" s="109" customFormat="1" ht="54" hidden="1" customHeight="1" x14ac:dyDescent="0.25">
      <c r="B131" s="76" t="s">
        <v>71</v>
      </c>
      <c r="C131" s="77" t="s">
        <v>68</v>
      </c>
      <c r="D131" s="420"/>
      <c r="E131" s="143"/>
      <c r="F131" s="143"/>
      <c r="G131" s="420"/>
      <c r="H131" s="143"/>
      <c r="I131" s="143"/>
      <c r="J131" s="420"/>
      <c r="K131" s="528">
        <f>L131</f>
        <v>0</v>
      </c>
      <c r="L131" s="528">
        <f>L132</f>
        <v>0</v>
      </c>
      <c r="M131" s="529"/>
      <c r="N131" s="529"/>
      <c r="O131" s="528">
        <f>Q131</f>
        <v>0</v>
      </c>
      <c r="P131" s="524" t="e">
        <f t="shared" si="299"/>
        <v>#DIV/0!</v>
      </c>
      <c r="Q131" s="528">
        <f>Q132</f>
        <v>0</v>
      </c>
      <c r="R131" s="524" t="e">
        <f t="shared" si="300"/>
        <v>#DIV/0!</v>
      </c>
      <c r="S131" s="528"/>
      <c r="T131" s="528"/>
      <c r="U131" s="532"/>
      <c r="V131" s="532"/>
      <c r="W131" s="528">
        <f>Y131</f>
        <v>0</v>
      </c>
      <c r="X131" s="99" t="e">
        <f>W131/K131</f>
        <v>#DIV/0!</v>
      </c>
      <c r="Y131" s="111">
        <f>Y132</f>
        <v>0</v>
      </c>
      <c r="Z131" s="99" t="e">
        <f t="shared" si="313"/>
        <v>#DIV/0!</v>
      </c>
      <c r="AA131" s="106"/>
      <c r="AB131" s="106"/>
      <c r="AC131" s="106"/>
      <c r="AD131" s="106"/>
      <c r="AE131" s="111">
        <f t="shared" si="317"/>
        <v>0</v>
      </c>
      <c r="AF131" s="99" t="e">
        <f t="shared" si="318"/>
        <v>#DIV/0!</v>
      </c>
      <c r="AG131" s="111">
        <f>AG132</f>
        <v>0</v>
      </c>
      <c r="AH131" s="99" t="e">
        <f t="shared" si="319"/>
        <v>#DIV/0!</v>
      </c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419"/>
      <c r="AV131" s="419"/>
      <c r="AW131" s="106"/>
      <c r="AX131" s="111">
        <f t="shared" si="320"/>
        <v>0</v>
      </c>
      <c r="AY131" s="99" t="e">
        <f t="shared" si="308"/>
        <v>#DIV/0!</v>
      </c>
      <c r="AZ131" s="111">
        <f>AZ132</f>
        <v>0</v>
      </c>
      <c r="BA131" s="99" t="e">
        <f>AZ131/L131</f>
        <v>#DIV/0!</v>
      </c>
      <c r="BB131" s="106"/>
      <c r="BC131" s="419"/>
      <c r="BD131" s="419"/>
      <c r="BE131" s="106"/>
      <c r="BF131" s="431"/>
      <c r="BG131" s="432"/>
      <c r="BH131" s="432"/>
      <c r="BI131" s="431"/>
      <c r="BJ131" s="431"/>
      <c r="BK131" s="432"/>
      <c r="BL131" s="432"/>
      <c r="BM131" s="433"/>
      <c r="BN131" s="433"/>
      <c r="BO131" s="432"/>
      <c r="BP131" s="434"/>
      <c r="BQ131" s="435"/>
      <c r="BR131" s="435"/>
      <c r="BS131" s="436"/>
      <c r="BT131" s="107"/>
      <c r="BU131" s="107"/>
      <c r="BV131" s="107"/>
      <c r="BW131" s="437"/>
      <c r="BX131" s="108"/>
      <c r="BY131" s="108"/>
      <c r="BZ131" s="108"/>
      <c r="CA131" s="108"/>
      <c r="CB131" s="108"/>
      <c r="CC131" s="108"/>
    </row>
    <row r="132" spans="2:81" s="109" customFormat="1" ht="54" hidden="1" customHeight="1" x14ac:dyDescent="0.25">
      <c r="B132" s="132"/>
      <c r="C132" s="83" t="s">
        <v>306</v>
      </c>
      <c r="D132" s="420"/>
      <c r="E132" s="143"/>
      <c r="F132" s="143"/>
      <c r="G132" s="420"/>
      <c r="H132" s="143"/>
      <c r="I132" s="143"/>
      <c r="J132" s="420"/>
      <c r="K132" s="532">
        <f>L132</f>
        <v>0</v>
      </c>
      <c r="L132" s="532">
        <v>0</v>
      </c>
      <c r="M132" s="529"/>
      <c r="N132" s="529"/>
      <c r="O132" s="532">
        <f>Q132</f>
        <v>0</v>
      </c>
      <c r="P132" s="525" t="e">
        <f t="shared" si="299"/>
        <v>#DIV/0!</v>
      </c>
      <c r="Q132" s="532">
        <v>0</v>
      </c>
      <c r="R132" s="525" t="e">
        <f t="shared" si="300"/>
        <v>#DIV/0!</v>
      </c>
      <c r="S132" s="532"/>
      <c r="T132" s="532"/>
      <c r="U132" s="532"/>
      <c r="V132" s="532"/>
      <c r="W132" s="532">
        <f>Y132</f>
        <v>0</v>
      </c>
      <c r="X132" s="100" t="e">
        <f t="shared" ref="X132:X134" si="321">W132/K132</f>
        <v>#DIV/0!</v>
      </c>
      <c r="Y132" s="134">
        <f>L132</f>
        <v>0</v>
      </c>
      <c r="Z132" s="100" t="e">
        <f t="shared" si="313"/>
        <v>#DIV/0!</v>
      </c>
      <c r="AA132" s="106"/>
      <c r="AB132" s="106"/>
      <c r="AC132" s="106"/>
      <c r="AD132" s="106"/>
      <c r="AE132" s="134">
        <f t="shared" si="317"/>
        <v>0</v>
      </c>
      <c r="AF132" s="100" t="e">
        <f t="shared" si="318"/>
        <v>#DIV/0!</v>
      </c>
      <c r="AG132" s="134">
        <f>Y132</f>
        <v>0</v>
      </c>
      <c r="AH132" s="100" t="e">
        <f t="shared" si="319"/>
        <v>#DIV/0!</v>
      </c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419"/>
      <c r="AV132" s="419"/>
      <c r="AW132" s="106"/>
      <c r="AX132" s="134">
        <f t="shared" si="320"/>
        <v>0</v>
      </c>
      <c r="AY132" s="99" t="e">
        <f t="shared" si="308"/>
        <v>#DIV/0!</v>
      </c>
      <c r="AZ132" s="134">
        <f>L132-Y132</f>
        <v>0</v>
      </c>
      <c r="BA132" s="100" t="e">
        <f t="shared" ref="BA132:BA134" si="322">AZ132/L132</f>
        <v>#DIV/0!</v>
      </c>
      <c r="BB132" s="106"/>
      <c r="BC132" s="419"/>
      <c r="BD132" s="419"/>
      <c r="BE132" s="106"/>
      <c r="BF132" s="431"/>
      <c r="BG132" s="432"/>
      <c r="BH132" s="432"/>
      <c r="BI132" s="431"/>
      <c r="BJ132" s="431"/>
      <c r="BK132" s="432"/>
      <c r="BL132" s="432"/>
      <c r="BM132" s="433"/>
      <c r="BN132" s="433"/>
      <c r="BO132" s="432"/>
      <c r="BP132" s="434"/>
      <c r="BQ132" s="435"/>
      <c r="BR132" s="435"/>
      <c r="BS132" s="436"/>
      <c r="BT132" s="107"/>
      <c r="BU132" s="107"/>
      <c r="BV132" s="107"/>
      <c r="BW132" s="437"/>
      <c r="BX132" s="108"/>
      <c r="BY132" s="108"/>
      <c r="BZ132" s="108"/>
      <c r="CA132" s="108"/>
      <c r="CB132" s="108"/>
      <c r="CC132" s="108"/>
    </row>
    <row r="133" spans="2:81" s="109" customFormat="1" ht="54" hidden="1" customHeight="1" x14ac:dyDescent="0.25">
      <c r="B133" s="76" t="s">
        <v>31</v>
      </c>
      <c r="C133" s="77" t="s">
        <v>64</v>
      </c>
      <c r="D133" s="420"/>
      <c r="E133" s="143"/>
      <c r="F133" s="143"/>
      <c r="G133" s="420"/>
      <c r="H133" s="143"/>
      <c r="I133" s="143"/>
      <c r="J133" s="420"/>
      <c r="K133" s="528">
        <f>L133</f>
        <v>0</v>
      </c>
      <c r="L133" s="528">
        <f>L134</f>
        <v>0</v>
      </c>
      <c r="M133" s="529"/>
      <c r="N133" s="529"/>
      <c r="O133" s="528">
        <f>Q133</f>
        <v>0</v>
      </c>
      <c r="P133" s="524" t="e">
        <f t="shared" si="299"/>
        <v>#DIV/0!</v>
      </c>
      <c r="Q133" s="528">
        <f>Q134</f>
        <v>0</v>
      </c>
      <c r="R133" s="524" t="e">
        <f t="shared" si="300"/>
        <v>#DIV/0!</v>
      </c>
      <c r="S133" s="528"/>
      <c r="T133" s="528"/>
      <c r="U133" s="532"/>
      <c r="V133" s="532"/>
      <c r="W133" s="528">
        <f>Y133</f>
        <v>0</v>
      </c>
      <c r="X133" s="99" t="e">
        <f t="shared" si="321"/>
        <v>#DIV/0!</v>
      </c>
      <c r="Y133" s="111">
        <f>Y134</f>
        <v>0</v>
      </c>
      <c r="Z133" s="99" t="e">
        <f t="shared" si="313"/>
        <v>#DIV/0!</v>
      </c>
      <c r="AA133" s="106"/>
      <c r="AB133" s="106"/>
      <c r="AC133" s="106"/>
      <c r="AD133" s="106"/>
      <c r="AE133" s="111">
        <f t="shared" si="317"/>
        <v>0</v>
      </c>
      <c r="AF133" s="99" t="e">
        <f t="shared" si="318"/>
        <v>#DIV/0!</v>
      </c>
      <c r="AG133" s="111">
        <f>AG134</f>
        <v>0</v>
      </c>
      <c r="AH133" s="99" t="e">
        <f t="shared" si="319"/>
        <v>#DIV/0!</v>
      </c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419"/>
      <c r="AV133" s="419"/>
      <c r="AW133" s="106"/>
      <c r="AX133" s="111">
        <f t="shared" si="320"/>
        <v>0</v>
      </c>
      <c r="AY133" s="99" t="e">
        <f t="shared" si="308"/>
        <v>#DIV/0!</v>
      </c>
      <c r="AZ133" s="111">
        <f>AZ134</f>
        <v>0</v>
      </c>
      <c r="BA133" s="99" t="e">
        <f t="shared" si="322"/>
        <v>#DIV/0!</v>
      </c>
      <c r="BB133" s="106"/>
      <c r="BC133" s="419"/>
      <c r="BD133" s="419"/>
      <c r="BE133" s="106"/>
      <c r="BF133" s="431"/>
      <c r="BG133" s="432"/>
      <c r="BH133" s="432"/>
      <c r="BI133" s="431"/>
      <c r="BJ133" s="431"/>
      <c r="BK133" s="432"/>
      <c r="BL133" s="432"/>
      <c r="BM133" s="433"/>
      <c r="BN133" s="433"/>
      <c r="BO133" s="432"/>
      <c r="BP133" s="434"/>
      <c r="BQ133" s="435"/>
      <c r="BR133" s="435"/>
      <c r="BS133" s="436"/>
      <c r="BT133" s="107"/>
      <c r="BU133" s="107"/>
      <c r="BV133" s="107"/>
      <c r="BW133" s="437"/>
      <c r="BX133" s="108"/>
      <c r="BY133" s="108"/>
      <c r="BZ133" s="108"/>
      <c r="CA133" s="108"/>
      <c r="CB133" s="108"/>
      <c r="CC133" s="108"/>
    </row>
    <row r="134" spans="2:81" s="109" customFormat="1" ht="54" hidden="1" customHeight="1" x14ac:dyDescent="0.25">
      <c r="B134" s="132"/>
      <c r="C134" s="83" t="s">
        <v>306</v>
      </c>
      <c r="D134" s="420"/>
      <c r="E134" s="143"/>
      <c r="F134" s="143"/>
      <c r="G134" s="420"/>
      <c r="H134" s="143"/>
      <c r="I134" s="143"/>
      <c r="J134" s="420"/>
      <c r="K134" s="532">
        <f>L134</f>
        <v>0</v>
      </c>
      <c r="L134" s="532">
        <v>0</v>
      </c>
      <c r="M134" s="529"/>
      <c r="N134" s="529"/>
      <c r="O134" s="532">
        <f>Q134</f>
        <v>0</v>
      </c>
      <c r="P134" s="525" t="e">
        <f t="shared" si="299"/>
        <v>#DIV/0!</v>
      </c>
      <c r="Q134" s="532">
        <f>L134</f>
        <v>0</v>
      </c>
      <c r="R134" s="525" t="e">
        <f t="shared" si="300"/>
        <v>#DIV/0!</v>
      </c>
      <c r="S134" s="532"/>
      <c r="T134" s="532"/>
      <c r="U134" s="532"/>
      <c r="V134" s="532"/>
      <c r="W134" s="532">
        <f>Y134</f>
        <v>0</v>
      </c>
      <c r="X134" s="100" t="e">
        <f t="shared" si="321"/>
        <v>#DIV/0!</v>
      </c>
      <c r="Y134" s="134">
        <f>L134</f>
        <v>0</v>
      </c>
      <c r="Z134" s="100" t="e">
        <f t="shared" si="313"/>
        <v>#DIV/0!</v>
      </c>
      <c r="AA134" s="106"/>
      <c r="AB134" s="106"/>
      <c r="AC134" s="106"/>
      <c r="AD134" s="106"/>
      <c r="AE134" s="134">
        <f t="shared" si="317"/>
        <v>0</v>
      </c>
      <c r="AF134" s="100" t="e">
        <f t="shared" si="318"/>
        <v>#DIV/0!</v>
      </c>
      <c r="AG134" s="134">
        <f>Y134</f>
        <v>0</v>
      </c>
      <c r="AH134" s="100" t="e">
        <f t="shared" si="319"/>
        <v>#DIV/0!</v>
      </c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419"/>
      <c r="AV134" s="419"/>
      <c r="AW134" s="106"/>
      <c r="AX134" s="134">
        <f t="shared" si="320"/>
        <v>0</v>
      </c>
      <c r="AY134" s="99" t="e">
        <f t="shared" si="308"/>
        <v>#DIV/0!</v>
      </c>
      <c r="AZ134" s="134">
        <f>L134-Y134</f>
        <v>0</v>
      </c>
      <c r="BA134" s="100" t="e">
        <f t="shared" si="322"/>
        <v>#DIV/0!</v>
      </c>
      <c r="BB134" s="106"/>
      <c r="BC134" s="419"/>
      <c r="BD134" s="419"/>
      <c r="BE134" s="106"/>
      <c r="BF134" s="431"/>
      <c r="BG134" s="432"/>
      <c r="BH134" s="432"/>
      <c r="BI134" s="431"/>
      <c r="BJ134" s="431"/>
      <c r="BK134" s="432"/>
      <c r="BL134" s="432"/>
      <c r="BM134" s="433"/>
      <c r="BN134" s="433"/>
      <c r="BO134" s="432"/>
      <c r="BP134" s="434"/>
      <c r="BQ134" s="435"/>
      <c r="BR134" s="435"/>
      <c r="BS134" s="436"/>
      <c r="BT134" s="107"/>
      <c r="BU134" s="107"/>
      <c r="BV134" s="107"/>
      <c r="BW134" s="437"/>
      <c r="BX134" s="108"/>
      <c r="BY134" s="108"/>
      <c r="BZ134" s="108"/>
      <c r="CA134" s="108"/>
      <c r="CB134" s="108"/>
      <c r="CC134" s="108"/>
    </row>
    <row r="135" spans="2:81" s="109" customFormat="1" ht="72" customHeight="1" x14ac:dyDescent="0.25">
      <c r="B135" s="101" t="s">
        <v>71</v>
      </c>
      <c r="C135" s="102" t="s">
        <v>84</v>
      </c>
      <c r="D135" s="103"/>
      <c r="E135" s="103"/>
      <c r="F135" s="103"/>
      <c r="G135" s="103"/>
      <c r="H135" s="103"/>
      <c r="I135" s="103"/>
      <c r="J135" s="103"/>
      <c r="K135" s="526">
        <f>L135</f>
        <v>149205.04569</v>
      </c>
      <c r="L135" s="526">
        <f>L136</f>
        <v>149205.04569</v>
      </c>
      <c r="M135" s="526"/>
      <c r="N135" s="526"/>
      <c r="O135" s="526">
        <f t="shared" si="304"/>
        <v>109920.63393</v>
      </c>
      <c r="P135" s="527">
        <f t="shared" si="299"/>
        <v>0.73670855715147632</v>
      </c>
      <c r="Q135" s="526">
        <f>Q136</f>
        <v>109920.63393</v>
      </c>
      <c r="R135" s="527">
        <f t="shared" si="300"/>
        <v>0.73670855715147632</v>
      </c>
      <c r="S135" s="526"/>
      <c r="T135" s="526"/>
      <c r="U135" s="526"/>
      <c r="V135" s="526"/>
      <c r="W135" s="526">
        <f>W136</f>
        <v>109920.63393</v>
      </c>
      <c r="X135" s="105">
        <f t="shared" si="303"/>
        <v>0.73670855715147632</v>
      </c>
      <c r="Y135" s="104">
        <f>Y136</f>
        <v>109920.63393</v>
      </c>
      <c r="Z135" s="105">
        <f t="shared" si="301"/>
        <v>0.73670855715147632</v>
      </c>
      <c r="AA135" s="103"/>
      <c r="AB135" s="103"/>
      <c r="AC135" s="103"/>
      <c r="AD135" s="103"/>
      <c r="AE135" s="104">
        <f t="shared" si="305"/>
        <v>147675.14757999999</v>
      </c>
      <c r="AF135" s="105">
        <f t="shared" si="307"/>
        <v>0.98974633798123257</v>
      </c>
      <c r="AG135" s="104">
        <f>AG136</f>
        <v>147675.14757999999</v>
      </c>
      <c r="AH135" s="105">
        <f t="shared" si="302"/>
        <v>0.98974633798123257</v>
      </c>
      <c r="AI135" s="103"/>
      <c r="AJ135" s="103"/>
      <c r="AK135" s="103"/>
      <c r="AL135" s="103"/>
      <c r="AM135" s="103"/>
      <c r="AN135" s="103"/>
      <c r="AO135" s="79"/>
      <c r="AP135" s="103"/>
      <c r="AQ135" s="103"/>
      <c r="AR135" s="103"/>
      <c r="AS135" s="79"/>
      <c r="AT135" s="103">
        <f>AU135</f>
        <v>141790.25223000001</v>
      </c>
      <c r="AU135" s="103">
        <f>AU136</f>
        <v>141790.25223000001</v>
      </c>
      <c r="AV135" s="103"/>
      <c r="AW135" s="79"/>
      <c r="AX135" s="104">
        <f t="shared" ref="AX135:AX171" si="323">AZ135+BB135+BD135</f>
        <v>39284.411759999988</v>
      </c>
      <c r="AY135" s="99">
        <f t="shared" si="308"/>
        <v>0.26329144284852363</v>
      </c>
      <c r="AZ135" s="104">
        <f>AZ136</f>
        <v>39284.411759999988</v>
      </c>
      <c r="BA135" s="105">
        <f t="shared" ref="BA135:BA167" si="324">AZ135/AE135</f>
        <v>0.26601911292296804</v>
      </c>
      <c r="BB135" s="415"/>
      <c r="BC135" s="415"/>
      <c r="BD135" s="415"/>
      <c r="BE135" s="415"/>
      <c r="BF135" s="108"/>
      <c r="BG135" s="108"/>
    </row>
    <row r="136" spans="2:81" s="120" customFormat="1" ht="65.25" customHeight="1" x14ac:dyDescent="0.25">
      <c r="B136" s="145" t="s">
        <v>62</v>
      </c>
      <c r="C136" s="146" t="s">
        <v>85</v>
      </c>
      <c r="D136" s="147"/>
      <c r="E136" s="147"/>
      <c r="F136" s="147"/>
      <c r="G136" s="147"/>
      <c r="H136" s="147"/>
      <c r="I136" s="147"/>
      <c r="J136" s="147"/>
      <c r="K136" s="530">
        <f t="shared" ref="K136:K138" si="325">L136</f>
        <v>149205.04569</v>
      </c>
      <c r="L136" s="530">
        <f>L137+L138</f>
        <v>149205.04569</v>
      </c>
      <c r="M136" s="535"/>
      <c r="N136" s="535"/>
      <c r="O136" s="530">
        <f t="shared" si="304"/>
        <v>109920.63393</v>
      </c>
      <c r="P136" s="530">
        <f t="shared" si="299"/>
        <v>0.73670855715147632</v>
      </c>
      <c r="Q136" s="530">
        <v>109920.63393</v>
      </c>
      <c r="R136" s="530">
        <f t="shared" si="300"/>
        <v>0.73670855715147632</v>
      </c>
      <c r="S136" s="536"/>
      <c r="T136" s="536"/>
      <c r="U136" s="536"/>
      <c r="V136" s="536"/>
      <c r="W136" s="530">
        <f>Y136</f>
        <v>109920.63393</v>
      </c>
      <c r="X136" s="114">
        <f t="shared" si="303"/>
        <v>0.73670855715147632</v>
      </c>
      <c r="Y136" s="118">
        <f>Y137+Y138</f>
        <v>109920.63393</v>
      </c>
      <c r="Z136" s="114">
        <f t="shared" si="301"/>
        <v>0.73670855715147632</v>
      </c>
      <c r="AA136" s="148"/>
      <c r="AB136" s="148"/>
      <c r="AC136" s="148"/>
      <c r="AD136" s="148"/>
      <c r="AE136" s="118">
        <f t="shared" si="305"/>
        <v>147675.14757999999</v>
      </c>
      <c r="AF136" s="114">
        <f t="shared" si="307"/>
        <v>0.98974633798123257</v>
      </c>
      <c r="AG136" s="118">
        <f>AG137+AG138</f>
        <v>147675.14757999999</v>
      </c>
      <c r="AH136" s="114">
        <f t="shared" si="302"/>
        <v>0.98974633798123257</v>
      </c>
      <c r="AI136" s="148"/>
      <c r="AJ136" s="148"/>
      <c r="AK136" s="148"/>
      <c r="AL136" s="148"/>
      <c r="AM136" s="147">
        <f>AM137+AM138</f>
        <v>141790.25223000001</v>
      </c>
      <c r="AN136" s="147"/>
      <c r="AO136" s="148"/>
      <c r="AP136" s="147"/>
      <c r="AQ136" s="147"/>
      <c r="AR136" s="147"/>
      <c r="AS136" s="148"/>
      <c r="AT136" s="147">
        <f>AU136</f>
        <v>141790.25223000001</v>
      </c>
      <c r="AU136" s="147">
        <f>AU137+AU138</f>
        <v>141790.25223000001</v>
      </c>
      <c r="AV136" s="147"/>
      <c r="AW136" s="148"/>
      <c r="AX136" s="118">
        <f t="shared" si="323"/>
        <v>39284.411759999988</v>
      </c>
      <c r="AY136" s="99">
        <f t="shared" si="308"/>
        <v>0.26329144284852363</v>
      </c>
      <c r="AZ136" s="118">
        <f>AZ137+AZ138</f>
        <v>39284.411759999988</v>
      </c>
      <c r="BA136" s="114">
        <f t="shared" si="324"/>
        <v>0.26601911292296804</v>
      </c>
      <c r="BB136" s="148"/>
      <c r="BC136" s="148"/>
      <c r="BD136" s="148"/>
      <c r="BE136" s="148"/>
    </row>
    <row r="137" spans="2:81" s="120" customFormat="1" ht="35.25" hidden="1" customHeight="1" x14ac:dyDescent="0.25">
      <c r="B137" s="149"/>
      <c r="C137" s="146" t="s">
        <v>86</v>
      </c>
      <c r="D137" s="147"/>
      <c r="E137" s="147"/>
      <c r="F137" s="147"/>
      <c r="G137" s="147"/>
      <c r="H137" s="147"/>
      <c r="I137" s="147"/>
      <c r="J137" s="147"/>
      <c r="K137" s="530">
        <f t="shared" si="325"/>
        <v>146714.79345999999</v>
      </c>
      <c r="L137" s="530">
        <v>146714.79345999999</v>
      </c>
      <c r="M137" s="535"/>
      <c r="N137" s="535"/>
      <c r="O137" s="530">
        <f t="shared" si="304"/>
        <v>109099.66432</v>
      </c>
      <c r="P137" s="530">
        <f t="shared" si="299"/>
        <v>0.74361733910455796</v>
      </c>
      <c r="Q137" s="530">
        <v>109099.66432</v>
      </c>
      <c r="R137" s="530">
        <f t="shared" si="300"/>
        <v>0.74361733910455796</v>
      </c>
      <c r="S137" s="535"/>
      <c r="T137" s="535"/>
      <c r="U137" s="535"/>
      <c r="V137" s="535"/>
      <c r="W137" s="530">
        <f>Y137</f>
        <v>109099.66432</v>
      </c>
      <c r="X137" s="114">
        <f t="shared" si="303"/>
        <v>0.74361733910455796</v>
      </c>
      <c r="Y137" s="118">
        <v>109099.66432</v>
      </c>
      <c r="Z137" s="114">
        <f t="shared" si="301"/>
        <v>0.74361733910455796</v>
      </c>
      <c r="AA137" s="147"/>
      <c r="AB137" s="147"/>
      <c r="AC137" s="147"/>
      <c r="AD137" s="147"/>
      <c r="AE137" s="118">
        <f t="shared" si="305"/>
        <v>146714.79345999999</v>
      </c>
      <c r="AF137" s="114">
        <f t="shared" si="307"/>
        <v>1</v>
      </c>
      <c r="AG137" s="118">
        <v>146714.79345999999</v>
      </c>
      <c r="AH137" s="114">
        <f t="shared" si="302"/>
        <v>1</v>
      </c>
      <c r="AI137" s="147"/>
      <c r="AJ137" s="147"/>
      <c r="AK137" s="147"/>
      <c r="AL137" s="147"/>
      <c r="AM137" s="147">
        <f>AU137-AA137</f>
        <v>139300</v>
      </c>
      <c r="AN137" s="147"/>
      <c r="AO137" s="147"/>
      <c r="AP137" s="147"/>
      <c r="AQ137" s="147"/>
      <c r="AR137" s="147"/>
      <c r="AS137" s="147"/>
      <c r="AT137" s="147">
        <f>AU137</f>
        <v>139300</v>
      </c>
      <c r="AU137" s="147">
        <v>139300</v>
      </c>
      <c r="AV137" s="147"/>
      <c r="AW137" s="147"/>
      <c r="AX137" s="118">
        <f t="shared" si="323"/>
        <v>37615.12913999999</v>
      </c>
      <c r="AY137" s="99">
        <f t="shared" si="308"/>
        <v>0.25638266089544204</v>
      </c>
      <c r="AZ137" s="118">
        <f>L137-Y137</f>
        <v>37615.12913999999</v>
      </c>
      <c r="BA137" s="114">
        <f t="shared" si="324"/>
        <v>0.25638266089544204</v>
      </c>
      <c r="BB137" s="147"/>
      <c r="BC137" s="147"/>
      <c r="BD137" s="147"/>
      <c r="BE137" s="147"/>
    </row>
    <row r="138" spans="2:81" s="120" customFormat="1" ht="40.5" hidden="1" customHeight="1" x14ac:dyDescent="0.25">
      <c r="B138" s="149"/>
      <c r="C138" s="150" t="s">
        <v>87</v>
      </c>
      <c r="D138" s="147"/>
      <c r="E138" s="147"/>
      <c r="F138" s="147"/>
      <c r="G138" s="147"/>
      <c r="H138" s="147"/>
      <c r="I138" s="147"/>
      <c r="J138" s="147"/>
      <c r="K138" s="530">
        <f t="shared" si="325"/>
        <v>2490.2522300000001</v>
      </c>
      <c r="L138" s="530">
        <v>2490.2522300000001</v>
      </c>
      <c r="M138" s="535"/>
      <c r="N138" s="535"/>
      <c r="O138" s="530">
        <f t="shared" si="304"/>
        <v>820.96960999999999</v>
      </c>
      <c r="P138" s="530">
        <f t="shared" si="299"/>
        <v>0.32967327570669419</v>
      </c>
      <c r="Q138" s="530">
        <v>820.96960999999999</v>
      </c>
      <c r="R138" s="530">
        <f t="shared" si="300"/>
        <v>0.32967327570669419</v>
      </c>
      <c r="S138" s="535"/>
      <c r="T138" s="535"/>
      <c r="U138" s="535"/>
      <c r="V138" s="535"/>
      <c r="W138" s="530">
        <f>Y138</f>
        <v>820.96960999999999</v>
      </c>
      <c r="X138" s="114">
        <f t="shared" si="303"/>
        <v>0.32967327570669419</v>
      </c>
      <c r="Y138" s="118">
        <v>820.96960999999999</v>
      </c>
      <c r="Z138" s="114">
        <f t="shared" si="301"/>
        <v>0.32967327570669419</v>
      </c>
      <c r="AA138" s="147"/>
      <c r="AB138" s="147"/>
      <c r="AC138" s="147"/>
      <c r="AD138" s="147"/>
      <c r="AE138" s="118">
        <f t="shared" si="305"/>
        <v>960.35411999999997</v>
      </c>
      <c r="AF138" s="114">
        <f t="shared" si="307"/>
        <v>0.3856453207553196</v>
      </c>
      <c r="AG138" s="118">
        <v>960.35411999999997</v>
      </c>
      <c r="AH138" s="114">
        <f t="shared" si="302"/>
        <v>0.3856453207553196</v>
      </c>
      <c r="AI138" s="147"/>
      <c r="AJ138" s="147"/>
      <c r="AK138" s="147"/>
      <c r="AL138" s="147"/>
      <c r="AM138" s="147">
        <f>AU138-AA138</f>
        <v>2490.2522300000001</v>
      </c>
      <c r="AN138" s="147"/>
      <c r="AO138" s="147"/>
      <c r="AP138" s="147"/>
      <c r="AQ138" s="147"/>
      <c r="AR138" s="147"/>
      <c r="AS138" s="147"/>
      <c r="AT138" s="147">
        <f>AU138</f>
        <v>2490.2522300000001</v>
      </c>
      <c r="AU138" s="147">
        <f>L138</f>
        <v>2490.2522300000001</v>
      </c>
      <c r="AV138" s="147"/>
      <c r="AW138" s="147"/>
      <c r="AX138" s="118">
        <f t="shared" si="323"/>
        <v>1669.28262</v>
      </c>
      <c r="AY138" s="99">
        <f t="shared" si="308"/>
        <v>0.67032672429330575</v>
      </c>
      <c r="AZ138" s="118">
        <f>L138-Y138</f>
        <v>1669.28262</v>
      </c>
      <c r="BA138" s="114">
        <f t="shared" si="324"/>
        <v>1.738194885861478</v>
      </c>
      <c r="BB138" s="147"/>
      <c r="BC138" s="147"/>
      <c r="BD138" s="147"/>
      <c r="BE138" s="147"/>
    </row>
    <row r="139" spans="2:81" s="154" customFormat="1" ht="76.5" customHeight="1" x14ac:dyDescent="0.25">
      <c r="B139" s="140" t="s">
        <v>31</v>
      </c>
      <c r="C139" s="151" t="s">
        <v>89</v>
      </c>
      <c r="D139" s="103"/>
      <c r="E139" s="103">
        <f>F139</f>
        <v>0</v>
      </c>
      <c r="F139" s="103">
        <f>F140</f>
        <v>0</v>
      </c>
      <c r="G139" s="103">
        <f>G140</f>
        <v>0</v>
      </c>
      <c r="H139" s="103" t="e">
        <f t="shared" ref="H139:H140" si="326">I139</f>
        <v>#REF!</v>
      </c>
      <c r="I139" s="103" t="e">
        <f>I140+#REF!</f>
        <v>#REF!</v>
      </c>
      <c r="J139" s="103"/>
      <c r="K139" s="527">
        <f>L139+M139+N139</f>
        <v>447610.87599999999</v>
      </c>
      <c r="L139" s="526">
        <f>L141</f>
        <v>447610.87599999999</v>
      </c>
      <c r="M139" s="527">
        <f>G139+J139</f>
        <v>0</v>
      </c>
      <c r="N139" s="526">
        <v>0</v>
      </c>
      <c r="O139" s="527">
        <f t="shared" si="304"/>
        <v>352220.02590999997</v>
      </c>
      <c r="P139" s="527">
        <f t="shared" si="299"/>
        <v>0.78688889121183903</v>
      </c>
      <c r="Q139" s="527">
        <f>Q141</f>
        <v>352220.02590999997</v>
      </c>
      <c r="R139" s="527">
        <f t="shared" si="300"/>
        <v>0.78688889121183903</v>
      </c>
      <c r="S139" s="526"/>
      <c r="T139" s="526"/>
      <c r="U139" s="526"/>
      <c r="V139" s="526"/>
      <c r="W139" s="527">
        <f>Y139+AA139+AC139</f>
        <v>352220.02590999997</v>
      </c>
      <c r="X139" s="105">
        <f t="shared" si="303"/>
        <v>0.78688889121183903</v>
      </c>
      <c r="Y139" s="152">
        <f>Y141</f>
        <v>352220.02590999997</v>
      </c>
      <c r="Z139" s="105">
        <f t="shared" si="301"/>
        <v>0.78688889121183903</v>
      </c>
      <c r="AA139" s="103"/>
      <c r="AB139" s="103"/>
      <c r="AC139" s="103"/>
      <c r="AD139" s="103"/>
      <c r="AE139" s="152">
        <f t="shared" si="305"/>
        <v>416232.40697999997</v>
      </c>
      <c r="AF139" s="105">
        <f t="shared" si="307"/>
        <v>0.92989788518900951</v>
      </c>
      <c r="AG139" s="152">
        <f>AG141</f>
        <v>416232.40697999997</v>
      </c>
      <c r="AH139" s="105">
        <f t="shared" si="302"/>
        <v>0.92989788518900951</v>
      </c>
      <c r="AI139" s="103"/>
      <c r="AJ139" s="103"/>
      <c r="AK139" s="103"/>
      <c r="AL139" s="103"/>
      <c r="AM139" s="153">
        <f>AM140+AM141</f>
        <v>0</v>
      </c>
      <c r="AN139" s="153"/>
      <c r="AO139" s="103"/>
      <c r="AP139" s="153" t="e">
        <f t="shared" ref="AP139:AP140" si="327">AQ139</f>
        <v>#REF!</v>
      </c>
      <c r="AQ139" s="153" t="e">
        <f>AQ140+#REF!</f>
        <v>#REF!</v>
      </c>
      <c r="AR139" s="153"/>
      <c r="AS139" s="103"/>
      <c r="AT139" s="153">
        <f t="shared" ref="AT139:AT140" si="328">AU139</f>
        <v>185088.16058</v>
      </c>
      <c r="AU139" s="153">
        <f>AU140+AU141</f>
        <v>185088.16058</v>
      </c>
      <c r="AV139" s="153"/>
      <c r="AW139" s="103"/>
      <c r="AX139" s="152">
        <f t="shared" si="323"/>
        <v>95390.850090000022</v>
      </c>
      <c r="AY139" s="99">
        <f t="shared" si="308"/>
        <v>0.21311110878816095</v>
      </c>
      <c r="AZ139" s="152">
        <f>AZ141</f>
        <v>95390.850090000022</v>
      </c>
      <c r="BA139" s="105">
        <f t="shared" si="324"/>
        <v>0.22917689370252126</v>
      </c>
      <c r="BB139" s="415"/>
      <c r="BC139" s="415"/>
      <c r="BD139" s="415"/>
      <c r="BE139" s="415"/>
    </row>
    <row r="140" spans="2:81" s="157" customFormat="1" ht="54.75" hidden="1" customHeight="1" x14ac:dyDescent="0.3">
      <c r="B140" s="155"/>
      <c r="C140" s="156" t="s">
        <v>57</v>
      </c>
      <c r="D140" s="84"/>
      <c r="E140" s="84">
        <f>F140</f>
        <v>0</v>
      </c>
      <c r="F140" s="84">
        <v>0</v>
      </c>
      <c r="G140" s="84"/>
      <c r="H140" s="84">
        <f t="shared" si="326"/>
        <v>0</v>
      </c>
      <c r="I140" s="84">
        <v>0</v>
      </c>
      <c r="J140" s="84"/>
      <c r="K140" s="525">
        <f t="shared" ref="K140" si="329">L140</f>
        <v>0</v>
      </c>
      <c r="L140" s="525">
        <v>0</v>
      </c>
      <c r="M140" s="525"/>
      <c r="N140" s="525"/>
      <c r="O140" s="525">
        <f t="shared" si="304"/>
        <v>0</v>
      </c>
      <c r="P140" s="522" t="e">
        <f t="shared" si="299"/>
        <v>#DIV/0!</v>
      </c>
      <c r="Q140" s="525">
        <v>0</v>
      </c>
      <c r="R140" s="522" t="e">
        <f t="shared" si="300"/>
        <v>#DIV/0!</v>
      </c>
      <c r="S140" s="525"/>
      <c r="T140" s="525"/>
      <c r="U140" s="525"/>
      <c r="V140" s="525"/>
      <c r="W140" s="525">
        <f t="shared" ref="W140" si="330">Y140</f>
        <v>0</v>
      </c>
      <c r="X140" s="96" t="e">
        <f t="shared" si="303"/>
        <v>#DIV/0!</v>
      </c>
      <c r="Y140" s="85">
        <v>0</v>
      </c>
      <c r="Z140" s="96" t="e">
        <f t="shared" si="301"/>
        <v>#DIV/0!</v>
      </c>
      <c r="AA140" s="84"/>
      <c r="AB140" s="84"/>
      <c r="AC140" s="84"/>
      <c r="AD140" s="84"/>
      <c r="AE140" s="85">
        <f t="shared" si="305"/>
        <v>0</v>
      </c>
      <c r="AF140" s="96" t="e">
        <f t="shared" si="307"/>
        <v>#DIV/0!</v>
      </c>
      <c r="AG140" s="85">
        <v>0</v>
      </c>
      <c r="AH140" s="96" t="e">
        <f t="shared" si="302"/>
        <v>#DIV/0!</v>
      </c>
      <c r="AI140" s="84"/>
      <c r="AJ140" s="84"/>
      <c r="AK140" s="84"/>
      <c r="AL140" s="84"/>
      <c r="AM140" s="84">
        <f>AG140+AJ140</f>
        <v>0</v>
      </c>
      <c r="AN140" s="84"/>
      <c r="AO140" s="84"/>
      <c r="AP140" s="84">
        <f t="shared" si="327"/>
        <v>0</v>
      </c>
      <c r="AQ140" s="84">
        <f>AK140+AN140</f>
        <v>0</v>
      </c>
      <c r="AR140" s="84"/>
      <c r="AS140" s="84"/>
      <c r="AT140" s="84">
        <f t="shared" si="328"/>
        <v>0</v>
      </c>
      <c r="AU140" s="84">
        <f>AK140+AN140</f>
        <v>0</v>
      </c>
      <c r="AV140" s="84"/>
      <c r="AW140" s="84"/>
      <c r="AX140" s="85">
        <f t="shared" si="323"/>
        <v>0</v>
      </c>
      <c r="AY140" s="99" t="e">
        <f t="shared" si="308"/>
        <v>#DIV/0!</v>
      </c>
      <c r="AZ140" s="85">
        <v>0</v>
      </c>
      <c r="BA140" s="105" t="e">
        <f t="shared" si="324"/>
        <v>#DIV/0!</v>
      </c>
      <c r="BB140" s="84"/>
      <c r="BC140" s="84"/>
      <c r="BD140" s="84"/>
      <c r="BE140" s="84"/>
    </row>
    <row r="141" spans="2:81" s="160" customFormat="1" ht="53.25" customHeight="1" x14ac:dyDescent="0.3">
      <c r="B141" s="158"/>
      <c r="C141" s="159" t="s">
        <v>56</v>
      </c>
      <c r="D141" s="123"/>
      <c r="E141" s="123"/>
      <c r="F141" s="123"/>
      <c r="G141" s="123"/>
      <c r="H141" s="123"/>
      <c r="I141" s="123"/>
      <c r="J141" s="123"/>
      <c r="K141" s="524">
        <f>L141</f>
        <v>447610.87599999999</v>
      </c>
      <c r="L141" s="524">
        <f>L142+L143</f>
        <v>447610.87599999999</v>
      </c>
      <c r="M141" s="524"/>
      <c r="N141" s="524"/>
      <c r="O141" s="524">
        <f t="shared" si="304"/>
        <v>352220.02590999997</v>
      </c>
      <c r="P141" s="524">
        <f t="shared" si="299"/>
        <v>0.78688889121183903</v>
      </c>
      <c r="Q141" s="524">
        <f>Q142+Q143</f>
        <v>352220.02590999997</v>
      </c>
      <c r="R141" s="524">
        <f t="shared" si="300"/>
        <v>0.78688889121183903</v>
      </c>
      <c r="S141" s="524"/>
      <c r="T141" s="524"/>
      <c r="U141" s="524"/>
      <c r="V141" s="524"/>
      <c r="W141" s="524">
        <f>Y141</f>
        <v>352220.02590999997</v>
      </c>
      <c r="X141" s="99">
        <f t="shared" si="303"/>
        <v>0.78688889121183903</v>
      </c>
      <c r="Y141" s="21">
        <f>Y142+Y143</f>
        <v>352220.02590999997</v>
      </c>
      <c r="Z141" s="99">
        <f t="shared" si="301"/>
        <v>0.78688889121183903</v>
      </c>
      <c r="AA141" s="123"/>
      <c r="AB141" s="123"/>
      <c r="AC141" s="123"/>
      <c r="AD141" s="123"/>
      <c r="AE141" s="21">
        <f t="shared" si="305"/>
        <v>416232.40697999997</v>
      </c>
      <c r="AF141" s="99">
        <f t="shared" si="307"/>
        <v>0.92989788518900951</v>
      </c>
      <c r="AG141" s="21">
        <f>AG142+AG143</f>
        <v>416232.40697999997</v>
      </c>
      <c r="AH141" s="99">
        <f t="shared" si="302"/>
        <v>0.92989788518900951</v>
      </c>
      <c r="AI141" s="123"/>
      <c r="AJ141" s="123"/>
      <c r="AK141" s="123"/>
      <c r="AL141" s="123"/>
      <c r="AM141" s="123">
        <f>AM142+AM143</f>
        <v>0</v>
      </c>
      <c r="AN141" s="123"/>
      <c r="AO141" s="123"/>
      <c r="AP141" s="123"/>
      <c r="AQ141" s="123"/>
      <c r="AR141" s="123"/>
      <c r="AS141" s="123"/>
      <c r="AT141" s="123">
        <f>AU141</f>
        <v>185088.16058</v>
      </c>
      <c r="AU141" s="123">
        <f>AU142+AU143</f>
        <v>185088.16058</v>
      </c>
      <c r="AV141" s="123"/>
      <c r="AW141" s="123"/>
      <c r="AX141" s="460">
        <f t="shared" si="323"/>
        <v>95390.850090000022</v>
      </c>
      <c r="AY141" s="99">
        <f t="shared" si="308"/>
        <v>0.21311110878816095</v>
      </c>
      <c r="AZ141" s="418">
        <f>AZ142+AZ143</f>
        <v>95390.850090000022</v>
      </c>
      <c r="BA141" s="105">
        <f t="shared" si="324"/>
        <v>0.22917689370252126</v>
      </c>
      <c r="BB141" s="123"/>
      <c r="BC141" s="123"/>
      <c r="BD141" s="123"/>
      <c r="BE141" s="123"/>
    </row>
    <row r="142" spans="2:81" s="160" customFormat="1" ht="36.75" hidden="1" customHeight="1" x14ac:dyDescent="0.3">
      <c r="B142" s="158"/>
      <c r="C142" s="161" t="s">
        <v>90</v>
      </c>
      <c r="D142" s="123"/>
      <c r="E142" s="117">
        <f>F142</f>
        <v>0</v>
      </c>
      <c r="F142" s="117">
        <v>0</v>
      </c>
      <c r="G142" s="123"/>
      <c r="H142" s="117">
        <f t="shared" ref="H142:H143" si="331">I142</f>
        <v>447483.55192</v>
      </c>
      <c r="I142" s="117">
        <f>L142-F142</f>
        <v>447483.55192</v>
      </c>
      <c r="J142" s="123"/>
      <c r="K142" s="530">
        <f t="shared" ref="K142:K143" si="332">L142</f>
        <v>447483.55192</v>
      </c>
      <c r="L142" s="530">
        <v>447483.55192</v>
      </c>
      <c r="M142" s="530"/>
      <c r="N142" s="524"/>
      <c r="O142" s="530">
        <f t="shared" si="304"/>
        <v>352092.70182999998</v>
      </c>
      <c r="P142" s="530">
        <f t="shared" si="299"/>
        <v>0.78682825395322298</v>
      </c>
      <c r="Q142" s="530">
        <v>352092.70182999998</v>
      </c>
      <c r="R142" s="530">
        <f t="shared" si="300"/>
        <v>0.78682825395322298</v>
      </c>
      <c r="S142" s="530"/>
      <c r="T142" s="530"/>
      <c r="U142" s="524"/>
      <c r="V142" s="524"/>
      <c r="W142" s="530">
        <f>Y142</f>
        <v>352092.70182999998</v>
      </c>
      <c r="X142" s="114">
        <f t="shared" si="303"/>
        <v>0.78682825395322298</v>
      </c>
      <c r="Y142" s="118">
        <v>352092.70182999998</v>
      </c>
      <c r="Z142" s="114">
        <f t="shared" si="301"/>
        <v>0.78682825395322298</v>
      </c>
      <c r="AA142" s="117"/>
      <c r="AB142" s="117"/>
      <c r="AC142" s="123"/>
      <c r="AD142" s="123"/>
      <c r="AE142" s="118">
        <f t="shared" si="305"/>
        <v>416105.08289999998</v>
      </c>
      <c r="AF142" s="114">
        <f t="shared" si="307"/>
        <v>0.9298779387859829</v>
      </c>
      <c r="AG142" s="118">
        <v>416105.08289999998</v>
      </c>
      <c r="AH142" s="114">
        <f t="shared" si="302"/>
        <v>0.9298779387859829</v>
      </c>
      <c r="AI142" s="117"/>
      <c r="AJ142" s="117"/>
      <c r="AK142" s="123"/>
      <c r="AL142" s="123"/>
      <c r="AM142" s="117">
        <v>0</v>
      </c>
      <c r="AN142" s="117"/>
      <c r="AO142" s="123"/>
      <c r="AP142" s="117">
        <f t="shared" ref="AP142:AP143" si="333">AQ142</f>
        <v>-320714.23280999996</v>
      </c>
      <c r="AQ142" s="117">
        <f>AX142-AE142</f>
        <v>-320714.23280999996</v>
      </c>
      <c r="AR142" s="117"/>
      <c r="AS142" s="123"/>
      <c r="AT142" s="117">
        <f t="shared" ref="AT142:AT143" si="334">AU142</f>
        <v>185088.16058</v>
      </c>
      <c r="AU142" s="117">
        <f>AA142+185088.16058</f>
        <v>185088.16058</v>
      </c>
      <c r="AV142" s="117"/>
      <c r="AW142" s="123"/>
      <c r="AX142" s="118">
        <f t="shared" si="323"/>
        <v>95390.850090000022</v>
      </c>
      <c r="AY142" s="99">
        <f t="shared" si="308"/>
        <v>0.21317174604677708</v>
      </c>
      <c r="AZ142" s="118">
        <f t="shared" ref="AZ142:AZ143" si="335">L142-Y142</f>
        <v>95390.850090000022</v>
      </c>
      <c r="BA142" s="105">
        <f t="shared" si="324"/>
        <v>0.22924701958741689</v>
      </c>
      <c r="BB142" s="117"/>
      <c r="BC142" s="117"/>
      <c r="BD142" s="123"/>
      <c r="BE142" s="123"/>
    </row>
    <row r="143" spans="2:81" s="160" customFormat="1" ht="36.75" hidden="1" customHeight="1" x14ac:dyDescent="0.3">
      <c r="B143" s="158"/>
      <c r="C143" s="161" t="s">
        <v>91</v>
      </c>
      <c r="D143" s="123"/>
      <c r="E143" s="117">
        <f>F143</f>
        <v>0</v>
      </c>
      <c r="F143" s="117">
        <v>0</v>
      </c>
      <c r="G143" s="123"/>
      <c r="H143" s="117">
        <f t="shared" si="331"/>
        <v>127.32408</v>
      </c>
      <c r="I143" s="117">
        <f>L143-F143</f>
        <v>127.32408</v>
      </c>
      <c r="J143" s="123"/>
      <c r="K143" s="530">
        <f t="shared" si="332"/>
        <v>127.32408</v>
      </c>
      <c r="L143" s="530">
        <v>127.32408</v>
      </c>
      <c r="M143" s="530"/>
      <c r="N143" s="524"/>
      <c r="O143" s="530">
        <f t="shared" si="304"/>
        <v>127.32408</v>
      </c>
      <c r="P143" s="530">
        <f t="shared" si="299"/>
        <v>1</v>
      </c>
      <c r="Q143" s="530">
        <v>127.32408</v>
      </c>
      <c r="R143" s="530">
        <f t="shared" si="300"/>
        <v>1</v>
      </c>
      <c r="S143" s="530"/>
      <c r="T143" s="530"/>
      <c r="U143" s="524"/>
      <c r="V143" s="524"/>
      <c r="W143" s="530">
        <f>Y143</f>
        <v>127.32408</v>
      </c>
      <c r="X143" s="114">
        <f t="shared" si="303"/>
        <v>1</v>
      </c>
      <c r="Y143" s="118">
        <f>L143</f>
        <v>127.32408</v>
      </c>
      <c r="Z143" s="114">
        <f t="shared" si="301"/>
        <v>1</v>
      </c>
      <c r="AA143" s="117"/>
      <c r="AB143" s="117"/>
      <c r="AC143" s="123"/>
      <c r="AD143" s="123"/>
      <c r="AE143" s="118">
        <f t="shared" si="305"/>
        <v>127.32408</v>
      </c>
      <c r="AF143" s="114">
        <f t="shared" si="307"/>
        <v>1</v>
      </c>
      <c r="AG143" s="118">
        <v>127.32408</v>
      </c>
      <c r="AH143" s="114">
        <f t="shared" si="302"/>
        <v>1</v>
      </c>
      <c r="AI143" s="117"/>
      <c r="AJ143" s="117"/>
      <c r="AK143" s="123"/>
      <c r="AL143" s="123"/>
      <c r="AM143" s="117">
        <v>0</v>
      </c>
      <c r="AN143" s="117"/>
      <c r="AO143" s="123"/>
      <c r="AP143" s="117">
        <f t="shared" si="333"/>
        <v>0</v>
      </c>
      <c r="AQ143" s="117">
        <v>0</v>
      </c>
      <c r="AR143" s="117"/>
      <c r="AS143" s="123"/>
      <c r="AT143" s="117">
        <f t="shared" si="334"/>
        <v>0</v>
      </c>
      <c r="AU143" s="117">
        <f>AA143</f>
        <v>0</v>
      </c>
      <c r="AV143" s="117"/>
      <c r="AW143" s="123"/>
      <c r="AX143" s="118">
        <f t="shared" si="323"/>
        <v>0</v>
      </c>
      <c r="AY143" s="99">
        <f t="shared" si="308"/>
        <v>0</v>
      </c>
      <c r="AZ143" s="118">
        <f t="shared" si="335"/>
        <v>0</v>
      </c>
      <c r="BA143" s="105">
        <f t="shared" si="324"/>
        <v>0</v>
      </c>
      <c r="BB143" s="117"/>
      <c r="BC143" s="117"/>
      <c r="BD143" s="123"/>
      <c r="BE143" s="123"/>
    </row>
    <row r="144" spans="2:81" s="160" customFormat="1" ht="91.5" hidden="1" customHeight="1" x14ac:dyDescent="0.3">
      <c r="B144" s="162" t="s">
        <v>92</v>
      </c>
      <c r="C144" s="141" t="s">
        <v>93</v>
      </c>
      <c r="D144" s="139"/>
      <c r="E144" s="139">
        <f>F144</f>
        <v>0</v>
      </c>
      <c r="F144" s="139">
        <f>F145</f>
        <v>0</v>
      </c>
      <c r="G144" s="139">
        <f>G145</f>
        <v>0</v>
      </c>
      <c r="H144" s="139" t="e">
        <f>I144</f>
        <v>#REF!</v>
      </c>
      <c r="I144" s="139" t="e">
        <f>I145+#REF!</f>
        <v>#REF!</v>
      </c>
      <c r="J144" s="139"/>
      <c r="K144" s="332">
        <f>L144+M144+N144</f>
        <v>0</v>
      </c>
      <c r="L144" s="332">
        <f>L145+L146</f>
        <v>0</v>
      </c>
      <c r="M144" s="332">
        <f>G144+J144</f>
        <v>0</v>
      </c>
      <c r="N144" s="332">
        <f>N145</f>
        <v>0</v>
      </c>
      <c r="O144" s="332">
        <f t="shared" si="304"/>
        <v>0</v>
      </c>
      <c r="P144" s="522" t="e">
        <f t="shared" si="299"/>
        <v>#DIV/0!</v>
      </c>
      <c r="Q144" s="332">
        <f>Q145+Q146</f>
        <v>0</v>
      </c>
      <c r="R144" s="522" t="e">
        <f t="shared" si="300"/>
        <v>#DIV/0!</v>
      </c>
      <c r="S144" s="332"/>
      <c r="T144" s="332"/>
      <c r="U144" s="533">
        <f>U145</f>
        <v>0</v>
      </c>
      <c r="V144" s="533"/>
      <c r="W144" s="332">
        <f>Y144+AA144+AC144</f>
        <v>0</v>
      </c>
      <c r="X144" s="96" t="e">
        <f t="shared" si="303"/>
        <v>#DIV/0!</v>
      </c>
      <c r="Y144" s="137">
        <f>Y145+Y146</f>
        <v>0</v>
      </c>
      <c r="Z144" s="96" t="e">
        <f t="shared" si="301"/>
        <v>#DIV/0!</v>
      </c>
      <c r="AA144" s="138"/>
      <c r="AB144" s="138"/>
      <c r="AC144" s="139">
        <f>AC145</f>
        <v>0</v>
      </c>
      <c r="AD144" s="139"/>
      <c r="AE144" s="137">
        <f t="shared" si="305"/>
        <v>0</v>
      </c>
      <c r="AF144" s="96" t="e">
        <f t="shared" si="307"/>
        <v>#DIV/0!</v>
      </c>
      <c r="AG144" s="137">
        <f>AG145+AG146</f>
        <v>0</v>
      </c>
      <c r="AH144" s="96" t="e">
        <f t="shared" si="302"/>
        <v>#DIV/0!</v>
      </c>
      <c r="AI144" s="138"/>
      <c r="AJ144" s="138"/>
      <c r="AK144" s="139">
        <f>AK145</f>
        <v>0</v>
      </c>
      <c r="AL144" s="139"/>
      <c r="AM144" s="117"/>
      <c r="AN144" s="117"/>
      <c r="AO144" s="123"/>
      <c r="AP144" s="117"/>
      <c r="AQ144" s="117"/>
      <c r="AR144" s="117"/>
      <c r="AS144" s="123"/>
      <c r="AT144" s="117"/>
      <c r="AU144" s="117"/>
      <c r="AV144" s="117"/>
      <c r="AW144" s="123"/>
      <c r="AX144" s="137">
        <f t="shared" si="323"/>
        <v>0</v>
      </c>
      <c r="AY144" s="99" t="e">
        <f t="shared" si="308"/>
        <v>#DIV/0!</v>
      </c>
      <c r="AZ144" s="137">
        <f>AZ145+AZ146</f>
        <v>0</v>
      </c>
      <c r="BA144" s="105" t="e">
        <f t="shared" si="324"/>
        <v>#DIV/0!</v>
      </c>
      <c r="BB144" s="138"/>
      <c r="BC144" s="138"/>
      <c r="BD144" s="139">
        <f>BD145</f>
        <v>0</v>
      </c>
      <c r="BE144" s="139"/>
    </row>
    <row r="145" spans="2:59" s="160" customFormat="1" ht="55.5" hidden="1" customHeight="1" x14ac:dyDescent="0.3">
      <c r="B145" s="155" t="s">
        <v>60</v>
      </c>
      <c r="C145" s="156" t="s">
        <v>57</v>
      </c>
      <c r="D145" s="84"/>
      <c r="E145" s="84">
        <f>F145</f>
        <v>0</v>
      </c>
      <c r="F145" s="84">
        <v>0</v>
      </c>
      <c r="G145" s="84"/>
      <c r="H145" s="84">
        <f>I145</f>
        <v>0</v>
      </c>
      <c r="I145" s="84">
        <v>0</v>
      </c>
      <c r="J145" s="84"/>
      <c r="K145" s="525">
        <f>N145</f>
        <v>0</v>
      </c>
      <c r="L145" s="525">
        <f>F145+I145</f>
        <v>0</v>
      </c>
      <c r="M145" s="525"/>
      <c r="N145" s="525">
        <v>0</v>
      </c>
      <c r="O145" s="525">
        <f t="shared" si="304"/>
        <v>0</v>
      </c>
      <c r="P145" s="522" t="e">
        <f t="shared" si="299"/>
        <v>#DIV/0!</v>
      </c>
      <c r="Q145" s="525">
        <v>0</v>
      </c>
      <c r="R145" s="522" t="e">
        <f t="shared" si="300"/>
        <v>#DIV/0!</v>
      </c>
      <c r="S145" s="525"/>
      <c r="T145" s="525"/>
      <c r="U145" s="525">
        <v>0</v>
      </c>
      <c r="V145" s="525"/>
      <c r="W145" s="525">
        <f>Y145</f>
        <v>0</v>
      </c>
      <c r="X145" s="96" t="e">
        <f t="shared" si="303"/>
        <v>#DIV/0!</v>
      </c>
      <c r="Y145" s="85">
        <v>0</v>
      </c>
      <c r="Z145" s="96" t="e">
        <f t="shared" si="301"/>
        <v>#DIV/0!</v>
      </c>
      <c r="AA145" s="84"/>
      <c r="AB145" s="84"/>
      <c r="AC145" s="84">
        <v>0</v>
      </c>
      <c r="AD145" s="84"/>
      <c r="AE145" s="85">
        <f t="shared" si="305"/>
        <v>0</v>
      </c>
      <c r="AF145" s="96" t="e">
        <f t="shared" si="307"/>
        <v>#DIV/0!</v>
      </c>
      <c r="AG145" s="85">
        <v>0</v>
      </c>
      <c r="AH145" s="96" t="e">
        <f t="shared" si="302"/>
        <v>#DIV/0!</v>
      </c>
      <c r="AI145" s="84"/>
      <c r="AJ145" s="84"/>
      <c r="AK145" s="84">
        <v>0</v>
      </c>
      <c r="AL145" s="84"/>
      <c r="AM145" s="117"/>
      <c r="AN145" s="117"/>
      <c r="AO145" s="123"/>
      <c r="AP145" s="117"/>
      <c r="AQ145" s="117"/>
      <c r="AR145" s="117"/>
      <c r="AS145" s="123"/>
      <c r="AT145" s="117"/>
      <c r="AU145" s="117"/>
      <c r="AV145" s="117"/>
      <c r="AW145" s="123"/>
      <c r="AX145" s="85">
        <f t="shared" si="323"/>
        <v>0</v>
      </c>
      <c r="AY145" s="99" t="e">
        <f t="shared" si="308"/>
        <v>#DIV/0!</v>
      </c>
      <c r="AZ145" s="85">
        <v>0</v>
      </c>
      <c r="BA145" s="105" t="e">
        <f t="shared" si="324"/>
        <v>#DIV/0!</v>
      </c>
      <c r="BB145" s="84"/>
      <c r="BC145" s="84"/>
      <c r="BD145" s="84">
        <v>0</v>
      </c>
      <c r="BE145" s="84"/>
    </row>
    <row r="146" spans="2:59" s="160" customFormat="1" ht="36.75" hidden="1" customHeight="1" x14ac:dyDescent="0.3">
      <c r="B146" s="158"/>
      <c r="C146" s="161"/>
      <c r="D146" s="123"/>
      <c r="E146" s="117"/>
      <c r="F146" s="117"/>
      <c r="G146" s="123"/>
      <c r="H146" s="117"/>
      <c r="I146" s="117"/>
      <c r="J146" s="123"/>
      <c r="K146" s="530"/>
      <c r="L146" s="530"/>
      <c r="M146" s="530"/>
      <c r="N146" s="524"/>
      <c r="O146" s="530">
        <f t="shared" si="304"/>
        <v>0</v>
      </c>
      <c r="P146" s="522" t="e">
        <f t="shared" si="299"/>
        <v>#DIV/0!</v>
      </c>
      <c r="Q146" s="530"/>
      <c r="R146" s="522" t="e">
        <f t="shared" si="300"/>
        <v>#DIV/0!</v>
      </c>
      <c r="S146" s="530"/>
      <c r="T146" s="530"/>
      <c r="U146" s="524"/>
      <c r="V146" s="524"/>
      <c r="W146" s="530"/>
      <c r="X146" s="96" t="e">
        <f t="shared" si="303"/>
        <v>#DIV/0!</v>
      </c>
      <c r="Y146" s="118"/>
      <c r="Z146" s="96" t="e">
        <f t="shared" si="301"/>
        <v>#DIV/0!</v>
      </c>
      <c r="AA146" s="117"/>
      <c r="AB146" s="117"/>
      <c r="AC146" s="123"/>
      <c r="AD146" s="123"/>
      <c r="AE146" s="118">
        <f t="shared" si="305"/>
        <v>0</v>
      </c>
      <c r="AF146" s="96" t="e">
        <f t="shared" si="307"/>
        <v>#DIV/0!</v>
      </c>
      <c r="AG146" s="118"/>
      <c r="AH146" s="96" t="e">
        <f t="shared" si="302"/>
        <v>#DIV/0!</v>
      </c>
      <c r="AI146" s="117"/>
      <c r="AJ146" s="117"/>
      <c r="AK146" s="123"/>
      <c r="AL146" s="123"/>
      <c r="AM146" s="117"/>
      <c r="AN146" s="117"/>
      <c r="AO146" s="123"/>
      <c r="AP146" s="117"/>
      <c r="AQ146" s="117"/>
      <c r="AR146" s="117"/>
      <c r="AS146" s="123"/>
      <c r="AT146" s="117"/>
      <c r="AU146" s="117"/>
      <c r="AV146" s="117"/>
      <c r="AW146" s="123"/>
      <c r="AX146" s="118">
        <f t="shared" si="323"/>
        <v>0</v>
      </c>
      <c r="AY146" s="99" t="e">
        <f t="shared" si="308"/>
        <v>#DIV/0!</v>
      </c>
      <c r="AZ146" s="118"/>
      <c r="BA146" s="105" t="e">
        <f t="shared" si="324"/>
        <v>#DIV/0!</v>
      </c>
      <c r="BB146" s="117"/>
      <c r="BC146" s="117"/>
      <c r="BD146" s="123"/>
      <c r="BE146" s="123"/>
    </row>
    <row r="147" spans="2:59" s="160" customFormat="1" ht="36.75" hidden="1" customHeight="1" x14ac:dyDescent="0.3">
      <c r="B147" s="158"/>
      <c r="C147" s="161"/>
      <c r="D147" s="123"/>
      <c r="E147" s="117"/>
      <c r="F147" s="117"/>
      <c r="G147" s="123"/>
      <c r="H147" s="117"/>
      <c r="I147" s="117"/>
      <c r="J147" s="123"/>
      <c r="K147" s="530"/>
      <c r="L147" s="530"/>
      <c r="M147" s="530"/>
      <c r="N147" s="524"/>
      <c r="O147" s="530">
        <f t="shared" si="304"/>
        <v>0</v>
      </c>
      <c r="P147" s="522" t="e">
        <f t="shared" si="299"/>
        <v>#DIV/0!</v>
      </c>
      <c r="Q147" s="530"/>
      <c r="R147" s="522" t="e">
        <f t="shared" si="300"/>
        <v>#DIV/0!</v>
      </c>
      <c r="S147" s="530"/>
      <c r="T147" s="530"/>
      <c r="U147" s="524"/>
      <c r="V147" s="524"/>
      <c r="W147" s="530"/>
      <c r="X147" s="96" t="e">
        <f t="shared" si="303"/>
        <v>#DIV/0!</v>
      </c>
      <c r="Y147" s="118"/>
      <c r="Z147" s="96" t="e">
        <f t="shared" si="301"/>
        <v>#DIV/0!</v>
      </c>
      <c r="AA147" s="117"/>
      <c r="AB147" s="117"/>
      <c r="AC147" s="123"/>
      <c r="AD147" s="123"/>
      <c r="AE147" s="118">
        <f t="shared" si="305"/>
        <v>0</v>
      </c>
      <c r="AF147" s="96" t="e">
        <f t="shared" si="307"/>
        <v>#DIV/0!</v>
      </c>
      <c r="AG147" s="118"/>
      <c r="AH147" s="96" t="e">
        <f t="shared" si="302"/>
        <v>#DIV/0!</v>
      </c>
      <c r="AI147" s="117"/>
      <c r="AJ147" s="117"/>
      <c r="AK147" s="123"/>
      <c r="AL147" s="123"/>
      <c r="AM147" s="117"/>
      <c r="AN147" s="117"/>
      <c r="AO147" s="123"/>
      <c r="AP147" s="117"/>
      <c r="AQ147" s="117"/>
      <c r="AR147" s="117"/>
      <c r="AS147" s="123"/>
      <c r="AT147" s="117"/>
      <c r="AU147" s="117"/>
      <c r="AV147" s="117"/>
      <c r="AW147" s="123"/>
      <c r="AX147" s="118">
        <f t="shared" si="323"/>
        <v>0</v>
      </c>
      <c r="AY147" s="99" t="e">
        <f t="shared" si="308"/>
        <v>#DIV/0!</v>
      </c>
      <c r="AZ147" s="118"/>
      <c r="BA147" s="105" t="e">
        <f t="shared" si="324"/>
        <v>#DIV/0!</v>
      </c>
      <c r="BB147" s="117"/>
      <c r="BC147" s="117"/>
      <c r="BD147" s="123"/>
      <c r="BE147" s="123"/>
    </row>
    <row r="148" spans="2:59" s="166" customFormat="1" ht="86.25" hidden="1" customHeight="1" x14ac:dyDescent="0.25">
      <c r="B148" s="163"/>
      <c r="C148" s="141"/>
      <c r="D148" s="139"/>
      <c r="E148" s="139"/>
      <c r="F148" s="139"/>
      <c r="G148" s="139"/>
      <c r="H148" s="139"/>
      <c r="I148" s="139"/>
      <c r="J148" s="139"/>
      <c r="K148" s="533"/>
      <c r="L148" s="533"/>
      <c r="M148" s="533"/>
      <c r="N148" s="533"/>
      <c r="O148" s="533">
        <f t="shared" si="304"/>
        <v>0</v>
      </c>
      <c r="P148" s="522" t="e">
        <f t="shared" si="299"/>
        <v>#DIV/0!</v>
      </c>
      <c r="Q148" s="533"/>
      <c r="R148" s="522" t="e">
        <f t="shared" si="300"/>
        <v>#DIV/0!</v>
      </c>
      <c r="S148" s="533"/>
      <c r="T148" s="533"/>
      <c r="U148" s="533"/>
      <c r="V148" s="533"/>
      <c r="W148" s="533"/>
      <c r="X148" s="96" t="e">
        <f t="shared" si="303"/>
        <v>#DIV/0!</v>
      </c>
      <c r="Y148" s="164"/>
      <c r="Z148" s="96" t="e">
        <f t="shared" si="301"/>
        <v>#DIV/0!</v>
      </c>
      <c r="AA148" s="139"/>
      <c r="AB148" s="139"/>
      <c r="AC148" s="139"/>
      <c r="AD148" s="139"/>
      <c r="AE148" s="164">
        <f t="shared" si="305"/>
        <v>0</v>
      </c>
      <c r="AF148" s="96" t="e">
        <f t="shared" si="307"/>
        <v>#DIV/0!</v>
      </c>
      <c r="AG148" s="164"/>
      <c r="AH148" s="96" t="e">
        <f t="shared" si="302"/>
        <v>#DIV/0!</v>
      </c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64">
        <f t="shared" si="323"/>
        <v>0</v>
      </c>
      <c r="AY148" s="99" t="e">
        <f t="shared" si="308"/>
        <v>#DIV/0!</v>
      </c>
      <c r="AZ148" s="164"/>
      <c r="BA148" s="105" t="e">
        <f t="shared" si="324"/>
        <v>#DIV/0!</v>
      </c>
      <c r="BB148" s="139"/>
      <c r="BC148" s="139"/>
      <c r="BD148" s="139"/>
      <c r="BE148" s="139"/>
    </row>
    <row r="149" spans="2:59" s="168" customFormat="1" ht="72" hidden="1" customHeight="1" x14ac:dyDescent="0.3">
      <c r="B149" s="167"/>
      <c r="C149" s="151"/>
      <c r="D149" s="153"/>
      <c r="E149" s="153"/>
      <c r="F149" s="153"/>
      <c r="G149" s="153"/>
      <c r="H149" s="153"/>
      <c r="I149" s="153"/>
      <c r="J149" s="153"/>
      <c r="K149" s="527"/>
      <c r="L149" s="527"/>
      <c r="M149" s="527"/>
      <c r="N149" s="527"/>
      <c r="O149" s="527">
        <f t="shared" si="304"/>
        <v>0</v>
      </c>
      <c r="P149" s="522" t="e">
        <f t="shared" si="299"/>
        <v>#DIV/0!</v>
      </c>
      <c r="Q149" s="527"/>
      <c r="R149" s="522" t="e">
        <f t="shared" si="300"/>
        <v>#DIV/0!</v>
      </c>
      <c r="S149" s="527"/>
      <c r="T149" s="527"/>
      <c r="U149" s="527"/>
      <c r="V149" s="527"/>
      <c r="W149" s="527"/>
      <c r="X149" s="96" t="e">
        <f t="shared" si="303"/>
        <v>#DIV/0!</v>
      </c>
      <c r="Y149" s="152"/>
      <c r="Z149" s="96" t="e">
        <f t="shared" si="301"/>
        <v>#DIV/0!</v>
      </c>
      <c r="AA149" s="153"/>
      <c r="AB149" s="153"/>
      <c r="AC149" s="153"/>
      <c r="AD149" s="153"/>
      <c r="AE149" s="152">
        <f t="shared" si="305"/>
        <v>0</v>
      </c>
      <c r="AF149" s="96" t="e">
        <f t="shared" si="307"/>
        <v>#DIV/0!</v>
      </c>
      <c r="AG149" s="152"/>
      <c r="AH149" s="96" t="e">
        <f t="shared" si="302"/>
        <v>#DIV/0!</v>
      </c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2">
        <f t="shared" si="323"/>
        <v>0</v>
      </c>
      <c r="AY149" s="99" t="e">
        <f t="shared" si="308"/>
        <v>#DIV/0!</v>
      </c>
      <c r="AZ149" s="152"/>
      <c r="BA149" s="105" t="e">
        <f t="shared" si="324"/>
        <v>#DIV/0!</v>
      </c>
      <c r="BB149" s="153"/>
      <c r="BC149" s="153"/>
      <c r="BD149" s="153"/>
      <c r="BE149" s="153"/>
    </row>
    <row r="150" spans="2:59" s="170" customFormat="1" ht="25.5" hidden="1" customHeight="1" x14ac:dyDescent="0.3">
      <c r="B150" s="167"/>
      <c r="C150" s="169"/>
      <c r="D150" s="153"/>
      <c r="E150" s="123"/>
      <c r="F150" s="123"/>
      <c r="G150" s="123"/>
      <c r="H150" s="123"/>
      <c r="I150" s="123"/>
      <c r="J150" s="123"/>
      <c r="K150" s="524"/>
      <c r="L150" s="524"/>
      <c r="M150" s="524"/>
      <c r="N150" s="524"/>
      <c r="O150" s="524">
        <f t="shared" si="304"/>
        <v>0</v>
      </c>
      <c r="P150" s="522" t="e">
        <f t="shared" si="299"/>
        <v>#DIV/0!</v>
      </c>
      <c r="Q150" s="524"/>
      <c r="R150" s="522" t="e">
        <f t="shared" si="300"/>
        <v>#DIV/0!</v>
      </c>
      <c r="S150" s="524"/>
      <c r="T150" s="524"/>
      <c r="U150" s="524"/>
      <c r="V150" s="524"/>
      <c r="W150" s="524"/>
      <c r="X150" s="96" t="e">
        <f t="shared" si="303"/>
        <v>#DIV/0!</v>
      </c>
      <c r="Y150" s="21"/>
      <c r="Z150" s="96" t="e">
        <f t="shared" si="301"/>
        <v>#DIV/0!</v>
      </c>
      <c r="AA150" s="123"/>
      <c r="AB150" s="123"/>
      <c r="AC150" s="123"/>
      <c r="AD150" s="123"/>
      <c r="AE150" s="21">
        <f t="shared" si="305"/>
        <v>0</v>
      </c>
      <c r="AF150" s="96" t="e">
        <f t="shared" si="307"/>
        <v>#DIV/0!</v>
      </c>
      <c r="AG150" s="21"/>
      <c r="AH150" s="96" t="e">
        <f t="shared" si="302"/>
        <v>#DIV/0!</v>
      </c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460">
        <f t="shared" si="323"/>
        <v>0</v>
      </c>
      <c r="AY150" s="99" t="e">
        <f t="shared" si="308"/>
        <v>#DIV/0!</v>
      </c>
      <c r="AZ150" s="418"/>
      <c r="BA150" s="105" t="e">
        <f t="shared" si="324"/>
        <v>#DIV/0!</v>
      </c>
      <c r="BB150" s="123"/>
      <c r="BC150" s="123"/>
      <c r="BD150" s="123"/>
      <c r="BE150" s="123"/>
    </row>
    <row r="151" spans="2:59" s="168" customFormat="1" ht="22.5" hidden="1" customHeight="1" x14ac:dyDescent="0.3">
      <c r="B151" s="167"/>
      <c r="C151" s="169"/>
      <c r="D151" s="153"/>
      <c r="E151" s="123"/>
      <c r="F151" s="123"/>
      <c r="G151" s="123"/>
      <c r="H151" s="123"/>
      <c r="I151" s="123"/>
      <c r="J151" s="123"/>
      <c r="K151" s="524"/>
      <c r="L151" s="524"/>
      <c r="M151" s="524"/>
      <c r="N151" s="524"/>
      <c r="O151" s="524">
        <f t="shared" si="304"/>
        <v>0</v>
      </c>
      <c r="P151" s="522" t="e">
        <f t="shared" si="299"/>
        <v>#DIV/0!</v>
      </c>
      <c r="Q151" s="524"/>
      <c r="R151" s="522" t="e">
        <f t="shared" si="300"/>
        <v>#DIV/0!</v>
      </c>
      <c r="S151" s="524"/>
      <c r="T151" s="524"/>
      <c r="U151" s="524"/>
      <c r="V151" s="524"/>
      <c r="W151" s="524"/>
      <c r="X151" s="96" t="e">
        <f t="shared" si="303"/>
        <v>#DIV/0!</v>
      </c>
      <c r="Y151" s="21"/>
      <c r="Z151" s="96" t="e">
        <f t="shared" si="301"/>
        <v>#DIV/0!</v>
      </c>
      <c r="AA151" s="123"/>
      <c r="AB151" s="123"/>
      <c r="AC151" s="123"/>
      <c r="AD151" s="123"/>
      <c r="AE151" s="21">
        <f t="shared" si="305"/>
        <v>0</v>
      </c>
      <c r="AF151" s="96" t="e">
        <f t="shared" si="307"/>
        <v>#DIV/0!</v>
      </c>
      <c r="AG151" s="21"/>
      <c r="AH151" s="96" t="e">
        <f t="shared" si="302"/>
        <v>#DIV/0!</v>
      </c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460">
        <f t="shared" si="323"/>
        <v>0</v>
      </c>
      <c r="AY151" s="99" t="e">
        <f t="shared" si="308"/>
        <v>#DIV/0!</v>
      </c>
      <c r="AZ151" s="418"/>
      <c r="BA151" s="105" t="e">
        <f t="shared" si="324"/>
        <v>#DIV/0!</v>
      </c>
      <c r="BB151" s="123"/>
      <c r="BC151" s="123"/>
      <c r="BD151" s="123"/>
      <c r="BE151" s="123"/>
    </row>
    <row r="152" spans="2:59" s="168" customFormat="1" ht="195" hidden="1" customHeight="1" x14ac:dyDescent="0.3">
      <c r="B152" s="140"/>
      <c r="C152" s="151"/>
      <c r="D152" s="153"/>
      <c r="E152" s="153"/>
      <c r="F152" s="153"/>
      <c r="G152" s="153"/>
      <c r="H152" s="153"/>
      <c r="I152" s="153"/>
      <c r="J152" s="153"/>
      <c r="K152" s="527"/>
      <c r="L152" s="527"/>
      <c r="M152" s="527"/>
      <c r="N152" s="527"/>
      <c r="O152" s="527">
        <f t="shared" si="304"/>
        <v>0</v>
      </c>
      <c r="P152" s="522" t="e">
        <f t="shared" si="299"/>
        <v>#DIV/0!</v>
      </c>
      <c r="Q152" s="527"/>
      <c r="R152" s="522" t="e">
        <f t="shared" si="300"/>
        <v>#DIV/0!</v>
      </c>
      <c r="S152" s="527"/>
      <c r="T152" s="527"/>
      <c r="U152" s="527"/>
      <c r="V152" s="527"/>
      <c r="W152" s="527"/>
      <c r="X152" s="96" t="e">
        <f t="shared" si="303"/>
        <v>#DIV/0!</v>
      </c>
      <c r="Y152" s="152"/>
      <c r="Z152" s="96" t="e">
        <f t="shared" si="301"/>
        <v>#DIV/0!</v>
      </c>
      <c r="AA152" s="153"/>
      <c r="AB152" s="153"/>
      <c r="AC152" s="153"/>
      <c r="AD152" s="153"/>
      <c r="AE152" s="152">
        <f t="shared" si="305"/>
        <v>0</v>
      </c>
      <c r="AF152" s="96" t="e">
        <f t="shared" si="307"/>
        <v>#DIV/0!</v>
      </c>
      <c r="AG152" s="152"/>
      <c r="AH152" s="96" t="e">
        <f t="shared" si="302"/>
        <v>#DIV/0!</v>
      </c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2">
        <f t="shared" si="323"/>
        <v>0</v>
      </c>
      <c r="AY152" s="99" t="e">
        <f t="shared" si="308"/>
        <v>#DIV/0!</v>
      </c>
      <c r="AZ152" s="152"/>
      <c r="BA152" s="105" t="e">
        <f t="shared" si="324"/>
        <v>#DIV/0!</v>
      </c>
      <c r="BB152" s="153"/>
      <c r="BC152" s="153"/>
      <c r="BD152" s="153"/>
      <c r="BE152" s="153"/>
    </row>
    <row r="153" spans="2:59" s="172" customFormat="1" ht="33" hidden="1" customHeight="1" x14ac:dyDescent="0.25">
      <c r="B153" s="171"/>
      <c r="C153" s="161"/>
      <c r="D153" s="153"/>
      <c r="E153" s="117"/>
      <c r="F153" s="117"/>
      <c r="G153" s="117"/>
      <c r="H153" s="117"/>
      <c r="I153" s="117"/>
      <c r="J153" s="117"/>
      <c r="K153" s="530"/>
      <c r="L153" s="530"/>
      <c r="M153" s="530"/>
      <c r="N153" s="530"/>
      <c r="O153" s="530">
        <f t="shared" si="304"/>
        <v>0</v>
      </c>
      <c r="P153" s="522" t="e">
        <f t="shared" si="299"/>
        <v>#DIV/0!</v>
      </c>
      <c r="Q153" s="530"/>
      <c r="R153" s="522" t="e">
        <f t="shared" si="300"/>
        <v>#DIV/0!</v>
      </c>
      <c r="S153" s="530"/>
      <c r="T153" s="530"/>
      <c r="U153" s="530"/>
      <c r="V153" s="530"/>
      <c r="W153" s="530"/>
      <c r="X153" s="96" t="e">
        <f t="shared" si="303"/>
        <v>#DIV/0!</v>
      </c>
      <c r="Y153" s="118"/>
      <c r="Z153" s="96" t="e">
        <f t="shared" si="301"/>
        <v>#DIV/0!</v>
      </c>
      <c r="AA153" s="117"/>
      <c r="AB153" s="117"/>
      <c r="AC153" s="117"/>
      <c r="AD153" s="117"/>
      <c r="AE153" s="118">
        <f t="shared" si="305"/>
        <v>0</v>
      </c>
      <c r="AF153" s="96" t="e">
        <f t="shared" si="307"/>
        <v>#DIV/0!</v>
      </c>
      <c r="AG153" s="118"/>
      <c r="AH153" s="96" t="e">
        <f t="shared" si="302"/>
        <v>#DIV/0!</v>
      </c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8">
        <f t="shared" si="323"/>
        <v>0</v>
      </c>
      <c r="AY153" s="99" t="e">
        <f t="shared" si="308"/>
        <v>#DIV/0!</v>
      </c>
      <c r="AZ153" s="118"/>
      <c r="BA153" s="105" t="e">
        <f t="shared" si="324"/>
        <v>#DIV/0!</v>
      </c>
      <c r="BB153" s="117"/>
      <c r="BC153" s="117"/>
      <c r="BD153" s="117"/>
      <c r="BE153" s="117"/>
      <c r="BF153" s="91"/>
      <c r="BG153" s="91"/>
    </row>
    <row r="154" spans="2:59" s="173" customFormat="1" ht="133.5" hidden="1" customHeight="1" x14ac:dyDescent="0.25">
      <c r="B154" s="163"/>
      <c r="C154" s="141"/>
      <c r="D154" s="139"/>
      <c r="E154" s="139"/>
      <c r="F154" s="139"/>
      <c r="G154" s="139"/>
      <c r="H154" s="139"/>
      <c r="I154" s="139"/>
      <c r="J154" s="139"/>
      <c r="K154" s="533"/>
      <c r="L154" s="533"/>
      <c r="M154" s="533"/>
      <c r="N154" s="533"/>
      <c r="O154" s="533">
        <f t="shared" si="304"/>
        <v>0</v>
      </c>
      <c r="P154" s="522" t="e">
        <f t="shared" si="299"/>
        <v>#DIV/0!</v>
      </c>
      <c r="Q154" s="533"/>
      <c r="R154" s="522" t="e">
        <f t="shared" si="300"/>
        <v>#DIV/0!</v>
      </c>
      <c r="S154" s="533"/>
      <c r="T154" s="533"/>
      <c r="U154" s="533"/>
      <c r="V154" s="533"/>
      <c r="W154" s="533"/>
      <c r="X154" s="96" t="e">
        <f t="shared" si="303"/>
        <v>#DIV/0!</v>
      </c>
      <c r="Y154" s="164"/>
      <c r="Z154" s="96" t="e">
        <f t="shared" si="301"/>
        <v>#DIV/0!</v>
      </c>
      <c r="AA154" s="139"/>
      <c r="AB154" s="139"/>
      <c r="AC154" s="139"/>
      <c r="AD154" s="139"/>
      <c r="AE154" s="164">
        <f t="shared" si="305"/>
        <v>0</v>
      </c>
      <c r="AF154" s="96" t="e">
        <f t="shared" si="307"/>
        <v>#DIV/0!</v>
      </c>
      <c r="AG154" s="164"/>
      <c r="AH154" s="96" t="e">
        <f t="shared" si="302"/>
        <v>#DIV/0!</v>
      </c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64">
        <f t="shared" si="323"/>
        <v>0</v>
      </c>
      <c r="AY154" s="99" t="e">
        <f t="shared" si="308"/>
        <v>#DIV/0!</v>
      </c>
      <c r="AZ154" s="164"/>
      <c r="BA154" s="105" t="e">
        <f t="shared" si="324"/>
        <v>#DIV/0!</v>
      </c>
      <c r="BB154" s="139"/>
      <c r="BC154" s="139"/>
      <c r="BD154" s="139"/>
      <c r="BE154" s="139"/>
      <c r="BF154" s="81"/>
      <c r="BG154" s="81"/>
    </row>
    <row r="155" spans="2:59" s="174" customFormat="1" ht="190.5" hidden="1" customHeight="1" x14ac:dyDescent="0.3">
      <c r="B155" s="122" t="s">
        <v>88</v>
      </c>
      <c r="C155" s="151" t="s">
        <v>94</v>
      </c>
      <c r="D155" s="79"/>
      <c r="E155" s="79">
        <f>F155</f>
        <v>0</v>
      </c>
      <c r="F155" s="79">
        <v>0</v>
      </c>
      <c r="G155" s="79"/>
      <c r="H155" s="79">
        <f>I155</f>
        <v>0</v>
      </c>
      <c r="I155" s="79">
        <f>L155</f>
        <v>0</v>
      </c>
      <c r="J155" s="79"/>
      <c r="K155" s="528">
        <f t="shared" ref="K155:K167" si="336">L155</f>
        <v>0</v>
      </c>
      <c r="L155" s="528">
        <f>L156+L157</f>
        <v>0</v>
      </c>
      <c r="M155" s="524"/>
      <c r="N155" s="528"/>
      <c r="O155" s="528" t="e">
        <f t="shared" si="304"/>
        <v>#REF!</v>
      </c>
      <c r="P155" s="522" t="e">
        <f t="shared" si="299"/>
        <v>#REF!</v>
      </c>
      <c r="Q155" s="528" t="e">
        <f>Q157</f>
        <v>#REF!</v>
      </c>
      <c r="R155" s="522" t="e">
        <f t="shared" si="300"/>
        <v>#REF!</v>
      </c>
      <c r="S155" s="528"/>
      <c r="T155" s="528"/>
      <c r="U155" s="528"/>
      <c r="V155" s="528"/>
      <c r="W155" s="528" t="e">
        <f>Y155</f>
        <v>#REF!</v>
      </c>
      <c r="X155" s="96" t="e">
        <f t="shared" si="303"/>
        <v>#REF!</v>
      </c>
      <c r="Y155" s="111" t="e">
        <f>Y157</f>
        <v>#REF!</v>
      </c>
      <c r="Z155" s="96" t="e">
        <f t="shared" si="301"/>
        <v>#REF!</v>
      </c>
      <c r="AA155" s="79"/>
      <c r="AB155" s="79"/>
      <c r="AC155" s="79"/>
      <c r="AD155" s="79"/>
      <c r="AE155" s="111" t="e">
        <f t="shared" si="305"/>
        <v>#REF!</v>
      </c>
      <c r="AF155" s="96" t="e">
        <f t="shared" si="307"/>
        <v>#REF!</v>
      </c>
      <c r="AG155" s="111" t="e">
        <f>AG157</f>
        <v>#REF!</v>
      </c>
      <c r="AH155" s="96" t="e">
        <f t="shared" si="302"/>
        <v>#REF!</v>
      </c>
      <c r="AI155" s="79"/>
      <c r="AJ155" s="79"/>
      <c r="AK155" s="79"/>
      <c r="AL155" s="79"/>
      <c r="AM155" s="123">
        <f>AU155-AA155</f>
        <v>20000</v>
      </c>
      <c r="AN155" s="123"/>
      <c r="AO155" s="79"/>
      <c r="AP155" s="123" t="e">
        <f>AQ155</f>
        <v>#REF!</v>
      </c>
      <c r="AQ155" s="123" t="e">
        <f>AX155-AE155</f>
        <v>#REF!</v>
      </c>
      <c r="AR155" s="123"/>
      <c r="AS155" s="79"/>
      <c r="AT155" s="123">
        <f>AU155</f>
        <v>20000</v>
      </c>
      <c r="AU155" s="123">
        <f>AU156</f>
        <v>20000</v>
      </c>
      <c r="AV155" s="123"/>
      <c r="AW155" s="79"/>
      <c r="AX155" s="111" t="e">
        <f t="shared" si="323"/>
        <v>#REF!</v>
      </c>
      <c r="AY155" s="99" t="e">
        <f t="shared" si="308"/>
        <v>#REF!</v>
      </c>
      <c r="AZ155" s="111" t="e">
        <f>AZ157</f>
        <v>#REF!</v>
      </c>
      <c r="BA155" s="105" t="e">
        <f t="shared" si="324"/>
        <v>#REF!</v>
      </c>
      <c r="BB155" s="413"/>
      <c r="BC155" s="413"/>
      <c r="BD155" s="413"/>
      <c r="BE155" s="413"/>
    </row>
    <row r="156" spans="2:59" s="177" customFormat="1" ht="55.5" hidden="1" customHeight="1" x14ac:dyDescent="0.3">
      <c r="B156" s="175"/>
      <c r="C156" s="176" t="s">
        <v>95</v>
      </c>
      <c r="D156" s="106"/>
      <c r="E156" s="106"/>
      <c r="F156" s="106"/>
      <c r="G156" s="106"/>
      <c r="H156" s="106"/>
      <c r="I156" s="106"/>
      <c r="J156" s="106"/>
      <c r="K156" s="529">
        <f t="shared" si="336"/>
        <v>0</v>
      </c>
      <c r="L156" s="529">
        <v>0</v>
      </c>
      <c r="M156" s="529"/>
      <c r="N156" s="529"/>
      <c r="O156" s="529">
        <f t="shared" si="304"/>
        <v>0</v>
      </c>
      <c r="P156" s="522" t="e">
        <f t="shared" si="299"/>
        <v>#DIV/0!</v>
      </c>
      <c r="Q156" s="529"/>
      <c r="R156" s="522" t="e">
        <f t="shared" si="300"/>
        <v>#DIV/0!</v>
      </c>
      <c r="S156" s="529"/>
      <c r="T156" s="529"/>
      <c r="U156" s="529"/>
      <c r="V156" s="529"/>
      <c r="W156" s="529"/>
      <c r="X156" s="96" t="e">
        <f t="shared" si="303"/>
        <v>#DIV/0!</v>
      </c>
      <c r="Y156" s="112"/>
      <c r="Z156" s="96" t="e">
        <f t="shared" si="301"/>
        <v>#DIV/0!</v>
      </c>
      <c r="AA156" s="106"/>
      <c r="AB156" s="106"/>
      <c r="AC156" s="106"/>
      <c r="AD156" s="106"/>
      <c r="AE156" s="112">
        <f t="shared" si="305"/>
        <v>0</v>
      </c>
      <c r="AF156" s="96" t="e">
        <f t="shared" si="307"/>
        <v>#DIV/0!</v>
      </c>
      <c r="AG156" s="112"/>
      <c r="AH156" s="96" t="e">
        <f t="shared" si="302"/>
        <v>#DIV/0!</v>
      </c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>
        <f>AU156</f>
        <v>20000</v>
      </c>
      <c r="AU156" s="106">
        <v>20000</v>
      </c>
      <c r="AV156" s="106"/>
      <c r="AW156" s="106"/>
      <c r="AX156" s="112">
        <f t="shared" si="323"/>
        <v>0</v>
      </c>
      <c r="AY156" s="99" t="e">
        <f t="shared" si="308"/>
        <v>#DIV/0!</v>
      </c>
      <c r="AZ156" s="112"/>
      <c r="BA156" s="105" t="e">
        <f t="shared" si="324"/>
        <v>#DIV/0!</v>
      </c>
      <c r="BB156" s="106"/>
      <c r="BC156" s="106"/>
      <c r="BD156" s="106"/>
      <c r="BE156" s="106"/>
    </row>
    <row r="157" spans="2:59" s="177" customFormat="1" ht="54" hidden="1" customHeight="1" x14ac:dyDescent="0.3">
      <c r="B157" s="175"/>
      <c r="C157" s="176" t="s">
        <v>96</v>
      </c>
      <c r="D157" s="106"/>
      <c r="E157" s="106"/>
      <c r="F157" s="106"/>
      <c r="G157" s="106"/>
      <c r="H157" s="106"/>
      <c r="I157" s="106"/>
      <c r="J157" s="106"/>
      <c r="K157" s="529">
        <f t="shared" si="336"/>
        <v>0</v>
      </c>
      <c r="L157" s="529">
        <v>0</v>
      </c>
      <c r="M157" s="529"/>
      <c r="N157" s="529"/>
      <c r="O157" s="529" t="e">
        <f t="shared" si="304"/>
        <v>#REF!</v>
      </c>
      <c r="P157" s="522" t="e">
        <f t="shared" si="299"/>
        <v>#REF!</v>
      </c>
      <c r="Q157" s="529" t="e">
        <f>#REF!-L157</f>
        <v>#REF!</v>
      </c>
      <c r="R157" s="522" t="e">
        <f t="shared" si="300"/>
        <v>#REF!</v>
      </c>
      <c r="S157" s="529"/>
      <c r="T157" s="529"/>
      <c r="U157" s="529"/>
      <c r="V157" s="529"/>
      <c r="W157" s="529" t="e">
        <f t="shared" ref="W157:W160" si="337">Y157</f>
        <v>#REF!</v>
      </c>
      <c r="X157" s="96" t="e">
        <f t="shared" si="303"/>
        <v>#REF!</v>
      </c>
      <c r="Y157" s="112" t="e">
        <f>#REF!-U157</f>
        <v>#REF!</v>
      </c>
      <c r="Z157" s="96" t="e">
        <f t="shared" si="301"/>
        <v>#REF!</v>
      </c>
      <c r="AA157" s="106"/>
      <c r="AB157" s="106"/>
      <c r="AC157" s="106"/>
      <c r="AD157" s="106"/>
      <c r="AE157" s="112" t="e">
        <f t="shared" si="305"/>
        <v>#REF!</v>
      </c>
      <c r="AF157" s="96" t="e">
        <f t="shared" si="307"/>
        <v>#REF!</v>
      </c>
      <c r="AG157" s="112" t="e">
        <f>#REF!-AB157</f>
        <v>#REF!</v>
      </c>
      <c r="AH157" s="96" t="e">
        <f t="shared" si="302"/>
        <v>#REF!</v>
      </c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12" t="e">
        <f t="shared" si="323"/>
        <v>#REF!</v>
      </c>
      <c r="AY157" s="99" t="e">
        <f t="shared" si="308"/>
        <v>#REF!</v>
      </c>
      <c r="AZ157" s="112" t="e">
        <f>#REF!-AU157</f>
        <v>#REF!</v>
      </c>
      <c r="BA157" s="105" t="e">
        <f t="shared" si="324"/>
        <v>#REF!</v>
      </c>
      <c r="BB157" s="106"/>
      <c r="BC157" s="106"/>
      <c r="BD157" s="106"/>
      <c r="BE157" s="106"/>
    </row>
    <row r="158" spans="2:59" s="177" customFormat="1" ht="117.75" customHeight="1" x14ac:dyDescent="0.3">
      <c r="B158" s="140" t="s">
        <v>76</v>
      </c>
      <c r="C158" s="151" t="s">
        <v>97</v>
      </c>
      <c r="D158" s="106"/>
      <c r="E158" s="106"/>
      <c r="F158" s="106"/>
      <c r="G158" s="106"/>
      <c r="H158" s="106"/>
      <c r="I158" s="106"/>
      <c r="J158" s="106"/>
      <c r="K158" s="528">
        <f t="shared" si="336"/>
        <v>500000</v>
      </c>
      <c r="L158" s="528">
        <f>L159+L160</f>
        <v>500000</v>
      </c>
      <c r="M158" s="529"/>
      <c r="N158" s="529"/>
      <c r="O158" s="528">
        <f t="shared" si="304"/>
        <v>379866.89390000002</v>
      </c>
      <c r="P158" s="524">
        <f t="shared" si="299"/>
        <v>0.7597337878</v>
      </c>
      <c r="Q158" s="528">
        <f>Q159+Q160</f>
        <v>379866.89390000002</v>
      </c>
      <c r="R158" s="524">
        <f t="shared" si="300"/>
        <v>0.7597337878</v>
      </c>
      <c r="S158" s="529"/>
      <c r="T158" s="529"/>
      <c r="U158" s="529"/>
      <c r="V158" s="529"/>
      <c r="W158" s="528">
        <f t="shared" si="337"/>
        <v>409734.18401999999</v>
      </c>
      <c r="X158" s="99">
        <f t="shared" si="303"/>
        <v>0.81946836804000001</v>
      </c>
      <c r="Y158" s="111">
        <f>Y159+Y160</f>
        <v>409734.18401999999</v>
      </c>
      <c r="Z158" s="99">
        <f t="shared" si="301"/>
        <v>0.81946836804000001</v>
      </c>
      <c r="AA158" s="106"/>
      <c r="AB158" s="106"/>
      <c r="AC158" s="106"/>
      <c r="AD158" s="106"/>
      <c r="AE158" s="111">
        <f t="shared" si="305"/>
        <v>479214.2303</v>
      </c>
      <c r="AF158" s="99">
        <f t="shared" si="307"/>
        <v>0.95842846059999998</v>
      </c>
      <c r="AG158" s="111">
        <f>AG159+AG160</f>
        <v>479214.2303</v>
      </c>
      <c r="AH158" s="99">
        <f t="shared" si="302"/>
        <v>0.95842846059999998</v>
      </c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11">
        <f t="shared" si="323"/>
        <v>0</v>
      </c>
      <c r="AY158" s="99">
        <f t="shared" si="308"/>
        <v>0</v>
      </c>
      <c r="AZ158" s="111">
        <f>AZ159+AZ160</f>
        <v>0</v>
      </c>
      <c r="BA158" s="105">
        <f t="shared" si="324"/>
        <v>0</v>
      </c>
      <c r="BB158" s="106"/>
      <c r="BC158" s="106"/>
      <c r="BD158" s="106"/>
      <c r="BE158" s="106"/>
    </row>
    <row r="159" spans="2:59" s="142" customFormat="1" ht="44.25" customHeight="1" x14ac:dyDescent="0.25">
      <c r="B159" s="140"/>
      <c r="C159" s="83" t="s">
        <v>57</v>
      </c>
      <c r="D159" s="139"/>
      <c r="E159" s="139"/>
      <c r="F159" s="139"/>
      <c r="G159" s="139"/>
      <c r="H159" s="139"/>
      <c r="I159" s="139"/>
      <c r="J159" s="139"/>
      <c r="K159" s="532">
        <f t="shared" si="336"/>
        <v>500000</v>
      </c>
      <c r="L159" s="532">
        <v>500000</v>
      </c>
      <c r="M159" s="332"/>
      <c r="N159" s="332"/>
      <c r="O159" s="532">
        <f t="shared" si="304"/>
        <v>379866.89390000002</v>
      </c>
      <c r="P159" s="525">
        <f t="shared" si="299"/>
        <v>0.7597337878</v>
      </c>
      <c r="Q159" s="532">
        <v>379866.89390000002</v>
      </c>
      <c r="R159" s="525">
        <f t="shared" si="300"/>
        <v>0.7597337878</v>
      </c>
      <c r="S159" s="332"/>
      <c r="T159" s="332"/>
      <c r="U159" s="533"/>
      <c r="V159" s="533"/>
      <c r="W159" s="532">
        <f t="shared" si="337"/>
        <v>409734.18401999999</v>
      </c>
      <c r="X159" s="100">
        <f t="shared" si="303"/>
        <v>0.81946836804000001</v>
      </c>
      <c r="Y159" s="134">
        <v>409734.18401999999</v>
      </c>
      <c r="Z159" s="100">
        <f t="shared" si="301"/>
        <v>0.81946836804000001</v>
      </c>
      <c r="AA159" s="138"/>
      <c r="AB159" s="138"/>
      <c r="AC159" s="139"/>
      <c r="AD159" s="139"/>
      <c r="AE159" s="134">
        <f t="shared" si="305"/>
        <v>479214.2303</v>
      </c>
      <c r="AF159" s="100">
        <f t="shared" si="307"/>
        <v>0.95842846059999998</v>
      </c>
      <c r="AG159" s="134">
        <v>479214.2303</v>
      </c>
      <c r="AH159" s="100">
        <f t="shared" si="302"/>
        <v>0.95842846059999998</v>
      </c>
      <c r="AI159" s="138"/>
      <c r="AJ159" s="138"/>
      <c r="AK159" s="139"/>
      <c r="AL159" s="139"/>
      <c r="AM159" s="138"/>
      <c r="AN159" s="138"/>
      <c r="AO159" s="139"/>
      <c r="AP159" s="138"/>
      <c r="AQ159" s="138"/>
      <c r="AR159" s="138"/>
      <c r="AS159" s="139"/>
      <c r="AT159" s="138"/>
      <c r="AU159" s="138"/>
      <c r="AV159" s="138"/>
      <c r="AW159" s="139"/>
      <c r="AX159" s="134">
        <f t="shared" si="323"/>
        <v>0</v>
      </c>
      <c r="AY159" s="100">
        <v>0</v>
      </c>
      <c r="AZ159" s="134">
        <f>AR159</f>
        <v>0</v>
      </c>
      <c r="BA159" s="100">
        <f t="shared" si="324"/>
        <v>0</v>
      </c>
      <c r="BB159" s="138"/>
      <c r="BC159" s="138"/>
      <c r="BD159" s="139"/>
      <c r="BE159" s="139"/>
    </row>
    <row r="160" spans="2:59" s="109" customFormat="1" ht="54" hidden="1" customHeight="1" x14ac:dyDescent="0.25">
      <c r="B160" s="76"/>
      <c r="C160" s="77" t="s">
        <v>56</v>
      </c>
      <c r="D160" s="79"/>
      <c r="E160" s="106"/>
      <c r="F160" s="106"/>
      <c r="G160" s="79"/>
      <c r="H160" s="106"/>
      <c r="I160" s="106"/>
      <c r="J160" s="79"/>
      <c r="K160" s="528">
        <f t="shared" si="336"/>
        <v>0</v>
      </c>
      <c r="L160" s="528">
        <v>0</v>
      </c>
      <c r="M160" s="529"/>
      <c r="N160" s="529"/>
      <c r="O160" s="528">
        <f t="shared" si="304"/>
        <v>0</v>
      </c>
      <c r="P160" s="522" t="e">
        <f t="shared" si="299"/>
        <v>#DIV/0!</v>
      </c>
      <c r="Q160" s="528">
        <v>0</v>
      </c>
      <c r="R160" s="522" t="e">
        <f t="shared" si="300"/>
        <v>#DIV/0!</v>
      </c>
      <c r="S160" s="528"/>
      <c r="T160" s="528"/>
      <c r="U160" s="528"/>
      <c r="V160" s="528"/>
      <c r="W160" s="528">
        <f t="shared" si="337"/>
        <v>0</v>
      </c>
      <c r="X160" s="96" t="e">
        <f t="shared" si="303"/>
        <v>#DIV/0!</v>
      </c>
      <c r="Y160" s="111">
        <v>0</v>
      </c>
      <c r="Z160" s="96" t="e">
        <f t="shared" si="301"/>
        <v>#DIV/0!</v>
      </c>
      <c r="AA160" s="79"/>
      <c r="AB160" s="79"/>
      <c r="AC160" s="79"/>
      <c r="AD160" s="79"/>
      <c r="AE160" s="111">
        <f t="shared" si="305"/>
        <v>0</v>
      </c>
      <c r="AF160" s="96" t="e">
        <f t="shared" si="307"/>
        <v>#DIV/0!</v>
      </c>
      <c r="AG160" s="111">
        <v>0</v>
      </c>
      <c r="AH160" s="96" t="e">
        <f t="shared" si="302"/>
        <v>#DIV/0!</v>
      </c>
      <c r="AI160" s="79"/>
      <c r="AJ160" s="79"/>
      <c r="AK160" s="79"/>
      <c r="AL160" s="79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11">
        <f t="shared" si="323"/>
        <v>0</v>
      </c>
      <c r="AY160" s="96" t="e">
        <f t="shared" ref="AY160" si="338">AX160/AD160</f>
        <v>#DIV/0!</v>
      </c>
      <c r="AZ160" s="111">
        <v>0</v>
      </c>
      <c r="BA160" s="96" t="e">
        <f t="shared" si="324"/>
        <v>#DIV/0!</v>
      </c>
      <c r="BB160" s="413"/>
      <c r="BC160" s="413"/>
      <c r="BD160" s="413"/>
      <c r="BE160" s="413"/>
      <c r="BF160" s="108"/>
      <c r="BG160" s="108"/>
    </row>
    <row r="161" spans="2:59" s="179" customFormat="1" ht="149.25" customHeight="1" x14ac:dyDescent="0.3">
      <c r="B161" s="140" t="s">
        <v>22</v>
      </c>
      <c r="C161" s="151" t="s">
        <v>99</v>
      </c>
      <c r="D161" s="178"/>
      <c r="E161" s="178"/>
      <c r="F161" s="178"/>
      <c r="G161" s="178"/>
      <c r="H161" s="178"/>
      <c r="I161" s="178"/>
      <c r="J161" s="178"/>
      <c r="K161" s="526">
        <f>L161</f>
        <v>874000.29899999988</v>
      </c>
      <c r="L161" s="526">
        <f>L162+L165</f>
        <v>874000.29899999988</v>
      </c>
      <c r="M161" s="537"/>
      <c r="N161" s="537"/>
      <c r="O161" s="526">
        <f t="shared" si="304"/>
        <v>14201.72262</v>
      </c>
      <c r="P161" s="527">
        <f t="shared" si="299"/>
        <v>1.6249104990294749E-2</v>
      </c>
      <c r="Q161" s="526">
        <f>Q162+Q165</f>
        <v>14201.72262</v>
      </c>
      <c r="R161" s="527">
        <f t="shared" si="300"/>
        <v>1.6249104990294749E-2</v>
      </c>
      <c r="S161" s="537"/>
      <c r="T161" s="537"/>
      <c r="U161" s="537"/>
      <c r="V161" s="537"/>
      <c r="W161" s="526">
        <f>Y161</f>
        <v>164467.47522000002</v>
      </c>
      <c r="X161" s="105">
        <f t="shared" si="303"/>
        <v>0.18817782489111029</v>
      </c>
      <c r="Y161" s="104">
        <f>Y162+Y165</f>
        <v>164467.47522000002</v>
      </c>
      <c r="Z161" s="105">
        <f t="shared" si="301"/>
        <v>0.18817782489111029</v>
      </c>
      <c r="AA161" s="178"/>
      <c r="AB161" s="178"/>
      <c r="AC161" s="178"/>
      <c r="AD161" s="178"/>
      <c r="AE161" s="104">
        <f t="shared" si="305"/>
        <v>863292.47802999988</v>
      </c>
      <c r="AF161" s="105">
        <f t="shared" si="307"/>
        <v>0.98774849278398247</v>
      </c>
      <c r="AG161" s="104">
        <f>AG162+AG165</f>
        <v>863292.47802999988</v>
      </c>
      <c r="AH161" s="105">
        <f t="shared" si="302"/>
        <v>0.98774849278398247</v>
      </c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04">
        <f t="shared" si="323"/>
        <v>709532.82377999998</v>
      </c>
      <c r="AY161" s="105">
        <f>AX161/K161</f>
        <v>0.81182217510888988</v>
      </c>
      <c r="AZ161" s="104">
        <f>AZ162+AZ165</f>
        <v>709532.82377999998</v>
      </c>
      <c r="BA161" s="105">
        <f t="shared" si="324"/>
        <v>0.82189158580314114</v>
      </c>
      <c r="BB161" s="178"/>
      <c r="BC161" s="178"/>
      <c r="BD161" s="178"/>
      <c r="BE161" s="178"/>
    </row>
    <row r="162" spans="2:59" s="179" customFormat="1" ht="44.25" customHeight="1" x14ac:dyDescent="0.3">
      <c r="B162" s="140"/>
      <c r="C162" s="151" t="s">
        <v>100</v>
      </c>
      <c r="D162" s="178"/>
      <c r="E162" s="178"/>
      <c r="F162" s="178"/>
      <c r="G162" s="178"/>
      <c r="H162" s="178"/>
      <c r="I162" s="178"/>
      <c r="J162" s="178"/>
      <c r="K162" s="526">
        <f t="shared" si="336"/>
        <v>798312.55288999993</v>
      </c>
      <c r="L162" s="526">
        <f>L163+L164</f>
        <v>798312.55288999993</v>
      </c>
      <c r="M162" s="537"/>
      <c r="N162" s="537"/>
      <c r="O162" s="526">
        <f t="shared" si="304"/>
        <v>14201.72262</v>
      </c>
      <c r="P162" s="527">
        <f t="shared" si="299"/>
        <v>1.7789677199222077E-2</v>
      </c>
      <c r="Q162" s="526">
        <f>Q163+Q164</f>
        <v>14201.72262</v>
      </c>
      <c r="R162" s="527">
        <f t="shared" si="300"/>
        <v>1.7789677199222077E-2</v>
      </c>
      <c r="S162" s="537"/>
      <c r="T162" s="537"/>
      <c r="U162" s="537"/>
      <c r="V162" s="537"/>
      <c r="W162" s="526">
        <f>Y162</f>
        <v>164467.47522000002</v>
      </c>
      <c r="X162" s="105">
        <f t="shared" si="303"/>
        <v>0.20601890152497968</v>
      </c>
      <c r="Y162" s="104">
        <f>Y163+Y164</f>
        <v>164467.47522000002</v>
      </c>
      <c r="Z162" s="105">
        <f t="shared" si="301"/>
        <v>0.20601890152497968</v>
      </c>
      <c r="AA162" s="178"/>
      <c r="AB162" s="178"/>
      <c r="AC162" s="178"/>
      <c r="AD162" s="178"/>
      <c r="AE162" s="104">
        <f t="shared" si="305"/>
        <v>787604.73191999993</v>
      </c>
      <c r="AF162" s="105">
        <f t="shared" si="307"/>
        <v>0.98658693148286813</v>
      </c>
      <c r="AG162" s="104">
        <f>AG163+AG164</f>
        <v>787604.73191999993</v>
      </c>
      <c r="AH162" s="105">
        <f t="shared" si="302"/>
        <v>0.98658693148286813</v>
      </c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04">
        <f t="shared" si="323"/>
        <v>633845.07767000003</v>
      </c>
      <c r="AY162" s="105">
        <f t="shared" ref="AY162:AY167" si="339">AX162/K162</f>
        <v>0.79398109847502052</v>
      </c>
      <c r="AZ162" s="104">
        <f>AZ163+AZ164</f>
        <v>633845.07767000003</v>
      </c>
      <c r="BA162" s="105">
        <f t="shared" si="324"/>
        <v>0.80477560885754318</v>
      </c>
      <c r="BB162" s="178"/>
      <c r="BC162" s="178"/>
      <c r="BD162" s="178"/>
      <c r="BE162" s="178"/>
    </row>
    <row r="163" spans="2:59" s="142" customFormat="1" ht="39" customHeight="1" x14ac:dyDescent="0.25">
      <c r="B163" s="140"/>
      <c r="C163" s="83" t="s">
        <v>57</v>
      </c>
      <c r="D163" s="139"/>
      <c r="E163" s="139"/>
      <c r="F163" s="139"/>
      <c r="G163" s="139"/>
      <c r="H163" s="139"/>
      <c r="I163" s="139"/>
      <c r="J163" s="139"/>
      <c r="K163" s="532">
        <f t="shared" si="336"/>
        <v>534869.41015999997</v>
      </c>
      <c r="L163" s="532">
        <v>534869.41015999997</v>
      </c>
      <c r="M163" s="332"/>
      <c r="N163" s="332"/>
      <c r="O163" s="532">
        <f t="shared" si="304"/>
        <v>9515.1541500000003</v>
      </c>
      <c r="P163" s="525">
        <f t="shared" si="299"/>
        <v>1.778967719831585E-2</v>
      </c>
      <c r="Q163" s="532">
        <v>9515.1541500000003</v>
      </c>
      <c r="R163" s="525">
        <f t="shared" si="300"/>
        <v>1.778967719831585E-2</v>
      </c>
      <c r="S163" s="332"/>
      <c r="T163" s="332"/>
      <c r="U163" s="533"/>
      <c r="V163" s="533"/>
      <c r="W163" s="532">
        <f t="shared" ref="W163:W164" si="340">Y163</f>
        <v>110193.20832000001</v>
      </c>
      <c r="X163" s="100">
        <f t="shared" si="303"/>
        <v>0.20601890148669558</v>
      </c>
      <c r="Y163" s="134">
        <f>110193.20832</f>
        <v>110193.20832000001</v>
      </c>
      <c r="Z163" s="100">
        <f t="shared" si="301"/>
        <v>0.20601890148669558</v>
      </c>
      <c r="AA163" s="138"/>
      <c r="AB163" s="138"/>
      <c r="AC163" s="139"/>
      <c r="AD163" s="139"/>
      <c r="AE163" s="134">
        <f t="shared" si="305"/>
        <v>527695.16984999995</v>
      </c>
      <c r="AF163" s="100">
        <f t="shared" si="307"/>
        <v>0.98658693098965233</v>
      </c>
      <c r="AG163" s="134">
        <v>527695.16984999995</v>
      </c>
      <c r="AH163" s="100">
        <f t="shared" si="302"/>
        <v>0.98658693098965233</v>
      </c>
      <c r="AI163" s="138"/>
      <c r="AJ163" s="138"/>
      <c r="AK163" s="139"/>
      <c r="AL163" s="139"/>
      <c r="AM163" s="138"/>
      <c r="AN163" s="138"/>
      <c r="AO163" s="139"/>
      <c r="AP163" s="138"/>
      <c r="AQ163" s="138"/>
      <c r="AR163" s="138"/>
      <c r="AS163" s="139"/>
      <c r="AT163" s="138"/>
      <c r="AU163" s="138"/>
      <c r="AV163" s="138"/>
      <c r="AW163" s="139"/>
      <c r="AX163" s="134">
        <f t="shared" si="323"/>
        <v>424676.20183999999</v>
      </c>
      <c r="AY163" s="100">
        <f t="shared" si="339"/>
        <v>0.79398109851330445</v>
      </c>
      <c r="AZ163" s="134">
        <f>L163-Y163</f>
        <v>424676.20183999999</v>
      </c>
      <c r="BA163" s="100">
        <f t="shared" si="324"/>
        <v>0.80477560929867209</v>
      </c>
      <c r="BB163" s="138"/>
      <c r="BC163" s="138"/>
      <c r="BD163" s="139"/>
      <c r="BE163" s="139"/>
    </row>
    <row r="164" spans="2:59" s="109" customFormat="1" ht="47.25" customHeight="1" x14ac:dyDescent="0.25">
      <c r="B164" s="76"/>
      <c r="C164" s="77" t="s">
        <v>56</v>
      </c>
      <c r="D164" s="79"/>
      <c r="E164" s="106"/>
      <c r="F164" s="106"/>
      <c r="G164" s="79"/>
      <c r="H164" s="106"/>
      <c r="I164" s="106"/>
      <c r="J164" s="79"/>
      <c r="K164" s="528">
        <f t="shared" si="336"/>
        <v>263443.14273000002</v>
      </c>
      <c r="L164" s="528">
        <v>263443.14273000002</v>
      </c>
      <c r="M164" s="529"/>
      <c r="N164" s="529"/>
      <c r="O164" s="528">
        <f t="shared" si="304"/>
        <v>4686.5684700000002</v>
      </c>
      <c r="P164" s="524">
        <f t="shared" si="299"/>
        <v>1.7789677201061987E-2</v>
      </c>
      <c r="Q164" s="528">
        <v>4686.5684700000002</v>
      </c>
      <c r="R164" s="524">
        <f t="shared" si="300"/>
        <v>1.7789677201061987E-2</v>
      </c>
      <c r="S164" s="528"/>
      <c r="T164" s="528"/>
      <c r="U164" s="528"/>
      <c r="V164" s="528"/>
      <c r="W164" s="528">
        <f t="shared" si="340"/>
        <v>54274.266900000002</v>
      </c>
      <c r="X164" s="99">
        <f t="shared" si="303"/>
        <v>0.20601890160270789</v>
      </c>
      <c r="Y164" s="111">
        <v>54274.266900000002</v>
      </c>
      <c r="Z164" s="99">
        <f t="shared" si="301"/>
        <v>0.20601890160270789</v>
      </c>
      <c r="AA164" s="79"/>
      <c r="AB164" s="79"/>
      <c r="AC164" s="79"/>
      <c r="AD164" s="79"/>
      <c r="AE164" s="111">
        <f t="shared" si="305"/>
        <v>259909.56207000001</v>
      </c>
      <c r="AF164" s="99">
        <f t="shared" si="307"/>
        <v>0.98658693248424567</v>
      </c>
      <c r="AG164" s="111">
        <v>259909.56207000001</v>
      </c>
      <c r="AH164" s="99">
        <f t="shared" si="302"/>
        <v>0.98658693248424567</v>
      </c>
      <c r="AI164" s="79"/>
      <c r="AJ164" s="79"/>
      <c r="AK164" s="79"/>
      <c r="AL164" s="79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11">
        <f t="shared" si="323"/>
        <v>209168.87583000003</v>
      </c>
      <c r="AY164" s="105">
        <f t="shared" si="339"/>
        <v>0.79398109839729214</v>
      </c>
      <c r="AZ164" s="111">
        <f>L164-Y164</f>
        <v>209168.87583000003</v>
      </c>
      <c r="BA164" s="99">
        <f t="shared" si="324"/>
        <v>0.80477560796191761</v>
      </c>
      <c r="BB164" s="413"/>
      <c r="BC164" s="413"/>
      <c r="BD164" s="413"/>
      <c r="BE164" s="413"/>
      <c r="BF164" s="108"/>
      <c r="BG164" s="108"/>
    </row>
    <row r="165" spans="2:59" s="179" customFormat="1" ht="44.25" customHeight="1" x14ac:dyDescent="0.3">
      <c r="B165" s="140"/>
      <c r="C165" s="151" t="s">
        <v>101</v>
      </c>
      <c r="D165" s="178"/>
      <c r="E165" s="178"/>
      <c r="F165" s="178"/>
      <c r="G165" s="178"/>
      <c r="H165" s="178"/>
      <c r="I165" s="178"/>
      <c r="J165" s="178"/>
      <c r="K165" s="526">
        <f t="shared" si="336"/>
        <v>75687.746109999993</v>
      </c>
      <c r="L165" s="526">
        <f>L166+L167</f>
        <v>75687.746109999993</v>
      </c>
      <c r="M165" s="537"/>
      <c r="N165" s="537"/>
      <c r="O165" s="526">
        <f t="shared" si="304"/>
        <v>0</v>
      </c>
      <c r="P165" s="527">
        <f t="shared" si="299"/>
        <v>0</v>
      </c>
      <c r="Q165" s="526">
        <f>Q166+Q167</f>
        <v>0</v>
      </c>
      <c r="R165" s="527">
        <f t="shared" si="300"/>
        <v>0</v>
      </c>
      <c r="S165" s="537"/>
      <c r="T165" s="537"/>
      <c r="U165" s="537"/>
      <c r="V165" s="537"/>
      <c r="W165" s="526">
        <f>Y165</f>
        <v>0</v>
      </c>
      <c r="X165" s="105">
        <f t="shared" si="303"/>
        <v>0</v>
      </c>
      <c r="Y165" s="104">
        <f>Y166+Y167</f>
        <v>0</v>
      </c>
      <c r="Z165" s="105">
        <f t="shared" si="301"/>
        <v>0</v>
      </c>
      <c r="AA165" s="178"/>
      <c r="AB165" s="178"/>
      <c r="AC165" s="178"/>
      <c r="AD165" s="178"/>
      <c r="AE165" s="104">
        <f t="shared" si="305"/>
        <v>75687.746109999993</v>
      </c>
      <c r="AF165" s="105">
        <f t="shared" si="307"/>
        <v>1</v>
      </c>
      <c r="AG165" s="104">
        <f>AG166+AG167</f>
        <v>75687.746109999993</v>
      </c>
      <c r="AH165" s="105">
        <f t="shared" si="302"/>
        <v>1</v>
      </c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04">
        <f t="shared" si="323"/>
        <v>75687.746109999993</v>
      </c>
      <c r="AY165" s="105">
        <f t="shared" si="339"/>
        <v>1</v>
      </c>
      <c r="AZ165" s="104">
        <f>AZ166+AZ167</f>
        <v>75687.746109999993</v>
      </c>
      <c r="BA165" s="105">
        <f t="shared" si="324"/>
        <v>1</v>
      </c>
      <c r="BB165" s="178"/>
      <c r="BC165" s="178"/>
      <c r="BD165" s="178"/>
      <c r="BE165" s="178"/>
    </row>
    <row r="166" spans="2:59" s="109" customFormat="1" ht="54" customHeight="1" x14ac:dyDescent="0.25">
      <c r="B166" s="76"/>
      <c r="C166" s="83" t="s">
        <v>57</v>
      </c>
      <c r="D166" s="139"/>
      <c r="E166" s="139"/>
      <c r="F166" s="139"/>
      <c r="G166" s="139"/>
      <c r="H166" s="139"/>
      <c r="I166" s="139"/>
      <c r="J166" s="139"/>
      <c r="K166" s="532">
        <f t="shared" si="336"/>
        <v>50710.789839999998</v>
      </c>
      <c r="L166" s="532">
        <v>50710.789839999998</v>
      </c>
      <c r="M166" s="332"/>
      <c r="N166" s="332"/>
      <c r="O166" s="532">
        <f t="shared" si="304"/>
        <v>0</v>
      </c>
      <c r="P166" s="525">
        <f t="shared" si="299"/>
        <v>0</v>
      </c>
      <c r="Q166" s="532"/>
      <c r="R166" s="525">
        <f t="shared" si="300"/>
        <v>0</v>
      </c>
      <c r="S166" s="332"/>
      <c r="T166" s="332"/>
      <c r="U166" s="533"/>
      <c r="V166" s="533"/>
      <c r="W166" s="532">
        <f t="shared" ref="W166:W167" si="341">Y166</f>
        <v>0</v>
      </c>
      <c r="X166" s="100">
        <f t="shared" si="303"/>
        <v>0</v>
      </c>
      <c r="Y166" s="134">
        <v>0</v>
      </c>
      <c r="Z166" s="100">
        <f t="shared" si="301"/>
        <v>0</v>
      </c>
      <c r="AA166" s="138"/>
      <c r="AB166" s="138"/>
      <c r="AC166" s="139"/>
      <c r="AD166" s="139"/>
      <c r="AE166" s="134">
        <f t="shared" si="305"/>
        <v>50710.789839999998</v>
      </c>
      <c r="AF166" s="100">
        <f t="shared" si="307"/>
        <v>1</v>
      </c>
      <c r="AG166" s="134">
        <v>50710.789839999998</v>
      </c>
      <c r="AH166" s="100">
        <f t="shared" si="302"/>
        <v>1</v>
      </c>
      <c r="AI166" s="138"/>
      <c r="AJ166" s="138"/>
      <c r="AK166" s="139"/>
      <c r="AL166" s="139"/>
      <c r="AM166" s="138"/>
      <c r="AN166" s="138"/>
      <c r="AO166" s="139"/>
      <c r="AP166" s="138"/>
      <c r="AQ166" s="138"/>
      <c r="AR166" s="138"/>
      <c r="AS166" s="139"/>
      <c r="AT166" s="138"/>
      <c r="AU166" s="138"/>
      <c r="AV166" s="138"/>
      <c r="AW166" s="139"/>
      <c r="AX166" s="134">
        <f t="shared" si="323"/>
        <v>50710.789839999998</v>
      </c>
      <c r="AY166" s="100">
        <f t="shared" si="339"/>
        <v>1</v>
      </c>
      <c r="AZ166" s="134">
        <f>L166-Y166</f>
        <v>50710.789839999998</v>
      </c>
      <c r="BA166" s="100">
        <f t="shared" si="324"/>
        <v>1</v>
      </c>
      <c r="BB166" s="138"/>
      <c r="BC166" s="138"/>
      <c r="BD166" s="139"/>
      <c r="BE166" s="139"/>
      <c r="BF166" s="108"/>
      <c r="BG166" s="108"/>
    </row>
    <row r="167" spans="2:59" s="109" customFormat="1" ht="45" customHeight="1" x14ac:dyDescent="0.25">
      <c r="B167" s="76"/>
      <c r="C167" s="77" t="s">
        <v>56</v>
      </c>
      <c r="D167" s="456"/>
      <c r="E167" s="106"/>
      <c r="F167" s="106"/>
      <c r="G167" s="456"/>
      <c r="H167" s="106"/>
      <c r="I167" s="106"/>
      <c r="J167" s="456"/>
      <c r="K167" s="528">
        <f t="shared" si="336"/>
        <v>24976.956269999999</v>
      </c>
      <c r="L167" s="528">
        <v>24976.956269999999</v>
      </c>
      <c r="M167" s="529"/>
      <c r="N167" s="529"/>
      <c r="O167" s="528">
        <f t="shared" si="304"/>
        <v>0</v>
      </c>
      <c r="P167" s="524">
        <f t="shared" si="299"/>
        <v>0</v>
      </c>
      <c r="Q167" s="528"/>
      <c r="R167" s="524">
        <f t="shared" si="300"/>
        <v>0</v>
      </c>
      <c r="S167" s="528"/>
      <c r="T167" s="528"/>
      <c r="U167" s="528"/>
      <c r="V167" s="528"/>
      <c r="W167" s="528">
        <f t="shared" si="341"/>
        <v>0</v>
      </c>
      <c r="X167" s="99">
        <f t="shared" si="303"/>
        <v>0</v>
      </c>
      <c r="Y167" s="111">
        <v>0</v>
      </c>
      <c r="Z167" s="99">
        <f t="shared" si="301"/>
        <v>0</v>
      </c>
      <c r="AA167" s="456"/>
      <c r="AB167" s="456"/>
      <c r="AC167" s="456"/>
      <c r="AD167" s="456"/>
      <c r="AE167" s="111">
        <f t="shared" si="305"/>
        <v>24976.956269999999</v>
      </c>
      <c r="AF167" s="99">
        <f t="shared" si="307"/>
        <v>1</v>
      </c>
      <c r="AG167" s="111">
        <v>24976.956269999999</v>
      </c>
      <c r="AH167" s="99">
        <f t="shared" si="302"/>
        <v>1</v>
      </c>
      <c r="AI167" s="456"/>
      <c r="AJ167" s="456"/>
      <c r="AK167" s="456"/>
      <c r="AL167" s="45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11">
        <f t="shared" si="323"/>
        <v>24976.956269999999</v>
      </c>
      <c r="AY167" s="99">
        <f t="shared" si="339"/>
        <v>1</v>
      </c>
      <c r="AZ167" s="111">
        <f>L167-Y167</f>
        <v>24976.956269999999</v>
      </c>
      <c r="BA167" s="99">
        <f t="shared" si="324"/>
        <v>1</v>
      </c>
      <c r="BB167" s="456"/>
      <c r="BC167" s="456"/>
      <c r="BD167" s="456"/>
      <c r="BE167" s="456"/>
      <c r="BF167" s="108"/>
      <c r="BG167" s="108"/>
    </row>
    <row r="168" spans="2:59" s="180" customFormat="1" ht="69" customHeight="1" x14ac:dyDescent="0.3">
      <c r="B168" s="181" t="s">
        <v>67</v>
      </c>
      <c r="C168" s="93" t="s">
        <v>102</v>
      </c>
      <c r="D168" s="94">
        <f>D169</f>
        <v>0</v>
      </c>
      <c r="E168" s="94">
        <v>0</v>
      </c>
      <c r="F168" s="94">
        <v>0</v>
      </c>
      <c r="G168" s="94">
        <v>0</v>
      </c>
      <c r="H168" s="94" t="e">
        <f>I168+J168</f>
        <v>#REF!</v>
      </c>
      <c r="I168" s="94" t="e">
        <f>L168-#REF!</f>
        <v>#REF!</v>
      </c>
      <c r="J168" s="94"/>
      <c r="K168" s="538">
        <f>L168+M168+N168</f>
        <v>127000</v>
      </c>
      <c r="L168" s="538">
        <f>L169</f>
        <v>0</v>
      </c>
      <c r="M168" s="538">
        <f>M169</f>
        <v>127000</v>
      </c>
      <c r="N168" s="538">
        <f>N169</f>
        <v>0</v>
      </c>
      <c r="O168" s="538">
        <f t="shared" si="304"/>
        <v>0</v>
      </c>
      <c r="P168" s="522">
        <f t="shared" si="299"/>
        <v>0</v>
      </c>
      <c r="Q168" s="538"/>
      <c r="R168" s="522">
        <v>0</v>
      </c>
      <c r="S168" s="538">
        <f>S169</f>
        <v>0</v>
      </c>
      <c r="T168" s="522">
        <f>S168/M168</f>
        <v>0</v>
      </c>
      <c r="U168" s="538"/>
      <c r="V168" s="538"/>
      <c r="W168" s="538">
        <f>AA168</f>
        <v>0</v>
      </c>
      <c r="X168" s="96">
        <f t="shared" si="303"/>
        <v>0</v>
      </c>
      <c r="Y168" s="182"/>
      <c r="Z168" s="96">
        <v>0</v>
      </c>
      <c r="AA168" s="182">
        <f>AA169</f>
        <v>0</v>
      </c>
      <c r="AB168" s="183">
        <f>AA168/M168</f>
        <v>0</v>
      </c>
      <c r="AC168" s="94"/>
      <c r="AD168" s="94"/>
      <c r="AE168" s="182">
        <f t="shared" si="305"/>
        <v>0</v>
      </c>
      <c r="AF168" s="96">
        <f t="shared" si="307"/>
        <v>0</v>
      </c>
      <c r="AG168" s="182"/>
      <c r="AH168" s="96"/>
      <c r="AI168" s="182">
        <f>AI169</f>
        <v>0</v>
      </c>
      <c r="AJ168" s="94"/>
      <c r="AK168" s="94"/>
      <c r="AL168" s="94"/>
      <c r="AM168" s="94">
        <f>AM169</f>
        <v>0</v>
      </c>
      <c r="AN168" s="94">
        <f>AN169</f>
        <v>0</v>
      </c>
      <c r="AO168" s="94">
        <f>AO169</f>
        <v>0</v>
      </c>
      <c r="AP168" s="94">
        <f>AQ168+AR168+AS168</f>
        <v>0</v>
      </c>
      <c r="AQ168" s="94">
        <f>AQ169</f>
        <v>0</v>
      </c>
      <c r="AR168" s="94">
        <f>AR169</f>
        <v>0</v>
      </c>
      <c r="AS168" s="94">
        <f>AS169</f>
        <v>0</v>
      </c>
      <c r="AT168" s="94">
        <f>AU168+AV168+AW168</f>
        <v>127000</v>
      </c>
      <c r="AU168" s="94">
        <f>AU169</f>
        <v>0</v>
      </c>
      <c r="AV168" s="94">
        <f>AV169</f>
        <v>127000</v>
      </c>
      <c r="AW168" s="94">
        <f>AW169</f>
        <v>0</v>
      </c>
      <c r="AX168" s="182">
        <f t="shared" si="323"/>
        <v>127000</v>
      </c>
      <c r="AY168" s="96">
        <f>AX168/M168</f>
        <v>1</v>
      </c>
      <c r="AZ168" s="182"/>
      <c r="BA168" s="96"/>
      <c r="BB168" s="182">
        <f>BB169</f>
        <v>127000</v>
      </c>
      <c r="BC168" s="96">
        <f>BB168/M168</f>
        <v>1</v>
      </c>
      <c r="BD168" s="416"/>
      <c r="BE168" s="416"/>
    </row>
    <row r="169" spans="2:59" s="174" customFormat="1" ht="206.25" customHeight="1" x14ac:dyDescent="0.3">
      <c r="B169" s="122" t="s">
        <v>80</v>
      </c>
      <c r="C169" s="169" t="s">
        <v>103</v>
      </c>
      <c r="D169" s="79"/>
      <c r="E169" s="79">
        <v>0</v>
      </c>
      <c r="F169" s="79">
        <v>0</v>
      </c>
      <c r="G169" s="79">
        <v>0</v>
      </c>
      <c r="H169" s="79" t="e">
        <f>H168</f>
        <v>#REF!</v>
      </c>
      <c r="I169" s="79" t="e">
        <f>I168</f>
        <v>#REF!</v>
      </c>
      <c r="J169" s="79"/>
      <c r="K169" s="528">
        <f>L169+M169+N169</f>
        <v>127000</v>
      </c>
      <c r="L169" s="528">
        <v>0</v>
      </c>
      <c r="M169" s="528">
        <v>127000</v>
      </c>
      <c r="N169" s="528"/>
      <c r="O169" s="528">
        <f t="shared" si="304"/>
        <v>0</v>
      </c>
      <c r="P169" s="522">
        <f t="shared" si="299"/>
        <v>0</v>
      </c>
      <c r="Q169" s="528"/>
      <c r="R169" s="522">
        <v>0</v>
      </c>
      <c r="S169" s="528"/>
      <c r="T169" s="522">
        <f>S169/M169</f>
        <v>0</v>
      </c>
      <c r="U169" s="528"/>
      <c r="V169" s="528"/>
      <c r="W169" s="528">
        <f>AA169</f>
        <v>0</v>
      </c>
      <c r="X169" s="96">
        <f t="shared" si="303"/>
        <v>0</v>
      </c>
      <c r="Y169" s="111"/>
      <c r="Z169" s="96">
        <v>0</v>
      </c>
      <c r="AA169" s="111">
        <v>0</v>
      </c>
      <c r="AB169" s="183">
        <f>AA169/M169</f>
        <v>0</v>
      </c>
      <c r="AC169" s="79"/>
      <c r="AD169" s="79"/>
      <c r="AE169" s="111">
        <f t="shared" si="305"/>
        <v>0</v>
      </c>
      <c r="AF169" s="96">
        <f t="shared" si="307"/>
        <v>0</v>
      </c>
      <c r="AG169" s="111"/>
      <c r="AH169" s="96"/>
      <c r="AI169" s="111">
        <v>0</v>
      </c>
      <c r="AJ169" s="79"/>
      <c r="AK169" s="79"/>
      <c r="AL169" s="79"/>
      <c r="AM169" s="79"/>
      <c r="AN169" s="79">
        <f>AJ169</f>
        <v>0</v>
      </c>
      <c r="AO169" s="79"/>
      <c r="AP169" s="79">
        <f>AQ169+AR169+AS169</f>
        <v>0</v>
      </c>
      <c r="AQ169" s="79"/>
      <c r="AR169" s="79">
        <f>AN169</f>
        <v>0</v>
      </c>
      <c r="AS169" s="79"/>
      <c r="AT169" s="79">
        <f>AU169+AV169+AW169</f>
        <v>127000</v>
      </c>
      <c r="AU169" s="79"/>
      <c r="AV169" s="79">
        <f>M169</f>
        <v>127000</v>
      </c>
      <c r="AW169" s="79"/>
      <c r="AX169" s="111">
        <f t="shared" si="323"/>
        <v>127000</v>
      </c>
      <c r="AY169" s="96">
        <f t="shared" ref="AY169" si="342">AX169/M169</f>
        <v>1</v>
      </c>
      <c r="AZ169" s="111"/>
      <c r="BA169" s="96"/>
      <c r="BB169" s="111">
        <f>M169-AA169</f>
        <v>127000</v>
      </c>
      <c r="BC169" s="96">
        <f>BB169/M169</f>
        <v>1</v>
      </c>
      <c r="BD169" s="413"/>
      <c r="BE169" s="413"/>
    </row>
    <row r="170" spans="2:59" s="180" customFormat="1" ht="64.5" customHeight="1" x14ac:dyDescent="0.3">
      <c r="B170" s="181" t="s">
        <v>71</v>
      </c>
      <c r="C170" s="93" t="s">
        <v>104</v>
      </c>
      <c r="D170" s="94">
        <f>D171</f>
        <v>0</v>
      </c>
      <c r="E170" s="94">
        <f>F170</f>
        <v>0</v>
      </c>
      <c r="F170" s="94">
        <f>F171</f>
        <v>0</v>
      </c>
      <c r="G170" s="94"/>
      <c r="H170" s="94">
        <f>I170</f>
        <v>43234.315649999997</v>
      </c>
      <c r="I170" s="94">
        <f>I171</f>
        <v>43234.315649999997</v>
      </c>
      <c r="J170" s="94"/>
      <c r="K170" s="538">
        <f t="shared" ref="K170:K171" si="343">L170</f>
        <v>43234.315649999997</v>
      </c>
      <c r="L170" s="538">
        <f>L171</f>
        <v>43234.315649999997</v>
      </c>
      <c r="M170" s="538"/>
      <c r="N170" s="538"/>
      <c r="O170" s="538">
        <f t="shared" si="304"/>
        <v>0</v>
      </c>
      <c r="P170" s="522">
        <f t="shared" si="299"/>
        <v>0</v>
      </c>
      <c r="Q170" s="538">
        <f>Q171</f>
        <v>0</v>
      </c>
      <c r="R170" s="522">
        <f t="shared" si="300"/>
        <v>0</v>
      </c>
      <c r="S170" s="538"/>
      <c r="T170" s="538"/>
      <c r="U170" s="538"/>
      <c r="V170" s="538"/>
      <c r="W170" s="538">
        <f>Y170+AA170+AC170</f>
        <v>0</v>
      </c>
      <c r="X170" s="96">
        <f t="shared" si="303"/>
        <v>0</v>
      </c>
      <c r="Y170" s="182">
        <f>Y171</f>
        <v>0</v>
      </c>
      <c r="Z170" s="96">
        <f t="shared" si="301"/>
        <v>0</v>
      </c>
      <c r="AA170" s="94"/>
      <c r="AB170" s="94"/>
      <c r="AC170" s="94"/>
      <c r="AD170" s="94"/>
      <c r="AE170" s="182">
        <f t="shared" si="305"/>
        <v>4205.7626499999997</v>
      </c>
      <c r="AF170" s="96">
        <f t="shared" si="307"/>
        <v>9.727834445322138E-2</v>
      </c>
      <c r="AG170" s="182">
        <f>AG171</f>
        <v>4205.7626499999997</v>
      </c>
      <c r="AH170" s="96">
        <f t="shared" si="302"/>
        <v>9.727834445322138E-2</v>
      </c>
      <c r="AI170" s="182"/>
      <c r="AJ170" s="94"/>
      <c r="AK170" s="94"/>
      <c r="AL170" s="94"/>
      <c r="AM170" s="94">
        <f>AU170-AA170</f>
        <v>130000</v>
      </c>
      <c r="AN170" s="94"/>
      <c r="AO170" s="94"/>
      <c r="AP170" s="94">
        <f>AQ170</f>
        <v>35316.546670000003</v>
      </c>
      <c r="AQ170" s="94">
        <f>AX170-AE170</f>
        <v>35316.546670000003</v>
      </c>
      <c r="AR170" s="94"/>
      <c r="AS170" s="94"/>
      <c r="AT170" s="94">
        <f>AU170</f>
        <v>130000</v>
      </c>
      <c r="AU170" s="94">
        <f>AU171</f>
        <v>130000</v>
      </c>
      <c r="AV170" s="94"/>
      <c r="AW170" s="94"/>
      <c r="AX170" s="182">
        <f t="shared" si="323"/>
        <v>39522.30932</v>
      </c>
      <c r="AY170" s="96">
        <f>AX170/L170</f>
        <v>0.91414212821014096</v>
      </c>
      <c r="AZ170" s="182">
        <f>AZ171</f>
        <v>39522.30932</v>
      </c>
      <c r="BA170" s="96">
        <f t="shared" ref="BA170:BA203" si="344">AZ170/AE170</f>
        <v>9.397180157087563</v>
      </c>
      <c r="BB170" s="416"/>
      <c r="BC170" s="416"/>
      <c r="BD170" s="416"/>
      <c r="BE170" s="416"/>
    </row>
    <row r="171" spans="2:59" s="174" customFormat="1" ht="218.25" customHeight="1" x14ac:dyDescent="0.3">
      <c r="B171" s="459" t="s">
        <v>105</v>
      </c>
      <c r="C171" s="184" t="s">
        <v>106</v>
      </c>
      <c r="D171" s="456"/>
      <c r="E171" s="456">
        <f>F171</f>
        <v>0</v>
      </c>
      <c r="F171" s="456">
        <v>0</v>
      </c>
      <c r="G171" s="456"/>
      <c r="H171" s="456">
        <f>I171</f>
        <v>43234.315649999997</v>
      </c>
      <c r="I171" s="456">
        <f>L171</f>
        <v>43234.315649999997</v>
      </c>
      <c r="J171" s="456"/>
      <c r="K171" s="528">
        <f t="shared" si="343"/>
        <v>43234.315649999997</v>
      </c>
      <c r="L171" s="528">
        <f>SUM(L172:L179)</f>
        <v>43234.315649999997</v>
      </c>
      <c r="M171" s="528"/>
      <c r="N171" s="528"/>
      <c r="O171" s="528">
        <f t="shared" si="304"/>
        <v>0</v>
      </c>
      <c r="P171" s="524">
        <f t="shared" si="299"/>
        <v>0</v>
      </c>
      <c r="Q171" s="528">
        <f>SUM(Q172:Q179)</f>
        <v>0</v>
      </c>
      <c r="R171" s="524">
        <f t="shared" si="300"/>
        <v>0</v>
      </c>
      <c r="S171" s="528"/>
      <c r="T171" s="528"/>
      <c r="U171" s="528"/>
      <c r="V171" s="528"/>
      <c r="W171" s="528">
        <f>Y171</f>
        <v>0</v>
      </c>
      <c r="X171" s="99">
        <f t="shared" si="303"/>
        <v>0</v>
      </c>
      <c r="Y171" s="111">
        <f>SUM(Y172:Y179)</f>
        <v>0</v>
      </c>
      <c r="Z171" s="99">
        <f t="shared" si="301"/>
        <v>0</v>
      </c>
      <c r="AA171" s="456"/>
      <c r="AB171" s="456"/>
      <c r="AC171" s="456"/>
      <c r="AD171" s="456"/>
      <c r="AE171" s="111">
        <f t="shared" si="305"/>
        <v>4205.7626499999997</v>
      </c>
      <c r="AF171" s="99">
        <f t="shared" si="307"/>
        <v>9.727834445322138E-2</v>
      </c>
      <c r="AG171" s="111">
        <f>SUM(AG172:AG179)</f>
        <v>4205.7626499999997</v>
      </c>
      <c r="AH171" s="99">
        <f t="shared" si="302"/>
        <v>9.727834445322138E-2</v>
      </c>
      <c r="AI171" s="111"/>
      <c r="AJ171" s="456"/>
      <c r="AK171" s="456"/>
      <c r="AL171" s="456"/>
      <c r="AM171" s="456">
        <f>AU171-AA171</f>
        <v>130000</v>
      </c>
      <c r="AN171" s="456"/>
      <c r="AO171" s="456"/>
      <c r="AP171" s="456">
        <f>AQ171</f>
        <v>35316.546670000003</v>
      </c>
      <c r="AQ171" s="456">
        <f>AX171-AE171</f>
        <v>35316.546670000003</v>
      </c>
      <c r="AR171" s="456"/>
      <c r="AS171" s="456"/>
      <c r="AT171" s="456">
        <f>AU171</f>
        <v>130000</v>
      </c>
      <c r="AU171" s="456">
        <v>130000</v>
      </c>
      <c r="AV171" s="456"/>
      <c r="AW171" s="456"/>
      <c r="AX171" s="111">
        <f t="shared" si="323"/>
        <v>39522.30932</v>
      </c>
      <c r="AY171" s="99">
        <f>AX171/L171</f>
        <v>0.91414212821014096</v>
      </c>
      <c r="AZ171" s="111">
        <f>SUM(AZ172:AZ179)</f>
        <v>39522.30932</v>
      </c>
      <c r="BA171" s="99">
        <f t="shared" si="344"/>
        <v>9.397180157087563</v>
      </c>
      <c r="BB171" s="456"/>
      <c r="BC171" s="456"/>
      <c r="BD171" s="456"/>
      <c r="BE171" s="456"/>
    </row>
    <row r="172" spans="2:59" s="177" customFormat="1" ht="58.5" hidden="1" customHeight="1" x14ac:dyDescent="0.3">
      <c r="B172" s="115" t="s">
        <v>60</v>
      </c>
      <c r="C172" s="473" t="s">
        <v>357</v>
      </c>
      <c r="D172" s="106"/>
      <c r="E172" s="106"/>
      <c r="F172" s="106"/>
      <c r="G172" s="106"/>
      <c r="H172" s="106"/>
      <c r="I172" s="106"/>
      <c r="J172" s="106"/>
      <c r="K172" s="529">
        <f>L172</f>
        <v>2491.7458200000001</v>
      </c>
      <c r="L172" s="529">
        <v>2491.7458200000001</v>
      </c>
      <c r="M172" s="529"/>
      <c r="N172" s="529"/>
      <c r="O172" s="529">
        <f>Q172</f>
        <v>0</v>
      </c>
      <c r="P172" s="530">
        <f t="shared" si="299"/>
        <v>0</v>
      </c>
      <c r="Q172" s="529"/>
      <c r="R172" s="530">
        <f t="shared" si="300"/>
        <v>0</v>
      </c>
      <c r="S172" s="529"/>
      <c r="T172" s="529"/>
      <c r="U172" s="529"/>
      <c r="V172" s="529"/>
      <c r="W172" s="529">
        <f>Y172</f>
        <v>0</v>
      </c>
      <c r="X172" s="114">
        <f t="shared" ref="X172:X174" si="345">W172/K172</f>
        <v>0</v>
      </c>
      <c r="Y172" s="112"/>
      <c r="Z172" s="114">
        <f t="shared" ref="Z172:Z174" si="346">Y172/L172</f>
        <v>0</v>
      </c>
      <c r="AA172" s="106"/>
      <c r="AB172" s="106"/>
      <c r="AC172" s="106"/>
      <c r="AD172" s="106"/>
      <c r="AE172" s="112">
        <f>AG172</f>
        <v>1847.77891</v>
      </c>
      <c r="AF172" s="114">
        <f t="shared" si="307"/>
        <v>0.74155995172894473</v>
      </c>
      <c r="AG172" s="112">
        <f>[1]Лист1!$G$738</f>
        <v>1847.77891</v>
      </c>
      <c r="AH172" s="114">
        <f t="shared" si="302"/>
        <v>0.74155995172894473</v>
      </c>
      <c r="AI172" s="112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12">
        <f>AZ172</f>
        <v>2491.7458200000001</v>
      </c>
      <c r="AY172" s="96">
        <f t="shared" ref="AY172:AY212" si="347">AX172/L172</f>
        <v>1</v>
      </c>
      <c r="AZ172" s="112">
        <f>L172-Y172</f>
        <v>2491.7458200000001</v>
      </c>
      <c r="BA172" s="114">
        <f t="shared" si="344"/>
        <v>1.3485086373239319</v>
      </c>
      <c r="BB172" s="106"/>
      <c r="BC172" s="106"/>
      <c r="BD172" s="106"/>
      <c r="BE172" s="106"/>
    </row>
    <row r="173" spans="2:59" s="177" customFormat="1" ht="57" hidden="1" customHeight="1" x14ac:dyDescent="0.3">
      <c r="B173" s="115" t="s">
        <v>67</v>
      </c>
      <c r="C173" s="473" t="s">
        <v>358</v>
      </c>
      <c r="D173" s="106"/>
      <c r="E173" s="106"/>
      <c r="F173" s="106"/>
      <c r="G173" s="106"/>
      <c r="H173" s="106"/>
      <c r="I173" s="106"/>
      <c r="J173" s="106"/>
      <c r="K173" s="529">
        <f>L173</f>
        <v>24237.3024</v>
      </c>
      <c r="L173" s="529">
        <f>24237.3024</f>
        <v>24237.3024</v>
      </c>
      <c r="M173" s="529"/>
      <c r="N173" s="529"/>
      <c r="O173" s="529">
        <f t="shared" ref="O173:O174" si="348">Q173</f>
        <v>0</v>
      </c>
      <c r="P173" s="530">
        <f t="shared" si="299"/>
        <v>0</v>
      </c>
      <c r="Q173" s="529"/>
      <c r="R173" s="530">
        <f t="shared" si="300"/>
        <v>0</v>
      </c>
      <c r="S173" s="529"/>
      <c r="T173" s="529"/>
      <c r="U173" s="529"/>
      <c r="V173" s="529"/>
      <c r="W173" s="529">
        <f t="shared" ref="W173:W174" si="349">Y173</f>
        <v>0</v>
      </c>
      <c r="X173" s="114">
        <f t="shared" si="345"/>
        <v>0</v>
      </c>
      <c r="Y173" s="112"/>
      <c r="Z173" s="114">
        <f t="shared" si="346"/>
        <v>0</v>
      </c>
      <c r="AA173" s="106"/>
      <c r="AB173" s="106"/>
      <c r="AC173" s="106"/>
      <c r="AD173" s="106"/>
      <c r="AE173" s="112">
        <f t="shared" ref="AE173:AE179" si="350">AG173</f>
        <v>0</v>
      </c>
      <c r="AF173" s="114">
        <f t="shared" si="307"/>
        <v>0</v>
      </c>
      <c r="AG173" s="112"/>
      <c r="AH173" s="114">
        <f t="shared" si="302"/>
        <v>0</v>
      </c>
      <c r="AI173" s="112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12">
        <f>AZ173</f>
        <v>24237.3024</v>
      </c>
      <c r="AY173" s="96">
        <f t="shared" si="347"/>
        <v>1</v>
      </c>
      <c r="AZ173" s="112">
        <f t="shared" ref="AZ173:AZ174" si="351">L173-Y173</f>
        <v>24237.3024</v>
      </c>
      <c r="BA173" s="114">
        <f>AZ173/L173</f>
        <v>1</v>
      </c>
      <c r="BB173" s="106"/>
      <c r="BC173" s="106"/>
      <c r="BD173" s="106"/>
      <c r="BE173" s="106"/>
    </row>
    <row r="174" spans="2:59" s="177" customFormat="1" ht="50.25" hidden="1" customHeight="1" x14ac:dyDescent="0.3">
      <c r="B174" s="115" t="s">
        <v>71</v>
      </c>
      <c r="C174" s="473" t="s">
        <v>359</v>
      </c>
      <c r="D174" s="106"/>
      <c r="E174" s="106"/>
      <c r="F174" s="106"/>
      <c r="G174" s="106"/>
      <c r="H174" s="106"/>
      <c r="I174" s="106"/>
      <c r="J174" s="106"/>
      <c r="K174" s="529">
        <f>L174</f>
        <v>12793.2611</v>
      </c>
      <c r="L174" s="529">
        <v>12793.2611</v>
      </c>
      <c r="M174" s="529"/>
      <c r="N174" s="529"/>
      <c r="O174" s="529">
        <f t="shared" si="348"/>
        <v>0</v>
      </c>
      <c r="P174" s="530">
        <f t="shared" si="299"/>
        <v>0</v>
      </c>
      <c r="Q174" s="529"/>
      <c r="R174" s="530">
        <f t="shared" si="300"/>
        <v>0</v>
      </c>
      <c r="S174" s="529"/>
      <c r="T174" s="529"/>
      <c r="U174" s="529"/>
      <c r="V174" s="529"/>
      <c r="W174" s="529">
        <f t="shared" si="349"/>
        <v>0</v>
      </c>
      <c r="X174" s="114">
        <f t="shared" si="345"/>
        <v>0</v>
      </c>
      <c r="Y174" s="112"/>
      <c r="Z174" s="114">
        <f t="shared" si="346"/>
        <v>0</v>
      </c>
      <c r="AA174" s="106"/>
      <c r="AB174" s="106"/>
      <c r="AC174" s="106"/>
      <c r="AD174" s="106"/>
      <c r="AE174" s="112">
        <f t="shared" si="350"/>
        <v>0</v>
      </c>
      <c r="AF174" s="114">
        <f t="shared" si="307"/>
        <v>0</v>
      </c>
      <c r="AG174" s="112"/>
      <c r="AH174" s="114">
        <f t="shared" si="302"/>
        <v>0</v>
      </c>
      <c r="AI174" s="112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12">
        <f t="shared" ref="AX174" si="352">AZ174</f>
        <v>12793.2611</v>
      </c>
      <c r="AY174" s="96">
        <f t="shared" si="347"/>
        <v>1</v>
      </c>
      <c r="AZ174" s="112">
        <f t="shared" si="351"/>
        <v>12793.2611</v>
      </c>
      <c r="BA174" s="114">
        <f t="shared" ref="BA174" si="353">AZ174/L174</f>
        <v>1</v>
      </c>
      <c r="BB174" s="106"/>
      <c r="BC174" s="106"/>
      <c r="BD174" s="106"/>
      <c r="BE174" s="106"/>
    </row>
    <row r="175" spans="2:59" s="177" customFormat="1" ht="115.5" hidden="1" customHeight="1" x14ac:dyDescent="0.3">
      <c r="B175" s="115" t="s">
        <v>31</v>
      </c>
      <c r="C175" s="473" t="s">
        <v>360</v>
      </c>
      <c r="D175" s="106"/>
      <c r="E175" s="106"/>
      <c r="F175" s="106"/>
      <c r="G175" s="106"/>
      <c r="H175" s="106"/>
      <c r="I175" s="106"/>
      <c r="J175" s="106"/>
      <c r="K175" s="529">
        <f t="shared" ref="K175:K179" si="354">L175</f>
        <v>587.78373999999997</v>
      </c>
      <c r="L175" s="529">
        <v>587.78373999999997</v>
      </c>
      <c r="M175" s="529"/>
      <c r="N175" s="529"/>
      <c r="O175" s="529"/>
      <c r="P175" s="530"/>
      <c r="Q175" s="529"/>
      <c r="R175" s="530"/>
      <c r="S175" s="529"/>
      <c r="T175" s="529"/>
      <c r="U175" s="529"/>
      <c r="V175" s="529"/>
      <c r="W175" s="529"/>
      <c r="X175" s="114"/>
      <c r="Y175" s="112"/>
      <c r="Z175" s="114"/>
      <c r="AA175" s="106"/>
      <c r="AB175" s="106"/>
      <c r="AC175" s="106"/>
      <c r="AD175" s="106"/>
      <c r="AE175" s="112">
        <f t="shared" si="350"/>
        <v>587.78373999999997</v>
      </c>
      <c r="AF175" s="114">
        <f t="shared" si="307"/>
        <v>1</v>
      </c>
      <c r="AG175" s="112">
        <f>[1]Лист1!$G$745</f>
        <v>587.78373999999997</v>
      </c>
      <c r="AH175" s="114">
        <f t="shared" si="302"/>
        <v>1</v>
      </c>
      <c r="AI175" s="112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12"/>
      <c r="AY175" s="96"/>
      <c r="AZ175" s="112"/>
      <c r="BA175" s="114"/>
      <c r="BB175" s="106"/>
      <c r="BC175" s="106"/>
      <c r="BD175" s="106"/>
      <c r="BE175" s="106"/>
    </row>
    <row r="176" spans="2:59" s="177" customFormat="1" ht="37.5" hidden="1" customHeight="1" x14ac:dyDescent="0.3">
      <c r="B176" s="115" t="s">
        <v>76</v>
      </c>
      <c r="C176" s="473" t="s">
        <v>361</v>
      </c>
      <c r="D176" s="106"/>
      <c r="E176" s="106"/>
      <c r="F176" s="106"/>
      <c r="G176" s="106"/>
      <c r="H176" s="106"/>
      <c r="I176" s="106"/>
      <c r="J176" s="106"/>
      <c r="K176" s="529">
        <f t="shared" si="354"/>
        <v>1354.02259</v>
      </c>
      <c r="L176" s="529">
        <v>1354.02259</v>
      </c>
      <c r="M176" s="529"/>
      <c r="N176" s="529"/>
      <c r="O176" s="529"/>
      <c r="P176" s="530"/>
      <c r="Q176" s="529"/>
      <c r="R176" s="530"/>
      <c r="S176" s="529"/>
      <c r="T176" s="529"/>
      <c r="U176" s="529"/>
      <c r="V176" s="529"/>
      <c r="W176" s="529"/>
      <c r="X176" s="114"/>
      <c r="Y176" s="112"/>
      <c r="Z176" s="114"/>
      <c r="AA176" s="106"/>
      <c r="AB176" s="106"/>
      <c r="AC176" s="106"/>
      <c r="AD176" s="106"/>
      <c r="AE176" s="112">
        <f t="shared" si="350"/>
        <v>0</v>
      </c>
      <c r="AF176" s="114">
        <f t="shared" si="307"/>
        <v>0</v>
      </c>
      <c r="AG176" s="112"/>
      <c r="AH176" s="114">
        <f t="shared" si="302"/>
        <v>0</v>
      </c>
      <c r="AI176" s="112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12"/>
      <c r="AY176" s="96"/>
      <c r="AZ176" s="112"/>
      <c r="BA176" s="114"/>
      <c r="BB176" s="106"/>
      <c r="BC176" s="106"/>
      <c r="BD176" s="106"/>
      <c r="BE176" s="106"/>
    </row>
    <row r="177" spans="1:59" s="177" customFormat="1" ht="108.75" hidden="1" customHeight="1" x14ac:dyDescent="0.3">
      <c r="B177" s="115" t="s">
        <v>22</v>
      </c>
      <c r="C177" s="473" t="s">
        <v>408</v>
      </c>
      <c r="D177" s="106"/>
      <c r="E177" s="106"/>
      <c r="F177" s="106"/>
      <c r="G177" s="106"/>
      <c r="H177" s="106"/>
      <c r="I177" s="106"/>
      <c r="J177" s="106"/>
      <c r="K177" s="529">
        <f t="shared" si="354"/>
        <v>596.20000000000005</v>
      </c>
      <c r="L177" s="529">
        <f>[1]Лист1!$G$742</f>
        <v>596.20000000000005</v>
      </c>
      <c r="M177" s="529"/>
      <c r="N177" s="529"/>
      <c r="O177" s="529"/>
      <c r="P177" s="530"/>
      <c r="Q177" s="529"/>
      <c r="R177" s="530"/>
      <c r="S177" s="529"/>
      <c r="T177" s="529"/>
      <c r="U177" s="529"/>
      <c r="V177" s="529"/>
      <c r="W177" s="529"/>
      <c r="X177" s="114"/>
      <c r="Y177" s="112"/>
      <c r="Z177" s="114"/>
      <c r="AA177" s="106"/>
      <c r="AB177" s="106"/>
      <c r="AC177" s="106"/>
      <c r="AD177" s="106"/>
      <c r="AE177" s="112">
        <f t="shared" si="350"/>
        <v>596.20000000000005</v>
      </c>
      <c r="AF177" s="114">
        <f t="shared" si="307"/>
        <v>1</v>
      </c>
      <c r="AG177" s="112">
        <f>[1]Лист1!$G$742</f>
        <v>596.20000000000005</v>
      </c>
      <c r="AH177" s="114">
        <f t="shared" si="302"/>
        <v>1</v>
      </c>
      <c r="AI177" s="112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12"/>
      <c r="AY177" s="96"/>
      <c r="AZ177" s="112"/>
      <c r="BA177" s="114"/>
      <c r="BB177" s="106"/>
      <c r="BC177" s="106"/>
      <c r="BD177" s="106"/>
      <c r="BE177" s="106"/>
    </row>
    <row r="178" spans="1:59" s="177" customFormat="1" ht="84.75" hidden="1" customHeight="1" x14ac:dyDescent="0.3">
      <c r="B178" s="115" t="s">
        <v>26</v>
      </c>
      <c r="C178" s="473" t="s">
        <v>409</v>
      </c>
      <c r="D178" s="106"/>
      <c r="E178" s="106"/>
      <c r="F178" s="106"/>
      <c r="G178" s="106"/>
      <c r="H178" s="106"/>
      <c r="I178" s="106"/>
      <c r="J178" s="106"/>
      <c r="K178" s="529">
        <f t="shared" si="354"/>
        <v>584</v>
      </c>
      <c r="L178" s="529">
        <f>[1]Лист1!$G$743</f>
        <v>584</v>
      </c>
      <c r="M178" s="529"/>
      <c r="N178" s="529"/>
      <c r="O178" s="529"/>
      <c r="P178" s="530"/>
      <c r="Q178" s="529"/>
      <c r="R178" s="530"/>
      <c r="S178" s="529"/>
      <c r="T178" s="529"/>
      <c r="U178" s="529"/>
      <c r="V178" s="529"/>
      <c r="W178" s="529"/>
      <c r="X178" s="114"/>
      <c r="Y178" s="112"/>
      <c r="Z178" s="114"/>
      <c r="AA178" s="106"/>
      <c r="AB178" s="106"/>
      <c r="AC178" s="106"/>
      <c r="AD178" s="106"/>
      <c r="AE178" s="112">
        <f t="shared" si="350"/>
        <v>584</v>
      </c>
      <c r="AF178" s="114">
        <f t="shared" si="307"/>
        <v>1</v>
      </c>
      <c r="AG178" s="112">
        <f>[1]Лист1!$G$743</f>
        <v>584</v>
      </c>
      <c r="AH178" s="114">
        <f t="shared" si="302"/>
        <v>1</v>
      </c>
      <c r="AI178" s="112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12"/>
      <c r="AY178" s="96"/>
      <c r="AZ178" s="112"/>
      <c r="BA178" s="114"/>
      <c r="BB178" s="106"/>
      <c r="BC178" s="106"/>
      <c r="BD178" s="106"/>
      <c r="BE178" s="106"/>
    </row>
    <row r="179" spans="1:59" s="177" customFormat="1" ht="93" hidden="1" customHeight="1" x14ac:dyDescent="0.3">
      <c r="B179" s="115" t="s">
        <v>92</v>
      </c>
      <c r="C179" s="473" t="s">
        <v>410</v>
      </c>
      <c r="D179" s="106"/>
      <c r="E179" s="106"/>
      <c r="F179" s="106"/>
      <c r="G179" s="106"/>
      <c r="H179" s="106"/>
      <c r="I179" s="106"/>
      <c r="J179" s="106"/>
      <c r="K179" s="529">
        <f t="shared" si="354"/>
        <v>590</v>
      </c>
      <c r="L179" s="529">
        <f>[1]Лист1!$G$744</f>
        <v>590</v>
      </c>
      <c r="M179" s="529"/>
      <c r="N179" s="529"/>
      <c r="O179" s="529"/>
      <c r="P179" s="530"/>
      <c r="Q179" s="529"/>
      <c r="R179" s="530"/>
      <c r="S179" s="529"/>
      <c r="T179" s="529"/>
      <c r="U179" s="529"/>
      <c r="V179" s="529"/>
      <c r="W179" s="529"/>
      <c r="X179" s="114"/>
      <c r="Y179" s="112"/>
      <c r="Z179" s="114"/>
      <c r="AA179" s="106"/>
      <c r="AB179" s="106"/>
      <c r="AC179" s="106"/>
      <c r="AD179" s="106"/>
      <c r="AE179" s="112">
        <f t="shared" si="350"/>
        <v>590</v>
      </c>
      <c r="AF179" s="114">
        <f t="shared" si="307"/>
        <v>1</v>
      </c>
      <c r="AG179" s="112">
        <f>[1]Лист1!$G$744</f>
        <v>590</v>
      </c>
      <c r="AH179" s="114">
        <f t="shared" si="302"/>
        <v>1</v>
      </c>
      <c r="AI179" s="112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12"/>
      <c r="AY179" s="96"/>
      <c r="AZ179" s="112"/>
      <c r="BA179" s="114"/>
      <c r="BB179" s="106"/>
      <c r="BC179" s="106"/>
      <c r="BD179" s="106"/>
      <c r="BE179" s="106"/>
    </row>
    <row r="180" spans="1:59" s="180" customFormat="1" ht="41.25" customHeight="1" x14ac:dyDescent="0.3">
      <c r="B180" s="574" t="s">
        <v>107</v>
      </c>
      <c r="C180" s="574"/>
      <c r="D180" s="94" t="e">
        <f>#REF!+D137+#REF!+D59+D168</f>
        <v>#REF!</v>
      </c>
      <c r="E180" s="94" t="e">
        <f>#REF!+E137+#REF!+E59</f>
        <v>#REF!</v>
      </c>
      <c r="F180" s="94" t="e">
        <f>#REF!+F137+#REF!+F59</f>
        <v>#REF!</v>
      </c>
      <c r="G180" s="94" t="e">
        <f>#REF!+G137+#REF!+G59</f>
        <v>#REF!</v>
      </c>
      <c r="H180" s="94" t="e">
        <f>#REF!+H137+#REF!+H59</f>
        <v>#REF!</v>
      </c>
      <c r="I180" s="94" t="e">
        <f>#REF!+I137+#REF!+I59</f>
        <v>#REF!</v>
      </c>
      <c r="J180" s="94" t="e">
        <f>#REF!+J137+#REF!</f>
        <v>#REF!</v>
      </c>
      <c r="K180" s="538">
        <f>K52+K168+K170</f>
        <v>3823004.2363399998</v>
      </c>
      <c r="L180" s="538">
        <f>L52+L168+L170</f>
        <v>3696004.2363399998</v>
      </c>
      <c r="M180" s="538">
        <f>M52+M168+M170</f>
        <v>127000</v>
      </c>
      <c r="N180" s="538"/>
      <c r="O180" s="538">
        <f t="shared" si="304"/>
        <v>928356.66391999996</v>
      </c>
      <c r="P180" s="522">
        <f t="shared" si="299"/>
        <v>0.2428343278030928</v>
      </c>
      <c r="Q180" s="538">
        <f>Q52+Q168+Q170</f>
        <v>928356.66391999996</v>
      </c>
      <c r="R180" s="522">
        <f t="shared" si="300"/>
        <v>0.25117846316088455</v>
      </c>
      <c r="S180" s="538">
        <f>S52+S168+S170</f>
        <v>0</v>
      </c>
      <c r="T180" s="538"/>
      <c r="U180" s="538">
        <f>U52+U168+U170</f>
        <v>0</v>
      </c>
      <c r="V180" s="538"/>
      <c r="W180" s="538">
        <f>W52+W168+W170</f>
        <v>1043316.23826</v>
      </c>
      <c r="X180" s="96">
        <f t="shared" si="303"/>
        <v>0.27290480830301972</v>
      </c>
      <c r="Y180" s="182">
        <f>Y52+Y168+Y170</f>
        <v>1043316.23826</v>
      </c>
      <c r="Z180" s="96">
        <f t="shared" si="301"/>
        <v>0.28228220844604685</v>
      </c>
      <c r="AA180" s="182">
        <f>AA52+AA168+AA170</f>
        <v>0</v>
      </c>
      <c r="AB180" s="96">
        <f>AA180/M180</f>
        <v>0</v>
      </c>
      <c r="AC180" s="94"/>
      <c r="AD180" s="94"/>
      <c r="AE180" s="182">
        <f>AG180+AI180+AK180</f>
        <v>3461101.2948499997</v>
      </c>
      <c r="AF180" s="96">
        <f t="shared" si="307"/>
        <v>0.90533545894354739</v>
      </c>
      <c r="AG180" s="182">
        <f>AG202+AG203</f>
        <v>3461101.2948499997</v>
      </c>
      <c r="AH180" s="96">
        <f t="shared" si="302"/>
        <v>0.9364440821846528</v>
      </c>
      <c r="AI180" s="182">
        <f>AI52+AI168+AI170</f>
        <v>0</v>
      </c>
      <c r="AJ180" s="94"/>
      <c r="AK180" s="94">
        <f>AK52+AK168+AK170</f>
        <v>0</v>
      </c>
      <c r="AL180" s="94"/>
      <c r="AM180" s="94">
        <f t="shared" ref="AM180:AW180" si="355">AM52+AM168+AM170</f>
        <v>1150000</v>
      </c>
      <c r="AN180" s="94">
        <f t="shared" si="355"/>
        <v>0</v>
      </c>
      <c r="AO180" s="94">
        <f t="shared" si="355"/>
        <v>0</v>
      </c>
      <c r="AP180" s="94" t="e">
        <f t="shared" si="355"/>
        <v>#REF!</v>
      </c>
      <c r="AQ180" s="94" t="e">
        <f t="shared" si="355"/>
        <v>#REF!</v>
      </c>
      <c r="AR180" s="94">
        <f t="shared" si="355"/>
        <v>0</v>
      </c>
      <c r="AS180" s="94">
        <f t="shared" si="355"/>
        <v>0</v>
      </c>
      <c r="AT180" s="94">
        <f t="shared" si="355"/>
        <v>6897743.9561399994</v>
      </c>
      <c r="AU180" s="94">
        <f t="shared" si="355"/>
        <v>6768253.7039099997</v>
      </c>
      <c r="AV180" s="94">
        <f t="shared" si="355"/>
        <v>127000</v>
      </c>
      <c r="AW180" s="94">
        <f t="shared" si="355"/>
        <v>0</v>
      </c>
      <c r="AX180" s="182">
        <f>AZ180+BB180+BD180</f>
        <v>2318549.3824699996</v>
      </c>
      <c r="AY180" s="96">
        <f t="shared" si="347"/>
        <v>0.62731242558476152</v>
      </c>
      <c r="AZ180" s="182">
        <f>AZ202+AZ203</f>
        <v>2191549.3824699996</v>
      </c>
      <c r="BA180" s="96">
        <f t="shared" si="344"/>
        <v>0.63319423379227591</v>
      </c>
      <c r="BB180" s="416">
        <f>BB52+BB168+BB170</f>
        <v>127000</v>
      </c>
      <c r="BC180" s="96">
        <f>BB180/M180</f>
        <v>1</v>
      </c>
      <c r="BD180" s="416"/>
      <c r="BE180" s="416"/>
    </row>
    <row r="181" spans="1:59" s="188" customFormat="1" ht="46.5" hidden="1" customHeight="1" x14ac:dyDescent="0.25">
      <c r="A181" s="185"/>
      <c r="B181" s="186"/>
      <c r="C181" s="186"/>
      <c r="D181" s="186"/>
      <c r="E181" s="186"/>
      <c r="F181" s="186"/>
      <c r="G181" s="186"/>
      <c r="H181" s="186"/>
      <c r="I181" s="186"/>
      <c r="J181" s="186"/>
      <c r="K181" s="539"/>
      <c r="L181" s="539"/>
      <c r="M181" s="539"/>
      <c r="N181" s="539"/>
      <c r="O181" s="539">
        <f t="shared" si="304"/>
        <v>0</v>
      </c>
      <c r="P181" s="522" t="e">
        <f t="shared" si="299"/>
        <v>#DIV/0!</v>
      </c>
      <c r="Q181" s="539"/>
      <c r="R181" s="522" t="e">
        <f t="shared" si="300"/>
        <v>#DIV/0!</v>
      </c>
      <c r="S181" s="539"/>
      <c r="T181" s="539"/>
      <c r="U181" s="539"/>
      <c r="V181" s="539"/>
      <c r="W181" s="539"/>
      <c r="X181" s="96" t="e">
        <f t="shared" si="303"/>
        <v>#DIV/0!</v>
      </c>
      <c r="Y181" s="186"/>
      <c r="Z181" s="96" t="e">
        <f t="shared" si="301"/>
        <v>#DIV/0!</v>
      </c>
      <c r="AA181" s="186"/>
      <c r="AB181" s="96" t="e">
        <f t="shared" ref="AB181:AB203" si="356">AA181/M181</f>
        <v>#DIV/0!</v>
      </c>
      <c r="AC181" s="186"/>
      <c r="AD181" s="186"/>
      <c r="AE181" s="186"/>
      <c r="AF181" s="96" t="e">
        <f t="shared" si="307"/>
        <v>#DIV/0!</v>
      </c>
      <c r="AG181" s="186"/>
      <c r="AH181" s="96" t="e">
        <f t="shared" si="302"/>
        <v>#DIV/0!</v>
      </c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96" t="e">
        <f t="shared" si="347"/>
        <v>#DIV/0!</v>
      </c>
      <c r="AZ181" s="186"/>
      <c r="BA181" s="96" t="e">
        <f t="shared" si="344"/>
        <v>#DIV/0!</v>
      </c>
      <c r="BB181" s="186"/>
      <c r="BC181" s="96" t="e">
        <f t="shared" ref="BC181:BC203" si="357">BB181/M181</f>
        <v>#DIV/0!</v>
      </c>
      <c r="BD181" s="186"/>
      <c r="BE181" s="186"/>
      <c r="BF181" s="187"/>
      <c r="BG181" s="187"/>
    </row>
    <row r="182" spans="1:59" s="188" customFormat="1" ht="46.5" hidden="1" customHeight="1" x14ac:dyDescent="0.25">
      <c r="A182" s="185"/>
      <c r="B182" s="186"/>
      <c r="C182" s="186"/>
      <c r="D182" s="186"/>
      <c r="E182" s="186"/>
      <c r="F182" s="186"/>
      <c r="G182" s="186"/>
      <c r="H182" s="186"/>
      <c r="I182" s="186"/>
      <c r="J182" s="186"/>
      <c r="K182" s="539"/>
      <c r="L182" s="539"/>
      <c r="M182" s="539"/>
      <c r="N182" s="539"/>
      <c r="O182" s="539">
        <f t="shared" si="304"/>
        <v>0</v>
      </c>
      <c r="P182" s="522" t="e">
        <f t="shared" si="299"/>
        <v>#DIV/0!</v>
      </c>
      <c r="Q182" s="539"/>
      <c r="R182" s="522" t="e">
        <f t="shared" si="300"/>
        <v>#DIV/0!</v>
      </c>
      <c r="S182" s="539"/>
      <c r="T182" s="539"/>
      <c r="U182" s="539"/>
      <c r="V182" s="539"/>
      <c r="W182" s="539"/>
      <c r="X182" s="96" t="e">
        <f t="shared" si="303"/>
        <v>#DIV/0!</v>
      </c>
      <c r="Y182" s="186"/>
      <c r="Z182" s="96" t="e">
        <f t="shared" si="301"/>
        <v>#DIV/0!</v>
      </c>
      <c r="AA182" s="186"/>
      <c r="AB182" s="96" t="e">
        <f t="shared" si="356"/>
        <v>#DIV/0!</v>
      </c>
      <c r="AC182" s="186"/>
      <c r="AD182" s="186"/>
      <c r="AE182" s="186"/>
      <c r="AF182" s="96" t="e">
        <f t="shared" si="307"/>
        <v>#DIV/0!</v>
      </c>
      <c r="AG182" s="186"/>
      <c r="AH182" s="96" t="e">
        <f t="shared" si="302"/>
        <v>#DIV/0!</v>
      </c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96" t="e">
        <f t="shared" si="347"/>
        <v>#DIV/0!</v>
      </c>
      <c r="AZ182" s="186"/>
      <c r="BA182" s="96" t="e">
        <f t="shared" si="344"/>
        <v>#DIV/0!</v>
      </c>
      <c r="BB182" s="186"/>
      <c r="BC182" s="96" t="e">
        <f t="shared" si="357"/>
        <v>#DIV/0!</v>
      </c>
      <c r="BD182" s="186"/>
      <c r="BE182" s="186"/>
      <c r="BF182" s="187"/>
      <c r="BG182" s="187"/>
    </row>
    <row r="183" spans="1:59" s="188" customFormat="1" ht="46.5" hidden="1" customHeight="1" x14ac:dyDescent="0.25">
      <c r="A183" s="185"/>
      <c r="B183" s="186"/>
      <c r="C183" s="186"/>
      <c r="D183" s="186"/>
      <c r="E183" s="186"/>
      <c r="F183" s="186"/>
      <c r="G183" s="186"/>
      <c r="H183" s="186"/>
      <c r="I183" s="186"/>
      <c r="J183" s="186"/>
      <c r="K183" s="539"/>
      <c r="L183" s="539"/>
      <c r="M183" s="539"/>
      <c r="N183" s="539"/>
      <c r="O183" s="539">
        <f t="shared" si="304"/>
        <v>0</v>
      </c>
      <c r="P183" s="522" t="e">
        <f t="shared" si="299"/>
        <v>#DIV/0!</v>
      </c>
      <c r="Q183" s="539"/>
      <c r="R183" s="522" t="e">
        <f t="shared" si="300"/>
        <v>#DIV/0!</v>
      </c>
      <c r="S183" s="539"/>
      <c r="T183" s="539"/>
      <c r="U183" s="539"/>
      <c r="V183" s="539"/>
      <c r="W183" s="539"/>
      <c r="X183" s="96" t="e">
        <f t="shared" si="303"/>
        <v>#DIV/0!</v>
      </c>
      <c r="Y183" s="186"/>
      <c r="Z183" s="96" t="e">
        <f t="shared" si="301"/>
        <v>#DIV/0!</v>
      </c>
      <c r="AA183" s="186"/>
      <c r="AB183" s="96" t="e">
        <f t="shared" si="356"/>
        <v>#DIV/0!</v>
      </c>
      <c r="AC183" s="186"/>
      <c r="AD183" s="186"/>
      <c r="AE183" s="186"/>
      <c r="AF183" s="96" t="e">
        <f t="shared" si="307"/>
        <v>#DIV/0!</v>
      </c>
      <c r="AG183" s="186"/>
      <c r="AH183" s="96" t="e">
        <f t="shared" si="302"/>
        <v>#DIV/0!</v>
      </c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96" t="e">
        <f t="shared" si="347"/>
        <v>#DIV/0!</v>
      </c>
      <c r="AZ183" s="186"/>
      <c r="BA183" s="96" t="e">
        <f t="shared" si="344"/>
        <v>#DIV/0!</v>
      </c>
      <c r="BB183" s="186"/>
      <c r="BC183" s="96" t="e">
        <f t="shared" si="357"/>
        <v>#DIV/0!</v>
      </c>
      <c r="BD183" s="186"/>
      <c r="BE183" s="186"/>
      <c r="BF183" s="187"/>
      <c r="BG183" s="187"/>
    </row>
    <row r="184" spans="1:59" s="188" customFormat="1" ht="46.5" hidden="1" customHeight="1" x14ac:dyDescent="0.25">
      <c r="A184" s="185"/>
      <c r="B184" s="186"/>
      <c r="C184" s="186"/>
      <c r="D184" s="186"/>
      <c r="E184" s="186"/>
      <c r="F184" s="186"/>
      <c r="G184" s="186"/>
      <c r="H184" s="186"/>
      <c r="I184" s="186"/>
      <c r="J184" s="186"/>
      <c r="K184" s="539"/>
      <c r="L184" s="539"/>
      <c r="M184" s="539"/>
      <c r="N184" s="539"/>
      <c r="O184" s="539">
        <f t="shared" si="304"/>
        <v>0</v>
      </c>
      <c r="P184" s="522" t="e">
        <f t="shared" si="299"/>
        <v>#DIV/0!</v>
      </c>
      <c r="Q184" s="539"/>
      <c r="R184" s="522" t="e">
        <f t="shared" si="300"/>
        <v>#DIV/0!</v>
      </c>
      <c r="S184" s="539"/>
      <c r="T184" s="539"/>
      <c r="U184" s="539"/>
      <c r="V184" s="539"/>
      <c r="W184" s="539"/>
      <c r="X184" s="96" t="e">
        <f t="shared" si="303"/>
        <v>#DIV/0!</v>
      </c>
      <c r="Y184" s="186"/>
      <c r="Z184" s="96" t="e">
        <f t="shared" si="301"/>
        <v>#DIV/0!</v>
      </c>
      <c r="AA184" s="186"/>
      <c r="AB184" s="96" t="e">
        <f t="shared" si="356"/>
        <v>#DIV/0!</v>
      </c>
      <c r="AC184" s="186"/>
      <c r="AD184" s="186"/>
      <c r="AE184" s="186"/>
      <c r="AF184" s="96" t="e">
        <f t="shared" si="307"/>
        <v>#DIV/0!</v>
      </c>
      <c r="AG184" s="186"/>
      <c r="AH184" s="96" t="e">
        <f t="shared" si="302"/>
        <v>#DIV/0!</v>
      </c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96" t="e">
        <f t="shared" si="347"/>
        <v>#DIV/0!</v>
      </c>
      <c r="AZ184" s="186"/>
      <c r="BA184" s="96" t="e">
        <f t="shared" si="344"/>
        <v>#DIV/0!</v>
      </c>
      <c r="BB184" s="186"/>
      <c r="BC184" s="96" t="e">
        <f t="shared" si="357"/>
        <v>#DIV/0!</v>
      </c>
      <c r="BD184" s="186"/>
      <c r="BE184" s="186"/>
      <c r="BF184" s="187"/>
      <c r="BG184" s="187"/>
    </row>
    <row r="185" spans="1:59" s="188" customFormat="1" ht="46.5" hidden="1" customHeight="1" x14ac:dyDescent="0.25">
      <c r="A185" s="185"/>
      <c r="B185" s="186"/>
      <c r="C185" s="186"/>
      <c r="D185" s="186"/>
      <c r="E185" s="186"/>
      <c r="F185" s="186"/>
      <c r="G185" s="186"/>
      <c r="H185" s="186"/>
      <c r="I185" s="186"/>
      <c r="J185" s="186"/>
      <c r="K185" s="539"/>
      <c r="L185" s="539"/>
      <c r="M185" s="539"/>
      <c r="N185" s="539"/>
      <c r="O185" s="539">
        <f t="shared" si="304"/>
        <v>0</v>
      </c>
      <c r="P185" s="522" t="e">
        <f t="shared" si="299"/>
        <v>#DIV/0!</v>
      </c>
      <c r="Q185" s="539"/>
      <c r="R185" s="522" t="e">
        <f t="shared" si="300"/>
        <v>#DIV/0!</v>
      </c>
      <c r="S185" s="539"/>
      <c r="T185" s="539"/>
      <c r="U185" s="539"/>
      <c r="V185" s="539"/>
      <c r="W185" s="539"/>
      <c r="X185" s="96" t="e">
        <f t="shared" si="303"/>
        <v>#DIV/0!</v>
      </c>
      <c r="Y185" s="186"/>
      <c r="Z185" s="96" t="e">
        <f t="shared" si="301"/>
        <v>#DIV/0!</v>
      </c>
      <c r="AA185" s="186"/>
      <c r="AB185" s="96" t="e">
        <f t="shared" si="356"/>
        <v>#DIV/0!</v>
      </c>
      <c r="AC185" s="186"/>
      <c r="AD185" s="186"/>
      <c r="AE185" s="186"/>
      <c r="AF185" s="96" t="e">
        <f t="shared" si="307"/>
        <v>#DIV/0!</v>
      </c>
      <c r="AG185" s="186"/>
      <c r="AH185" s="96" t="e">
        <f t="shared" si="302"/>
        <v>#DIV/0!</v>
      </c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96" t="e">
        <f t="shared" si="347"/>
        <v>#DIV/0!</v>
      </c>
      <c r="AZ185" s="186"/>
      <c r="BA185" s="96" t="e">
        <f t="shared" si="344"/>
        <v>#DIV/0!</v>
      </c>
      <c r="BB185" s="186"/>
      <c r="BC185" s="96" t="e">
        <f t="shared" si="357"/>
        <v>#DIV/0!</v>
      </c>
      <c r="BD185" s="186"/>
      <c r="BE185" s="186"/>
      <c r="BF185" s="187"/>
      <c r="BG185" s="187"/>
    </row>
    <row r="186" spans="1:59" s="188" customFormat="1" ht="46.5" hidden="1" customHeight="1" x14ac:dyDescent="0.25">
      <c r="A186" s="185"/>
      <c r="B186" s="186"/>
      <c r="C186" s="186"/>
      <c r="D186" s="186"/>
      <c r="E186" s="186"/>
      <c r="F186" s="186"/>
      <c r="G186" s="186"/>
      <c r="H186" s="186"/>
      <c r="I186" s="186"/>
      <c r="J186" s="186"/>
      <c r="K186" s="539"/>
      <c r="L186" s="539"/>
      <c r="M186" s="539"/>
      <c r="N186" s="539"/>
      <c r="O186" s="539">
        <f t="shared" si="304"/>
        <v>0</v>
      </c>
      <c r="P186" s="522" t="e">
        <f t="shared" si="299"/>
        <v>#DIV/0!</v>
      </c>
      <c r="Q186" s="539"/>
      <c r="R186" s="522" t="e">
        <f t="shared" si="300"/>
        <v>#DIV/0!</v>
      </c>
      <c r="S186" s="539"/>
      <c r="T186" s="539"/>
      <c r="U186" s="539"/>
      <c r="V186" s="539"/>
      <c r="W186" s="539"/>
      <c r="X186" s="96" t="e">
        <f t="shared" si="303"/>
        <v>#DIV/0!</v>
      </c>
      <c r="Y186" s="186"/>
      <c r="Z186" s="96" t="e">
        <f t="shared" si="301"/>
        <v>#DIV/0!</v>
      </c>
      <c r="AA186" s="186"/>
      <c r="AB186" s="96" t="e">
        <f t="shared" si="356"/>
        <v>#DIV/0!</v>
      </c>
      <c r="AC186" s="186"/>
      <c r="AD186" s="186"/>
      <c r="AE186" s="186"/>
      <c r="AF186" s="96" t="e">
        <f t="shared" si="307"/>
        <v>#DIV/0!</v>
      </c>
      <c r="AG186" s="186"/>
      <c r="AH186" s="96" t="e">
        <f t="shared" si="302"/>
        <v>#DIV/0!</v>
      </c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96" t="e">
        <f t="shared" si="347"/>
        <v>#DIV/0!</v>
      </c>
      <c r="AZ186" s="186"/>
      <c r="BA186" s="96" t="e">
        <f t="shared" si="344"/>
        <v>#DIV/0!</v>
      </c>
      <c r="BB186" s="186"/>
      <c r="BC186" s="96" t="e">
        <f t="shared" si="357"/>
        <v>#DIV/0!</v>
      </c>
      <c r="BD186" s="186"/>
      <c r="BE186" s="186"/>
      <c r="BF186" s="187"/>
      <c r="BG186" s="187"/>
    </row>
    <row r="187" spans="1:59" s="188" customFormat="1" ht="46.5" hidden="1" customHeight="1" x14ac:dyDescent="0.25">
      <c r="A187" s="185"/>
      <c r="B187" s="186"/>
      <c r="C187" s="186"/>
      <c r="D187" s="186"/>
      <c r="E187" s="186"/>
      <c r="F187" s="186"/>
      <c r="G187" s="186"/>
      <c r="H187" s="186"/>
      <c r="I187" s="186"/>
      <c r="J187" s="186"/>
      <c r="K187" s="539"/>
      <c r="L187" s="539"/>
      <c r="M187" s="539"/>
      <c r="N187" s="539"/>
      <c r="O187" s="539">
        <f t="shared" si="304"/>
        <v>0</v>
      </c>
      <c r="P187" s="522" t="e">
        <f t="shared" si="299"/>
        <v>#DIV/0!</v>
      </c>
      <c r="Q187" s="539"/>
      <c r="R187" s="522" t="e">
        <f t="shared" si="300"/>
        <v>#DIV/0!</v>
      </c>
      <c r="S187" s="539"/>
      <c r="T187" s="539"/>
      <c r="U187" s="539"/>
      <c r="V187" s="539"/>
      <c r="W187" s="539"/>
      <c r="X187" s="96" t="e">
        <f t="shared" si="303"/>
        <v>#DIV/0!</v>
      </c>
      <c r="Y187" s="186"/>
      <c r="Z187" s="96" t="e">
        <f t="shared" si="301"/>
        <v>#DIV/0!</v>
      </c>
      <c r="AA187" s="186"/>
      <c r="AB187" s="96" t="e">
        <f t="shared" si="356"/>
        <v>#DIV/0!</v>
      </c>
      <c r="AC187" s="186"/>
      <c r="AD187" s="186"/>
      <c r="AE187" s="186"/>
      <c r="AF187" s="96" t="e">
        <f t="shared" si="307"/>
        <v>#DIV/0!</v>
      </c>
      <c r="AG187" s="186"/>
      <c r="AH187" s="96" t="e">
        <f t="shared" si="302"/>
        <v>#DIV/0!</v>
      </c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96" t="e">
        <f t="shared" si="347"/>
        <v>#DIV/0!</v>
      </c>
      <c r="AZ187" s="186"/>
      <c r="BA187" s="96" t="e">
        <f t="shared" si="344"/>
        <v>#DIV/0!</v>
      </c>
      <c r="BB187" s="186"/>
      <c r="BC187" s="96" t="e">
        <f t="shared" si="357"/>
        <v>#DIV/0!</v>
      </c>
      <c r="BD187" s="186"/>
      <c r="BE187" s="186"/>
      <c r="BF187" s="187"/>
      <c r="BG187" s="187"/>
    </row>
    <row r="188" spans="1:59" s="188" customFormat="1" ht="46.5" hidden="1" customHeight="1" x14ac:dyDescent="0.25">
      <c r="A188" s="185"/>
      <c r="B188" s="186"/>
      <c r="C188" s="186"/>
      <c r="D188" s="186"/>
      <c r="E188" s="186"/>
      <c r="F188" s="186"/>
      <c r="G188" s="186"/>
      <c r="H188" s="186"/>
      <c r="I188" s="186"/>
      <c r="J188" s="186"/>
      <c r="K188" s="539"/>
      <c r="L188" s="539"/>
      <c r="M188" s="539"/>
      <c r="N188" s="539"/>
      <c r="O188" s="539">
        <f t="shared" si="304"/>
        <v>0</v>
      </c>
      <c r="P188" s="522" t="e">
        <f t="shared" si="299"/>
        <v>#DIV/0!</v>
      </c>
      <c r="Q188" s="539"/>
      <c r="R188" s="522" t="e">
        <f t="shared" si="300"/>
        <v>#DIV/0!</v>
      </c>
      <c r="S188" s="539"/>
      <c r="T188" s="539"/>
      <c r="U188" s="539"/>
      <c r="V188" s="539"/>
      <c r="W188" s="539"/>
      <c r="X188" s="96" t="e">
        <f t="shared" si="303"/>
        <v>#DIV/0!</v>
      </c>
      <c r="Y188" s="186"/>
      <c r="Z188" s="96" t="e">
        <f t="shared" si="301"/>
        <v>#DIV/0!</v>
      </c>
      <c r="AA188" s="186"/>
      <c r="AB188" s="96" t="e">
        <f t="shared" si="356"/>
        <v>#DIV/0!</v>
      </c>
      <c r="AC188" s="186"/>
      <c r="AD188" s="186"/>
      <c r="AE188" s="186"/>
      <c r="AF188" s="96" t="e">
        <f t="shared" si="307"/>
        <v>#DIV/0!</v>
      </c>
      <c r="AG188" s="186"/>
      <c r="AH188" s="96" t="e">
        <f t="shared" si="302"/>
        <v>#DIV/0!</v>
      </c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96" t="e">
        <f t="shared" si="347"/>
        <v>#DIV/0!</v>
      </c>
      <c r="AZ188" s="186"/>
      <c r="BA188" s="96" t="e">
        <f t="shared" si="344"/>
        <v>#DIV/0!</v>
      </c>
      <c r="BB188" s="186"/>
      <c r="BC188" s="96" t="e">
        <f t="shared" si="357"/>
        <v>#DIV/0!</v>
      </c>
      <c r="BD188" s="186"/>
      <c r="BE188" s="186"/>
      <c r="BF188" s="187"/>
      <c r="BG188" s="187"/>
    </row>
    <row r="189" spans="1:59" s="188" customFormat="1" ht="46.5" hidden="1" customHeight="1" x14ac:dyDescent="0.25">
      <c r="A189" s="185"/>
      <c r="B189" s="186"/>
      <c r="C189" s="186"/>
      <c r="D189" s="186"/>
      <c r="E189" s="186"/>
      <c r="F189" s="186"/>
      <c r="G189" s="186"/>
      <c r="H189" s="186"/>
      <c r="I189" s="186"/>
      <c r="J189" s="186"/>
      <c r="K189" s="539"/>
      <c r="L189" s="539"/>
      <c r="M189" s="539"/>
      <c r="N189" s="539"/>
      <c r="O189" s="539">
        <f t="shared" si="304"/>
        <v>0</v>
      </c>
      <c r="P189" s="522" t="e">
        <f t="shared" si="299"/>
        <v>#DIV/0!</v>
      </c>
      <c r="Q189" s="539"/>
      <c r="R189" s="522" t="e">
        <f t="shared" si="300"/>
        <v>#DIV/0!</v>
      </c>
      <c r="S189" s="539"/>
      <c r="T189" s="539"/>
      <c r="U189" s="539"/>
      <c r="V189" s="539"/>
      <c r="W189" s="539"/>
      <c r="X189" s="96" t="e">
        <f t="shared" si="303"/>
        <v>#DIV/0!</v>
      </c>
      <c r="Y189" s="186"/>
      <c r="Z189" s="96" t="e">
        <f t="shared" si="301"/>
        <v>#DIV/0!</v>
      </c>
      <c r="AA189" s="186"/>
      <c r="AB189" s="96" t="e">
        <f t="shared" si="356"/>
        <v>#DIV/0!</v>
      </c>
      <c r="AC189" s="186"/>
      <c r="AD189" s="186"/>
      <c r="AE189" s="186"/>
      <c r="AF189" s="96" t="e">
        <f t="shared" si="307"/>
        <v>#DIV/0!</v>
      </c>
      <c r="AG189" s="186"/>
      <c r="AH189" s="96" t="e">
        <f t="shared" si="302"/>
        <v>#DIV/0!</v>
      </c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96" t="e">
        <f t="shared" si="347"/>
        <v>#DIV/0!</v>
      </c>
      <c r="AZ189" s="186"/>
      <c r="BA189" s="96" t="e">
        <f t="shared" si="344"/>
        <v>#DIV/0!</v>
      </c>
      <c r="BB189" s="186"/>
      <c r="BC189" s="96" t="e">
        <f t="shared" si="357"/>
        <v>#DIV/0!</v>
      </c>
      <c r="BD189" s="186"/>
      <c r="BE189" s="186"/>
      <c r="BF189" s="187"/>
      <c r="BG189" s="187"/>
    </row>
    <row r="190" spans="1:59" s="188" customFormat="1" ht="46.5" hidden="1" customHeight="1" x14ac:dyDescent="0.25">
      <c r="A190" s="185"/>
      <c r="B190" s="186"/>
      <c r="C190" s="186"/>
      <c r="D190" s="186"/>
      <c r="E190" s="186"/>
      <c r="F190" s="186"/>
      <c r="G190" s="186"/>
      <c r="H190" s="186"/>
      <c r="I190" s="186"/>
      <c r="J190" s="186"/>
      <c r="K190" s="539"/>
      <c r="L190" s="539"/>
      <c r="M190" s="539"/>
      <c r="N190" s="539"/>
      <c r="O190" s="539">
        <f t="shared" si="304"/>
        <v>0</v>
      </c>
      <c r="P190" s="522" t="e">
        <f t="shared" si="299"/>
        <v>#DIV/0!</v>
      </c>
      <c r="Q190" s="539"/>
      <c r="R190" s="522" t="e">
        <f t="shared" si="300"/>
        <v>#DIV/0!</v>
      </c>
      <c r="S190" s="539"/>
      <c r="T190" s="539"/>
      <c r="U190" s="539"/>
      <c r="V190" s="539"/>
      <c r="W190" s="539"/>
      <c r="X190" s="96" t="e">
        <f t="shared" si="303"/>
        <v>#DIV/0!</v>
      </c>
      <c r="Y190" s="186"/>
      <c r="Z190" s="96" t="e">
        <f t="shared" si="301"/>
        <v>#DIV/0!</v>
      </c>
      <c r="AA190" s="186"/>
      <c r="AB190" s="96" t="e">
        <f t="shared" si="356"/>
        <v>#DIV/0!</v>
      </c>
      <c r="AC190" s="186"/>
      <c r="AD190" s="186"/>
      <c r="AE190" s="186"/>
      <c r="AF190" s="96" t="e">
        <f t="shared" si="307"/>
        <v>#DIV/0!</v>
      </c>
      <c r="AG190" s="186"/>
      <c r="AH190" s="96" t="e">
        <f t="shared" si="302"/>
        <v>#DIV/0!</v>
      </c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96" t="e">
        <f t="shared" si="347"/>
        <v>#DIV/0!</v>
      </c>
      <c r="AZ190" s="186"/>
      <c r="BA190" s="96" t="e">
        <f t="shared" si="344"/>
        <v>#DIV/0!</v>
      </c>
      <c r="BB190" s="186"/>
      <c r="BC190" s="96" t="e">
        <f t="shared" si="357"/>
        <v>#DIV/0!</v>
      </c>
      <c r="BD190" s="186"/>
      <c r="BE190" s="186"/>
      <c r="BF190" s="187"/>
      <c r="BG190" s="187"/>
    </row>
    <row r="191" spans="1:59" s="188" customFormat="1" ht="46.5" hidden="1" customHeight="1" x14ac:dyDescent="0.25">
      <c r="A191" s="185"/>
      <c r="B191" s="186"/>
      <c r="C191" s="186"/>
      <c r="D191" s="186"/>
      <c r="E191" s="186"/>
      <c r="F191" s="186"/>
      <c r="G191" s="186"/>
      <c r="H191" s="186"/>
      <c r="I191" s="186"/>
      <c r="J191" s="186"/>
      <c r="K191" s="539"/>
      <c r="L191" s="539"/>
      <c r="M191" s="539"/>
      <c r="N191" s="539"/>
      <c r="O191" s="539">
        <f t="shared" si="304"/>
        <v>0</v>
      </c>
      <c r="P191" s="522" t="e">
        <f t="shared" si="299"/>
        <v>#DIV/0!</v>
      </c>
      <c r="Q191" s="539"/>
      <c r="R191" s="522" t="e">
        <f t="shared" si="300"/>
        <v>#DIV/0!</v>
      </c>
      <c r="S191" s="539"/>
      <c r="T191" s="539"/>
      <c r="U191" s="539"/>
      <c r="V191" s="539"/>
      <c r="W191" s="539"/>
      <c r="X191" s="96" t="e">
        <f t="shared" si="303"/>
        <v>#DIV/0!</v>
      </c>
      <c r="Y191" s="186"/>
      <c r="Z191" s="96" t="e">
        <f t="shared" si="301"/>
        <v>#DIV/0!</v>
      </c>
      <c r="AA191" s="186"/>
      <c r="AB191" s="96" t="e">
        <f t="shared" si="356"/>
        <v>#DIV/0!</v>
      </c>
      <c r="AC191" s="186"/>
      <c r="AD191" s="186"/>
      <c r="AE191" s="186"/>
      <c r="AF191" s="96" t="e">
        <f t="shared" si="307"/>
        <v>#DIV/0!</v>
      </c>
      <c r="AG191" s="186"/>
      <c r="AH191" s="96" t="e">
        <f t="shared" si="302"/>
        <v>#DIV/0!</v>
      </c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96" t="e">
        <f t="shared" si="347"/>
        <v>#DIV/0!</v>
      </c>
      <c r="AZ191" s="186"/>
      <c r="BA191" s="96" t="e">
        <f t="shared" si="344"/>
        <v>#DIV/0!</v>
      </c>
      <c r="BB191" s="186"/>
      <c r="BC191" s="96" t="e">
        <f t="shared" si="357"/>
        <v>#DIV/0!</v>
      </c>
      <c r="BD191" s="186"/>
      <c r="BE191" s="186"/>
      <c r="BF191" s="187"/>
      <c r="BG191" s="187"/>
    </row>
    <row r="192" spans="1:59" s="188" customFormat="1" ht="46.5" hidden="1" customHeight="1" x14ac:dyDescent="0.25">
      <c r="A192" s="185"/>
      <c r="B192" s="186"/>
      <c r="C192" s="186"/>
      <c r="D192" s="186"/>
      <c r="E192" s="186"/>
      <c r="F192" s="186"/>
      <c r="G192" s="186"/>
      <c r="H192" s="186"/>
      <c r="I192" s="186"/>
      <c r="J192" s="186"/>
      <c r="K192" s="539"/>
      <c r="L192" s="539"/>
      <c r="M192" s="539"/>
      <c r="N192" s="539"/>
      <c r="O192" s="539">
        <f t="shared" si="304"/>
        <v>0</v>
      </c>
      <c r="P192" s="522" t="e">
        <f t="shared" si="299"/>
        <v>#DIV/0!</v>
      </c>
      <c r="Q192" s="539"/>
      <c r="R192" s="522" t="e">
        <f t="shared" si="300"/>
        <v>#DIV/0!</v>
      </c>
      <c r="S192" s="539"/>
      <c r="T192" s="539"/>
      <c r="U192" s="539"/>
      <c r="V192" s="539"/>
      <c r="W192" s="539"/>
      <c r="X192" s="96" t="e">
        <f t="shared" si="303"/>
        <v>#DIV/0!</v>
      </c>
      <c r="Y192" s="186"/>
      <c r="Z192" s="96" t="e">
        <f t="shared" si="301"/>
        <v>#DIV/0!</v>
      </c>
      <c r="AA192" s="186"/>
      <c r="AB192" s="96" t="e">
        <f t="shared" si="356"/>
        <v>#DIV/0!</v>
      </c>
      <c r="AC192" s="186"/>
      <c r="AD192" s="186"/>
      <c r="AE192" s="186"/>
      <c r="AF192" s="96" t="e">
        <f t="shared" si="307"/>
        <v>#DIV/0!</v>
      </c>
      <c r="AG192" s="186"/>
      <c r="AH192" s="96" t="e">
        <f t="shared" si="302"/>
        <v>#DIV/0!</v>
      </c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96" t="e">
        <f t="shared" si="347"/>
        <v>#DIV/0!</v>
      </c>
      <c r="AZ192" s="186"/>
      <c r="BA192" s="96" t="e">
        <f t="shared" si="344"/>
        <v>#DIV/0!</v>
      </c>
      <c r="BB192" s="186"/>
      <c r="BC192" s="96" t="e">
        <f t="shared" si="357"/>
        <v>#DIV/0!</v>
      </c>
      <c r="BD192" s="186"/>
      <c r="BE192" s="186"/>
      <c r="BF192" s="187"/>
      <c r="BG192" s="187"/>
    </row>
    <row r="193" spans="1:59" s="188" customFormat="1" ht="46.5" hidden="1" customHeight="1" x14ac:dyDescent="0.25">
      <c r="A193" s="185"/>
      <c r="B193" s="186"/>
      <c r="C193" s="186"/>
      <c r="D193" s="186"/>
      <c r="E193" s="186"/>
      <c r="F193" s="186"/>
      <c r="G193" s="186"/>
      <c r="H193" s="186"/>
      <c r="I193" s="186"/>
      <c r="J193" s="186"/>
      <c r="K193" s="539"/>
      <c r="L193" s="539"/>
      <c r="M193" s="539"/>
      <c r="N193" s="539"/>
      <c r="O193" s="539">
        <f t="shared" si="304"/>
        <v>0</v>
      </c>
      <c r="P193" s="522" t="e">
        <f t="shared" si="299"/>
        <v>#DIV/0!</v>
      </c>
      <c r="Q193" s="539"/>
      <c r="R193" s="522" t="e">
        <f t="shared" si="300"/>
        <v>#DIV/0!</v>
      </c>
      <c r="S193" s="539"/>
      <c r="T193" s="539"/>
      <c r="U193" s="539"/>
      <c r="V193" s="539"/>
      <c r="W193" s="539"/>
      <c r="X193" s="96" t="e">
        <f t="shared" si="303"/>
        <v>#DIV/0!</v>
      </c>
      <c r="Y193" s="186"/>
      <c r="Z193" s="96" t="e">
        <f t="shared" si="301"/>
        <v>#DIV/0!</v>
      </c>
      <c r="AA193" s="186"/>
      <c r="AB193" s="96" t="e">
        <f t="shared" si="356"/>
        <v>#DIV/0!</v>
      </c>
      <c r="AC193" s="186"/>
      <c r="AD193" s="186"/>
      <c r="AE193" s="186"/>
      <c r="AF193" s="96" t="e">
        <f t="shared" si="307"/>
        <v>#DIV/0!</v>
      </c>
      <c r="AG193" s="186"/>
      <c r="AH193" s="96" t="e">
        <f t="shared" si="302"/>
        <v>#DIV/0!</v>
      </c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96" t="e">
        <f t="shared" si="347"/>
        <v>#DIV/0!</v>
      </c>
      <c r="AZ193" s="186"/>
      <c r="BA193" s="96" t="e">
        <f t="shared" si="344"/>
        <v>#DIV/0!</v>
      </c>
      <c r="BB193" s="186"/>
      <c r="BC193" s="96" t="e">
        <f t="shared" si="357"/>
        <v>#DIV/0!</v>
      </c>
      <c r="BD193" s="186"/>
      <c r="BE193" s="186"/>
      <c r="BF193" s="187"/>
      <c r="BG193" s="187"/>
    </row>
    <row r="194" spans="1:59" s="188" customFormat="1" ht="46.5" hidden="1" customHeight="1" x14ac:dyDescent="0.25">
      <c r="A194" s="185"/>
      <c r="B194" s="186"/>
      <c r="C194" s="186"/>
      <c r="D194" s="186"/>
      <c r="E194" s="186"/>
      <c r="F194" s="186"/>
      <c r="G194" s="186"/>
      <c r="H194" s="186"/>
      <c r="I194" s="186"/>
      <c r="J194" s="186"/>
      <c r="K194" s="539"/>
      <c r="L194" s="539"/>
      <c r="M194" s="539"/>
      <c r="N194" s="539"/>
      <c r="O194" s="539">
        <f t="shared" si="304"/>
        <v>0</v>
      </c>
      <c r="P194" s="522" t="e">
        <f t="shared" si="299"/>
        <v>#DIV/0!</v>
      </c>
      <c r="Q194" s="539"/>
      <c r="R194" s="522" t="e">
        <f t="shared" si="300"/>
        <v>#DIV/0!</v>
      </c>
      <c r="S194" s="539"/>
      <c r="T194" s="539"/>
      <c r="U194" s="539"/>
      <c r="V194" s="539"/>
      <c r="W194" s="539"/>
      <c r="X194" s="96" t="e">
        <f t="shared" si="303"/>
        <v>#DIV/0!</v>
      </c>
      <c r="Y194" s="186"/>
      <c r="Z194" s="96" t="e">
        <f t="shared" si="301"/>
        <v>#DIV/0!</v>
      </c>
      <c r="AA194" s="186"/>
      <c r="AB194" s="96" t="e">
        <f t="shared" si="356"/>
        <v>#DIV/0!</v>
      </c>
      <c r="AC194" s="186"/>
      <c r="AD194" s="186"/>
      <c r="AE194" s="186"/>
      <c r="AF194" s="96" t="e">
        <f t="shared" si="307"/>
        <v>#DIV/0!</v>
      </c>
      <c r="AG194" s="186"/>
      <c r="AH194" s="96" t="e">
        <f t="shared" si="302"/>
        <v>#DIV/0!</v>
      </c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96" t="e">
        <f t="shared" si="347"/>
        <v>#DIV/0!</v>
      </c>
      <c r="AZ194" s="186"/>
      <c r="BA194" s="96" t="e">
        <f t="shared" si="344"/>
        <v>#DIV/0!</v>
      </c>
      <c r="BB194" s="186"/>
      <c r="BC194" s="96" t="e">
        <f t="shared" si="357"/>
        <v>#DIV/0!</v>
      </c>
      <c r="BD194" s="186"/>
      <c r="BE194" s="186"/>
      <c r="BF194" s="187"/>
      <c r="BG194" s="187"/>
    </row>
    <row r="195" spans="1:59" s="188" customFormat="1" ht="46.5" hidden="1" customHeight="1" x14ac:dyDescent="0.25">
      <c r="A195" s="185"/>
      <c r="B195" s="186"/>
      <c r="C195" s="186"/>
      <c r="D195" s="186"/>
      <c r="E195" s="186"/>
      <c r="F195" s="186"/>
      <c r="G195" s="186"/>
      <c r="H195" s="186"/>
      <c r="I195" s="186"/>
      <c r="J195" s="186"/>
      <c r="K195" s="539"/>
      <c r="L195" s="539"/>
      <c r="M195" s="539"/>
      <c r="N195" s="539"/>
      <c r="O195" s="539">
        <f t="shared" si="304"/>
        <v>0</v>
      </c>
      <c r="P195" s="522" t="e">
        <f t="shared" si="299"/>
        <v>#DIV/0!</v>
      </c>
      <c r="Q195" s="539"/>
      <c r="R195" s="522" t="e">
        <f t="shared" si="300"/>
        <v>#DIV/0!</v>
      </c>
      <c r="S195" s="539"/>
      <c r="T195" s="539"/>
      <c r="U195" s="539"/>
      <c r="V195" s="539"/>
      <c r="W195" s="539"/>
      <c r="X195" s="96" t="e">
        <f t="shared" si="303"/>
        <v>#DIV/0!</v>
      </c>
      <c r="Y195" s="186"/>
      <c r="Z195" s="96" t="e">
        <f t="shared" si="301"/>
        <v>#DIV/0!</v>
      </c>
      <c r="AA195" s="186"/>
      <c r="AB195" s="96" t="e">
        <f t="shared" si="356"/>
        <v>#DIV/0!</v>
      </c>
      <c r="AC195" s="186"/>
      <c r="AD195" s="186"/>
      <c r="AE195" s="186"/>
      <c r="AF195" s="96" t="e">
        <f t="shared" si="307"/>
        <v>#DIV/0!</v>
      </c>
      <c r="AG195" s="186"/>
      <c r="AH195" s="96" t="e">
        <f t="shared" si="302"/>
        <v>#DIV/0!</v>
      </c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96" t="e">
        <f t="shared" si="347"/>
        <v>#DIV/0!</v>
      </c>
      <c r="AZ195" s="186"/>
      <c r="BA195" s="96" t="e">
        <f t="shared" si="344"/>
        <v>#DIV/0!</v>
      </c>
      <c r="BB195" s="186"/>
      <c r="BC195" s="96" t="e">
        <f t="shared" si="357"/>
        <v>#DIV/0!</v>
      </c>
      <c r="BD195" s="186"/>
      <c r="BE195" s="186"/>
      <c r="BF195" s="187"/>
      <c r="BG195" s="187"/>
    </row>
    <row r="196" spans="1:59" s="188" customFormat="1" ht="46.5" hidden="1" customHeight="1" x14ac:dyDescent="0.25">
      <c r="A196" s="185"/>
      <c r="B196" s="186"/>
      <c r="C196" s="186"/>
      <c r="D196" s="186"/>
      <c r="E196" s="186"/>
      <c r="F196" s="186"/>
      <c r="G196" s="186"/>
      <c r="H196" s="186"/>
      <c r="I196" s="186"/>
      <c r="J196" s="186"/>
      <c r="K196" s="539"/>
      <c r="L196" s="539"/>
      <c r="M196" s="539"/>
      <c r="N196" s="539"/>
      <c r="O196" s="539">
        <f t="shared" si="304"/>
        <v>0</v>
      </c>
      <c r="P196" s="522" t="e">
        <f t="shared" si="299"/>
        <v>#DIV/0!</v>
      </c>
      <c r="Q196" s="539"/>
      <c r="R196" s="522" t="e">
        <f t="shared" si="300"/>
        <v>#DIV/0!</v>
      </c>
      <c r="S196" s="539"/>
      <c r="T196" s="539"/>
      <c r="U196" s="539"/>
      <c r="V196" s="539"/>
      <c r="W196" s="539"/>
      <c r="X196" s="96" t="e">
        <f t="shared" si="303"/>
        <v>#DIV/0!</v>
      </c>
      <c r="Y196" s="186"/>
      <c r="Z196" s="96" t="e">
        <f t="shared" si="301"/>
        <v>#DIV/0!</v>
      </c>
      <c r="AA196" s="186"/>
      <c r="AB196" s="96" t="e">
        <f t="shared" si="356"/>
        <v>#DIV/0!</v>
      </c>
      <c r="AC196" s="186"/>
      <c r="AD196" s="186"/>
      <c r="AE196" s="186"/>
      <c r="AF196" s="96" t="e">
        <f t="shared" si="307"/>
        <v>#DIV/0!</v>
      </c>
      <c r="AG196" s="186"/>
      <c r="AH196" s="96" t="e">
        <f t="shared" si="302"/>
        <v>#DIV/0!</v>
      </c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96" t="e">
        <f t="shared" si="347"/>
        <v>#DIV/0!</v>
      </c>
      <c r="AZ196" s="186"/>
      <c r="BA196" s="96" t="e">
        <f t="shared" si="344"/>
        <v>#DIV/0!</v>
      </c>
      <c r="BB196" s="186"/>
      <c r="BC196" s="96" t="e">
        <f t="shared" si="357"/>
        <v>#DIV/0!</v>
      </c>
      <c r="BD196" s="186"/>
      <c r="BE196" s="186"/>
      <c r="BF196" s="187"/>
      <c r="BG196" s="187"/>
    </row>
    <row r="197" spans="1:59" s="188" customFormat="1" ht="46.5" hidden="1" customHeight="1" x14ac:dyDescent="0.25">
      <c r="A197" s="185"/>
      <c r="B197" s="186"/>
      <c r="C197" s="186"/>
      <c r="D197" s="186"/>
      <c r="E197" s="186"/>
      <c r="F197" s="186"/>
      <c r="G197" s="186"/>
      <c r="H197" s="186"/>
      <c r="I197" s="186"/>
      <c r="J197" s="186"/>
      <c r="K197" s="539"/>
      <c r="L197" s="539"/>
      <c r="M197" s="539"/>
      <c r="N197" s="539"/>
      <c r="O197" s="539">
        <f t="shared" si="304"/>
        <v>0</v>
      </c>
      <c r="P197" s="522" t="e">
        <f t="shared" si="299"/>
        <v>#DIV/0!</v>
      </c>
      <c r="Q197" s="539"/>
      <c r="R197" s="522" t="e">
        <f t="shared" si="300"/>
        <v>#DIV/0!</v>
      </c>
      <c r="S197" s="539"/>
      <c r="T197" s="539"/>
      <c r="U197" s="539"/>
      <c r="V197" s="539"/>
      <c r="W197" s="539"/>
      <c r="X197" s="96" t="e">
        <f t="shared" si="303"/>
        <v>#DIV/0!</v>
      </c>
      <c r="Y197" s="186"/>
      <c r="Z197" s="96" t="e">
        <f t="shared" si="301"/>
        <v>#DIV/0!</v>
      </c>
      <c r="AA197" s="186"/>
      <c r="AB197" s="96" t="e">
        <f t="shared" si="356"/>
        <v>#DIV/0!</v>
      </c>
      <c r="AC197" s="186"/>
      <c r="AD197" s="186"/>
      <c r="AE197" s="186"/>
      <c r="AF197" s="96" t="e">
        <f t="shared" si="307"/>
        <v>#DIV/0!</v>
      </c>
      <c r="AG197" s="186"/>
      <c r="AH197" s="96" t="e">
        <f t="shared" si="302"/>
        <v>#DIV/0!</v>
      </c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96" t="e">
        <f t="shared" si="347"/>
        <v>#DIV/0!</v>
      </c>
      <c r="AZ197" s="186"/>
      <c r="BA197" s="96" t="e">
        <f t="shared" si="344"/>
        <v>#DIV/0!</v>
      </c>
      <c r="BB197" s="186"/>
      <c r="BC197" s="96" t="e">
        <f t="shared" si="357"/>
        <v>#DIV/0!</v>
      </c>
      <c r="BD197" s="186"/>
      <c r="BE197" s="186"/>
      <c r="BF197" s="187"/>
      <c r="BG197" s="187"/>
    </row>
    <row r="198" spans="1:59" s="188" customFormat="1" ht="46.5" hidden="1" customHeight="1" x14ac:dyDescent="0.25">
      <c r="A198" s="185"/>
      <c r="B198" s="186"/>
      <c r="C198" s="186"/>
      <c r="D198" s="186"/>
      <c r="E198" s="186"/>
      <c r="F198" s="186"/>
      <c r="G198" s="186"/>
      <c r="H198" s="186"/>
      <c r="I198" s="186"/>
      <c r="J198" s="186"/>
      <c r="K198" s="539"/>
      <c r="L198" s="539"/>
      <c r="M198" s="539"/>
      <c r="N198" s="539"/>
      <c r="O198" s="539">
        <f t="shared" si="304"/>
        <v>0</v>
      </c>
      <c r="P198" s="522" t="e">
        <f t="shared" si="299"/>
        <v>#DIV/0!</v>
      </c>
      <c r="Q198" s="539"/>
      <c r="R198" s="522" t="e">
        <f t="shared" si="300"/>
        <v>#DIV/0!</v>
      </c>
      <c r="S198" s="539"/>
      <c r="T198" s="539"/>
      <c r="U198" s="539"/>
      <c r="V198" s="539"/>
      <c r="W198" s="539"/>
      <c r="X198" s="96" t="e">
        <f t="shared" si="303"/>
        <v>#DIV/0!</v>
      </c>
      <c r="Y198" s="186"/>
      <c r="Z198" s="96" t="e">
        <f t="shared" si="301"/>
        <v>#DIV/0!</v>
      </c>
      <c r="AA198" s="186"/>
      <c r="AB198" s="96" t="e">
        <f t="shared" si="356"/>
        <v>#DIV/0!</v>
      </c>
      <c r="AC198" s="186"/>
      <c r="AD198" s="186"/>
      <c r="AE198" s="186"/>
      <c r="AF198" s="96" t="e">
        <f t="shared" si="307"/>
        <v>#DIV/0!</v>
      </c>
      <c r="AG198" s="186"/>
      <c r="AH198" s="96" t="e">
        <f t="shared" si="302"/>
        <v>#DIV/0!</v>
      </c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96" t="e">
        <f t="shared" si="347"/>
        <v>#DIV/0!</v>
      </c>
      <c r="AZ198" s="186"/>
      <c r="BA198" s="96" t="e">
        <f t="shared" si="344"/>
        <v>#DIV/0!</v>
      </c>
      <c r="BB198" s="186"/>
      <c r="BC198" s="96" t="e">
        <f t="shared" si="357"/>
        <v>#DIV/0!</v>
      </c>
      <c r="BD198" s="186"/>
      <c r="BE198" s="186"/>
      <c r="BF198" s="187"/>
      <c r="BG198" s="187"/>
    </row>
    <row r="199" spans="1:59" s="75" customFormat="1" ht="46.5" hidden="1" customHeight="1" x14ac:dyDescent="0.25">
      <c r="B199" s="186"/>
      <c r="C199" s="186"/>
      <c r="D199" s="186"/>
      <c r="E199" s="186"/>
      <c r="F199" s="186"/>
      <c r="G199" s="186"/>
      <c r="H199" s="186"/>
      <c r="I199" s="186"/>
      <c r="J199" s="186"/>
      <c r="K199" s="539"/>
      <c r="L199" s="539"/>
      <c r="M199" s="539"/>
      <c r="N199" s="539"/>
      <c r="O199" s="539">
        <f t="shared" si="304"/>
        <v>0</v>
      </c>
      <c r="P199" s="522" t="e">
        <f t="shared" ref="P199:P203" si="358">O199/K199</f>
        <v>#DIV/0!</v>
      </c>
      <c r="Q199" s="539"/>
      <c r="R199" s="522" t="e">
        <f t="shared" ref="R199:R203" si="359">Q199/L199</f>
        <v>#DIV/0!</v>
      </c>
      <c r="S199" s="539"/>
      <c r="T199" s="539"/>
      <c r="U199" s="539"/>
      <c r="V199" s="539"/>
      <c r="W199" s="539"/>
      <c r="X199" s="96" t="e">
        <f t="shared" si="303"/>
        <v>#DIV/0!</v>
      </c>
      <c r="Y199" s="186"/>
      <c r="Z199" s="96" t="e">
        <f t="shared" ref="Z199:Z203" si="360">Y199/L199</f>
        <v>#DIV/0!</v>
      </c>
      <c r="AA199" s="186"/>
      <c r="AB199" s="96" t="e">
        <f t="shared" si="356"/>
        <v>#DIV/0!</v>
      </c>
      <c r="AC199" s="186"/>
      <c r="AD199" s="186"/>
      <c r="AE199" s="186"/>
      <c r="AF199" s="96" t="e">
        <f t="shared" si="307"/>
        <v>#DIV/0!</v>
      </c>
      <c r="AG199" s="186"/>
      <c r="AH199" s="96" t="e">
        <f t="shared" ref="AH199:AH203" si="361">AG199/L199</f>
        <v>#DIV/0!</v>
      </c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96" t="e">
        <f t="shared" si="347"/>
        <v>#DIV/0!</v>
      </c>
      <c r="AZ199" s="186"/>
      <c r="BA199" s="96" t="e">
        <f t="shared" si="344"/>
        <v>#DIV/0!</v>
      </c>
      <c r="BB199" s="186"/>
      <c r="BC199" s="96" t="e">
        <f t="shared" si="357"/>
        <v>#DIV/0!</v>
      </c>
      <c r="BD199" s="186"/>
      <c r="BE199" s="186"/>
      <c r="BF199" s="74"/>
      <c r="BG199" s="74"/>
    </row>
    <row r="200" spans="1:59" s="75" customFormat="1" ht="46.5" hidden="1" customHeight="1" x14ac:dyDescent="0.25">
      <c r="B200" s="186"/>
      <c r="C200" s="186"/>
      <c r="D200" s="186"/>
      <c r="E200" s="186"/>
      <c r="F200" s="186"/>
      <c r="G200" s="186"/>
      <c r="H200" s="186"/>
      <c r="I200" s="186"/>
      <c r="J200" s="186"/>
      <c r="K200" s="539"/>
      <c r="L200" s="539"/>
      <c r="M200" s="539"/>
      <c r="N200" s="539"/>
      <c r="O200" s="539">
        <f t="shared" si="304"/>
        <v>0</v>
      </c>
      <c r="P200" s="522" t="e">
        <f t="shared" si="358"/>
        <v>#DIV/0!</v>
      </c>
      <c r="Q200" s="539"/>
      <c r="R200" s="522" t="e">
        <f t="shared" si="359"/>
        <v>#DIV/0!</v>
      </c>
      <c r="S200" s="539"/>
      <c r="T200" s="539"/>
      <c r="U200" s="539"/>
      <c r="V200" s="539"/>
      <c r="W200" s="539"/>
      <c r="X200" s="96" t="e">
        <f t="shared" ref="X200:X203" si="362">W200/K200</f>
        <v>#DIV/0!</v>
      </c>
      <c r="Y200" s="186"/>
      <c r="Z200" s="96" t="e">
        <f t="shared" si="360"/>
        <v>#DIV/0!</v>
      </c>
      <c r="AA200" s="186"/>
      <c r="AB200" s="96" t="e">
        <f t="shared" si="356"/>
        <v>#DIV/0!</v>
      </c>
      <c r="AC200" s="186"/>
      <c r="AD200" s="186"/>
      <c r="AE200" s="186"/>
      <c r="AF200" s="96" t="e">
        <f t="shared" si="307"/>
        <v>#DIV/0!</v>
      </c>
      <c r="AG200" s="186"/>
      <c r="AH200" s="96" t="e">
        <f t="shared" si="361"/>
        <v>#DIV/0!</v>
      </c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96" t="e">
        <f t="shared" si="347"/>
        <v>#DIV/0!</v>
      </c>
      <c r="AZ200" s="186"/>
      <c r="BA200" s="96" t="e">
        <f t="shared" si="344"/>
        <v>#DIV/0!</v>
      </c>
      <c r="BB200" s="186"/>
      <c r="BC200" s="96" t="e">
        <f t="shared" si="357"/>
        <v>#DIV/0!</v>
      </c>
      <c r="BD200" s="186"/>
      <c r="BE200" s="186"/>
      <c r="BF200" s="74"/>
      <c r="BG200" s="74"/>
    </row>
    <row r="201" spans="1:59" s="75" customFormat="1" ht="46.5" hidden="1" customHeight="1" x14ac:dyDescent="0.25">
      <c r="B201" s="186"/>
      <c r="C201" s="186"/>
      <c r="D201" s="186"/>
      <c r="E201" s="186"/>
      <c r="F201" s="186"/>
      <c r="G201" s="186"/>
      <c r="H201" s="186"/>
      <c r="I201" s="186"/>
      <c r="J201" s="186"/>
      <c r="K201" s="539"/>
      <c r="L201" s="539"/>
      <c r="M201" s="539"/>
      <c r="N201" s="539"/>
      <c r="O201" s="539">
        <f t="shared" ref="O201:O203" si="363">Q201+S201+U201</f>
        <v>0</v>
      </c>
      <c r="P201" s="522" t="e">
        <f t="shared" si="358"/>
        <v>#DIV/0!</v>
      </c>
      <c r="Q201" s="539"/>
      <c r="R201" s="522" t="e">
        <f t="shared" si="359"/>
        <v>#DIV/0!</v>
      </c>
      <c r="S201" s="539"/>
      <c r="T201" s="539"/>
      <c r="U201" s="539"/>
      <c r="V201" s="539"/>
      <c r="W201" s="539"/>
      <c r="X201" s="96" t="e">
        <f t="shared" si="362"/>
        <v>#DIV/0!</v>
      </c>
      <c r="Y201" s="186"/>
      <c r="Z201" s="96" t="e">
        <f t="shared" si="360"/>
        <v>#DIV/0!</v>
      </c>
      <c r="AA201" s="186"/>
      <c r="AB201" s="96" t="e">
        <f t="shared" si="356"/>
        <v>#DIV/0!</v>
      </c>
      <c r="AC201" s="186"/>
      <c r="AD201" s="186"/>
      <c r="AE201" s="186"/>
      <c r="AF201" s="96" t="e">
        <f t="shared" si="307"/>
        <v>#DIV/0!</v>
      </c>
      <c r="AG201" s="186"/>
      <c r="AH201" s="96" t="e">
        <f t="shared" si="361"/>
        <v>#DIV/0!</v>
      </c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96" t="e">
        <f t="shared" si="347"/>
        <v>#DIV/0!</v>
      </c>
      <c r="AZ201" s="186"/>
      <c r="BA201" s="96" t="e">
        <f t="shared" si="344"/>
        <v>#DIV/0!</v>
      </c>
      <c r="BB201" s="186"/>
      <c r="BC201" s="96" t="e">
        <f t="shared" si="357"/>
        <v>#DIV/0!</v>
      </c>
      <c r="BD201" s="186"/>
      <c r="BE201" s="186"/>
      <c r="BF201" s="74"/>
      <c r="BG201" s="74"/>
    </row>
    <row r="202" spans="1:59" s="142" customFormat="1" ht="45" customHeight="1" x14ac:dyDescent="0.25">
      <c r="B202" s="140"/>
      <c r="C202" s="83" t="s">
        <v>57</v>
      </c>
      <c r="D202" s="139"/>
      <c r="E202" s="139"/>
      <c r="F202" s="139"/>
      <c r="G202" s="139"/>
      <c r="H202" s="139"/>
      <c r="I202" s="139"/>
      <c r="J202" s="139"/>
      <c r="K202" s="532">
        <f>L202+M202+N202</f>
        <v>2467533.9</v>
      </c>
      <c r="L202" s="532">
        <f>L54</f>
        <v>2467533.9</v>
      </c>
      <c r="M202" s="532">
        <f>M54</f>
        <v>0</v>
      </c>
      <c r="N202" s="532"/>
      <c r="O202" s="532">
        <f t="shared" si="363"/>
        <v>449906.23697000003</v>
      </c>
      <c r="P202" s="525">
        <f t="shared" si="358"/>
        <v>0.18233031650345313</v>
      </c>
      <c r="Q202" s="532">
        <f>Q54</f>
        <v>449906.23697000003</v>
      </c>
      <c r="R202" s="525">
        <f t="shared" si="359"/>
        <v>0.18233031650345313</v>
      </c>
      <c r="S202" s="532">
        <f>S54</f>
        <v>0</v>
      </c>
      <c r="T202" s="532"/>
      <c r="U202" s="532">
        <f>U54</f>
        <v>0</v>
      </c>
      <c r="V202" s="532"/>
      <c r="W202" s="532">
        <f>Y202+AA202+AC202</f>
        <v>519927.39234000002</v>
      </c>
      <c r="X202" s="100">
        <f t="shared" si="362"/>
        <v>0.21070729457455481</v>
      </c>
      <c r="Y202" s="134">
        <f>Y54</f>
        <v>519927.39234000002</v>
      </c>
      <c r="Z202" s="100">
        <f t="shared" si="360"/>
        <v>0.21070729457455481</v>
      </c>
      <c r="AA202" s="134">
        <f>AA54</f>
        <v>0</v>
      </c>
      <c r="AB202" s="96">
        <v>0</v>
      </c>
      <c r="AC202" s="133"/>
      <c r="AD202" s="133"/>
      <c r="AE202" s="134">
        <f>AG202+AI202+AK202</f>
        <v>2308154.6074399999</v>
      </c>
      <c r="AF202" s="100">
        <f t="shared" si="307"/>
        <v>0.93540948209060071</v>
      </c>
      <c r="AG202" s="134">
        <f>AG54</f>
        <v>2308154.6074399999</v>
      </c>
      <c r="AH202" s="100">
        <f t="shared" si="361"/>
        <v>0.93540948209060071</v>
      </c>
      <c r="AI202" s="134">
        <f>AI54</f>
        <v>0</v>
      </c>
      <c r="AJ202" s="133"/>
      <c r="AK202" s="133">
        <f>AK54</f>
        <v>0</v>
      </c>
      <c r="AL202" s="133"/>
      <c r="AM202" s="138"/>
      <c r="AN202" s="138"/>
      <c r="AO202" s="139"/>
      <c r="AP202" s="138"/>
      <c r="AQ202" s="138"/>
      <c r="AR202" s="138"/>
      <c r="AS202" s="139"/>
      <c r="AT202" s="138"/>
      <c r="AU202" s="138"/>
      <c r="AV202" s="138"/>
      <c r="AW202" s="139"/>
      <c r="AX202" s="134">
        <f>AZ202+BB202+BD202</f>
        <v>1490179.8983799999</v>
      </c>
      <c r="AY202" s="96">
        <f t="shared" si="347"/>
        <v>0.6039146608603837</v>
      </c>
      <c r="AZ202" s="134">
        <f>AZ54</f>
        <v>1490179.8983799999</v>
      </c>
      <c r="BA202" s="100">
        <f t="shared" si="344"/>
        <v>0.64561528659155765</v>
      </c>
      <c r="BB202" s="414">
        <f>BB54</f>
        <v>0</v>
      </c>
      <c r="BC202" s="100">
        <v>0</v>
      </c>
      <c r="BD202" s="414"/>
      <c r="BE202" s="414"/>
    </row>
    <row r="203" spans="1:59" s="109" customFormat="1" ht="48" customHeight="1" x14ac:dyDescent="0.25">
      <c r="B203" s="76"/>
      <c r="C203" s="77" t="s">
        <v>56</v>
      </c>
      <c r="D203" s="79"/>
      <c r="E203" s="106"/>
      <c r="F203" s="106"/>
      <c r="G203" s="79"/>
      <c r="H203" s="106"/>
      <c r="I203" s="106"/>
      <c r="J203" s="79"/>
      <c r="K203" s="528">
        <f>L203+M203+N203</f>
        <v>1355470.3363399999</v>
      </c>
      <c r="L203" s="528">
        <f>L53+L168+L170</f>
        <v>1228470.3363399999</v>
      </c>
      <c r="M203" s="528">
        <f>M53+M168+M170</f>
        <v>127000</v>
      </c>
      <c r="N203" s="528"/>
      <c r="O203" s="528">
        <f t="shared" si="363"/>
        <v>478450.42694999999</v>
      </c>
      <c r="P203" s="524">
        <f t="shared" si="358"/>
        <v>0.35297742349854544</v>
      </c>
      <c r="Q203" s="528">
        <f>Q53+Q168+Q170</f>
        <v>478450.42694999999</v>
      </c>
      <c r="R203" s="524">
        <f t="shared" si="359"/>
        <v>0.38946844119610941</v>
      </c>
      <c r="S203" s="528">
        <f>S53+S168+S170</f>
        <v>0</v>
      </c>
      <c r="T203" s="528"/>
      <c r="U203" s="528">
        <f>U53+U168+U170</f>
        <v>0</v>
      </c>
      <c r="V203" s="528"/>
      <c r="W203" s="528">
        <f>Y203+AA203+AC203</f>
        <v>523388.84591999993</v>
      </c>
      <c r="X203" s="99">
        <f t="shared" si="362"/>
        <v>0.38613080042255937</v>
      </c>
      <c r="Y203" s="111">
        <f>Y53+Y168+Y170</f>
        <v>523388.84591999993</v>
      </c>
      <c r="Z203" s="99">
        <f t="shared" si="360"/>
        <v>0.42604923410632783</v>
      </c>
      <c r="AA203" s="111">
        <f>AA53+AA168+AA170</f>
        <v>0</v>
      </c>
      <c r="AB203" s="96">
        <f t="shared" si="356"/>
        <v>0</v>
      </c>
      <c r="AC203" s="79"/>
      <c r="AD203" s="79"/>
      <c r="AE203" s="111">
        <f>AG203+AI203+AK203</f>
        <v>1152946.6874099998</v>
      </c>
      <c r="AF203" s="99">
        <f t="shared" ref="AF203" si="364">AE203/K203</f>
        <v>0.85058791513147503</v>
      </c>
      <c r="AG203" s="111">
        <f>AG53+AG168+AG170</f>
        <v>1152946.6874099998</v>
      </c>
      <c r="AH203" s="99">
        <f t="shared" si="361"/>
        <v>0.93852220383683915</v>
      </c>
      <c r="AI203" s="111">
        <f>AI53+AI168+AI170</f>
        <v>0</v>
      </c>
      <c r="AJ203" s="79"/>
      <c r="AK203" s="79">
        <f>AK53+AK168+AK170</f>
        <v>0</v>
      </c>
      <c r="AL203" s="79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11">
        <f>AZ203+BB203+BD203</f>
        <v>828369.48408999993</v>
      </c>
      <c r="AY203" s="96">
        <f t="shared" si="347"/>
        <v>0.67430971638922399</v>
      </c>
      <c r="AZ203" s="111">
        <f>AZ53+AZ168+AZ170</f>
        <v>701369.48408999993</v>
      </c>
      <c r="BA203" s="99">
        <f t="shared" si="344"/>
        <v>0.60832776723229842</v>
      </c>
      <c r="BB203" s="413">
        <f>BB53+BB168+BB170</f>
        <v>127000</v>
      </c>
      <c r="BC203" s="99">
        <f t="shared" si="357"/>
        <v>1</v>
      </c>
      <c r="BD203" s="413"/>
      <c r="BE203" s="413"/>
      <c r="BF203" s="108"/>
      <c r="BG203" s="108"/>
    </row>
    <row r="204" spans="1:59" s="109" customFormat="1" ht="54" customHeight="1" x14ac:dyDescent="0.25">
      <c r="B204" s="588" t="s">
        <v>108</v>
      </c>
      <c r="C204" s="588"/>
      <c r="D204" s="588"/>
      <c r="E204" s="588"/>
      <c r="F204" s="588"/>
      <c r="G204" s="588"/>
      <c r="H204" s="588"/>
      <c r="I204" s="588"/>
      <c r="J204" s="588"/>
      <c r="K204" s="588"/>
      <c r="L204" s="588"/>
      <c r="M204" s="588"/>
      <c r="N204" s="588"/>
      <c r="O204" s="588"/>
      <c r="P204" s="588"/>
      <c r="Q204" s="588"/>
      <c r="R204" s="588"/>
      <c r="S204" s="588"/>
      <c r="T204" s="588"/>
      <c r="U204" s="588"/>
      <c r="V204" s="588"/>
      <c r="W204" s="588"/>
      <c r="X204" s="588"/>
      <c r="Y204" s="588"/>
      <c r="Z204" s="588"/>
      <c r="AA204" s="588"/>
      <c r="AB204" s="588"/>
      <c r="AC204" s="588"/>
      <c r="AD204" s="588"/>
      <c r="AE204" s="588"/>
      <c r="AF204" s="588"/>
      <c r="AG204" s="588"/>
      <c r="AH204" s="588"/>
      <c r="AI204" s="588"/>
      <c r="AJ204" s="588"/>
      <c r="AK204" s="588"/>
      <c r="AL204" s="588"/>
      <c r="AM204" s="588"/>
      <c r="AN204" s="588"/>
      <c r="AO204" s="588"/>
      <c r="AP204" s="588"/>
      <c r="AQ204" s="588"/>
      <c r="AR204" s="588"/>
      <c r="AS204" s="588"/>
      <c r="AT204" s="588"/>
      <c r="AU204" s="588"/>
      <c r="AV204" s="588"/>
      <c r="AW204" s="588"/>
      <c r="AX204" s="107"/>
      <c r="AY204" s="107"/>
      <c r="AZ204" s="107"/>
      <c r="BA204" s="108"/>
      <c r="BB204" s="108"/>
      <c r="BC204" s="108"/>
      <c r="BD204" s="108"/>
      <c r="BE204" s="108"/>
      <c r="BF204" s="108"/>
      <c r="BG204" s="108"/>
    </row>
    <row r="205" spans="1:59" s="189" customFormat="1" ht="153" customHeight="1" x14ac:dyDescent="0.3">
      <c r="B205" s="132" t="s">
        <v>60</v>
      </c>
      <c r="C205" s="190" t="s">
        <v>109</v>
      </c>
      <c r="D205" s="133">
        <f>D206</f>
        <v>0</v>
      </c>
      <c r="E205" s="133">
        <f>F205</f>
        <v>0</v>
      </c>
      <c r="F205" s="133">
        <f>F206</f>
        <v>0</v>
      </c>
      <c r="G205" s="133"/>
      <c r="H205" s="133">
        <f>I205</f>
        <v>898831.4</v>
      </c>
      <c r="I205" s="133">
        <f>I206</f>
        <v>898831.4</v>
      </c>
      <c r="J205" s="133"/>
      <c r="K205" s="515">
        <f>L205</f>
        <v>898831.4</v>
      </c>
      <c r="L205" s="515">
        <f>L207+L208</f>
        <v>898831.4</v>
      </c>
      <c r="M205" s="515"/>
      <c r="N205" s="515"/>
      <c r="O205" s="515">
        <f>Q205</f>
        <v>281407.64182000002</v>
      </c>
      <c r="P205" s="450">
        <f>O205/K205</f>
        <v>0.31308167674160026</v>
      </c>
      <c r="Q205" s="515">
        <f>Q207+Q208</f>
        <v>281407.64182000002</v>
      </c>
      <c r="R205" s="450">
        <f>Q205/L205</f>
        <v>0.31308167674160026</v>
      </c>
      <c r="S205" s="515"/>
      <c r="T205" s="515"/>
      <c r="U205" s="515"/>
      <c r="V205" s="515"/>
      <c r="W205" s="515">
        <f>Y205</f>
        <v>362608.22975</v>
      </c>
      <c r="X205" s="191">
        <f>W205/K205</f>
        <v>0.40342185392054614</v>
      </c>
      <c r="Y205" s="134">
        <f>Y207+Y208</f>
        <v>362608.22975</v>
      </c>
      <c r="Z205" s="191">
        <f>Y205/L205</f>
        <v>0.40342185392054614</v>
      </c>
      <c r="AA205" s="133"/>
      <c r="AB205" s="133"/>
      <c r="AC205" s="133"/>
      <c r="AD205" s="133"/>
      <c r="AE205" s="134">
        <f>AG205</f>
        <v>664143.00899999996</v>
      </c>
      <c r="AF205" s="191">
        <f>AE205/K205</f>
        <v>0.73889609219259578</v>
      </c>
      <c r="AG205" s="134">
        <f>AG207+AG208</f>
        <v>664143.00899999996</v>
      </c>
      <c r="AH205" s="191">
        <f>AG205/L205</f>
        <v>0.73889609219259578</v>
      </c>
      <c r="AI205" s="133"/>
      <c r="AJ205" s="133"/>
      <c r="AK205" s="133"/>
      <c r="AL205" s="133"/>
      <c r="AM205" s="133">
        <f>AU205-AA205</f>
        <v>130000</v>
      </c>
      <c r="AN205" s="133"/>
      <c r="AO205" s="133"/>
      <c r="AP205" s="133">
        <f>AQ205</f>
        <v>-360833.83874999994</v>
      </c>
      <c r="AQ205" s="133">
        <f>AX205-AE205</f>
        <v>-360833.83874999994</v>
      </c>
      <c r="AR205" s="133"/>
      <c r="AS205" s="133"/>
      <c r="AT205" s="133">
        <f>AU205</f>
        <v>130000</v>
      </c>
      <c r="AU205" s="133">
        <f>AU206</f>
        <v>130000</v>
      </c>
      <c r="AV205" s="133"/>
      <c r="AW205" s="133"/>
      <c r="AX205" s="134">
        <f>AZ205</f>
        <v>303309.17025000002</v>
      </c>
      <c r="AY205" s="191">
        <f t="shared" si="347"/>
        <v>0.33744834709824334</v>
      </c>
      <c r="AZ205" s="134">
        <f>AZ207+AZ208</f>
        <v>303309.17025000002</v>
      </c>
      <c r="BA205" s="191">
        <f>AZ205/AE205</f>
        <v>0.45669255889133364</v>
      </c>
      <c r="BB205" s="414"/>
      <c r="BC205" s="414"/>
      <c r="BD205" s="414"/>
      <c r="BE205" s="414"/>
    </row>
    <row r="206" spans="1:59" s="174" customFormat="1" ht="126" customHeight="1" x14ac:dyDescent="0.3">
      <c r="B206" s="140" t="s">
        <v>330</v>
      </c>
      <c r="C206" s="184" t="s">
        <v>110</v>
      </c>
      <c r="D206" s="79"/>
      <c r="E206" s="79">
        <f>F206</f>
        <v>0</v>
      </c>
      <c r="F206" s="79">
        <v>0</v>
      </c>
      <c r="G206" s="79"/>
      <c r="H206" s="79">
        <f>I206</f>
        <v>898831.4</v>
      </c>
      <c r="I206" s="79">
        <f>L206</f>
        <v>898831.4</v>
      </c>
      <c r="J206" s="79"/>
      <c r="K206" s="514">
        <f t="shared" ref="K206" si="365">L206</f>
        <v>898831.4</v>
      </c>
      <c r="L206" s="514">
        <f>L207+L208</f>
        <v>898831.4</v>
      </c>
      <c r="M206" s="514"/>
      <c r="N206" s="514"/>
      <c r="O206" s="514">
        <f>Q206</f>
        <v>281407.64182000002</v>
      </c>
      <c r="P206" s="540">
        <f t="shared" ref="P206:P212" si="366">O206/K206</f>
        <v>0.31308167674160026</v>
      </c>
      <c r="Q206" s="514">
        <f>Q207+Q208</f>
        <v>281407.64182000002</v>
      </c>
      <c r="R206" s="540">
        <f t="shared" ref="R206:R212" si="367">Q206/L206</f>
        <v>0.31308167674160026</v>
      </c>
      <c r="S206" s="514"/>
      <c r="T206" s="514"/>
      <c r="U206" s="514"/>
      <c r="V206" s="514"/>
      <c r="W206" s="514">
        <f>Y206</f>
        <v>362608.22975</v>
      </c>
      <c r="X206" s="192">
        <f t="shared" ref="X206:X212" si="368">W206/K206</f>
        <v>0.40342185392054614</v>
      </c>
      <c r="Y206" s="111">
        <f>Y207+Y208</f>
        <v>362608.22975</v>
      </c>
      <c r="Z206" s="192">
        <f>Y206/L206</f>
        <v>0.40342185392054614</v>
      </c>
      <c r="AA206" s="79"/>
      <c r="AB206" s="79"/>
      <c r="AC206" s="79"/>
      <c r="AD206" s="79"/>
      <c r="AE206" s="111">
        <f>AG206</f>
        <v>664143.00899999996</v>
      </c>
      <c r="AF206" s="192">
        <f t="shared" ref="AF206:AF212" si="369">AE206/K206</f>
        <v>0.73889609219259578</v>
      </c>
      <c r="AG206" s="111">
        <f>AG207+AG208</f>
        <v>664143.00899999996</v>
      </c>
      <c r="AH206" s="192">
        <f t="shared" ref="AH206:AH212" si="370">AG206/L206</f>
        <v>0.73889609219259578</v>
      </c>
      <c r="AI206" s="79"/>
      <c r="AJ206" s="79"/>
      <c r="AK206" s="79"/>
      <c r="AL206" s="79"/>
      <c r="AM206" s="79">
        <f>AU206-AA206</f>
        <v>130000</v>
      </c>
      <c r="AN206" s="79"/>
      <c r="AO206" s="79"/>
      <c r="AP206" s="79">
        <f>AQ206</f>
        <v>-360833.83874999994</v>
      </c>
      <c r="AQ206" s="79">
        <f>AX206-AE206</f>
        <v>-360833.83874999994</v>
      </c>
      <c r="AR206" s="79"/>
      <c r="AS206" s="79"/>
      <c r="AT206" s="79">
        <f>AU206</f>
        <v>130000</v>
      </c>
      <c r="AU206" s="79">
        <v>130000</v>
      </c>
      <c r="AV206" s="79"/>
      <c r="AW206" s="79"/>
      <c r="AX206" s="111">
        <f>AZ206</f>
        <v>303309.17025000002</v>
      </c>
      <c r="AY206" s="192">
        <f t="shared" si="347"/>
        <v>0.33744834709824334</v>
      </c>
      <c r="AZ206" s="111">
        <f>AZ207+AZ208</f>
        <v>303309.17025000002</v>
      </c>
      <c r="BA206" s="192">
        <f t="shared" ref="BA206:BA210" si="371">AZ206/AE206</f>
        <v>0.45669255889133364</v>
      </c>
      <c r="BB206" s="413"/>
      <c r="BC206" s="413"/>
      <c r="BD206" s="413"/>
      <c r="BE206" s="413"/>
    </row>
    <row r="207" spans="1:59" s="131" customFormat="1" ht="69" customHeight="1" x14ac:dyDescent="0.25">
      <c r="B207" s="193">
        <v>1</v>
      </c>
      <c r="C207" s="151" t="s">
        <v>89</v>
      </c>
      <c r="D207" s="193"/>
      <c r="E207" s="193"/>
      <c r="F207" s="193"/>
      <c r="G207" s="193"/>
      <c r="H207" s="193"/>
      <c r="I207" s="193"/>
      <c r="J207" s="193"/>
      <c r="K207" s="513">
        <f>L207</f>
        <v>665917.4</v>
      </c>
      <c r="L207" s="512">
        <v>665917.4</v>
      </c>
      <c r="M207" s="512"/>
      <c r="N207" s="512"/>
      <c r="O207" s="512">
        <f>Q207</f>
        <v>281407.64182000002</v>
      </c>
      <c r="P207" s="451">
        <f t="shared" si="366"/>
        <v>0.42258640759349436</v>
      </c>
      <c r="Q207" s="512">
        <v>281407.64182000002</v>
      </c>
      <c r="R207" s="451">
        <f t="shared" si="367"/>
        <v>0.42258640759349436</v>
      </c>
      <c r="S207" s="512"/>
      <c r="T207" s="512"/>
      <c r="U207" s="512"/>
      <c r="V207" s="512"/>
      <c r="W207" s="512">
        <f>Y207</f>
        <v>362608.22975</v>
      </c>
      <c r="X207" s="195">
        <f t="shared" si="368"/>
        <v>0.54452433552569734</v>
      </c>
      <c r="Y207" s="194">
        <v>362608.22975</v>
      </c>
      <c r="Z207" s="196">
        <f>Y207/L207</f>
        <v>0.54452433552569734</v>
      </c>
      <c r="AA207" s="193"/>
      <c r="AB207" s="193"/>
      <c r="AC207" s="193"/>
      <c r="AD207" s="193"/>
      <c r="AE207" s="194">
        <f>AG207</f>
        <v>664143.00899999996</v>
      </c>
      <c r="AF207" s="195">
        <f t="shared" si="369"/>
        <v>0.99733541877716358</v>
      </c>
      <c r="AG207" s="194">
        <v>664143.00899999996</v>
      </c>
      <c r="AH207" s="195">
        <f t="shared" si="370"/>
        <v>0.99733541877716358</v>
      </c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3"/>
      <c r="AU207" s="193"/>
      <c r="AV207" s="193"/>
      <c r="AW207" s="193"/>
      <c r="AX207" s="194">
        <f>AZ207</f>
        <v>303309.17025000002</v>
      </c>
      <c r="AY207" s="195">
        <f t="shared" si="347"/>
        <v>0.45547566447430271</v>
      </c>
      <c r="AZ207" s="194">
        <f>L207-Y207</f>
        <v>303309.17025000002</v>
      </c>
      <c r="BA207" s="195">
        <f t="shared" si="371"/>
        <v>0.45669255889133364</v>
      </c>
      <c r="BB207" s="417"/>
      <c r="BC207" s="417"/>
      <c r="BD207" s="417"/>
      <c r="BE207" s="417"/>
      <c r="BF207" s="130"/>
      <c r="BG207" s="130"/>
    </row>
    <row r="208" spans="1:59" s="131" customFormat="1" ht="107.25" customHeight="1" x14ac:dyDescent="0.25">
      <c r="B208" s="193">
        <v>2</v>
      </c>
      <c r="C208" s="151" t="s">
        <v>362</v>
      </c>
      <c r="D208" s="193"/>
      <c r="E208" s="193"/>
      <c r="F208" s="193"/>
      <c r="G208" s="193"/>
      <c r="H208" s="193"/>
      <c r="I208" s="193"/>
      <c r="J208" s="193"/>
      <c r="K208" s="513">
        <f>L208</f>
        <v>232914</v>
      </c>
      <c r="L208" s="517">
        <f>L213</f>
        <v>232914</v>
      </c>
      <c r="M208" s="512"/>
      <c r="N208" s="512"/>
      <c r="O208" s="512">
        <f>Q208</f>
        <v>0</v>
      </c>
      <c r="P208" s="451">
        <f t="shared" si="366"/>
        <v>0</v>
      </c>
      <c r="Q208" s="512">
        <f>Q210+Q211+Q212</f>
        <v>0</v>
      </c>
      <c r="R208" s="451">
        <f t="shared" si="367"/>
        <v>0</v>
      </c>
      <c r="S208" s="512"/>
      <c r="T208" s="512"/>
      <c r="U208" s="512"/>
      <c r="V208" s="512"/>
      <c r="W208" s="512">
        <f>Y208</f>
        <v>0</v>
      </c>
      <c r="X208" s="195">
        <f t="shared" si="368"/>
        <v>0</v>
      </c>
      <c r="Y208" s="194">
        <f>Y209+Y210+Y212</f>
        <v>0</v>
      </c>
      <c r="Z208" s="196">
        <f t="shared" ref="Z208:Z213" si="372">Y208/L208</f>
        <v>0</v>
      </c>
      <c r="AA208" s="193"/>
      <c r="AB208" s="193"/>
      <c r="AC208" s="193"/>
      <c r="AD208" s="193"/>
      <c r="AE208" s="194">
        <f>AG208</f>
        <v>0</v>
      </c>
      <c r="AF208" s="195">
        <f t="shared" si="369"/>
        <v>0</v>
      </c>
      <c r="AG208" s="194">
        <f>AG209+AG210+AG212</f>
        <v>0</v>
      </c>
      <c r="AH208" s="195">
        <f t="shared" si="370"/>
        <v>0</v>
      </c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194">
        <f>AZ208</f>
        <v>0</v>
      </c>
      <c r="AY208" s="195">
        <f t="shared" si="347"/>
        <v>0</v>
      </c>
      <c r="AZ208" s="194">
        <f>AZ209+AZ210+AZ212</f>
        <v>0</v>
      </c>
      <c r="BA208" s="195" t="e">
        <f t="shared" si="371"/>
        <v>#DIV/0!</v>
      </c>
      <c r="BB208" s="417"/>
      <c r="BC208" s="417"/>
      <c r="BD208" s="417"/>
      <c r="BE208" s="417"/>
      <c r="BF208" s="130"/>
      <c r="BG208" s="130"/>
    </row>
    <row r="209" spans="1:63" s="198" customFormat="1" ht="132.75" hidden="1" customHeight="1" x14ac:dyDescent="0.2">
      <c r="B209" s="374"/>
      <c r="C209" s="197" t="s">
        <v>72</v>
      </c>
      <c r="D209" s="374"/>
      <c r="E209" s="374"/>
      <c r="F209" s="374"/>
      <c r="G209" s="374"/>
      <c r="H209" s="374"/>
      <c r="I209" s="374"/>
      <c r="J209" s="374"/>
      <c r="K209" s="452">
        <f>L209</f>
        <v>0</v>
      </c>
      <c r="L209" s="106">
        <v>0</v>
      </c>
      <c r="M209" s="452"/>
      <c r="N209" s="452"/>
      <c r="O209" s="452">
        <f>Q209</f>
        <v>0</v>
      </c>
      <c r="P209" s="541" t="e">
        <f t="shared" si="366"/>
        <v>#DIV/0!</v>
      </c>
      <c r="Q209" s="452">
        <f>AB209-M209</f>
        <v>0</v>
      </c>
      <c r="R209" s="541" t="e">
        <f t="shared" si="367"/>
        <v>#DIV/0!</v>
      </c>
      <c r="S209" s="452"/>
      <c r="T209" s="452"/>
      <c r="U209" s="452"/>
      <c r="V209" s="452"/>
      <c r="W209" s="452">
        <f>Y209</f>
        <v>0</v>
      </c>
      <c r="X209" s="328">
        <v>0</v>
      </c>
      <c r="Y209" s="375">
        <f>AJ209-U209</f>
        <v>0</v>
      </c>
      <c r="Z209" s="376">
        <v>0</v>
      </c>
      <c r="AA209" s="374"/>
      <c r="AB209" s="374"/>
      <c r="AC209" s="374"/>
      <c r="AD209" s="374"/>
      <c r="AE209" s="375">
        <f>AG209</f>
        <v>0</v>
      </c>
      <c r="AF209" s="328" t="e">
        <f t="shared" si="369"/>
        <v>#DIV/0!</v>
      </c>
      <c r="AG209" s="375">
        <v>0</v>
      </c>
      <c r="AH209" s="328" t="e">
        <f t="shared" si="370"/>
        <v>#DIV/0!</v>
      </c>
      <c r="AI209" s="374"/>
      <c r="AJ209" s="374"/>
      <c r="AK209" s="374"/>
      <c r="AL209" s="374"/>
      <c r="AM209" s="374"/>
      <c r="AN209" s="374"/>
      <c r="AO209" s="374"/>
      <c r="AP209" s="374"/>
      <c r="AQ209" s="374"/>
      <c r="AR209" s="374"/>
      <c r="AS209" s="374"/>
      <c r="AT209" s="374"/>
      <c r="AU209" s="374"/>
      <c r="AV209" s="374"/>
      <c r="AW209" s="374"/>
      <c r="AX209" s="375">
        <f>AZ209</f>
        <v>0</v>
      </c>
      <c r="AY209" s="328" t="e">
        <f t="shared" si="347"/>
        <v>#DIV/0!</v>
      </c>
      <c r="AZ209" s="375">
        <v>0</v>
      </c>
      <c r="BA209" s="328" t="e">
        <f t="shared" si="371"/>
        <v>#DIV/0!</v>
      </c>
      <c r="BB209" s="374"/>
      <c r="BC209" s="374"/>
      <c r="BD209" s="374"/>
      <c r="BE209" s="374"/>
    </row>
    <row r="210" spans="1:63" s="198" customFormat="1" ht="76.5" hidden="1" customHeight="1" x14ac:dyDescent="0.2">
      <c r="B210" s="140" t="s">
        <v>80</v>
      </c>
      <c r="C210" s="116" t="s">
        <v>81</v>
      </c>
      <c r="D210" s="374"/>
      <c r="E210" s="374"/>
      <c r="F210" s="374"/>
      <c r="G210" s="374"/>
      <c r="H210" s="374"/>
      <c r="I210" s="374"/>
      <c r="J210" s="374"/>
      <c r="K210" s="452">
        <f t="shared" ref="K210:K213" si="373">L210</f>
        <v>0</v>
      </c>
      <c r="L210" s="106">
        <v>0</v>
      </c>
      <c r="M210" s="452"/>
      <c r="N210" s="452"/>
      <c r="O210" s="452">
        <f t="shared" ref="O210:O212" si="374">Q210</f>
        <v>0</v>
      </c>
      <c r="P210" s="541" t="e">
        <f t="shared" si="366"/>
        <v>#DIV/0!</v>
      </c>
      <c r="Q210" s="452"/>
      <c r="R210" s="541" t="e">
        <f t="shared" si="367"/>
        <v>#DIV/0!</v>
      </c>
      <c r="S210" s="452"/>
      <c r="T210" s="452"/>
      <c r="U210" s="452"/>
      <c r="V210" s="452"/>
      <c r="W210" s="452">
        <f t="shared" ref="W210:W212" si="375">Y210</f>
        <v>0</v>
      </c>
      <c r="X210" s="328" t="e">
        <f t="shared" si="368"/>
        <v>#DIV/0!</v>
      </c>
      <c r="Y210" s="375">
        <f>L210</f>
        <v>0</v>
      </c>
      <c r="Z210" s="376" t="e">
        <f t="shared" si="372"/>
        <v>#DIV/0!</v>
      </c>
      <c r="AA210" s="374"/>
      <c r="AB210" s="374"/>
      <c r="AC210" s="374"/>
      <c r="AD210" s="374"/>
      <c r="AE210" s="375">
        <f t="shared" ref="AE210:AE212" si="376">AG210</f>
        <v>0</v>
      </c>
      <c r="AF210" s="328" t="e">
        <f t="shared" si="369"/>
        <v>#DIV/0!</v>
      </c>
      <c r="AG210" s="375"/>
      <c r="AH210" s="328" t="e">
        <f t="shared" si="370"/>
        <v>#DIV/0!</v>
      </c>
      <c r="AI210" s="374"/>
      <c r="AJ210" s="374"/>
      <c r="AK210" s="374"/>
      <c r="AL210" s="374"/>
      <c r="AM210" s="374"/>
      <c r="AN210" s="374"/>
      <c r="AO210" s="374"/>
      <c r="AP210" s="374"/>
      <c r="AQ210" s="374"/>
      <c r="AR210" s="374"/>
      <c r="AS210" s="374"/>
      <c r="AT210" s="374"/>
      <c r="AU210" s="374"/>
      <c r="AV210" s="374"/>
      <c r="AW210" s="374"/>
      <c r="AX210" s="375">
        <f t="shared" ref="AX210" si="377">AZ210</f>
        <v>0</v>
      </c>
      <c r="AY210" s="328" t="e">
        <f t="shared" si="347"/>
        <v>#DIV/0!</v>
      </c>
      <c r="AZ210" s="375">
        <f>L210-Y210</f>
        <v>0</v>
      </c>
      <c r="BA210" s="328" t="e">
        <f t="shared" si="371"/>
        <v>#DIV/0!</v>
      </c>
      <c r="BB210" s="374"/>
      <c r="BC210" s="374"/>
      <c r="BD210" s="374"/>
      <c r="BE210" s="374"/>
    </row>
    <row r="211" spans="1:63" s="399" customFormat="1" ht="62.25" hidden="1" customHeight="1" x14ac:dyDescent="0.25">
      <c r="B211" s="400" t="s">
        <v>336</v>
      </c>
      <c r="C211" s="407" t="s">
        <v>332</v>
      </c>
      <c r="D211" s="396"/>
      <c r="E211" s="396"/>
      <c r="F211" s="396"/>
      <c r="G211" s="396"/>
      <c r="H211" s="396"/>
      <c r="I211" s="396"/>
      <c r="J211" s="396"/>
      <c r="K211" s="396">
        <v>0</v>
      </c>
      <c r="L211" s="396">
        <v>0</v>
      </c>
      <c r="M211" s="396"/>
      <c r="N211" s="396"/>
      <c r="O211" s="396">
        <f t="shared" ref="O211" si="378">Q211+U211</f>
        <v>0</v>
      </c>
      <c r="P211" s="542">
        <v>0</v>
      </c>
      <c r="Q211" s="396"/>
      <c r="R211" s="542">
        <v>0</v>
      </c>
      <c r="S211" s="396"/>
      <c r="T211" s="396"/>
      <c r="U211" s="396"/>
      <c r="V211" s="396"/>
      <c r="W211" s="396">
        <v>0</v>
      </c>
      <c r="X211" s="408">
        <v>0</v>
      </c>
      <c r="Y211" s="375">
        <f t="shared" ref="Y211:Y212" si="379">L211</f>
        <v>0</v>
      </c>
      <c r="Z211" s="408">
        <v>0</v>
      </c>
      <c r="AA211" s="396"/>
      <c r="AB211" s="396"/>
      <c r="AC211" s="396"/>
      <c r="AD211" s="396"/>
      <c r="AE211" s="397">
        <v>0</v>
      </c>
      <c r="AF211" s="408">
        <v>0</v>
      </c>
      <c r="AG211" s="397"/>
      <c r="AH211" s="408">
        <v>0</v>
      </c>
      <c r="AI211" s="396"/>
      <c r="AJ211" s="396"/>
      <c r="AK211" s="396"/>
      <c r="AL211" s="396"/>
      <c r="AM211" s="396"/>
      <c r="AN211" s="396"/>
      <c r="AO211" s="396"/>
      <c r="AP211" s="396"/>
      <c r="AQ211" s="396"/>
      <c r="AR211" s="396"/>
      <c r="AS211" s="396"/>
      <c r="AT211" s="396"/>
      <c r="AU211" s="396"/>
      <c r="AV211" s="396"/>
      <c r="AW211" s="396"/>
      <c r="AX211" s="397">
        <v>0</v>
      </c>
      <c r="AY211" s="408">
        <v>0</v>
      </c>
      <c r="AZ211" s="375">
        <f t="shared" ref="AZ211:AZ212" si="380">L211-Y211</f>
        <v>0</v>
      </c>
      <c r="BA211" s="408">
        <v>0</v>
      </c>
      <c r="BB211" s="396"/>
      <c r="BC211" s="396"/>
      <c r="BD211" s="396"/>
      <c r="BE211" s="396"/>
    </row>
    <row r="212" spans="1:63" s="198" customFormat="1" ht="54" hidden="1" customHeight="1" x14ac:dyDescent="0.2">
      <c r="B212" s="140" t="s">
        <v>331</v>
      </c>
      <c r="C212" s="201" t="s">
        <v>68</v>
      </c>
      <c r="D212" s="374"/>
      <c r="E212" s="374"/>
      <c r="F212" s="374"/>
      <c r="G212" s="374"/>
      <c r="H212" s="374"/>
      <c r="I212" s="374"/>
      <c r="J212" s="374"/>
      <c r="K212" s="452">
        <f t="shared" si="373"/>
        <v>0</v>
      </c>
      <c r="L212" s="106">
        <v>0</v>
      </c>
      <c r="M212" s="452"/>
      <c r="N212" s="452"/>
      <c r="O212" s="452">
        <f t="shared" si="374"/>
        <v>0</v>
      </c>
      <c r="P212" s="541" t="e">
        <f t="shared" si="366"/>
        <v>#DIV/0!</v>
      </c>
      <c r="Q212" s="452"/>
      <c r="R212" s="541" t="e">
        <f t="shared" si="367"/>
        <v>#DIV/0!</v>
      </c>
      <c r="S212" s="452"/>
      <c r="T212" s="452"/>
      <c r="U212" s="452"/>
      <c r="V212" s="452"/>
      <c r="W212" s="452">
        <f t="shared" si="375"/>
        <v>0</v>
      </c>
      <c r="X212" s="328" t="e">
        <f t="shared" si="368"/>
        <v>#DIV/0!</v>
      </c>
      <c r="Y212" s="375">
        <f t="shared" si="379"/>
        <v>0</v>
      </c>
      <c r="Z212" s="376" t="e">
        <f t="shared" si="372"/>
        <v>#DIV/0!</v>
      </c>
      <c r="AA212" s="374"/>
      <c r="AB212" s="374"/>
      <c r="AC212" s="374"/>
      <c r="AD212" s="374"/>
      <c r="AE212" s="375">
        <f t="shared" si="376"/>
        <v>0</v>
      </c>
      <c r="AF212" s="328" t="e">
        <f t="shared" si="369"/>
        <v>#DIV/0!</v>
      </c>
      <c r="AG212" s="375"/>
      <c r="AH212" s="328" t="e">
        <f t="shared" si="370"/>
        <v>#DIV/0!</v>
      </c>
      <c r="AI212" s="374"/>
      <c r="AJ212" s="374"/>
      <c r="AK212" s="374"/>
      <c r="AL212" s="374"/>
      <c r="AM212" s="374"/>
      <c r="AN212" s="374"/>
      <c r="AO212" s="374"/>
      <c r="AP212" s="374"/>
      <c r="AQ212" s="374"/>
      <c r="AR212" s="374"/>
      <c r="AS212" s="374"/>
      <c r="AT212" s="374"/>
      <c r="AU212" s="374"/>
      <c r="AV212" s="374"/>
      <c r="AW212" s="374"/>
      <c r="AX212" s="375">
        <f t="shared" ref="AX212" si="381">AZ212</f>
        <v>0</v>
      </c>
      <c r="AY212" s="328" t="e">
        <f t="shared" si="347"/>
        <v>#DIV/0!</v>
      </c>
      <c r="AZ212" s="375">
        <f t="shared" si="380"/>
        <v>0</v>
      </c>
      <c r="BA212" s="328" t="e">
        <f t="shared" ref="BA212" si="382">AZ212/AE212</f>
        <v>#DIV/0!</v>
      </c>
      <c r="BB212" s="374"/>
      <c r="BC212" s="374"/>
      <c r="BD212" s="374"/>
      <c r="BE212" s="374"/>
    </row>
    <row r="213" spans="1:63" s="109" customFormat="1" ht="87.75" customHeight="1" x14ac:dyDescent="0.25">
      <c r="B213" s="193">
        <v>1</v>
      </c>
      <c r="C213" s="510" t="s">
        <v>72</v>
      </c>
      <c r="D213" s="193"/>
      <c r="E213" s="193"/>
      <c r="F213" s="193"/>
      <c r="G213" s="193"/>
      <c r="H213" s="193"/>
      <c r="I213" s="193"/>
      <c r="J213" s="193"/>
      <c r="K213" s="452">
        <f t="shared" si="373"/>
        <v>232914</v>
      </c>
      <c r="L213" s="106">
        <v>232914</v>
      </c>
      <c r="M213" s="512"/>
      <c r="N213" s="512"/>
      <c r="O213" s="512"/>
      <c r="P213" s="512"/>
      <c r="Q213" s="512"/>
      <c r="R213" s="512"/>
      <c r="S213" s="512"/>
      <c r="T213" s="512"/>
      <c r="U213" s="512"/>
      <c r="V213" s="512"/>
      <c r="W213" s="512"/>
      <c r="X213" s="193"/>
      <c r="Y213" s="193"/>
      <c r="Z213" s="196">
        <f t="shared" si="372"/>
        <v>0</v>
      </c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417"/>
      <c r="AY213" s="417"/>
      <c r="AZ213" s="417"/>
      <c r="BA213" s="417"/>
      <c r="BB213" s="417"/>
      <c r="BC213" s="417"/>
      <c r="BD213" s="417"/>
      <c r="BE213" s="417"/>
      <c r="BF213" s="108"/>
      <c r="BG213" s="108"/>
    </row>
    <row r="214" spans="1:63" s="172" customFormat="1" ht="55.5" customHeight="1" x14ac:dyDescent="0.25">
      <c r="A214" s="172" t="s">
        <v>111</v>
      </c>
      <c r="B214" s="584" t="s">
        <v>348</v>
      </c>
      <c r="C214" s="585"/>
      <c r="D214" s="585"/>
      <c r="E214" s="585"/>
      <c r="F214" s="585"/>
      <c r="G214" s="585"/>
      <c r="H214" s="585"/>
      <c r="I214" s="585"/>
      <c r="J214" s="585"/>
      <c r="K214" s="585"/>
      <c r="L214" s="585"/>
      <c r="M214" s="585"/>
      <c r="N214" s="585"/>
      <c r="O214" s="585"/>
      <c r="P214" s="585"/>
      <c r="Q214" s="585"/>
      <c r="R214" s="585"/>
      <c r="S214" s="585"/>
      <c r="T214" s="585"/>
      <c r="U214" s="585"/>
      <c r="V214" s="585"/>
      <c r="W214" s="585"/>
      <c r="X214" s="585"/>
      <c r="Y214" s="585"/>
      <c r="Z214" s="585"/>
      <c r="AA214" s="585"/>
      <c r="AB214" s="585"/>
      <c r="AC214" s="585"/>
      <c r="AD214" s="585"/>
      <c r="AE214" s="585"/>
      <c r="AF214" s="585"/>
      <c r="AG214" s="585"/>
      <c r="AH214" s="585"/>
      <c r="AI214" s="585"/>
      <c r="AJ214" s="585"/>
      <c r="AK214" s="585"/>
      <c r="AL214" s="585"/>
      <c r="AM214" s="585"/>
      <c r="AN214" s="585"/>
      <c r="AO214" s="585"/>
      <c r="AP214" s="585"/>
      <c r="AQ214" s="585"/>
      <c r="AR214" s="585"/>
      <c r="AS214" s="585"/>
      <c r="AT214" s="585"/>
      <c r="AU214" s="585"/>
      <c r="AV214" s="585"/>
      <c r="AW214" s="585"/>
      <c r="AX214" s="585"/>
      <c r="AY214" s="585"/>
      <c r="AZ214" s="585"/>
      <c r="BA214" s="585"/>
      <c r="BB214" s="585"/>
      <c r="BC214" s="585"/>
      <c r="BD214" s="585"/>
      <c r="BE214" s="585"/>
      <c r="BF214" s="91"/>
      <c r="BG214" s="91"/>
    </row>
    <row r="215" spans="1:63" s="127" customFormat="1" ht="112.5" customHeight="1" x14ac:dyDescent="0.25">
      <c r="B215" s="101" t="s">
        <v>60</v>
      </c>
      <c r="C215" s="126" t="s">
        <v>112</v>
      </c>
      <c r="D215" s="103">
        <f t="shared" ref="D215:J215" si="383">D219+D223+D229+D237+D243++D296</f>
        <v>0</v>
      </c>
      <c r="E215" s="103">
        <f t="shared" si="383"/>
        <v>1505478.6842</v>
      </c>
      <c r="F215" s="103">
        <f t="shared" si="383"/>
        <v>1505478.6842</v>
      </c>
      <c r="G215" s="103">
        <f t="shared" si="383"/>
        <v>0</v>
      </c>
      <c r="H215" s="103">
        <f t="shared" si="383"/>
        <v>-1183656.3553500001</v>
      </c>
      <c r="I215" s="103">
        <f t="shared" si="383"/>
        <v>-1183656.3553500001</v>
      </c>
      <c r="J215" s="103">
        <f t="shared" si="383"/>
        <v>0</v>
      </c>
      <c r="K215" s="517">
        <f>L215</f>
        <v>874940.62925</v>
      </c>
      <c r="L215" s="517">
        <f>L216+L217</f>
        <v>874940.62925</v>
      </c>
      <c r="M215" s="517"/>
      <c r="N215" s="517">
        <f>N219+N223+N229+N237+N243++N296</f>
        <v>0</v>
      </c>
      <c r="O215" s="517">
        <f>Q215</f>
        <v>33393.642199999995</v>
      </c>
      <c r="P215" s="451">
        <f>O215/K215</f>
        <v>3.8166752215661834E-2</v>
      </c>
      <c r="Q215" s="517">
        <f>Q216+Q217</f>
        <v>33393.642199999995</v>
      </c>
      <c r="R215" s="451">
        <f>Q215/L215</f>
        <v>3.8166752215661834E-2</v>
      </c>
      <c r="S215" s="517"/>
      <c r="T215" s="517"/>
      <c r="U215" s="517">
        <f>U219+U223+U229+U237+U243++U296</f>
        <v>0</v>
      </c>
      <c r="V215" s="517"/>
      <c r="W215" s="517">
        <f>Y215</f>
        <v>133045.88321</v>
      </c>
      <c r="X215" s="195">
        <f>W215/K215</f>
        <v>0.15206275575983602</v>
      </c>
      <c r="Y215" s="104">
        <f>Y216+Y217</f>
        <v>133045.88321</v>
      </c>
      <c r="Z215" s="195">
        <f>Y215/L215</f>
        <v>0.15206275575983602</v>
      </c>
      <c r="AA215" s="103"/>
      <c r="AB215" s="103"/>
      <c r="AC215" s="103">
        <f>AC219+AC223+AC229+AC237+AC243++AC296</f>
        <v>0</v>
      </c>
      <c r="AD215" s="103"/>
      <c r="AE215" s="104">
        <f>AG215</f>
        <v>472347.89737000002</v>
      </c>
      <c r="AF215" s="195">
        <f>AE215/K215</f>
        <v>0.53986279934776504</v>
      </c>
      <c r="AG215" s="104">
        <f>AG216+AG217</f>
        <v>472347.89737000002</v>
      </c>
      <c r="AH215" s="195">
        <f>AG215/L215</f>
        <v>0.53986279934776504</v>
      </c>
      <c r="AI215" s="103"/>
      <c r="AJ215" s="103"/>
      <c r="AK215" s="103">
        <f>AK219+AK223+AK229+AK237+AK243++AK296</f>
        <v>0</v>
      </c>
      <c r="AL215" s="103"/>
      <c r="AM215" s="103">
        <f>AM216+AM217</f>
        <v>154000</v>
      </c>
      <c r="AN215" s="103"/>
      <c r="AO215" s="103">
        <f>AO219+AO223+AO229+AO237+AO243++AO296</f>
        <v>0</v>
      </c>
      <c r="AP215" s="103">
        <f>AQ215</f>
        <v>372975.58012</v>
      </c>
      <c r="AQ215" s="103">
        <f>AQ216+AQ217</f>
        <v>372975.58012</v>
      </c>
      <c r="AR215" s="103"/>
      <c r="AS215" s="103">
        <f>AS219+AS223+AS229+AS237+AS243++AS296</f>
        <v>0</v>
      </c>
      <c r="AT215" s="103">
        <f>AU215</f>
        <v>2238752.9812500002</v>
      </c>
      <c r="AU215" s="103">
        <f>AU216+AU217</f>
        <v>2238752.9812500002</v>
      </c>
      <c r="AV215" s="103"/>
      <c r="AW215" s="103">
        <f>AW219+AW223+AW229+AW237+AW243++AW296</f>
        <v>0</v>
      </c>
      <c r="AX215" s="104">
        <f>AZ215</f>
        <v>633313.77888</v>
      </c>
      <c r="AY215" s="195">
        <f>AX215/K215</f>
        <v>0.72383628980960368</v>
      </c>
      <c r="AZ215" s="104">
        <f>AZ216+AZ217</f>
        <v>633313.77888</v>
      </c>
      <c r="BA215" s="195">
        <f>AZ215/L215</f>
        <v>0.72383628980960368</v>
      </c>
      <c r="BB215" s="415"/>
      <c r="BC215" s="415"/>
      <c r="BD215" s="415"/>
      <c r="BE215" s="415"/>
      <c r="BK215" s="409"/>
    </row>
    <row r="216" spans="1:63" s="108" customFormat="1" ht="69" customHeight="1" x14ac:dyDescent="0.25">
      <c r="B216" s="76"/>
      <c r="C216" s="77" t="s">
        <v>56</v>
      </c>
      <c r="D216" s="78"/>
      <c r="E216" s="456"/>
      <c r="F216" s="78"/>
      <c r="G216" s="78"/>
      <c r="H216" s="456"/>
      <c r="I216" s="78"/>
      <c r="J216" s="78"/>
      <c r="K216" s="78">
        <f>L216</f>
        <v>874940.62925</v>
      </c>
      <c r="L216" s="78">
        <f>L219+L224+L239+L254+L264+L268+L296+L243+L289+L291+L273+L294</f>
        <v>874940.62925</v>
      </c>
      <c r="M216" s="78"/>
      <c r="N216" s="78"/>
      <c r="O216" s="78">
        <f>Q216</f>
        <v>33393.642199999995</v>
      </c>
      <c r="P216" s="540">
        <f t="shared" ref="P216:P280" si="384">O216/K216</f>
        <v>3.8166752215661834E-2</v>
      </c>
      <c r="Q216" s="78">
        <f>Q219+Q224+Q239+Q254+Q264+Q268+Q296+Q243+Q289+Q280+Q291+Q273</f>
        <v>33393.642199999995</v>
      </c>
      <c r="R216" s="540">
        <f t="shared" ref="R216:R280" si="385">Q216/L216</f>
        <v>3.8166752215661834E-2</v>
      </c>
      <c r="S216" s="78"/>
      <c r="T216" s="78"/>
      <c r="U216" s="78"/>
      <c r="V216" s="78"/>
      <c r="W216" s="78">
        <f>Y216</f>
        <v>133045.88321</v>
      </c>
      <c r="X216" s="192">
        <f t="shared" ref="X216:X280" si="386">W216/K216</f>
        <v>0.15206275575983602</v>
      </c>
      <c r="Y216" s="80">
        <f>Y219+Y224+Y239+Y254+Y264+Y268+Y296+Y243+Y289+Y280+Y291+Y273</f>
        <v>133045.88321</v>
      </c>
      <c r="Z216" s="192">
        <f t="shared" ref="Z216:Z280" si="387">Y216/L216</f>
        <v>0.15206275575983602</v>
      </c>
      <c r="AA216" s="78"/>
      <c r="AB216" s="78"/>
      <c r="AC216" s="78"/>
      <c r="AD216" s="78"/>
      <c r="AE216" s="80">
        <f>AG216</f>
        <v>472347.89737000002</v>
      </c>
      <c r="AF216" s="192">
        <f t="shared" ref="AF216:AF280" si="388">AE216/K216</f>
        <v>0.53986279934776504</v>
      </c>
      <c r="AG216" s="80">
        <f>AG219+AG224+AG239+AG254+AG264+AG268+AG296+AG243+AG289+AG280+AG291+AG273</f>
        <v>472347.89737000002</v>
      </c>
      <c r="AH216" s="192">
        <f t="shared" ref="AH216:AH280" si="389">AG216/L216</f>
        <v>0.53986279934776504</v>
      </c>
      <c r="AI216" s="78"/>
      <c r="AJ216" s="78"/>
      <c r="AK216" s="78"/>
      <c r="AL216" s="78"/>
      <c r="AM216" s="78">
        <f>AM219+AM224+AM230+AM239+AM243+AM254+AM264+AM268+AM296</f>
        <v>0</v>
      </c>
      <c r="AN216" s="78"/>
      <c r="AO216" s="78"/>
      <c r="AP216" s="78">
        <f>AQ216</f>
        <v>372975.58012</v>
      </c>
      <c r="AQ216" s="78">
        <f>AQ219+AQ224+AQ230+AQ243+AQ264+AQ268+AQ296+AQ254+AQ239</f>
        <v>372975.58012</v>
      </c>
      <c r="AR216" s="78"/>
      <c r="AS216" s="78"/>
      <c r="AT216" s="78">
        <f>AU216</f>
        <v>228252.98125000001</v>
      </c>
      <c r="AU216" s="78">
        <f>AU219+AU224+AU230+AU239+AU243+AU254+AU264+AU268+AU296</f>
        <v>228252.98125000001</v>
      </c>
      <c r="AV216" s="78"/>
      <c r="AW216" s="78"/>
      <c r="AX216" s="80">
        <f>AZ216</f>
        <v>633313.77888</v>
      </c>
      <c r="AY216" s="192">
        <f t="shared" ref="AY216:AY279" si="390">AX216/K216</f>
        <v>0.72383628980960368</v>
      </c>
      <c r="AZ216" s="80">
        <f>AZ219+AZ224+AZ239+AZ254+AZ264+AZ268+AZ296+AZ243+AZ289+AZ280+AZ291+AZ273</f>
        <v>633313.77888</v>
      </c>
      <c r="BA216" s="192">
        <f t="shared" ref="BA216:BA279" si="391">AZ216/L216</f>
        <v>0.72383628980960368</v>
      </c>
      <c r="BB216" s="78"/>
      <c r="BC216" s="78"/>
      <c r="BD216" s="78"/>
      <c r="BE216" s="78"/>
    </row>
    <row r="217" spans="1:63" s="86" customFormat="1" ht="63.75" hidden="1" customHeight="1" x14ac:dyDescent="0.25">
      <c r="B217" s="82"/>
      <c r="C217" s="83" t="s">
        <v>57</v>
      </c>
      <c r="D217" s="84"/>
      <c r="E217" s="84"/>
      <c r="F217" s="84"/>
      <c r="G217" s="84"/>
      <c r="H217" s="84"/>
      <c r="I217" s="84"/>
      <c r="J217" s="84"/>
      <c r="K217" s="84">
        <f>L217</f>
        <v>0</v>
      </c>
      <c r="L217" s="84">
        <f>L228+L235+L238+L272</f>
        <v>0</v>
      </c>
      <c r="M217" s="84"/>
      <c r="N217" s="84"/>
      <c r="O217" s="84">
        <f>Q217</f>
        <v>0</v>
      </c>
      <c r="P217" s="450">
        <v>0</v>
      </c>
      <c r="Q217" s="84">
        <f>Q228+Q235+Q238+Q272</f>
        <v>0</v>
      </c>
      <c r="R217" s="450">
        <v>0</v>
      </c>
      <c r="S217" s="84"/>
      <c r="T217" s="84"/>
      <c r="U217" s="84"/>
      <c r="V217" s="84"/>
      <c r="W217" s="84">
        <f>Y217</f>
        <v>0</v>
      </c>
      <c r="X217" s="191" t="e">
        <f t="shared" si="386"/>
        <v>#DIV/0!</v>
      </c>
      <c r="Y217" s="85">
        <f>Y228+Y235+Y238+Y272</f>
        <v>0</v>
      </c>
      <c r="Z217" s="191" t="e">
        <f t="shared" si="387"/>
        <v>#DIV/0!</v>
      </c>
      <c r="AA217" s="84"/>
      <c r="AB217" s="84"/>
      <c r="AC217" s="84"/>
      <c r="AD217" s="84"/>
      <c r="AE217" s="85">
        <f>AG217</f>
        <v>0</v>
      </c>
      <c r="AF217" s="191">
        <v>0</v>
      </c>
      <c r="AG217" s="85">
        <f>AG228+AG235+AG238+AG272</f>
        <v>0</v>
      </c>
      <c r="AH217" s="191">
        <v>0</v>
      </c>
      <c r="AI217" s="84"/>
      <c r="AJ217" s="84"/>
      <c r="AK217" s="84"/>
      <c r="AL217" s="84"/>
      <c r="AM217" s="84">
        <f>AM228+AM235+AM238+AM272</f>
        <v>154000</v>
      </c>
      <c r="AN217" s="84"/>
      <c r="AO217" s="84"/>
      <c r="AP217" s="84">
        <f>AQ217</f>
        <v>0</v>
      </c>
      <c r="AQ217" s="84">
        <f>AQ228+AQ235+AQ238+AQ272</f>
        <v>0</v>
      </c>
      <c r="AR217" s="84"/>
      <c r="AS217" s="84"/>
      <c r="AT217" s="84">
        <f>AU217</f>
        <v>2010500</v>
      </c>
      <c r="AU217" s="84">
        <f>AU228+AU235+AU238+AU272</f>
        <v>2010500</v>
      </c>
      <c r="AV217" s="84"/>
      <c r="AW217" s="84"/>
      <c r="AX217" s="85">
        <f>AZ217</f>
        <v>0</v>
      </c>
      <c r="AY217" s="195" t="e">
        <f t="shared" si="390"/>
        <v>#DIV/0!</v>
      </c>
      <c r="AZ217" s="85">
        <f>AZ228+AZ235+AZ238+AZ272</f>
        <v>0</v>
      </c>
      <c r="BA217" s="195" t="e">
        <f t="shared" si="391"/>
        <v>#DIV/0!</v>
      </c>
      <c r="BB217" s="84"/>
      <c r="BC217" s="84"/>
      <c r="BD217" s="84"/>
      <c r="BE217" s="84"/>
    </row>
    <row r="218" spans="1:63" s="203" customFormat="1" ht="24.75" customHeight="1" x14ac:dyDescent="0.2">
      <c r="B218" s="76"/>
      <c r="C218" s="77" t="s">
        <v>79</v>
      </c>
      <c r="D218" s="79"/>
      <c r="E218" s="106"/>
      <c r="F218" s="79"/>
      <c r="G218" s="79"/>
      <c r="H218" s="79"/>
      <c r="I218" s="79"/>
      <c r="J218" s="79"/>
      <c r="K218" s="514"/>
      <c r="L218" s="514"/>
      <c r="M218" s="514"/>
      <c r="N218" s="514"/>
      <c r="O218" s="514"/>
      <c r="P218" s="451"/>
      <c r="Q218" s="514"/>
      <c r="R218" s="451"/>
      <c r="S218" s="514"/>
      <c r="T218" s="514"/>
      <c r="U218" s="514"/>
      <c r="V218" s="514"/>
      <c r="W218" s="514"/>
      <c r="X218" s="195"/>
      <c r="Y218" s="111"/>
      <c r="Z218" s="195"/>
      <c r="AA218" s="79"/>
      <c r="AB218" s="79"/>
      <c r="AC218" s="79"/>
      <c r="AD218" s="79"/>
      <c r="AE218" s="111"/>
      <c r="AF218" s="195"/>
      <c r="AG218" s="111"/>
      <c r="AH218" s="195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111"/>
      <c r="AY218" s="195"/>
      <c r="AZ218" s="111"/>
      <c r="BA218" s="195"/>
      <c r="BB218" s="413"/>
      <c r="BC218" s="413"/>
      <c r="BD218" s="413"/>
      <c r="BE218" s="413"/>
      <c r="BF218" s="202"/>
      <c r="BG218" s="202"/>
    </row>
    <row r="219" spans="1:63" s="108" customFormat="1" ht="51.75" hidden="1" customHeight="1" x14ac:dyDescent="0.25">
      <c r="B219" s="76" t="s">
        <v>60</v>
      </c>
      <c r="C219" s="77" t="s">
        <v>113</v>
      </c>
      <c r="D219" s="78">
        <f>D220+D221</f>
        <v>0</v>
      </c>
      <c r="E219" s="456">
        <f t="shared" ref="E219:E232" si="392">F219+G219</f>
        <v>1000</v>
      </c>
      <c r="F219" s="78">
        <f>SUM(F220:F221)</f>
        <v>1000</v>
      </c>
      <c r="G219" s="78">
        <f>SUM(G220:G221)</f>
        <v>0</v>
      </c>
      <c r="H219" s="78"/>
      <c r="I219" s="78"/>
      <c r="J219" s="78"/>
      <c r="K219" s="78">
        <f t="shared" ref="K219:K245" si="393">L219</f>
        <v>0</v>
      </c>
      <c r="L219" s="78">
        <f>L220+L221+L222</f>
        <v>0</v>
      </c>
      <c r="M219" s="78"/>
      <c r="N219" s="78"/>
      <c r="O219" s="514">
        <f t="shared" ref="O219:O236" si="394">Q219+U219</f>
        <v>0</v>
      </c>
      <c r="P219" s="540" t="e">
        <f t="shared" si="384"/>
        <v>#DIV/0!</v>
      </c>
      <c r="Q219" s="514">
        <f>SUM(Q220:Q222)</f>
        <v>0</v>
      </c>
      <c r="R219" s="540" t="e">
        <f t="shared" si="385"/>
        <v>#DIV/0!</v>
      </c>
      <c r="S219" s="78"/>
      <c r="T219" s="78"/>
      <c r="U219" s="78"/>
      <c r="V219" s="78"/>
      <c r="W219" s="514">
        <f t="shared" ref="W219:W223" si="395">Y219+AC219</f>
        <v>0</v>
      </c>
      <c r="X219" s="192" t="e">
        <f t="shared" si="386"/>
        <v>#DIV/0!</v>
      </c>
      <c r="Y219" s="80">
        <f>Y220+Y221+Y222</f>
        <v>0</v>
      </c>
      <c r="Z219" s="192" t="e">
        <f t="shared" si="387"/>
        <v>#DIV/0!</v>
      </c>
      <c r="AA219" s="78"/>
      <c r="AB219" s="78"/>
      <c r="AC219" s="78"/>
      <c r="AD219" s="78"/>
      <c r="AE219" s="111">
        <f t="shared" ref="AE219:AE223" si="396">AG219+AK219</f>
        <v>0</v>
      </c>
      <c r="AF219" s="192" t="e">
        <f t="shared" si="388"/>
        <v>#DIV/0!</v>
      </c>
      <c r="AG219" s="111">
        <f>SUM(AG220:AG222)</f>
        <v>0</v>
      </c>
      <c r="AH219" s="192" t="e">
        <f t="shared" si="389"/>
        <v>#DIV/0!</v>
      </c>
      <c r="AI219" s="78"/>
      <c r="AJ219" s="78"/>
      <c r="AK219" s="78"/>
      <c r="AL219" s="78"/>
      <c r="AM219" s="78">
        <f>AM220</f>
        <v>0</v>
      </c>
      <c r="AN219" s="78"/>
      <c r="AO219" s="78"/>
      <c r="AP219" s="78">
        <f>AQ219</f>
        <v>0</v>
      </c>
      <c r="AQ219" s="78">
        <f>AQ220</f>
        <v>0</v>
      </c>
      <c r="AR219" s="78"/>
      <c r="AS219" s="78"/>
      <c r="AT219" s="78">
        <f t="shared" ref="AT219:AT228" si="397">AU219</f>
        <v>0</v>
      </c>
      <c r="AU219" s="78">
        <f>SUM(AU220:AU221)</f>
        <v>0</v>
      </c>
      <c r="AV219" s="78"/>
      <c r="AW219" s="78"/>
      <c r="AX219" s="111">
        <f t="shared" ref="AX219:AX223" si="398">AZ219+BD219</f>
        <v>0</v>
      </c>
      <c r="AY219" s="192" t="e">
        <f t="shared" si="390"/>
        <v>#DIV/0!</v>
      </c>
      <c r="AZ219" s="111">
        <f>SUM(AZ220:AZ222)</f>
        <v>0</v>
      </c>
      <c r="BA219" s="192" t="e">
        <f t="shared" si="391"/>
        <v>#DIV/0!</v>
      </c>
      <c r="BB219" s="78"/>
      <c r="BC219" s="78"/>
      <c r="BD219" s="78"/>
      <c r="BE219" s="78"/>
    </row>
    <row r="220" spans="1:63" s="120" customFormat="1" ht="24" hidden="1" customHeight="1" x14ac:dyDescent="0.25">
      <c r="B220" s="115"/>
      <c r="C220" s="113" t="s">
        <v>65</v>
      </c>
      <c r="D220" s="117"/>
      <c r="E220" s="117">
        <f t="shared" si="392"/>
        <v>1000</v>
      </c>
      <c r="F220" s="117">
        <v>1000</v>
      </c>
      <c r="G220" s="117"/>
      <c r="H220" s="117"/>
      <c r="I220" s="117"/>
      <c r="J220" s="117"/>
      <c r="K220" s="117">
        <f t="shared" si="393"/>
        <v>0</v>
      </c>
      <c r="L220" s="117">
        <v>0</v>
      </c>
      <c r="M220" s="117"/>
      <c r="N220" s="117"/>
      <c r="O220" s="117">
        <f t="shared" si="394"/>
        <v>0</v>
      </c>
      <c r="P220" s="451">
        <v>0</v>
      </c>
      <c r="Q220" s="117">
        <f>AA220-L220</f>
        <v>0</v>
      </c>
      <c r="R220" s="451">
        <v>0</v>
      </c>
      <c r="S220" s="117"/>
      <c r="T220" s="117"/>
      <c r="U220" s="117"/>
      <c r="V220" s="117"/>
      <c r="W220" s="117">
        <f t="shared" si="395"/>
        <v>0</v>
      </c>
      <c r="X220" s="328">
        <v>0</v>
      </c>
      <c r="Y220" s="118">
        <f>AJ220-U220</f>
        <v>0</v>
      </c>
      <c r="Z220" s="328">
        <v>0</v>
      </c>
      <c r="AA220" s="117"/>
      <c r="AB220" s="117"/>
      <c r="AC220" s="117"/>
      <c r="AD220" s="117"/>
      <c r="AE220" s="118">
        <f t="shared" si="396"/>
        <v>0</v>
      </c>
      <c r="AF220" s="195">
        <v>0</v>
      </c>
      <c r="AG220" s="118">
        <f>AR220-AC220</f>
        <v>0</v>
      </c>
      <c r="AH220" s="195">
        <v>0</v>
      </c>
      <c r="AI220" s="117"/>
      <c r="AJ220" s="117"/>
      <c r="AK220" s="117"/>
      <c r="AL220" s="117"/>
      <c r="AM220" s="117">
        <f>AU220-AA220</f>
        <v>0</v>
      </c>
      <c r="AN220" s="117"/>
      <c r="AO220" s="117"/>
      <c r="AP220" s="117">
        <f>AQ220</f>
        <v>0</v>
      </c>
      <c r="AQ220" s="117">
        <f>AX220-AE220</f>
        <v>0</v>
      </c>
      <c r="AR220" s="117"/>
      <c r="AS220" s="117"/>
      <c r="AT220" s="117">
        <f t="shared" si="397"/>
        <v>0</v>
      </c>
      <c r="AU220" s="117">
        <v>0</v>
      </c>
      <c r="AV220" s="117"/>
      <c r="AW220" s="117"/>
      <c r="AX220" s="118">
        <f t="shared" si="398"/>
        <v>0</v>
      </c>
      <c r="AY220" s="195" t="e">
        <f t="shared" si="390"/>
        <v>#DIV/0!</v>
      </c>
      <c r="AZ220" s="118">
        <f>BK220-AV220</f>
        <v>0</v>
      </c>
      <c r="BA220" s="195" t="e">
        <f t="shared" si="391"/>
        <v>#DIV/0!</v>
      </c>
      <c r="BB220" s="117"/>
      <c r="BC220" s="117"/>
      <c r="BD220" s="117"/>
      <c r="BE220" s="117"/>
    </row>
    <row r="221" spans="1:63" s="120" customFormat="1" ht="54.75" hidden="1" customHeight="1" x14ac:dyDescent="0.25">
      <c r="B221" s="115"/>
      <c r="C221" s="113" t="s">
        <v>337</v>
      </c>
      <c r="D221" s="117"/>
      <c r="E221" s="117">
        <f t="shared" si="392"/>
        <v>0</v>
      </c>
      <c r="F221" s="117">
        <v>0</v>
      </c>
      <c r="G221" s="117"/>
      <c r="H221" s="117"/>
      <c r="I221" s="117"/>
      <c r="J221" s="117"/>
      <c r="K221" s="117">
        <f t="shared" si="393"/>
        <v>0</v>
      </c>
      <c r="L221" s="117"/>
      <c r="M221" s="117"/>
      <c r="N221" s="117"/>
      <c r="O221" s="117">
        <f t="shared" si="394"/>
        <v>0</v>
      </c>
      <c r="P221" s="451" t="e">
        <f t="shared" si="384"/>
        <v>#DIV/0!</v>
      </c>
      <c r="Q221" s="117"/>
      <c r="R221" s="451" t="e">
        <f t="shared" si="385"/>
        <v>#DIV/0!</v>
      </c>
      <c r="S221" s="117"/>
      <c r="T221" s="117"/>
      <c r="U221" s="117"/>
      <c r="V221" s="117"/>
      <c r="W221" s="117">
        <f t="shared" si="395"/>
        <v>0</v>
      </c>
      <c r="X221" s="328" t="e">
        <f t="shared" si="386"/>
        <v>#DIV/0!</v>
      </c>
      <c r="Y221" s="118">
        <f>L221</f>
        <v>0</v>
      </c>
      <c r="Z221" s="328" t="e">
        <f t="shared" si="387"/>
        <v>#DIV/0!</v>
      </c>
      <c r="AA221" s="117"/>
      <c r="AB221" s="117"/>
      <c r="AC221" s="117"/>
      <c r="AD221" s="117"/>
      <c r="AE221" s="118">
        <f t="shared" si="396"/>
        <v>0</v>
      </c>
      <c r="AF221" s="195" t="e">
        <f t="shared" si="388"/>
        <v>#DIV/0!</v>
      </c>
      <c r="AG221" s="118">
        <f>Y221</f>
        <v>0</v>
      </c>
      <c r="AH221" s="195" t="e">
        <f t="shared" si="389"/>
        <v>#DIV/0!</v>
      </c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>
        <f t="shared" si="397"/>
        <v>0</v>
      </c>
      <c r="AU221" s="117">
        <v>0</v>
      </c>
      <c r="AV221" s="117"/>
      <c r="AW221" s="117"/>
      <c r="AX221" s="118">
        <f t="shared" si="398"/>
        <v>0</v>
      </c>
      <c r="AY221" s="195" t="e">
        <f t="shared" si="390"/>
        <v>#DIV/0!</v>
      </c>
      <c r="AZ221" s="118">
        <f>L221-Y221</f>
        <v>0</v>
      </c>
      <c r="BA221" s="195" t="e">
        <f t="shared" si="391"/>
        <v>#DIV/0!</v>
      </c>
      <c r="BB221" s="117"/>
      <c r="BC221" s="117"/>
      <c r="BD221" s="117"/>
      <c r="BE221" s="117"/>
    </row>
    <row r="222" spans="1:63" s="120" customFormat="1" ht="60.75" hidden="1" customHeight="1" x14ac:dyDescent="0.25">
      <c r="B222" s="115"/>
      <c r="C222" s="113" t="s">
        <v>73</v>
      </c>
      <c r="D222" s="117"/>
      <c r="E222" s="117"/>
      <c r="F222" s="117"/>
      <c r="G222" s="117"/>
      <c r="H222" s="117"/>
      <c r="I222" s="117"/>
      <c r="J222" s="117"/>
      <c r="K222" s="117">
        <f t="shared" si="393"/>
        <v>0</v>
      </c>
      <c r="L222" s="117"/>
      <c r="M222" s="117"/>
      <c r="N222" s="117"/>
      <c r="O222" s="117">
        <f t="shared" si="394"/>
        <v>0</v>
      </c>
      <c r="P222" s="451" t="e">
        <f t="shared" si="384"/>
        <v>#DIV/0!</v>
      </c>
      <c r="Q222" s="117">
        <f>L222</f>
        <v>0</v>
      </c>
      <c r="R222" s="451" t="e">
        <f t="shared" si="385"/>
        <v>#DIV/0!</v>
      </c>
      <c r="S222" s="117"/>
      <c r="T222" s="117"/>
      <c r="U222" s="117"/>
      <c r="V222" s="117"/>
      <c r="W222" s="117">
        <f t="shared" si="395"/>
        <v>0</v>
      </c>
      <c r="X222" s="328" t="e">
        <f t="shared" si="386"/>
        <v>#DIV/0!</v>
      </c>
      <c r="Y222" s="118">
        <f>L222</f>
        <v>0</v>
      </c>
      <c r="Z222" s="328" t="e">
        <f t="shared" si="387"/>
        <v>#DIV/0!</v>
      </c>
      <c r="AA222" s="117"/>
      <c r="AB222" s="117"/>
      <c r="AC222" s="117"/>
      <c r="AD222" s="117"/>
      <c r="AE222" s="118">
        <f t="shared" si="396"/>
        <v>0</v>
      </c>
      <c r="AF222" s="195" t="e">
        <f t="shared" si="388"/>
        <v>#DIV/0!</v>
      </c>
      <c r="AG222" s="118">
        <f>Y222</f>
        <v>0</v>
      </c>
      <c r="AH222" s="195" t="e">
        <f t="shared" si="389"/>
        <v>#DIV/0!</v>
      </c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8">
        <f t="shared" si="398"/>
        <v>0</v>
      </c>
      <c r="AY222" s="195" t="e">
        <f t="shared" si="390"/>
        <v>#DIV/0!</v>
      </c>
      <c r="AZ222" s="118">
        <f>L222-Y222</f>
        <v>0</v>
      </c>
      <c r="BA222" s="195" t="e">
        <f t="shared" si="391"/>
        <v>#DIV/0!</v>
      </c>
      <c r="BB222" s="117"/>
      <c r="BC222" s="117"/>
      <c r="BD222" s="117"/>
      <c r="BE222" s="117"/>
    </row>
    <row r="223" spans="1:63" s="108" customFormat="1" ht="64.5" customHeight="1" x14ac:dyDescent="0.25">
      <c r="B223" s="76" t="s">
        <v>60</v>
      </c>
      <c r="C223" s="77" t="s">
        <v>68</v>
      </c>
      <c r="D223" s="78"/>
      <c r="E223" s="456">
        <f t="shared" si="392"/>
        <v>743937</v>
      </c>
      <c r="F223" s="78">
        <f>SUM(F225:F227)</f>
        <v>743937</v>
      </c>
      <c r="G223" s="78">
        <f>SUM(G225:G227)</f>
        <v>0</v>
      </c>
      <c r="H223" s="456">
        <f t="shared" ref="H223:H232" si="399">I223+J223</f>
        <v>-743937</v>
      </c>
      <c r="I223" s="78">
        <f>SUM(I225:I227)</f>
        <v>-743937</v>
      </c>
      <c r="J223" s="78"/>
      <c r="K223" s="78">
        <f t="shared" si="393"/>
        <v>128602.62509999999</v>
      </c>
      <c r="L223" s="78">
        <f>L224+L228</f>
        <v>128602.62509999999</v>
      </c>
      <c r="M223" s="78"/>
      <c r="N223" s="78"/>
      <c r="O223" s="78">
        <f t="shared" si="394"/>
        <v>22632.110679999998</v>
      </c>
      <c r="P223" s="540">
        <f t="shared" si="384"/>
        <v>0.17598482661144371</v>
      </c>
      <c r="Q223" s="78">
        <f>Q224+Q228</f>
        <v>22632.110679999998</v>
      </c>
      <c r="R223" s="540">
        <f t="shared" si="385"/>
        <v>0.17598482661144371</v>
      </c>
      <c r="S223" s="78"/>
      <c r="T223" s="78"/>
      <c r="U223" s="78"/>
      <c r="V223" s="78"/>
      <c r="W223" s="78">
        <f t="shared" si="395"/>
        <v>22284.351989999999</v>
      </c>
      <c r="X223" s="192">
        <f t="shared" si="386"/>
        <v>0.17328069293042761</v>
      </c>
      <c r="Y223" s="80">
        <f>Y224+Y228</f>
        <v>22284.351989999999</v>
      </c>
      <c r="Z223" s="192">
        <f t="shared" si="387"/>
        <v>0.17328069293042761</v>
      </c>
      <c r="AA223" s="78"/>
      <c r="AB223" s="78"/>
      <c r="AC223" s="78"/>
      <c r="AD223" s="78"/>
      <c r="AE223" s="80">
        <f t="shared" si="396"/>
        <v>128551.83657</v>
      </c>
      <c r="AF223" s="192">
        <f t="shared" si="388"/>
        <v>0.9996050739247313</v>
      </c>
      <c r="AG223" s="80">
        <f>AG224+AG228</f>
        <v>128551.83657</v>
      </c>
      <c r="AH223" s="192">
        <f t="shared" si="389"/>
        <v>0.9996050739247313</v>
      </c>
      <c r="AI223" s="78"/>
      <c r="AJ223" s="78"/>
      <c r="AK223" s="78"/>
      <c r="AL223" s="78"/>
      <c r="AM223" s="78">
        <f>AM224+AM228</f>
        <v>0</v>
      </c>
      <c r="AN223" s="78"/>
      <c r="AO223" s="78"/>
      <c r="AP223" s="78">
        <f>AQ223</f>
        <v>0</v>
      </c>
      <c r="AQ223" s="78">
        <f>AQ225</f>
        <v>0</v>
      </c>
      <c r="AR223" s="78"/>
      <c r="AS223" s="78"/>
      <c r="AT223" s="78">
        <f t="shared" si="397"/>
        <v>962992.56086999993</v>
      </c>
      <c r="AU223" s="78">
        <f>AU224+AU228</f>
        <v>962992.56086999993</v>
      </c>
      <c r="AV223" s="78"/>
      <c r="AW223" s="78"/>
      <c r="AX223" s="80">
        <f t="shared" si="398"/>
        <v>7737.3059499999999</v>
      </c>
      <c r="AY223" s="192">
        <f t="shared" si="390"/>
        <v>6.0164447996170808E-2</v>
      </c>
      <c r="AZ223" s="80">
        <f>AZ224+AZ228</f>
        <v>7737.3059499999999</v>
      </c>
      <c r="BA223" s="192">
        <f t="shared" si="391"/>
        <v>6.0164447996170808E-2</v>
      </c>
      <c r="BB223" s="78"/>
      <c r="BC223" s="78"/>
      <c r="BD223" s="78"/>
      <c r="BE223" s="78"/>
    </row>
    <row r="224" spans="1:63" s="108" customFormat="1" ht="41.25" hidden="1" customHeight="1" x14ac:dyDescent="0.25">
      <c r="B224" s="76"/>
      <c r="C224" s="77" t="s">
        <v>56</v>
      </c>
      <c r="D224" s="78"/>
      <c r="E224" s="456"/>
      <c r="F224" s="78"/>
      <c r="G224" s="78"/>
      <c r="H224" s="456"/>
      <c r="I224" s="78"/>
      <c r="J224" s="78"/>
      <c r="K224" s="78">
        <f t="shared" si="393"/>
        <v>128602.62509999999</v>
      </c>
      <c r="L224" s="78">
        <f>L226+L227</f>
        <v>128602.62509999999</v>
      </c>
      <c r="M224" s="78"/>
      <c r="N224" s="78"/>
      <c r="O224" s="78">
        <f>Q224</f>
        <v>22632.110679999998</v>
      </c>
      <c r="P224" s="540">
        <f t="shared" si="384"/>
        <v>0.17598482661144371</v>
      </c>
      <c r="Q224" s="78">
        <f>Q226+Q227</f>
        <v>22632.110679999998</v>
      </c>
      <c r="R224" s="540">
        <f t="shared" si="385"/>
        <v>0.17598482661144371</v>
      </c>
      <c r="S224" s="78"/>
      <c r="T224" s="78"/>
      <c r="U224" s="78"/>
      <c r="V224" s="78"/>
      <c r="W224" s="78">
        <f>Y224</f>
        <v>22284.351989999999</v>
      </c>
      <c r="X224" s="192">
        <f t="shared" si="386"/>
        <v>0.17328069293042761</v>
      </c>
      <c r="Y224" s="80">
        <f>Y225+Y226+Y227</f>
        <v>22284.351989999999</v>
      </c>
      <c r="Z224" s="192">
        <f t="shared" si="387"/>
        <v>0.17328069293042761</v>
      </c>
      <c r="AA224" s="78"/>
      <c r="AB224" s="78"/>
      <c r="AC224" s="78"/>
      <c r="AD224" s="78"/>
      <c r="AE224" s="80">
        <f>AG224</f>
        <v>128551.83657</v>
      </c>
      <c r="AF224" s="192">
        <f t="shared" si="388"/>
        <v>0.9996050739247313</v>
      </c>
      <c r="AG224" s="80">
        <f>AG225+AG227+AG226</f>
        <v>128551.83657</v>
      </c>
      <c r="AH224" s="192">
        <f t="shared" si="389"/>
        <v>0.9996050739247313</v>
      </c>
      <c r="AI224" s="78"/>
      <c r="AJ224" s="78"/>
      <c r="AK224" s="78"/>
      <c r="AL224" s="78"/>
      <c r="AM224" s="78">
        <f>AM225+AM227</f>
        <v>0</v>
      </c>
      <c r="AN224" s="78"/>
      <c r="AO224" s="78"/>
      <c r="AP224" s="78"/>
      <c r="AQ224" s="78"/>
      <c r="AR224" s="78"/>
      <c r="AS224" s="78"/>
      <c r="AT224" s="78">
        <f t="shared" si="397"/>
        <v>7737.3059499999999</v>
      </c>
      <c r="AU224" s="78">
        <f>AU225+AU227</f>
        <v>7737.3059499999999</v>
      </c>
      <c r="AV224" s="78"/>
      <c r="AW224" s="78"/>
      <c r="AX224" s="80">
        <f>AZ224</f>
        <v>7737.3059499999999</v>
      </c>
      <c r="AY224" s="192">
        <f t="shared" si="390"/>
        <v>6.0164447996170808E-2</v>
      </c>
      <c r="AZ224" s="80">
        <f>AZ225+AZ227</f>
        <v>7737.3059499999999</v>
      </c>
      <c r="BA224" s="192">
        <f t="shared" si="391"/>
        <v>6.0164447996170808E-2</v>
      </c>
      <c r="BB224" s="78"/>
      <c r="BC224" s="78"/>
      <c r="BD224" s="78"/>
      <c r="BE224" s="78"/>
    </row>
    <row r="225" spans="2:57" s="90" customFormat="1" ht="80.25" hidden="1" customHeight="1" x14ac:dyDescent="0.25">
      <c r="B225" s="87"/>
      <c r="C225" s="199" t="s">
        <v>116</v>
      </c>
      <c r="D225" s="88"/>
      <c r="E225" s="88">
        <f t="shared" si="392"/>
        <v>743937</v>
      </c>
      <c r="F225" s="88">
        <v>743937</v>
      </c>
      <c r="G225" s="88"/>
      <c r="H225" s="88">
        <f t="shared" si="399"/>
        <v>-743937</v>
      </c>
      <c r="I225" s="88">
        <f>L225-F225</f>
        <v>-743937</v>
      </c>
      <c r="J225" s="88"/>
      <c r="K225" s="88">
        <f t="shared" si="393"/>
        <v>0</v>
      </c>
      <c r="L225" s="88">
        <v>0</v>
      </c>
      <c r="M225" s="88"/>
      <c r="N225" s="88"/>
      <c r="O225" s="88">
        <f t="shared" si="394"/>
        <v>0</v>
      </c>
      <c r="P225" s="453">
        <v>0</v>
      </c>
      <c r="Q225" s="88">
        <v>0</v>
      </c>
      <c r="R225" s="453">
        <v>0</v>
      </c>
      <c r="S225" s="88"/>
      <c r="T225" s="88"/>
      <c r="U225" s="88"/>
      <c r="V225" s="88"/>
      <c r="W225" s="88">
        <f t="shared" ref="W225:W229" si="400">Y225+AC225</f>
        <v>0</v>
      </c>
      <c r="X225" s="200">
        <v>0</v>
      </c>
      <c r="Y225" s="89">
        <f>AJ225-U225</f>
        <v>0</v>
      </c>
      <c r="Z225" s="200">
        <v>0</v>
      </c>
      <c r="AA225" s="88"/>
      <c r="AB225" s="88"/>
      <c r="AC225" s="88"/>
      <c r="AD225" s="88"/>
      <c r="AE225" s="89">
        <f t="shared" ref="AE225:AE229" si="401">AG225+AK225</f>
        <v>0</v>
      </c>
      <c r="AF225" s="200">
        <v>0</v>
      </c>
      <c r="AG225" s="89">
        <f>AR225-AC225</f>
        <v>0</v>
      </c>
      <c r="AH225" s="200" t="e">
        <f t="shared" si="389"/>
        <v>#DIV/0!</v>
      </c>
      <c r="AI225" s="88"/>
      <c r="AJ225" s="88"/>
      <c r="AK225" s="88"/>
      <c r="AL225" s="88"/>
      <c r="AM225" s="88">
        <f>AU225-AA225</f>
        <v>0</v>
      </c>
      <c r="AN225" s="88"/>
      <c r="AO225" s="88"/>
      <c r="AP225" s="88">
        <f>AQ225</f>
        <v>0</v>
      </c>
      <c r="AQ225" s="88">
        <f>AX225-AE225</f>
        <v>0</v>
      </c>
      <c r="AR225" s="88"/>
      <c r="AS225" s="88"/>
      <c r="AT225" s="88">
        <f t="shared" si="397"/>
        <v>0</v>
      </c>
      <c r="AU225" s="88">
        <v>0</v>
      </c>
      <c r="AV225" s="88"/>
      <c r="AW225" s="88"/>
      <c r="AX225" s="89">
        <f t="shared" ref="AX225:AX229" si="402">AZ225+BD225</f>
        <v>0</v>
      </c>
      <c r="AY225" s="200">
        <v>0</v>
      </c>
      <c r="AZ225" s="89">
        <f>BK225-AV225</f>
        <v>0</v>
      </c>
      <c r="BA225" s="200">
        <v>0</v>
      </c>
      <c r="BB225" s="88"/>
      <c r="BC225" s="88"/>
      <c r="BD225" s="88"/>
      <c r="BE225" s="88"/>
    </row>
    <row r="226" spans="2:57" s="120" customFormat="1" ht="64.5" hidden="1" customHeight="1" x14ac:dyDescent="0.25">
      <c r="B226" s="115"/>
      <c r="C226" s="113" t="s">
        <v>65</v>
      </c>
      <c r="D226" s="117"/>
      <c r="E226" s="117"/>
      <c r="F226" s="117"/>
      <c r="G226" s="117"/>
      <c r="H226" s="117"/>
      <c r="I226" s="117"/>
      <c r="J226" s="117"/>
      <c r="K226" s="117">
        <f t="shared" si="393"/>
        <v>120865.31915</v>
      </c>
      <c r="L226" s="117">
        <v>120865.31915</v>
      </c>
      <c r="M226" s="117"/>
      <c r="N226" s="117"/>
      <c r="O226" s="117">
        <f t="shared" si="394"/>
        <v>22284.351989999999</v>
      </c>
      <c r="P226" s="541">
        <f t="shared" si="384"/>
        <v>0.18437341783993461</v>
      </c>
      <c r="Q226" s="117">
        <v>22284.351989999999</v>
      </c>
      <c r="R226" s="540">
        <f t="shared" si="385"/>
        <v>0.18437341783993461</v>
      </c>
      <c r="S226" s="117"/>
      <c r="T226" s="117"/>
      <c r="U226" s="117"/>
      <c r="V226" s="117"/>
      <c r="W226" s="117">
        <f t="shared" si="400"/>
        <v>22284.351989999999</v>
      </c>
      <c r="X226" s="328">
        <f t="shared" si="386"/>
        <v>0.18437341783993461</v>
      </c>
      <c r="Y226" s="118">
        <v>22284.351989999999</v>
      </c>
      <c r="Z226" s="192">
        <f t="shared" si="387"/>
        <v>0.18437341783993461</v>
      </c>
      <c r="AA226" s="117"/>
      <c r="AB226" s="117"/>
      <c r="AC226" s="117"/>
      <c r="AD226" s="117"/>
      <c r="AE226" s="118">
        <f t="shared" si="401"/>
        <v>120865.31915</v>
      </c>
      <c r="AF226" s="328">
        <f t="shared" si="388"/>
        <v>1</v>
      </c>
      <c r="AG226" s="118">
        <v>120865.31915</v>
      </c>
      <c r="AH226" s="195">
        <f t="shared" si="389"/>
        <v>1</v>
      </c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>
        <f t="shared" si="397"/>
        <v>0</v>
      </c>
      <c r="AU226" s="117">
        <v>0</v>
      </c>
      <c r="AV226" s="117"/>
      <c r="AW226" s="117"/>
      <c r="AX226" s="118">
        <f t="shared" si="402"/>
        <v>0</v>
      </c>
      <c r="AY226" s="195">
        <f t="shared" si="390"/>
        <v>0</v>
      </c>
      <c r="AZ226" s="118">
        <f>BK226-AV226</f>
        <v>0</v>
      </c>
      <c r="BA226" s="195">
        <f t="shared" si="391"/>
        <v>0</v>
      </c>
      <c r="BB226" s="117"/>
      <c r="BC226" s="117"/>
      <c r="BD226" s="117"/>
      <c r="BE226" s="117"/>
    </row>
    <row r="227" spans="2:57" s="120" customFormat="1" ht="31.5" hidden="1" customHeight="1" x14ac:dyDescent="0.25">
      <c r="B227" s="115"/>
      <c r="C227" s="113" t="s">
        <v>66</v>
      </c>
      <c r="D227" s="117"/>
      <c r="E227" s="117">
        <f t="shared" si="392"/>
        <v>0</v>
      </c>
      <c r="F227" s="117">
        <v>0</v>
      </c>
      <c r="G227" s="117"/>
      <c r="H227" s="117">
        <f t="shared" si="399"/>
        <v>0</v>
      </c>
      <c r="I227" s="117">
        <v>0</v>
      </c>
      <c r="J227" s="117"/>
      <c r="K227" s="117">
        <f t="shared" si="393"/>
        <v>7737.3059499999999</v>
      </c>
      <c r="L227" s="117">
        <v>7737.3059499999999</v>
      </c>
      <c r="M227" s="117"/>
      <c r="N227" s="117"/>
      <c r="O227" s="117">
        <f t="shared" si="394"/>
        <v>347.75869</v>
      </c>
      <c r="P227" s="541">
        <f t="shared" si="384"/>
        <v>4.4945707491378183E-2</v>
      </c>
      <c r="Q227" s="117">
        <v>347.75869</v>
      </c>
      <c r="R227" s="541">
        <f t="shared" si="385"/>
        <v>4.4945707491378183E-2</v>
      </c>
      <c r="S227" s="117"/>
      <c r="T227" s="117"/>
      <c r="U227" s="117"/>
      <c r="V227" s="117"/>
      <c r="W227" s="117">
        <f t="shared" si="400"/>
        <v>0</v>
      </c>
      <c r="X227" s="328">
        <f t="shared" si="386"/>
        <v>0</v>
      </c>
      <c r="Y227" s="118">
        <v>0</v>
      </c>
      <c r="Z227" s="328">
        <f t="shared" si="387"/>
        <v>0</v>
      </c>
      <c r="AA227" s="117"/>
      <c r="AB227" s="117"/>
      <c r="AC227" s="117"/>
      <c r="AD227" s="117"/>
      <c r="AE227" s="118">
        <f t="shared" si="401"/>
        <v>7686.5174200000001</v>
      </c>
      <c r="AF227" s="328">
        <f t="shared" si="388"/>
        <v>0.99343588965872553</v>
      </c>
      <c r="AG227" s="118">
        <v>7686.5174200000001</v>
      </c>
      <c r="AH227" s="328">
        <f t="shared" si="389"/>
        <v>0.99343588965872553</v>
      </c>
      <c r="AI227" s="117"/>
      <c r="AJ227" s="117"/>
      <c r="AK227" s="117"/>
      <c r="AL227" s="117"/>
      <c r="AM227" s="117">
        <v>0</v>
      </c>
      <c r="AN227" s="117"/>
      <c r="AO227" s="117"/>
      <c r="AP227" s="117"/>
      <c r="AQ227" s="117"/>
      <c r="AR227" s="117"/>
      <c r="AS227" s="117"/>
      <c r="AT227" s="117">
        <f t="shared" si="397"/>
        <v>7737.3059499999999</v>
      </c>
      <c r="AU227" s="117">
        <f>L227</f>
        <v>7737.3059499999999</v>
      </c>
      <c r="AV227" s="117"/>
      <c r="AW227" s="117"/>
      <c r="AX227" s="118">
        <f t="shared" si="402"/>
        <v>7737.3059499999999</v>
      </c>
      <c r="AY227" s="328">
        <f t="shared" si="390"/>
        <v>1</v>
      </c>
      <c r="AZ227" s="118">
        <f>L227-Y227</f>
        <v>7737.3059499999999</v>
      </c>
      <c r="BA227" s="328">
        <f t="shared" si="391"/>
        <v>1</v>
      </c>
      <c r="BB227" s="117"/>
      <c r="BC227" s="117"/>
      <c r="BD227" s="117"/>
      <c r="BE227" s="117"/>
    </row>
    <row r="228" spans="2:57" s="86" customFormat="1" ht="46.5" hidden="1" customHeight="1" x14ac:dyDescent="0.25">
      <c r="B228" s="82"/>
      <c r="C228" s="83" t="s">
        <v>57</v>
      </c>
      <c r="D228" s="84"/>
      <c r="E228" s="84"/>
      <c r="F228" s="84"/>
      <c r="G228" s="84"/>
      <c r="H228" s="84"/>
      <c r="I228" s="84"/>
      <c r="J228" s="84"/>
      <c r="K228" s="117">
        <f t="shared" si="393"/>
        <v>0</v>
      </c>
      <c r="L228" s="84">
        <v>0</v>
      </c>
      <c r="M228" s="84"/>
      <c r="N228" s="84"/>
      <c r="O228" s="117">
        <f t="shared" si="394"/>
        <v>0</v>
      </c>
      <c r="P228" s="451" t="e">
        <f t="shared" si="384"/>
        <v>#DIV/0!</v>
      </c>
      <c r="Q228" s="117">
        <f>AA228-L228</f>
        <v>0</v>
      </c>
      <c r="R228" s="451" t="e">
        <f t="shared" si="385"/>
        <v>#DIV/0!</v>
      </c>
      <c r="S228" s="84"/>
      <c r="T228" s="84"/>
      <c r="U228" s="84"/>
      <c r="V228" s="84"/>
      <c r="W228" s="117">
        <f t="shared" si="400"/>
        <v>0</v>
      </c>
      <c r="X228" s="195" t="e">
        <f t="shared" si="386"/>
        <v>#DIV/0!</v>
      </c>
      <c r="Y228" s="118">
        <f>AJ228-U228</f>
        <v>0</v>
      </c>
      <c r="Z228" s="195" t="e">
        <f t="shared" si="387"/>
        <v>#DIV/0!</v>
      </c>
      <c r="AA228" s="84"/>
      <c r="AB228" s="84"/>
      <c r="AC228" s="84"/>
      <c r="AD228" s="84"/>
      <c r="AE228" s="118">
        <f t="shared" si="401"/>
        <v>0</v>
      </c>
      <c r="AF228" s="195" t="e">
        <f t="shared" si="388"/>
        <v>#DIV/0!</v>
      </c>
      <c r="AG228" s="118">
        <f>AR228-AC228</f>
        <v>0</v>
      </c>
      <c r="AH228" s="195" t="e">
        <f t="shared" si="389"/>
        <v>#DIV/0!</v>
      </c>
      <c r="AI228" s="84"/>
      <c r="AJ228" s="84"/>
      <c r="AK228" s="84"/>
      <c r="AL228" s="84"/>
      <c r="AM228" s="84">
        <v>0</v>
      </c>
      <c r="AN228" s="84"/>
      <c r="AO228" s="84"/>
      <c r="AP228" s="84"/>
      <c r="AQ228" s="84"/>
      <c r="AR228" s="84"/>
      <c r="AS228" s="84"/>
      <c r="AT228" s="84">
        <f t="shared" si="397"/>
        <v>955255.25491999998</v>
      </c>
      <c r="AU228" s="84">
        <v>955255.25491999998</v>
      </c>
      <c r="AV228" s="84"/>
      <c r="AW228" s="84"/>
      <c r="AX228" s="118">
        <f t="shared" si="402"/>
        <v>0</v>
      </c>
      <c r="AY228" s="195" t="e">
        <f t="shared" si="390"/>
        <v>#DIV/0!</v>
      </c>
      <c r="AZ228" s="118">
        <f>BK228-AV228</f>
        <v>0</v>
      </c>
      <c r="BA228" s="195" t="e">
        <f t="shared" si="391"/>
        <v>#DIV/0!</v>
      </c>
      <c r="BB228" s="84"/>
      <c r="BC228" s="84"/>
      <c r="BD228" s="84"/>
      <c r="BE228" s="84"/>
    </row>
    <row r="229" spans="2:57" s="81" customFormat="1" ht="129.75" hidden="1" customHeight="1" x14ac:dyDescent="0.25">
      <c r="B229" s="204" t="s">
        <v>83</v>
      </c>
      <c r="C229" s="205" t="s">
        <v>114</v>
      </c>
      <c r="D229" s="206"/>
      <c r="E229" s="207">
        <f t="shared" si="392"/>
        <v>690541.68420000002</v>
      </c>
      <c r="F229" s="206">
        <f>SUM(F231:F232)</f>
        <v>690541.68420000002</v>
      </c>
      <c r="G229" s="206">
        <f>SUM(G231:G232)</f>
        <v>0</v>
      </c>
      <c r="H229" s="206">
        <f t="shared" si="399"/>
        <v>-690541.68420000002</v>
      </c>
      <c r="I229" s="206">
        <f>I231+I232</f>
        <v>-690541.68420000002</v>
      </c>
      <c r="J229" s="206"/>
      <c r="K229" s="117">
        <f t="shared" si="393"/>
        <v>0</v>
      </c>
      <c r="L229" s="78">
        <f>L230+L235</f>
        <v>0</v>
      </c>
      <c r="M229" s="206"/>
      <c r="N229" s="206"/>
      <c r="O229" s="117">
        <f t="shared" si="394"/>
        <v>0</v>
      </c>
      <c r="P229" s="451" t="e">
        <f t="shared" si="384"/>
        <v>#DIV/0!</v>
      </c>
      <c r="Q229" s="117">
        <f>Q230+Q235</f>
        <v>0</v>
      </c>
      <c r="R229" s="451" t="e">
        <f t="shared" si="385"/>
        <v>#DIV/0!</v>
      </c>
      <c r="S229" s="206"/>
      <c r="T229" s="206"/>
      <c r="U229" s="206"/>
      <c r="V229" s="206"/>
      <c r="W229" s="117">
        <f t="shared" si="400"/>
        <v>0</v>
      </c>
      <c r="X229" s="195" t="e">
        <f t="shared" si="386"/>
        <v>#DIV/0!</v>
      </c>
      <c r="Y229" s="118">
        <f>Y230+Y235</f>
        <v>0</v>
      </c>
      <c r="Z229" s="195" t="e">
        <f t="shared" si="387"/>
        <v>#DIV/0!</v>
      </c>
      <c r="AA229" s="206"/>
      <c r="AB229" s="206"/>
      <c r="AC229" s="206"/>
      <c r="AD229" s="206"/>
      <c r="AE229" s="118">
        <f t="shared" si="401"/>
        <v>0</v>
      </c>
      <c r="AF229" s="195" t="e">
        <f t="shared" si="388"/>
        <v>#DIV/0!</v>
      </c>
      <c r="AG229" s="118">
        <f>AG230+AG235</f>
        <v>0</v>
      </c>
      <c r="AH229" s="195" t="e">
        <f t="shared" si="389"/>
        <v>#DIV/0!</v>
      </c>
      <c r="AI229" s="206"/>
      <c r="AJ229" s="206"/>
      <c r="AK229" s="206"/>
      <c r="AL229" s="206"/>
      <c r="AM229" s="78">
        <f>AM230+AM235</f>
        <v>154000</v>
      </c>
      <c r="AN229" s="206"/>
      <c r="AO229" s="206"/>
      <c r="AP229" s="206">
        <f>AQ229</f>
        <v>0</v>
      </c>
      <c r="AQ229" s="206">
        <f>AQ231+AQ232</f>
        <v>0</v>
      </c>
      <c r="AR229" s="206"/>
      <c r="AS229" s="206"/>
      <c r="AT229" s="78">
        <f>AU229+AW229</f>
        <v>154000</v>
      </c>
      <c r="AU229" s="78">
        <f>AU230+AU235</f>
        <v>154000</v>
      </c>
      <c r="AV229" s="206"/>
      <c r="AW229" s="206"/>
      <c r="AX229" s="118">
        <f t="shared" si="402"/>
        <v>0</v>
      </c>
      <c r="AY229" s="195" t="e">
        <f t="shared" si="390"/>
        <v>#DIV/0!</v>
      </c>
      <c r="AZ229" s="118">
        <f>AZ230+AZ235</f>
        <v>0</v>
      </c>
      <c r="BA229" s="195" t="e">
        <f t="shared" si="391"/>
        <v>#DIV/0!</v>
      </c>
      <c r="BB229" s="206"/>
      <c r="BC229" s="206"/>
      <c r="BD229" s="206"/>
      <c r="BE229" s="206"/>
    </row>
    <row r="230" spans="2:57" s="81" customFormat="1" ht="41.25" hidden="1" customHeight="1" x14ac:dyDescent="0.25">
      <c r="B230" s="76"/>
      <c r="C230" s="77" t="s">
        <v>56</v>
      </c>
      <c r="D230" s="78"/>
      <c r="E230" s="79"/>
      <c r="F230" s="78"/>
      <c r="G230" s="78"/>
      <c r="H230" s="79"/>
      <c r="I230" s="78"/>
      <c r="J230" s="78"/>
      <c r="K230" s="117">
        <f t="shared" si="393"/>
        <v>0</v>
      </c>
      <c r="L230" s="78"/>
      <c r="M230" s="78"/>
      <c r="N230" s="78"/>
      <c r="O230" s="117">
        <f t="shared" si="394"/>
        <v>0</v>
      </c>
      <c r="P230" s="451" t="e">
        <f t="shared" si="384"/>
        <v>#DIV/0!</v>
      </c>
      <c r="Q230" s="117"/>
      <c r="R230" s="451" t="e">
        <f t="shared" si="385"/>
        <v>#DIV/0!</v>
      </c>
      <c r="S230" s="78"/>
      <c r="T230" s="78"/>
      <c r="U230" s="78"/>
      <c r="V230" s="78"/>
      <c r="W230" s="117"/>
      <c r="X230" s="195" t="e">
        <f t="shared" si="386"/>
        <v>#DIV/0!</v>
      </c>
      <c r="Y230" s="118"/>
      <c r="Z230" s="195" t="e">
        <f t="shared" si="387"/>
        <v>#DIV/0!</v>
      </c>
      <c r="AA230" s="78"/>
      <c r="AB230" s="78"/>
      <c r="AC230" s="78"/>
      <c r="AD230" s="78"/>
      <c r="AE230" s="118"/>
      <c r="AF230" s="195" t="e">
        <f t="shared" si="388"/>
        <v>#DIV/0!</v>
      </c>
      <c r="AG230" s="118"/>
      <c r="AH230" s="195" t="e">
        <f t="shared" si="389"/>
        <v>#DIV/0!</v>
      </c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118"/>
      <c r="AY230" s="195" t="e">
        <f t="shared" si="390"/>
        <v>#DIV/0!</v>
      </c>
      <c r="AZ230" s="118"/>
      <c r="BA230" s="195" t="e">
        <f t="shared" si="391"/>
        <v>#DIV/0!</v>
      </c>
      <c r="BB230" s="78"/>
      <c r="BC230" s="78"/>
      <c r="BD230" s="78"/>
      <c r="BE230" s="78"/>
    </row>
    <row r="231" spans="2:57" s="120" customFormat="1" ht="33" hidden="1" customHeight="1" x14ac:dyDescent="0.25">
      <c r="B231" s="115"/>
      <c r="C231" s="113" t="s">
        <v>65</v>
      </c>
      <c r="D231" s="117"/>
      <c r="E231" s="117">
        <f t="shared" si="392"/>
        <v>677421.3922</v>
      </c>
      <c r="F231" s="117">
        <v>677421.3922</v>
      </c>
      <c r="G231" s="117"/>
      <c r="H231" s="117">
        <f t="shared" si="399"/>
        <v>-677421.3922</v>
      </c>
      <c r="I231" s="117">
        <f>L231-F231</f>
        <v>-677421.3922</v>
      </c>
      <c r="J231" s="117"/>
      <c r="K231" s="117">
        <f t="shared" si="393"/>
        <v>0</v>
      </c>
      <c r="L231" s="117">
        <v>0</v>
      </c>
      <c r="M231" s="117"/>
      <c r="N231" s="117"/>
      <c r="O231" s="117">
        <f t="shared" si="394"/>
        <v>0</v>
      </c>
      <c r="P231" s="451" t="e">
        <f t="shared" si="384"/>
        <v>#DIV/0!</v>
      </c>
      <c r="Q231" s="117"/>
      <c r="R231" s="451" t="e">
        <f t="shared" si="385"/>
        <v>#DIV/0!</v>
      </c>
      <c r="S231" s="117"/>
      <c r="T231" s="117"/>
      <c r="U231" s="117"/>
      <c r="V231" s="117"/>
      <c r="W231" s="117">
        <f t="shared" ref="W231:W232" si="403">Y231+AC231</f>
        <v>0</v>
      </c>
      <c r="X231" s="195" t="e">
        <f t="shared" si="386"/>
        <v>#DIV/0!</v>
      </c>
      <c r="Y231" s="118"/>
      <c r="Z231" s="195" t="e">
        <f t="shared" si="387"/>
        <v>#DIV/0!</v>
      </c>
      <c r="AA231" s="117"/>
      <c r="AB231" s="117"/>
      <c r="AC231" s="117"/>
      <c r="AD231" s="117"/>
      <c r="AE231" s="118">
        <f t="shared" ref="AE231:AE232" si="404">AG231+AK231</f>
        <v>0</v>
      </c>
      <c r="AF231" s="195" t="e">
        <f t="shared" si="388"/>
        <v>#DIV/0!</v>
      </c>
      <c r="AG231" s="118"/>
      <c r="AH231" s="195" t="e">
        <f t="shared" si="389"/>
        <v>#DIV/0!</v>
      </c>
      <c r="AI231" s="117"/>
      <c r="AJ231" s="117"/>
      <c r="AK231" s="117"/>
      <c r="AL231" s="117"/>
      <c r="AM231" s="117">
        <v>0</v>
      </c>
      <c r="AN231" s="117"/>
      <c r="AO231" s="117"/>
      <c r="AP231" s="117">
        <f>AQ231+AS231</f>
        <v>0</v>
      </c>
      <c r="AQ231" s="117">
        <v>0</v>
      </c>
      <c r="AR231" s="117"/>
      <c r="AS231" s="117"/>
      <c r="AT231" s="117">
        <f>AU231+AW231</f>
        <v>0</v>
      </c>
      <c r="AU231" s="117">
        <v>0</v>
      </c>
      <c r="AV231" s="117"/>
      <c r="AW231" s="117"/>
      <c r="AX231" s="118">
        <f t="shared" ref="AX231:AX232" si="405">AZ231+BD231</f>
        <v>0</v>
      </c>
      <c r="AY231" s="195" t="e">
        <f t="shared" si="390"/>
        <v>#DIV/0!</v>
      </c>
      <c r="AZ231" s="118"/>
      <c r="BA231" s="195" t="e">
        <f t="shared" si="391"/>
        <v>#DIV/0!</v>
      </c>
      <c r="BB231" s="117"/>
      <c r="BC231" s="117"/>
      <c r="BD231" s="117"/>
      <c r="BE231" s="117"/>
    </row>
    <row r="232" spans="2:57" s="120" customFormat="1" ht="31.5" hidden="1" customHeight="1" x14ac:dyDescent="0.25">
      <c r="B232" s="115"/>
      <c r="C232" s="113" t="s">
        <v>66</v>
      </c>
      <c r="D232" s="117"/>
      <c r="E232" s="117">
        <f t="shared" si="392"/>
        <v>13120.291999999999</v>
      </c>
      <c r="F232" s="117">
        <v>13120.291999999999</v>
      </c>
      <c r="G232" s="117"/>
      <c r="H232" s="117">
        <f t="shared" si="399"/>
        <v>-13120.291999999999</v>
      </c>
      <c r="I232" s="117">
        <f>L232-F232</f>
        <v>-13120.291999999999</v>
      </c>
      <c r="J232" s="117"/>
      <c r="K232" s="117">
        <f t="shared" si="393"/>
        <v>0</v>
      </c>
      <c r="L232" s="117">
        <v>0</v>
      </c>
      <c r="M232" s="117"/>
      <c r="N232" s="117"/>
      <c r="O232" s="117">
        <f t="shared" si="394"/>
        <v>0</v>
      </c>
      <c r="P232" s="451" t="e">
        <f t="shared" si="384"/>
        <v>#DIV/0!</v>
      </c>
      <c r="Q232" s="117"/>
      <c r="R232" s="451" t="e">
        <f t="shared" si="385"/>
        <v>#DIV/0!</v>
      </c>
      <c r="S232" s="117"/>
      <c r="T232" s="117"/>
      <c r="U232" s="117"/>
      <c r="V232" s="117"/>
      <c r="W232" s="117">
        <f t="shared" si="403"/>
        <v>0</v>
      </c>
      <c r="X232" s="195" t="e">
        <f t="shared" si="386"/>
        <v>#DIV/0!</v>
      </c>
      <c r="Y232" s="118"/>
      <c r="Z232" s="195" t="e">
        <f t="shared" si="387"/>
        <v>#DIV/0!</v>
      </c>
      <c r="AA232" s="117"/>
      <c r="AB232" s="117"/>
      <c r="AC232" s="117"/>
      <c r="AD232" s="117"/>
      <c r="AE232" s="118">
        <f t="shared" si="404"/>
        <v>0</v>
      </c>
      <c r="AF232" s="195" t="e">
        <f t="shared" si="388"/>
        <v>#DIV/0!</v>
      </c>
      <c r="AG232" s="118"/>
      <c r="AH232" s="195" t="e">
        <f t="shared" si="389"/>
        <v>#DIV/0!</v>
      </c>
      <c r="AI232" s="117"/>
      <c r="AJ232" s="117"/>
      <c r="AK232" s="117"/>
      <c r="AL232" s="117"/>
      <c r="AM232" s="117">
        <v>0</v>
      </c>
      <c r="AN232" s="117"/>
      <c r="AO232" s="117"/>
      <c r="AP232" s="117">
        <f>AQ232+AS232</f>
        <v>0</v>
      </c>
      <c r="AQ232" s="117">
        <v>0</v>
      </c>
      <c r="AR232" s="117"/>
      <c r="AS232" s="117"/>
      <c r="AT232" s="117">
        <f>AU232+AW232</f>
        <v>0</v>
      </c>
      <c r="AU232" s="117">
        <v>0</v>
      </c>
      <c r="AV232" s="117"/>
      <c r="AW232" s="117"/>
      <c r="AX232" s="118">
        <f t="shared" si="405"/>
        <v>0</v>
      </c>
      <c r="AY232" s="195" t="e">
        <f t="shared" si="390"/>
        <v>#DIV/0!</v>
      </c>
      <c r="AZ232" s="118"/>
      <c r="BA232" s="195" t="e">
        <f t="shared" si="391"/>
        <v>#DIV/0!</v>
      </c>
      <c r="BB232" s="117"/>
      <c r="BC232" s="117"/>
      <c r="BD232" s="117"/>
      <c r="BE232" s="117"/>
    </row>
    <row r="233" spans="2:57" s="120" customFormat="1" ht="44.25" hidden="1" customHeight="1" x14ac:dyDescent="0.25">
      <c r="B233" s="115"/>
      <c r="C233" s="113" t="s">
        <v>73</v>
      </c>
      <c r="D233" s="117"/>
      <c r="E233" s="117"/>
      <c r="F233" s="117"/>
      <c r="G233" s="117"/>
      <c r="H233" s="117"/>
      <c r="I233" s="117"/>
      <c r="J233" s="117"/>
      <c r="K233" s="117">
        <f t="shared" si="393"/>
        <v>0</v>
      </c>
      <c r="L233" s="117"/>
      <c r="M233" s="117"/>
      <c r="N233" s="117"/>
      <c r="O233" s="117">
        <f t="shared" si="394"/>
        <v>0</v>
      </c>
      <c r="P233" s="451" t="e">
        <f t="shared" si="384"/>
        <v>#DIV/0!</v>
      </c>
      <c r="Q233" s="117"/>
      <c r="R233" s="451" t="e">
        <f t="shared" si="385"/>
        <v>#DIV/0!</v>
      </c>
      <c r="S233" s="117"/>
      <c r="T233" s="117"/>
      <c r="U233" s="117"/>
      <c r="V233" s="117"/>
      <c r="W233" s="117"/>
      <c r="X233" s="195" t="e">
        <f t="shared" si="386"/>
        <v>#DIV/0!</v>
      </c>
      <c r="Y233" s="118"/>
      <c r="Z233" s="195" t="e">
        <f t="shared" si="387"/>
        <v>#DIV/0!</v>
      </c>
      <c r="AA233" s="117"/>
      <c r="AB233" s="117"/>
      <c r="AC233" s="117"/>
      <c r="AD233" s="117"/>
      <c r="AE233" s="118"/>
      <c r="AF233" s="195" t="e">
        <f t="shared" si="388"/>
        <v>#DIV/0!</v>
      </c>
      <c r="AG233" s="118"/>
      <c r="AH233" s="195" t="e">
        <f t="shared" si="389"/>
        <v>#DIV/0!</v>
      </c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8"/>
      <c r="AY233" s="195" t="e">
        <f t="shared" si="390"/>
        <v>#DIV/0!</v>
      </c>
      <c r="AZ233" s="118"/>
      <c r="BA233" s="195" t="e">
        <f t="shared" si="391"/>
        <v>#DIV/0!</v>
      </c>
      <c r="BB233" s="117"/>
      <c r="BC233" s="117"/>
      <c r="BD233" s="117"/>
      <c r="BE233" s="117"/>
    </row>
    <row r="234" spans="2:57" s="120" customFormat="1" ht="60.75" hidden="1" customHeight="1" x14ac:dyDescent="0.25">
      <c r="B234" s="115"/>
      <c r="C234" s="113" t="s">
        <v>115</v>
      </c>
      <c r="D234" s="117"/>
      <c r="E234" s="117"/>
      <c r="F234" s="117"/>
      <c r="G234" s="117"/>
      <c r="H234" s="117"/>
      <c r="I234" s="117"/>
      <c r="J234" s="117"/>
      <c r="K234" s="117">
        <f t="shared" si="393"/>
        <v>0</v>
      </c>
      <c r="L234" s="117"/>
      <c r="M234" s="117"/>
      <c r="N234" s="117"/>
      <c r="O234" s="117">
        <f t="shared" si="394"/>
        <v>0</v>
      </c>
      <c r="P234" s="451" t="e">
        <f t="shared" si="384"/>
        <v>#DIV/0!</v>
      </c>
      <c r="Q234" s="117"/>
      <c r="R234" s="451" t="e">
        <f t="shared" si="385"/>
        <v>#DIV/0!</v>
      </c>
      <c r="S234" s="117"/>
      <c r="T234" s="117"/>
      <c r="U234" s="117"/>
      <c r="V234" s="117"/>
      <c r="W234" s="117"/>
      <c r="X234" s="195" t="e">
        <f t="shared" si="386"/>
        <v>#DIV/0!</v>
      </c>
      <c r="Y234" s="118"/>
      <c r="Z234" s="195" t="e">
        <f t="shared" si="387"/>
        <v>#DIV/0!</v>
      </c>
      <c r="AA234" s="117"/>
      <c r="AB234" s="117"/>
      <c r="AC234" s="117"/>
      <c r="AD234" s="117"/>
      <c r="AE234" s="118"/>
      <c r="AF234" s="195" t="e">
        <f t="shared" si="388"/>
        <v>#DIV/0!</v>
      </c>
      <c r="AG234" s="118"/>
      <c r="AH234" s="195" t="e">
        <f t="shared" si="389"/>
        <v>#DIV/0!</v>
      </c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8"/>
      <c r="AY234" s="195" t="e">
        <f t="shared" si="390"/>
        <v>#DIV/0!</v>
      </c>
      <c r="AZ234" s="118"/>
      <c r="BA234" s="195" t="e">
        <f t="shared" si="391"/>
        <v>#DIV/0!</v>
      </c>
      <c r="BB234" s="117"/>
      <c r="BC234" s="117"/>
      <c r="BD234" s="117"/>
      <c r="BE234" s="117"/>
    </row>
    <row r="235" spans="2:57" s="86" customFormat="1" ht="46.5" hidden="1" customHeight="1" x14ac:dyDescent="0.25">
      <c r="B235" s="82"/>
      <c r="C235" s="83" t="s">
        <v>57</v>
      </c>
      <c r="D235" s="84"/>
      <c r="E235" s="84"/>
      <c r="F235" s="84"/>
      <c r="G235" s="84"/>
      <c r="H235" s="84"/>
      <c r="I235" s="84"/>
      <c r="J235" s="84"/>
      <c r="K235" s="117">
        <f t="shared" si="393"/>
        <v>0</v>
      </c>
      <c r="L235" s="84">
        <v>0</v>
      </c>
      <c r="M235" s="84"/>
      <c r="N235" s="84"/>
      <c r="O235" s="117">
        <f t="shared" si="394"/>
        <v>0</v>
      </c>
      <c r="P235" s="451" t="e">
        <f t="shared" si="384"/>
        <v>#DIV/0!</v>
      </c>
      <c r="Q235" s="117">
        <f>AA235-L235</f>
        <v>0</v>
      </c>
      <c r="R235" s="451" t="e">
        <f t="shared" si="385"/>
        <v>#DIV/0!</v>
      </c>
      <c r="S235" s="84"/>
      <c r="T235" s="84"/>
      <c r="U235" s="84"/>
      <c r="V235" s="84"/>
      <c r="W235" s="117">
        <f>Y235+AC235</f>
        <v>0</v>
      </c>
      <c r="X235" s="195" t="e">
        <f t="shared" si="386"/>
        <v>#DIV/0!</v>
      </c>
      <c r="Y235" s="118">
        <f>AJ235-U235</f>
        <v>0</v>
      </c>
      <c r="Z235" s="195" t="e">
        <f t="shared" si="387"/>
        <v>#DIV/0!</v>
      </c>
      <c r="AA235" s="84"/>
      <c r="AB235" s="84"/>
      <c r="AC235" s="84"/>
      <c r="AD235" s="84"/>
      <c r="AE235" s="118">
        <f>AG235+AK235</f>
        <v>0</v>
      </c>
      <c r="AF235" s="195" t="e">
        <f t="shared" si="388"/>
        <v>#DIV/0!</v>
      </c>
      <c r="AG235" s="118">
        <f>AR235-AC235</f>
        <v>0</v>
      </c>
      <c r="AH235" s="195" t="e">
        <f t="shared" si="389"/>
        <v>#DIV/0!</v>
      </c>
      <c r="AI235" s="84"/>
      <c r="AJ235" s="84"/>
      <c r="AK235" s="84"/>
      <c r="AL235" s="84"/>
      <c r="AM235" s="84">
        <f>AU235-AA235</f>
        <v>154000</v>
      </c>
      <c r="AN235" s="84"/>
      <c r="AO235" s="84"/>
      <c r="AP235" s="84"/>
      <c r="AQ235" s="84"/>
      <c r="AR235" s="84"/>
      <c r="AS235" s="84"/>
      <c r="AT235" s="84">
        <f t="shared" ref="AT235:AT245" si="406">AU235</f>
        <v>154000</v>
      </c>
      <c r="AU235" s="84">
        <v>154000</v>
      </c>
      <c r="AV235" s="84"/>
      <c r="AW235" s="84"/>
      <c r="AX235" s="118">
        <f>AZ235+BD235</f>
        <v>0</v>
      </c>
      <c r="AY235" s="195" t="e">
        <f t="shared" si="390"/>
        <v>#DIV/0!</v>
      </c>
      <c r="AZ235" s="118">
        <f>BK235-AV235</f>
        <v>0</v>
      </c>
      <c r="BA235" s="195" t="e">
        <f t="shared" si="391"/>
        <v>#DIV/0!</v>
      </c>
      <c r="BB235" s="84"/>
      <c r="BC235" s="84"/>
      <c r="BD235" s="84"/>
      <c r="BE235" s="84"/>
    </row>
    <row r="236" spans="2:57" s="90" customFormat="1" ht="61.5" hidden="1" customHeight="1" x14ac:dyDescent="0.25">
      <c r="B236" s="87"/>
      <c r="C236" s="199" t="s">
        <v>116</v>
      </c>
      <c r="D236" s="88"/>
      <c r="E236" s="88"/>
      <c r="F236" s="88"/>
      <c r="G236" s="88"/>
      <c r="H236" s="88"/>
      <c r="I236" s="88"/>
      <c r="J236" s="88"/>
      <c r="K236" s="88">
        <f t="shared" si="393"/>
        <v>0</v>
      </c>
      <c r="L236" s="88">
        <v>0</v>
      </c>
      <c r="M236" s="88"/>
      <c r="N236" s="88"/>
      <c r="O236" s="88">
        <f t="shared" si="394"/>
        <v>0</v>
      </c>
      <c r="P236" s="453">
        <v>0</v>
      </c>
      <c r="Q236" s="88">
        <v>0</v>
      </c>
      <c r="R236" s="453">
        <v>0</v>
      </c>
      <c r="S236" s="88"/>
      <c r="T236" s="88"/>
      <c r="U236" s="88"/>
      <c r="V236" s="88"/>
      <c r="W236" s="88"/>
      <c r="X236" s="200"/>
      <c r="Y236" s="89"/>
      <c r="Z236" s="200"/>
      <c r="AA236" s="88"/>
      <c r="AB236" s="88"/>
      <c r="AC236" s="88"/>
      <c r="AD236" s="88"/>
      <c r="AE236" s="89"/>
      <c r="AF236" s="200"/>
      <c r="AG236" s="89"/>
      <c r="AH236" s="200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9"/>
      <c r="AY236" s="195" t="e">
        <f t="shared" si="390"/>
        <v>#DIV/0!</v>
      </c>
      <c r="AZ236" s="89"/>
      <c r="BA236" s="195" t="e">
        <f t="shared" si="391"/>
        <v>#DIV/0!</v>
      </c>
      <c r="BB236" s="88"/>
      <c r="BC236" s="88"/>
      <c r="BD236" s="88"/>
      <c r="BE236" s="88"/>
    </row>
    <row r="237" spans="2:57" s="108" customFormat="1" ht="126" customHeight="1" x14ac:dyDescent="0.25">
      <c r="B237" s="76" t="s">
        <v>67</v>
      </c>
      <c r="C237" s="110" t="s">
        <v>72</v>
      </c>
      <c r="D237" s="78"/>
      <c r="E237" s="456">
        <f t="shared" ref="E237:E246" si="407">F237+G237</f>
        <v>0</v>
      </c>
      <c r="F237" s="78">
        <f>SUM(F238:F242)</f>
        <v>0</v>
      </c>
      <c r="G237" s="78">
        <f>SUM(G238:G242)</f>
        <v>0</v>
      </c>
      <c r="H237" s="78">
        <f>I237</f>
        <v>0</v>
      </c>
      <c r="I237" s="78">
        <f>I238</f>
        <v>0</v>
      </c>
      <c r="J237" s="78"/>
      <c r="K237" s="78">
        <f t="shared" si="393"/>
        <v>2828.15326</v>
      </c>
      <c r="L237" s="78">
        <f>L238+L239</f>
        <v>2828.15326</v>
      </c>
      <c r="M237" s="78"/>
      <c r="N237" s="78"/>
      <c r="O237" s="78">
        <f>Q237</f>
        <v>0</v>
      </c>
      <c r="P237" s="540">
        <f t="shared" si="384"/>
        <v>0</v>
      </c>
      <c r="Q237" s="78">
        <f>Q238+Q239</f>
        <v>0</v>
      </c>
      <c r="R237" s="540">
        <f t="shared" si="385"/>
        <v>0</v>
      </c>
      <c r="S237" s="78"/>
      <c r="T237" s="78"/>
      <c r="U237" s="78">
        <f>SUM(U238:U242)</f>
        <v>0</v>
      </c>
      <c r="V237" s="78"/>
      <c r="W237" s="78">
        <f>Y237</f>
        <v>0</v>
      </c>
      <c r="X237" s="192">
        <f t="shared" si="386"/>
        <v>0</v>
      </c>
      <c r="Y237" s="80">
        <f>Y238+Y239</f>
        <v>0</v>
      </c>
      <c r="Z237" s="192">
        <f t="shared" si="387"/>
        <v>0</v>
      </c>
      <c r="AA237" s="78"/>
      <c r="AB237" s="78"/>
      <c r="AC237" s="78">
        <f>SUM(AC238:AC242)</f>
        <v>0</v>
      </c>
      <c r="AD237" s="78"/>
      <c r="AE237" s="80">
        <f>AG237</f>
        <v>2827.9529600000001</v>
      </c>
      <c r="AF237" s="192">
        <f t="shared" si="388"/>
        <v>0.99992917639831158</v>
      </c>
      <c r="AG237" s="80">
        <f>AG238+AG239</f>
        <v>2827.9529600000001</v>
      </c>
      <c r="AH237" s="192">
        <f t="shared" si="389"/>
        <v>0.99992917639831158</v>
      </c>
      <c r="AI237" s="78"/>
      <c r="AJ237" s="78"/>
      <c r="AK237" s="78">
        <f>SUM(AK238:AK242)</f>
        <v>0</v>
      </c>
      <c r="AL237" s="78"/>
      <c r="AM237" s="78">
        <f>AM238+AM239</f>
        <v>0</v>
      </c>
      <c r="AN237" s="78"/>
      <c r="AO237" s="78"/>
      <c r="AP237" s="78">
        <f>AQ237</f>
        <v>0</v>
      </c>
      <c r="AQ237" s="78">
        <f>AQ238</f>
        <v>0</v>
      </c>
      <c r="AR237" s="78"/>
      <c r="AS237" s="78"/>
      <c r="AT237" s="78">
        <f t="shared" si="406"/>
        <v>219828.15325999999</v>
      </c>
      <c r="AU237" s="78">
        <f>AU238+AU239</f>
        <v>219828.15325999999</v>
      </c>
      <c r="AV237" s="78"/>
      <c r="AW237" s="78"/>
      <c r="AX237" s="80">
        <f>AZ237</f>
        <v>2828.15326</v>
      </c>
      <c r="AY237" s="192">
        <f t="shared" si="390"/>
        <v>1</v>
      </c>
      <c r="AZ237" s="80">
        <f>AZ238+AZ239</f>
        <v>2828.15326</v>
      </c>
      <c r="BA237" s="192">
        <f t="shared" si="391"/>
        <v>1</v>
      </c>
      <c r="BB237" s="78"/>
      <c r="BC237" s="78"/>
      <c r="BD237" s="78"/>
      <c r="BE237" s="78"/>
    </row>
    <row r="238" spans="2:57" s="86" customFormat="1" ht="46.5" hidden="1" customHeight="1" x14ac:dyDescent="0.25">
      <c r="B238" s="82"/>
      <c r="C238" s="83" t="s">
        <v>57</v>
      </c>
      <c r="D238" s="84"/>
      <c r="E238" s="84"/>
      <c r="F238" s="84"/>
      <c r="G238" s="84"/>
      <c r="H238" s="84"/>
      <c r="I238" s="84"/>
      <c r="J238" s="84"/>
      <c r="K238" s="84">
        <f t="shared" si="393"/>
        <v>0</v>
      </c>
      <c r="L238" s="84">
        <v>0</v>
      </c>
      <c r="M238" s="84"/>
      <c r="N238" s="84"/>
      <c r="O238" s="84">
        <f t="shared" ref="O238:O245" si="408">Q238+U238</f>
        <v>0</v>
      </c>
      <c r="P238" s="451" t="e">
        <f t="shared" si="384"/>
        <v>#DIV/0!</v>
      </c>
      <c r="Q238" s="84">
        <f>AA238-L238</f>
        <v>0</v>
      </c>
      <c r="R238" s="451" t="e">
        <f t="shared" si="385"/>
        <v>#DIV/0!</v>
      </c>
      <c r="S238" s="84"/>
      <c r="T238" s="84"/>
      <c r="U238" s="84"/>
      <c r="V238" s="84"/>
      <c r="W238" s="84">
        <f t="shared" ref="W238" si="409">Y238+AC238</f>
        <v>0</v>
      </c>
      <c r="X238" s="195" t="e">
        <f t="shared" si="386"/>
        <v>#DIV/0!</v>
      </c>
      <c r="Y238" s="85">
        <f>AJ238-U238</f>
        <v>0</v>
      </c>
      <c r="Z238" s="195" t="e">
        <f t="shared" si="387"/>
        <v>#DIV/0!</v>
      </c>
      <c r="AA238" s="84"/>
      <c r="AB238" s="84"/>
      <c r="AC238" s="84"/>
      <c r="AD238" s="84"/>
      <c r="AE238" s="85">
        <f t="shared" ref="AE238" si="410">AG238+AK238</f>
        <v>0</v>
      </c>
      <c r="AF238" s="195" t="e">
        <f t="shared" si="388"/>
        <v>#DIV/0!</v>
      </c>
      <c r="AG238" s="85">
        <f>AR238-AC238</f>
        <v>0</v>
      </c>
      <c r="AH238" s="195" t="e">
        <f t="shared" si="389"/>
        <v>#DIV/0!</v>
      </c>
      <c r="AI238" s="84"/>
      <c r="AJ238" s="84"/>
      <c r="AK238" s="84"/>
      <c r="AL238" s="84"/>
      <c r="AM238" s="84">
        <v>0</v>
      </c>
      <c r="AN238" s="84"/>
      <c r="AO238" s="84"/>
      <c r="AP238" s="84"/>
      <c r="AQ238" s="84"/>
      <c r="AR238" s="84"/>
      <c r="AS238" s="84"/>
      <c r="AT238" s="84">
        <f t="shared" si="406"/>
        <v>217000</v>
      </c>
      <c r="AU238" s="84">
        <v>217000</v>
      </c>
      <c r="AV238" s="84"/>
      <c r="AW238" s="84"/>
      <c r="AX238" s="85">
        <f t="shared" ref="AX238" si="411">AZ238+BD238</f>
        <v>0</v>
      </c>
      <c r="AY238" s="195" t="e">
        <f t="shared" si="390"/>
        <v>#DIV/0!</v>
      </c>
      <c r="AZ238" s="85">
        <f>BK238-AV238</f>
        <v>0</v>
      </c>
      <c r="BA238" s="195" t="e">
        <f t="shared" si="391"/>
        <v>#DIV/0!</v>
      </c>
      <c r="BB238" s="84"/>
      <c r="BC238" s="84"/>
      <c r="BD238" s="84"/>
      <c r="BE238" s="84"/>
    </row>
    <row r="239" spans="2:57" s="124" customFormat="1" ht="46.5" hidden="1" customHeight="1" x14ac:dyDescent="0.25">
      <c r="B239" s="459"/>
      <c r="C239" s="77" t="s">
        <v>56</v>
      </c>
      <c r="D239" s="123"/>
      <c r="E239" s="123"/>
      <c r="F239" s="123"/>
      <c r="G239" s="123"/>
      <c r="H239" s="123"/>
      <c r="I239" s="123"/>
      <c r="J239" s="123"/>
      <c r="K239" s="123">
        <f t="shared" si="393"/>
        <v>2828.15326</v>
      </c>
      <c r="L239" s="123">
        <f>SUM(L240:L242)</f>
        <v>2828.15326</v>
      </c>
      <c r="M239" s="123"/>
      <c r="N239" s="123"/>
      <c r="O239" s="123">
        <f>Q239</f>
        <v>0</v>
      </c>
      <c r="P239" s="540">
        <f t="shared" si="384"/>
        <v>0</v>
      </c>
      <c r="Q239" s="123">
        <f>SUM(Q240:Q242)</f>
        <v>0</v>
      </c>
      <c r="R239" s="540">
        <f t="shared" si="385"/>
        <v>0</v>
      </c>
      <c r="S239" s="123"/>
      <c r="T239" s="123"/>
      <c r="U239" s="123"/>
      <c r="V239" s="123"/>
      <c r="W239" s="123">
        <f>Y239</f>
        <v>0</v>
      </c>
      <c r="X239" s="192">
        <f t="shared" si="386"/>
        <v>0</v>
      </c>
      <c r="Y239" s="457">
        <f>SUM(Y240:Y242)</f>
        <v>0</v>
      </c>
      <c r="Z239" s="192">
        <f t="shared" si="387"/>
        <v>0</v>
      </c>
      <c r="AA239" s="123"/>
      <c r="AB239" s="123"/>
      <c r="AC239" s="123"/>
      <c r="AD239" s="123"/>
      <c r="AE239" s="457">
        <f>AG239</f>
        <v>2827.9529600000001</v>
      </c>
      <c r="AF239" s="192">
        <f t="shared" si="388"/>
        <v>0.99992917639831158</v>
      </c>
      <c r="AG239" s="457">
        <f>SUM(AG240:AG242)</f>
        <v>2827.9529600000001</v>
      </c>
      <c r="AH239" s="192">
        <f t="shared" si="389"/>
        <v>0.99992917639831158</v>
      </c>
      <c r="AI239" s="123"/>
      <c r="AJ239" s="123"/>
      <c r="AK239" s="123"/>
      <c r="AL239" s="123"/>
      <c r="AM239" s="123">
        <v>0</v>
      </c>
      <c r="AN239" s="123"/>
      <c r="AO239" s="123"/>
      <c r="AP239" s="123"/>
      <c r="AQ239" s="123"/>
      <c r="AR239" s="123"/>
      <c r="AS239" s="123"/>
      <c r="AT239" s="123">
        <f t="shared" si="406"/>
        <v>2828.15326</v>
      </c>
      <c r="AU239" s="123">
        <f>AU240+AU241+AU242</f>
        <v>2828.15326</v>
      </c>
      <c r="AV239" s="123"/>
      <c r="AW239" s="123"/>
      <c r="AX239" s="460">
        <f>AZ239</f>
        <v>2828.15326</v>
      </c>
      <c r="AY239" s="192">
        <f t="shared" si="390"/>
        <v>1</v>
      </c>
      <c r="AZ239" s="457">
        <f>SUM(AZ240:AZ242)</f>
        <v>2828.15326</v>
      </c>
      <c r="BA239" s="192">
        <f t="shared" si="391"/>
        <v>1</v>
      </c>
      <c r="BB239" s="123"/>
      <c r="BC239" s="123"/>
      <c r="BD239" s="123"/>
      <c r="BE239" s="123"/>
    </row>
    <row r="240" spans="2:57" s="120" customFormat="1" ht="30.75" hidden="1" customHeight="1" x14ac:dyDescent="0.25">
      <c r="B240" s="115"/>
      <c r="C240" s="113" t="s">
        <v>65</v>
      </c>
      <c r="D240" s="117"/>
      <c r="E240" s="117"/>
      <c r="F240" s="117"/>
      <c r="G240" s="117"/>
      <c r="H240" s="117"/>
      <c r="I240" s="117"/>
      <c r="J240" s="117"/>
      <c r="K240" s="117">
        <f t="shared" si="393"/>
        <v>0</v>
      </c>
      <c r="L240" s="117">
        <v>0</v>
      </c>
      <c r="M240" s="117"/>
      <c r="N240" s="117"/>
      <c r="O240" s="117">
        <f>Q240</f>
        <v>0</v>
      </c>
      <c r="P240" s="451" t="e">
        <f t="shared" si="384"/>
        <v>#DIV/0!</v>
      </c>
      <c r="Q240" s="117">
        <f>AA240-L240</f>
        <v>0</v>
      </c>
      <c r="R240" s="451" t="e">
        <f t="shared" si="385"/>
        <v>#DIV/0!</v>
      </c>
      <c r="S240" s="117"/>
      <c r="T240" s="117"/>
      <c r="U240" s="117"/>
      <c r="V240" s="117"/>
      <c r="W240" s="117">
        <f>Y240</f>
        <v>0</v>
      </c>
      <c r="X240" s="195" t="e">
        <f t="shared" si="386"/>
        <v>#DIV/0!</v>
      </c>
      <c r="Y240" s="118">
        <f>AJ240-U240</f>
        <v>0</v>
      </c>
      <c r="Z240" s="195" t="e">
        <f t="shared" si="387"/>
        <v>#DIV/0!</v>
      </c>
      <c r="AA240" s="117"/>
      <c r="AB240" s="117"/>
      <c r="AC240" s="117"/>
      <c r="AD240" s="117"/>
      <c r="AE240" s="118">
        <f>AG240</f>
        <v>0</v>
      </c>
      <c r="AF240" s="195" t="e">
        <f t="shared" si="388"/>
        <v>#DIV/0!</v>
      </c>
      <c r="AG240" s="118">
        <f>AR240-AC240</f>
        <v>0</v>
      </c>
      <c r="AH240" s="195" t="e">
        <f t="shared" si="389"/>
        <v>#DIV/0!</v>
      </c>
      <c r="AI240" s="117"/>
      <c r="AJ240" s="117"/>
      <c r="AK240" s="117"/>
      <c r="AL240" s="117"/>
      <c r="AM240" s="117">
        <f>AU240-AA240</f>
        <v>0</v>
      </c>
      <c r="AN240" s="117"/>
      <c r="AO240" s="117"/>
      <c r="AP240" s="117"/>
      <c r="AQ240" s="117"/>
      <c r="AR240" s="117"/>
      <c r="AS240" s="117"/>
      <c r="AT240" s="117">
        <f t="shared" si="406"/>
        <v>0</v>
      </c>
      <c r="AU240" s="117">
        <f>L240</f>
        <v>0</v>
      </c>
      <c r="AV240" s="117"/>
      <c r="AW240" s="117"/>
      <c r="AX240" s="118">
        <f>AZ240</f>
        <v>0</v>
      </c>
      <c r="AY240" s="195" t="e">
        <f t="shared" si="390"/>
        <v>#DIV/0!</v>
      </c>
      <c r="AZ240" s="118">
        <f>BK240-AV240</f>
        <v>0</v>
      </c>
      <c r="BA240" s="195" t="e">
        <f t="shared" si="391"/>
        <v>#DIV/0!</v>
      </c>
      <c r="BB240" s="117"/>
      <c r="BC240" s="117"/>
      <c r="BD240" s="117"/>
      <c r="BE240" s="117"/>
    </row>
    <row r="241" spans="2:57" s="120" customFormat="1" ht="62.25" hidden="1" customHeight="1" x14ac:dyDescent="0.25">
      <c r="B241" s="115"/>
      <c r="C241" s="113" t="s">
        <v>73</v>
      </c>
      <c r="D241" s="117"/>
      <c r="E241" s="117"/>
      <c r="F241" s="117"/>
      <c r="G241" s="117"/>
      <c r="H241" s="117"/>
      <c r="I241" s="117"/>
      <c r="J241" s="117"/>
      <c r="K241" s="117">
        <f t="shared" si="393"/>
        <v>0</v>
      </c>
      <c r="L241" s="117">
        <v>0</v>
      </c>
      <c r="M241" s="117"/>
      <c r="N241" s="117"/>
      <c r="O241" s="117">
        <f>Q241</f>
        <v>0</v>
      </c>
      <c r="P241" s="541" t="e">
        <f t="shared" si="384"/>
        <v>#DIV/0!</v>
      </c>
      <c r="Q241" s="117"/>
      <c r="R241" s="541" t="e">
        <f t="shared" si="385"/>
        <v>#DIV/0!</v>
      </c>
      <c r="S241" s="117"/>
      <c r="T241" s="117"/>
      <c r="U241" s="117"/>
      <c r="V241" s="117"/>
      <c r="W241" s="117">
        <f>Y241</f>
        <v>0</v>
      </c>
      <c r="X241" s="328" t="e">
        <f t="shared" si="386"/>
        <v>#DIV/0!</v>
      </c>
      <c r="Y241" s="118">
        <v>0</v>
      </c>
      <c r="Z241" s="328" t="e">
        <f t="shared" si="387"/>
        <v>#DIV/0!</v>
      </c>
      <c r="AA241" s="117"/>
      <c r="AB241" s="117"/>
      <c r="AC241" s="117"/>
      <c r="AD241" s="117"/>
      <c r="AE241" s="118">
        <f>AG241</f>
        <v>0</v>
      </c>
      <c r="AF241" s="328" t="e">
        <f t="shared" si="388"/>
        <v>#DIV/0!</v>
      </c>
      <c r="AG241" s="118">
        <f>Y241</f>
        <v>0</v>
      </c>
      <c r="AH241" s="328" t="e">
        <f t="shared" si="389"/>
        <v>#DIV/0!</v>
      </c>
      <c r="AI241" s="117"/>
      <c r="AJ241" s="117"/>
      <c r="AK241" s="117"/>
      <c r="AL241" s="117"/>
      <c r="AM241" s="117">
        <v>0</v>
      </c>
      <c r="AN241" s="117"/>
      <c r="AO241" s="117"/>
      <c r="AP241" s="117"/>
      <c r="AQ241" s="117"/>
      <c r="AR241" s="117"/>
      <c r="AS241" s="117"/>
      <c r="AT241" s="117">
        <f t="shared" si="406"/>
        <v>0</v>
      </c>
      <c r="AU241" s="117">
        <f>AA241</f>
        <v>0</v>
      </c>
      <c r="AV241" s="117"/>
      <c r="AW241" s="117"/>
      <c r="AX241" s="118">
        <f>AZ241</f>
        <v>0</v>
      </c>
      <c r="AY241" s="328" t="e">
        <f t="shared" si="390"/>
        <v>#DIV/0!</v>
      </c>
      <c r="AZ241" s="118">
        <f t="shared" ref="AZ241:AZ242" si="412">L241-Y241</f>
        <v>0</v>
      </c>
      <c r="BA241" s="328" t="e">
        <f t="shared" si="391"/>
        <v>#DIV/0!</v>
      </c>
      <c r="BB241" s="117"/>
      <c r="BC241" s="117"/>
      <c r="BD241" s="117"/>
      <c r="BE241" s="117"/>
    </row>
    <row r="242" spans="2:57" s="120" customFormat="1" ht="27.75" hidden="1" customHeight="1" x14ac:dyDescent="0.25">
      <c r="B242" s="115"/>
      <c r="C242" s="113" t="s">
        <v>66</v>
      </c>
      <c r="D242" s="117"/>
      <c r="E242" s="117">
        <f t="shared" si="407"/>
        <v>0</v>
      </c>
      <c r="F242" s="117"/>
      <c r="G242" s="117"/>
      <c r="H242" s="117"/>
      <c r="I242" s="117"/>
      <c r="J242" s="117"/>
      <c r="K242" s="117">
        <f t="shared" si="393"/>
        <v>2828.15326</v>
      </c>
      <c r="L242" s="117">
        <v>2828.15326</v>
      </c>
      <c r="M242" s="117"/>
      <c r="N242" s="117"/>
      <c r="O242" s="117">
        <f>Q242</f>
        <v>0</v>
      </c>
      <c r="P242" s="541">
        <f t="shared" si="384"/>
        <v>0</v>
      </c>
      <c r="Q242" s="117"/>
      <c r="R242" s="541">
        <f t="shared" si="385"/>
        <v>0</v>
      </c>
      <c r="S242" s="117"/>
      <c r="T242" s="117"/>
      <c r="U242" s="117"/>
      <c r="V242" s="117"/>
      <c r="W242" s="117">
        <f>Y242</f>
        <v>0</v>
      </c>
      <c r="X242" s="328">
        <f t="shared" si="386"/>
        <v>0</v>
      </c>
      <c r="Y242" s="118">
        <v>0</v>
      </c>
      <c r="Z242" s="328">
        <f t="shared" si="387"/>
        <v>0</v>
      </c>
      <c r="AA242" s="117"/>
      <c r="AB242" s="117"/>
      <c r="AC242" s="117"/>
      <c r="AD242" s="117"/>
      <c r="AE242" s="118">
        <f>AG242</f>
        <v>2827.9529600000001</v>
      </c>
      <c r="AF242" s="328">
        <f t="shared" si="388"/>
        <v>0.99992917639831158</v>
      </c>
      <c r="AG242" s="118">
        <v>2827.9529600000001</v>
      </c>
      <c r="AH242" s="328">
        <f t="shared" si="389"/>
        <v>0.99992917639831158</v>
      </c>
      <c r="AI242" s="117"/>
      <c r="AJ242" s="117"/>
      <c r="AK242" s="117"/>
      <c r="AL242" s="117"/>
      <c r="AM242" s="117">
        <f>AU242-AA242</f>
        <v>2828.15326</v>
      </c>
      <c r="AN242" s="117"/>
      <c r="AO242" s="117"/>
      <c r="AP242" s="117"/>
      <c r="AQ242" s="117"/>
      <c r="AR242" s="117"/>
      <c r="AS242" s="117"/>
      <c r="AT242" s="117">
        <f t="shared" si="406"/>
        <v>2828.15326</v>
      </c>
      <c r="AU242" s="117">
        <f>L242</f>
        <v>2828.15326</v>
      </c>
      <c r="AV242" s="117"/>
      <c r="AW242" s="117"/>
      <c r="AX242" s="118">
        <f>AZ242</f>
        <v>2828.15326</v>
      </c>
      <c r="AY242" s="328">
        <f t="shared" si="390"/>
        <v>1</v>
      </c>
      <c r="AZ242" s="118">
        <f t="shared" si="412"/>
        <v>2828.15326</v>
      </c>
      <c r="BA242" s="328">
        <f t="shared" si="391"/>
        <v>1</v>
      </c>
      <c r="BB242" s="117"/>
      <c r="BC242" s="117"/>
      <c r="BD242" s="117"/>
      <c r="BE242" s="117"/>
    </row>
    <row r="243" spans="2:57" s="108" customFormat="1" ht="54.75" customHeight="1" x14ac:dyDescent="0.25">
      <c r="B243" s="76" t="s">
        <v>71</v>
      </c>
      <c r="C243" s="77" t="s">
        <v>74</v>
      </c>
      <c r="D243" s="78"/>
      <c r="E243" s="456">
        <f t="shared" si="407"/>
        <v>55000</v>
      </c>
      <c r="F243" s="78">
        <f>SUM(F244:F245)</f>
        <v>55000</v>
      </c>
      <c r="G243" s="78">
        <f>SUM(G244:G245)</f>
        <v>0</v>
      </c>
      <c r="H243" s="78">
        <f>I243</f>
        <v>250822.32884999999</v>
      </c>
      <c r="I243" s="78">
        <f>I244</f>
        <v>250822.32884999999</v>
      </c>
      <c r="J243" s="78"/>
      <c r="K243" s="78">
        <f t="shared" si="393"/>
        <v>314158.92884999997</v>
      </c>
      <c r="L243" s="78">
        <f>L244+L245</f>
        <v>314158.92884999997</v>
      </c>
      <c r="M243" s="78"/>
      <c r="N243" s="78"/>
      <c r="O243" s="514">
        <f t="shared" si="408"/>
        <v>549.94826999999998</v>
      </c>
      <c r="P243" s="540">
        <f t="shared" si="384"/>
        <v>1.7505415873842035E-3</v>
      </c>
      <c r="Q243" s="514">
        <f>SUM(Q244:Q245)</f>
        <v>549.94826999999998</v>
      </c>
      <c r="R243" s="540">
        <f t="shared" si="385"/>
        <v>1.7505415873842035E-3</v>
      </c>
      <c r="S243" s="78"/>
      <c r="T243" s="78"/>
      <c r="U243" s="78">
        <f>SUM(U244:U245)</f>
        <v>0</v>
      </c>
      <c r="V243" s="78"/>
      <c r="W243" s="514">
        <f t="shared" ref="W243:W245" si="413">Y243+AC243</f>
        <v>549.94826999999998</v>
      </c>
      <c r="X243" s="192">
        <f t="shared" si="386"/>
        <v>1.7505415873842035E-3</v>
      </c>
      <c r="Y243" s="111">
        <f>SUM(Y244:Y245)</f>
        <v>549.94826999999998</v>
      </c>
      <c r="Z243" s="192">
        <f t="shared" si="387"/>
        <v>1.7505415873842035E-3</v>
      </c>
      <c r="AA243" s="78"/>
      <c r="AB243" s="78"/>
      <c r="AC243" s="78">
        <f>SUM(AC244:AC245)</f>
        <v>0</v>
      </c>
      <c r="AD243" s="78"/>
      <c r="AE243" s="111">
        <f t="shared" ref="AE243:AE245" si="414">AG243+AK243</f>
        <v>4990.2266200000004</v>
      </c>
      <c r="AF243" s="192">
        <f t="shared" si="388"/>
        <v>1.5884401688874682E-2</v>
      </c>
      <c r="AG243" s="111">
        <f>SUM(AG244:AG245)</f>
        <v>4990.2266200000004</v>
      </c>
      <c r="AH243" s="192">
        <f t="shared" si="389"/>
        <v>1.5884401688874682E-2</v>
      </c>
      <c r="AI243" s="78"/>
      <c r="AJ243" s="78"/>
      <c r="AK243" s="78">
        <f>SUM(AK244:AK245)</f>
        <v>0</v>
      </c>
      <c r="AL243" s="78"/>
      <c r="AM243" s="78">
        <f>AM244</f>
        <v>0</v>
      </c>
      <c r="AN243" s="78"/>
      <c r="AO243" s="78"/>
      <c r="AP243" s="78">
        <f>AQ243</f>
        <v>305822.32884999999</v>
      </c>
      <c r="AQ243" s="78">
        <f>AQ244</f>
        <v>305822.32884999999</v>
      </c>
      <c r="AR243" s="78"/>
      <c r="AS243" s="78"/>
      <c r="AT243" s="78">
        <f t="shared" si="406"/>
        <v>8336.6</v>
      </c>
      <c r="AU243" s="78">
        <f>AU244+AU245</f>
        <v>8336.6</v>
      </c>
      <c r="AV243" s="78"/>
      <c r="AW243" s="78"/>
      <c r="AX243" s="111">
        <f t="shared" ref="AX243:AX245" si="415">AZ243+BD243</f>
        <v>313608.98057999997</v>
      </c>
      <c r="AY243" s="192">
        <f t="shared" si="390"/>
        <v>0.99824945841261581</v>
      </c>
      <c r="AZ243" s="111">
        <f>SUM(AZ244:AZ245)</f>
        <v>313608.98057999997</v>
      </c>
      <c r="BA243" s="192">
        <f t="shared" si="391"/>
        <v>0.99824945841261581</v>
      </c>
      <c r="BB243" s="78"/>
      <c r="BC243" s="78"/>
      <c r="BD243" s="78"/>
      <c r="BE243" s="78"/>
    </row>
    <row r="244" spans="2:57" s="120" customFormat="1" ht="30" hidden="1" customHeight="1" x14ac:dyDescent="0.25">
      <c r="B244" s="125"/>
      <c r="C244" s="113" t="s">
        <v>65</v>
      </c>
      <c r="D244" s="117"/>
      <c r="E244" s="106">
        <f t="shared" si="407"/>
        <v>55000</v>
      </c>
      <c r="F244" s="117">
        <v>55000</v>
      </c>
      <c r="G244" s="117"/>
      <c r="H244" s="117">
        <f>I244</f>
        <v>250822.32884999999</v>
      </c>
      <c r="I244" s="117">
        <f>L244-E244</f>
        <v>250822.32884999999</v>
      </c>
      <c r="J244" s="117"/>
      <c r="K244" s="117">
        <f t="shared" si="393"/>
        <v>305822.32884999999</v>
      </c>
      <c r="L244" s="117">
        <v>305822.32884999999</v>
      </c>
      <c r="M244" s="117"/>
      <c r="N244" s="117"/>
      <c r="O244" s="117">
        <f t="shared" si="408"/>
        <v>0</v>
      </c>
      <c r="P244" s="541">
        <f t="shared" si="384"/>
        <v>0</v>
      </c>
      <c r="Q244" s="117">
        <v>0</v>
      </c>
      <c r="R244" s="541">
        <f t="shared" si="385"/>
        <v>0</v>
      </c>
      <c r="S244" s="117"/>
      <c r="T244" s="117"/>
      <c r="U244" s="117"/>
      <c r="V244" s="117"/>
      <c r="W244" s="117">
        <f t="shared" si="413"/>
        <v>0</v>
      </c>
      <c r="X244" s="328">
        <f t="shared" si="386"/>
        <v>0</v>
      </c>
      <c r="Y244" s="118"/>
      <c r="Z244" s="328">
        <f t="shared" si="387"/>
        <v>0</v>
      </c>
      <c r="AA244" s="117"/>
      <c r="AB244" s="117"/>
      <c r="AC244" s="117"/>
      <c r="AD244" s="117"/>
      <c r="AE244" s="118">
        <f t="shared" si="414"/>
        <v>0</v>
      </c>
      <c r="AF244" s="328">
        <f t="shared" si="388"/>
        <v>0</v>
      </c>
      <c r="AG244" s="118"/>
      <c r="AH244" s="328">
        <f t="shared" si="389"/>
        <v>0</v>
      </c>
      <c r="AI244" s="117"/>
      <c r="AJ244" s="117"/>
      <c r="AK244" s="117"/>
      <c r="AL244" s="117"/>
      <c r="AM244" s="117">
        <f>AU244-AA244</f>
        <v>0</v>
      </c>
      <c r="AN244" s="117"/>
      <c r="AO244" s="117"/>
      <c r="AP244" s="117">
        <f>AQ244</f>
        <v>305822.32884999999</v>
      </c>
      <c r="AQ244" s="117">
        <f>AX244-AE244</f>
        <v>305822.32884999999</v>
      </c>
      <c r="AR244" s="117"/>
      <c r="AS244" s="117"/>
      <c r="AT244" s="117">
        <f t="shared" si="406"/>
        <v>0</v>
      </c>
      <c r="AU244" s="117">
        <f>AA244</f>
        <v>0</v>
      </c>
      <c r="AV244" s="117"/>
      <c r="AW244" s="117"/>
      <c r="AX244" s="118">
        <f t="shared" si="415"/>
        <v>305822.32884999999</v>
      </c>
      <c r="AY244" s="328">
        <f t="shared" si="390"/>
        <v>1</v>
      </c>
      <c r="AZ244" s="118">
        <f t="shared" ref="AZ244:AZ245" si="416">L244-Y244</f>
        <v>305822.32884999999</v>
      </c>
      <c r="BA244" s="328">
        <f t="shared" si="391"/>
        <v>1</v>
      </c>
      <c r="BB244" s="117"/>
      <c r="BC244" s="117"/>
      <c r="BD244" s="117"/>
      <c r="BE244" s="117"/>
    </row>
    <row r="245" spans="2:57" s="120" customFormat="1" ht="31.5" hidden="1" customHeight="1" x14ac:dyDescent="0.25">
      <c r="B245" s="115"/>
      <c r="C245" s="113" t="s">
        <v>75</v>
      </c>
      <c r="D245" s="117"/>
      <c r="E245" s="106">
        <f t="shared" si="407"/>
        <v>0</v>
      </c>
      <c r="F245" s="117">
        <v>0</v>
      </c>
      <c r="G245" s="117"/>
      <c r="H245" s="117"/>
      <c r="I245" s="117"/>
      <c r="J245" s="117"/>
      <c r="K245" s="117">
        <f t="shared" si="393"/>
        <v>8336.6</v>
      </c>
      <c r="L245" s="117">
        <v>8336.6</v>
      </c>
      <c r="M245" s="117"/>
      <c r="N245" s="117"/>
      <c r="O245" s="117">
        <f t="shared" si="408"/>
        <v>549.94826999999998</v>
      </c>
      <c r="P245" s="541">
        <f t="shared" si="384"/>
        <v>6.5967932970275645E-2</v>
      </c>
      <c r="Q245" s="117">
        <v>549.94826999999998</v>
      </c>
      <c r="R245" s="541">
        <f t="shared" si="385"/>
        <v>6.5967932970275645E-2</v>
      </c>
      <c r="S245" s="117"/>
      <c r="T245" s="117"/>
      <c r="U245" s="117"/>
      <c r="V245" s="117"/>
      <c r="W245" s="117">
        <f t="shared" si="413"/>
        <v>549.94826999999998</v>
      </c>
      <c r="X245" s="328">
        <f t="shared" si="386"/>
        <v>6.5967932970275645E-2</v>
      </c>
      <c r="Y245" s="118">
        <v>549.94826999999998</v>
      </c>
      <c r="Z245" s="328">
        <f t="shared" si="387"/>
        <v>6.5967932970275645E-2</v>
      </c>
      <c r="AA245" s="117"/>
      <c r="AB245" s="117"/>
      <c r="AC245" s="117"/>
      <c r="AD245" s="117"/>
      <c r="AE245" s="118">
        <f t="shared" si="414"/>
        <v>4990.2266200000004</v>
      </c>
      <c r="AF245" s="328">
        <f t="shared" si="388"/>
        <v>0.59859254612192025</v>
      </c>
      <c r="AG245" s="118">
        <v>4990.2266200000004</v>
      </c>
      <c r="AH245" s="328">
        <f t="shared" si="389"/>
        <v>0.59859254612192025</v>
      </c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>
        <f t="shared" si="406"/>
        <v>8336.6</v>
      </c>
      <c r="AU245" s="117">
        <f>L245</f>
        <v>8336.6</v>
      </c>
      <c r="AV245" s="117"/>
      <c r="AW245" s="117"/>
      <c r="AX245" s="118">
        <f t="shared" si="415"/>
        <v>7786.6517300000005</v>
      </c>
      <c r="AY245" s="328">
        <f t="shared" si="390"/>
        <v>0.93403206702972441</v>
      </c>
      <c r="AZ245" s="118">
        <f t="shared" si="416"/>
        <v>7786.6517300000005</v>
      </c>
      <c r="BA245" s="328">
        <f t="shared" si="391"/>
        <v>0.93403206702972441</v>
      </c>
      <c r="BB245" s="117"/>
      <c r="BC245" s="117"/>
      <c r="BD245" s="117"/>
      <c r="BE245" s="117"/>
    </row>
    <row r="246" spans="2:57" s="210" customFormat="1" ht="85.5" hidden="1" customHeight="1" x14ac:dyDescent="0.25">
      <c r="B246" s="122" t="s">
        <v>117</v>
      </c>
      <c r="C246" s="77" t="s">
        <v>118</v>
      </c>
      <c r="D246" s="208"/>
      <c r="E246" s="79">
        <f t="shared" si="407"/>
        <v>0</v>
      </c>
      <c r="F246" s="79">
        <v>0</v>
      </c>
      <c r="G246" s="79">
        <v>0</v>
      </c>
      <c r="H246" s="208"/>
      <c r="I246" s="208"/>
      <c r="J246" s="208"/>
      <c r="K246" s="208"/>
      <c r="L246" s="208"/>
      <c r="M246" s="208"/>
      <c r="N246" s="208"/>
      <c r="O246" s="208"/>
      <c r="P246" s="451" t="e">
        <f t="shared" si="384"/>
        <v>#DIV/0!</v>
      </c>
      <c r="Q246" s="208"/>
      <c r="R246" s="451" t="e">
        <f t="shared" si="385"/>
        <v>#DIV/0!</v>
      </c>
      <c r="S246" s="208"/>
      <c r="T246" s="208"/>
      <c r="U246" s="208"/>
      <c r="V246" s="208"/>
      <c r="W246" s="208"/>
      <c r="X246" s="195" t="e">
        <f t="shared" si="386"/>
        <v>#DIV/0!</v>
      </c>
      <c r="Y246" s="209"/>
      <c r="Z246" s="195" t="e">
        <f t="shared" si="387"/>
        <v>#DIV/0!</v>
      </c>
      <c r="AA246" s="208"/>
      <c r="AB246" s="208"/>
      <c r="AC246" s="208"/>
      <c r="AD246" s="208"/>
      <c r="AE246" s="209"/>
      <c r="AF246" s="195" t="e">
        <f t="shared" si="388"/>
        <v>#DIV/0!</v>
      </c>
      <c r="AG246" s="209"/>
      <c r="AH246" s="195" t="e">
        <f t="shared" si="389"/>
        <v>#DIV/0!</v>
      </c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9"/>
      <c r="AY246" s="195" t="e">
        <f t="shared" si="390"/>
        <v>#DIV/0!</v>
      </c>
      <c r="AZ246" s="209"/>
      <c r="BA246" s="195" t="e">
        <f t="shared" si="391"/>
        <v>#DIV/0!</v>
      </c>
      <c r="BB246" s="208"/>
      <c r="BC246" s="208"/>
      <c r="BD246" s="208"/>
      <c r="BE246" s="208"/>
    </row>
    <row r="247" spans="2:57" s="120" customFormat="1" ht="15" hidden="1" customHeight="1" x14ac:dyDescent="0.25">
      <c r="B247" s="115"/>
      <c r="C247" s="113" t="s">
        <v>65</v>
      </c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451" t="e">
        <f t="shared" si="384"/>
        <v>#DIV/0!</v>
      </c>
      <c r="Q247" s="117"/>
      <c r="R247" s="451" t="e">
        <f t="shared" si="385"/>
        <v>#DIV/0!</v>
      </c>
      <c r="S247" s="117"/>
      <c r="T247" s="117"/>
      <c r="U247" s="117"/>
      <c r="V247" s="117"/>
      <c r="W247" s="117"/>
      <c r="X247" s="195" t="e">
        <f t="shared" si="386"/>
        <v>#DIV/0!</v>
      </c>
      <c r="Y247" s="118"/>
      <c r="Z247" s="195" t="e">
        <f t="shared" si="387"/>
        <v>#DIV/0!</v>
      </c>
      <c r="AA247" s="117"/>
      <c r="AB247" s="117"/>
      <c r="AC247" s="117"/>
      <c r="AD247" s="117"/>
      <c r="AE247" s="118"/>
      <c r="AF247" s="195" t="e">
        <f t="shared" si="388"/>
        <v>#DIV/0!</v>
      </c>
      <c r="AG247" s="118"/>
      <c r="AH247" s="195" t="e">
        <f t="shared" si="389"/>
        <v>#DIV/0!</v>
      </c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8"/>
      <c r="AY247" s="195" t="e">
        <f t="shared" si="390"/>
        <v>#DIV/0!</v>
      </c>
      <c r="AZ247" s="118"/>
      <c r="BA247" s="195" t="e">
        <f t="shared" si="391"/>
        <v>#DIV/0!</v>
      </c>
      <c r="BB247" s="117"/>
      <c r="BC247" s="117"/>
      <c r="BD247" s="117"/>
      <c r="BE247" s="117"/>
    </row>
    <row r="248" spans="2:57" s="120" customFormat="1" ht="15" hidden="1" customHeight="1" x14ac:dyDescent="0.25">
      <c r="B248" s="115"/>
      <c r="C248" s="113" t="s">
        <v>75</v>
      </c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451" t="e">
        <f t="shared" si="384"/>
        <v>#DIV/0!</v>
      </c>
      <c r="Q248" s="117"/>
      <c r="R248" s="451" t="e">
        <f t="shared" si="385"/>
        <v>#DIV/0!</v>
      </c>
      <c r="S248" s="117"/>
      <c r="T248" s="117"/>
      <c r="U248" s="117"/>
      <c r="V248" s="117"/>
      <c r="W248" s="117"/>
      <c r="X248" s="195" t="e">
        <f t="shared" si="386"/>
        <v>#DIV/0!</v>
      </c>
      <c r="Y248" s="118"/>
      <c r="Z248" s="195" t="e">
        <f t="shared" si="387"/>
        <v>#DIV/0!</v>
      </c>
      <c r="AA248" s="117"/>
      <c r="AB248" s="117"/>
      <c r="AC248" s="117"/>
      <c r="AD248" s="117"/>
      <c r="AE248" s="118"/>
      <c r="AF248" s="195" t="e">
        <f t="shared" si="388"/>
        <v>#DIV/0!</v>
      </c>
      <c r="AG248" s="118"/>
      <c r="AH248" s="195" t="e">
        <f t="shared" si="389"/>
        <v>#DIV/0!</v>
      </c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8"/>
      <c r="AY248" s="195" t="e">
        <f t="shared" si="390"/>
        <v>#DIV/0!</v>
      </c>
      <c r="AZ248" s="118"/>
      <c r="BA248" s="195" t="e">
        <f t="shared" si="391"/>
        <v>#DIV/0!</v>
      </c>
      <c r="BB248" s="117"/>
      <c r="BC248" s="117"/>
      <c r="BD248" s="117"/>
      <c r="BE248" s="117"/>
    </row>
    <row r="249" spans="2:57" s="210" customFormat="1" ht="62.25" hidden="1" customHeight="1" x14ac:dyDescent="0.25">
      <c r="B249" s="122" t="s">
        <v>117</v>
      </c>
      <c r="C249" s="77" t="s">
        <v>119</v>
      </c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451" t="e">
        <f t="shared" si="384"/>
        <v>#DIV/0!</v>
      </c>
      <c r="Q249" s="208"/>
      <c r="R249" s="451" t="e">
        <f t="shared" si="385"/>
        <v>#DIV/0!</v>
      </c>
      <c r="S249" s="208"/>
      <c r="T249" s="208"/>
      <c r="U249" s="208"/>
      <c r="V249" s="208"/>
      <c r="W249" s="208"/>
      <c r="X249" s="195" t="e">
        <f t="shared" si="386"/>
        <v>#DIV/0!</v>
      </c>
      <c r="Y249" s="209"/>
      <c r="Z249" s="195" t="e">
        <f t="shared" si="387"/>
        <v>#DIV/0!</v>
      </c>
      <c r="AA249" s="208"/>
      <c r="AB249" s="208"/>
      <c r="AC249" s="208"/>
      <c r="AD249" s="208"/>
      <c r="AE249" s="209"/>
      <c r="AF249" s="195" t="e">
        <f t="shared" si="388"/>
        <v>#DIV/0!</v>
      </c>
      <c r="AG249" s="209"/>
      <c r="AH249" s="195" t="e">
        <f t="shared" si="389"/>
        <v>#DIV/0!</v>
      </c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9"/>
      <c r="AY249" s="195" t="e">
        <f t="shared" si="390"/>
        <v>#DIV/0!</v>
      </c>
      <c r="AZ249" s="209"/>
      <c r="BA249" s="195" t="e">
        <f t="shared" si="391"/>
        <v>#DIV/0!</v>
      </c>
      <c r="BB249" s="208"/>
      <c r="BC249" s="208"/>
      <c r="BD249" s="208"/>
      <c r="BE249" s="208"/>
    </row>
    <row r="250" spans="2:57" s="120" customFormat="1" ht="15" hidden="1" customHeight="1" x14ac:dyDescent="0.25">
      <c r="B250" s="115"/>
      <c r="C250" s="113" t="s">
        <v>66</v>
      </c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451" t="e">
        <f t="shared" si="384"/>
        <v>#DIV/0!</v>
      </c>
      <c r="Q250" s="117"/>
      <c r="R250" s="451" t="e">
        <f t="shared" si="385"/>
        <v>#DIV/0!</v>
      </c>
      <c r="S250" s="117"/>
      <c r="T250" s="117"/>
      <c r="U250" s="117"/>
      <c r="V250" s="117"/>
      <c r="W250" s="117"/>
      <c r="X250" s="195" t="e">
        <f t="shared" si="386"/>
        <v>#DIV/0!</v>
      </c>
      <c r="Y250" s="118"/>
      <c r="Z250" s="195" t="e">
        <f t="shared" si="387"/>
        <v>#DIV/0!</v>
      </c>
      <c r="AA250" s="117"/>
      <c r="AB250" s="117"/>
      <c r="AC250" s="117"/>
      <c r="AD250" s="117"/>
      <c r="AE250" s="118"/>
      <c r="AF250" s="195" t="e">
        <f t="shared" si="388"/>
        <v>#DIV/0!</v>
      </c>
      <c r="AG250" s="118"/>
      <c r="AH250" s="195" t="e">
        <f t="shared" si="389"/>
        <v>#DIV/0!</v>
      </c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8"/>
      <c r="AY250" s="195" t="e">
        <f t="shared" si="390"/>
        <v>#DIV/0!</v>
      </c>
      <c r="AZ250" s="118"/>
      <c r="BA250" s="195" t="e">
        <f t="shared" si="391"/>
        <v>#DIV/0!</v>
      </c>
      <c r="BB250" s="117"/>
      <c r="BC250" s="117"/>
      <c r="BD250" s="117"/>
      <c r="BE250" s="117"/>
    </row>
    <row r="251" spans="2:57" s="210" customFormat="1" ht="87.75" hidden="1" customHeight="1" x14ac:dyDescent="0.25">
      <c r="B251" s="122" t="s">
        <v>120</v>
      </c>
      <c r="C251" s="77" t="s">
        <v>121</v>
      </c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451" t="e">
        <f t="shared" si="384"/>
        <v>#DIV/0!</v>
      </c>
      <c r="Q251" s="208"/>
      <c r="R251" s="451" t="e">
        <f t="shared" si="385"/>
        <v>#DIV/0!</v>
      </c>
      <c r="S251" s="208"/>
      <c r="T251" s="208"/>
      <c r="U251" s="208"/>
      <c r="V251" s="208"/>
      <c r="W251" s="208"/>
      <c r="X251" s="195" t="e">
        <f t="shared" si="386"/>
        <v>#DIV/0!</v>
      </c>
      <c r="Y251" s="209"/>
      <c r="Z251" s="195" t="e">
        <f t="shared" si="387"/>
        <v>#DIV/0!</v>
      </c>
      <c r="AA251" s="208"/>
      <c r="AB251" s="208"/>
      <c r="AC251" s="208"/>
      <c r="AD251" s="208"/>
      <c r="AE251" s="209"/>
      <c r="AF251" s="195" t="e">
        <f t="shared" si="388"/>
        <v>#DIV/0!</v>
      </c>
      <c r="AG251" s="209"/>
      <c r="AH251" s="195" t="e">
        <f t="shared" si="389"/>
        <v>#DIV/0!</v>
      </c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9"/>
      <c r="AY251" s="195" t="e">
        <f t="shared" si="390"/>
        <v>#DIV/0!</v>
      </c>
      <c r="AZ251" s="209"/>
      <c r="BA251" s="195" t="e">
        <f t="shared" si="391"/>
        <v>#DIV/0!</v>
      </c>
      <c r="BB251" s="208"/>
      <c r="BC251" s="208"/>
      <c r="BD251" s="208"/>
      <c r="BE251" s="208"/>
    </row>
    <row r="252" spans="2:57" s="210" customFormat="1" ht="56.25" hidden="1" customHeight="1" x14ac:dyDescent="0.25">
      <c r="B252" s="122"/>
      <c r="C252" s="113" t="s">
        <v>73</v>
      </c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451" t="e">
        <f t="shared" si="384"/>
        <v>#DIV/0!</v>
      </c>
      <c r="Q252" s="208"/>
      <c r="R252" s="451" t="e">
        <f t="shared" si="385"/>
        <v>#DIV/0!</v>
      </c>
      <c r="S252" s="208"/>
      <c r="T252" s="208"/>
      <c r="U252" s="208"/>
      <c r="V252" s="208"/>
      <c r="W252" s="208"/>
      <c r="X252" s="195" t="e">
        <f t="shared" si="386"/>
        <v>#DIV/0!</v>
      </c>
      <c r="Y252" s="209"/>
      <c r="Z252" s="195" t="e">
        <f t="shared" si="387"/>
        <v>#DIV/0!</v>
      </c>
      <c r="AA252" s="208"/>
      <c r="AB252" s="208"/>
      <c r="AC252" s="208"/>
      <c r="AD252" s="208"/>
      <c r="AE252" s="209"/>
      <c r="AF252" s="195" t="e">
        <f t="shared" si="388"/>
        <v>#DIV/0!</v>
      </c>
      <c r="AG252" s="209"/>
      <c r="AH252" s="195" t="e">
        <f t="shared" si="389"/>
        <v>#DIV/0!</v>
      </c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9"/>
      <c r="AY252" s="195" t="e">
        <f t="shared" si="390"/>
        <v>#DIV/0!</v>
      </c>
      <c r="AZ252" s="209"/>
      <c r="BA252" s="195" t="e">
        <f t="shared" si="391"/>
        <v>#DIV/0!</v>
      </c>
      <c r="BB252" s="208"/>
      <c r="BC252" s="208"/>
      <c r="BD252" s="208"/>
      <c r="BE252" s="208"/>
    </row>
    <row r="253" spans="2:57" s="120" customFormat="1" ht="15" hidden="1" customHeight="1" x14ac:dyDescent="0.25">
      <c r="B253" s="115"/>
      <c r="C253" s="113" t="s">
        <v>66</v>
      </c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451" t="e">
        <f t="shared" si="384"/>
        <v>#DIV/0!</v>
      </c>
      <c r="Q253" s="117"/>
      <c r="R253" s="451" t="e">
        <f t="shared" si="385"/>
        <v>#DIV/0!</v>
      </c>
      <c r="S253" s="117"/>
      <c r="T253" s="117"/>
      <c r="U253" s="117"/>
      <c r="V253" s="117"/>
      <c r="W253" s="117"/>
      <c r="X253" s="195" t="e">
        <f t="shared" si="386"/>
        <v>#DIV/0!</v>
      </c>
      <c r="Y253" s="118"/>
      <c r="Z253" s="195" t="e">
        <f t="shared" si="387"/>
        <v>#DIV/0!</v>
      </c>
      <c r="AA253" s="117"/>
      <c r="AB253" s="117"/>
      <c r="AC253" s="117"/>
      <c r="AD253" s="117"/>
      <c r="AE253" s="118"/>
      <c r="AF253" s="195" t="e">
        <f t="shared" si="388"/>
        <v>#DIV/0!</v>
      </c>
      <c r="AG253" s="118"/>
      <c r="AH253" s="195" t="e">
        <f t="shared" si="389"/>
        <v>#DIV/0!</v>
      </c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8"/>
      <c r="AY253" s="195" t="e">
        <f t="shared" si="390"/>
        <v>#DIV/0!</v>
      </c>
      <c r="AZ253" s="118"/>
      <c r="BA253" s="195" t="e">
        <f t="shared" si="391"/>
        <v>#DIV/0!</v>
      </c>
      <c r="BB253" s="117"/>
      <c r="BC253" s="117"/>
      <c r="BD253" s="117"/>
      <c r="BE253" s="117"/>
    </row>
    <row r="254" spans="2:57" s="124" customFormat="1" ht="189" hidden="1" customHeight="1" x14ac:dyDescent="0.25">
      <c r="B254" s="459" t="s">
        <v>76</v>
      </c>
      <c r="C254" s="110" t="s">
        <v>122</v>
      </c>
      <c r="D254" s="123"/>
      <c r="E254" s="123"/>
      <c r="F254" s="123"/>
      <c r="G254" s="123"/>
      <c r="H254" s="123"/>
      <c r="I254" s="123"/>
      <c r="J254" s="123"/>
      <c r="K254" s="78">
        <f>L254</f>
        <v>0</v>
      </c>
      <c r="L254" s="78">
        <f>L255+L256</f>
        <v>0</v>
      </c>
      <c r="M254" s="123"/>
      <c r="N254" s="123"/>
      <c r="O254" s="123">
        <f>Q254</f>
        <v>0</v>
      </c>
      <c r="P254" s="540" t="e">
        <f t="shared" si="384"/>
        <v>#DIV/0!</v>
      </c>
      <c r="Q254" s="123">
        <f>SUM(Q255:Q256)</f>
        <v>0</v>
      </c>
      <c r="R254" s="540" t="e">
        <f t="shared" si="385"/>
        <v>#DIV/0!</v>
      </c>
      <c r="S254" s="123"/>
      <c r="T254" s="123"/>
      <c r="U254" s="123"/>
      <c r="V254" s="123"/>
      <c r="W254" s="123">
        <f>Y254</f>
        <v>0</v>
      </c>
      <c r="X254" s="192" t="e">
        <f t="shared" si="386"/>
        <v>#DIV/0!</v>
      </c>
      <c r="Y254" s="457">
        <f>SUM(Y255:Y256)</f>
        <v>0</v>
      </c>
      <c r="Z254" s="192" t="e">
        <f t="shared" si="387"/>
        <v>#DIV/0!</v>
      </c>
      <c r="AA254" s="123"/>
      <c r="AB254" s="123"/>
      <c r="AC254" s="123"/>
      <c r="AD254" s="123"/>
      <c r="AE254" s="457">
        <f>AG254</f>
        <v>0</v>
      </c>
      <c r="AF254" s="192" t="e">
        <f t="shared" si="388"/>
        <v>#DIV/0!</v>
      </c>
      <c r="AG254" s="457">
        <f>SUM(AG255:AG256)</f>
        <v>0</v>
      </c>
      <c r="AH254" s="192" t="e">
        <f t="shared" si="389"/>
        <v>#DIV/0!</v>
      </c>
      <c r="AI254" s="123"/>
      <c r="AJ254" s="123"/>
      <c r="AK254" s="123"/>
      <c r="AL254" s="123"/>
      <c r="AM254" s="123">
        <f>AM255</f>
        <v>0</v>
      </c>
      <c r="AN254" s="123"/>
      <c r="AO254" s="123"/>
      <c r="AP254" s="123"/>
      <c r="AQ254" s="123"/>
      <c r="AR254" s="123"/>
      <c r="AS254" s="123"/>
      <c r="AT254" s="123">
        <f>AU254</f>
        <v>0</v>
      </c>
      <c r="AU254" s="78">
        <f>AU255+AU256</f>
        <v>0</v>
      </c>
      <c r="AV254" s="123"/>
      <c r="AW254" s="123"/>
      <c r="AX254" s="460">
        <f>AZ254</f>
        <v>0</v>
      </c>
      <c r="AY254" s="192" t="e">
        <f t="shared" si="390"/>
        <v>#DIV/0!</v>
      </c>
      <c r="AZ254" s="457">
        <f>SUM(AZ255:AZ256)</f>
        <v>0</v>
      </c>
      <c r="BA254" s="192" t="e">
        <f t="shared" si="391"/>
        <v>#DIV/0!</v>
      </c>
      <c r="BB254" s="123"/>
      <c r="BC254" s="123"/>
      <c r="BD254" s="123"/>
      <c r="BE254" s="123"/>
    </row>
    <row r="255" spans="2:57" s="120" customFormat="1" ht="33" hidden="1" customHeight="1" x14ac:dyDescent="0.25">
      <c r="B255" s="115"/>
      <c r="C255" s="113" t="s">
        <v>65</v>
      </c>
      <c r="D255" s="117"/>
      <c r="E255" s="117"/>
      <c r="F255" s="117"/>
      <c r="G255" s="117"/>
      <c r="H255" s="117"/>
      <c r="I255" s="117"/>
      <c r="J255" s="117"/>
      <c r="K255" s="117">
        <f>L255</f>
        <v>0</v>
      </c>
      <c r="L255" s="117"/>
      <c r="M255" s="117"/>
      <c r="N255" s="117"/>
      <c r="O255" s="117">
        <f>Q255</f>
        <v>0</v>
      </c>
      <c r="P255" s="540" t="e">
        <f t="shared" si="384"/>
        <v>#DIV/0!</v>
      </c>
      <c r="Q255" s="117"/>
      <c r="R255" s="540" t="e">
        <f t="shared" si="385"/>
        <v>#DIV/0!</v>
      </c>
      <c r="S255" s="117"/>
      <c r="T255" s="117"/>
      <c r="U255" s="117"/>
      <c r="V255" s="117"/>
      <c r="W255" s="117">
        <f>Y255</f>
        <v>0</v>
      </c>
      <c r="X255" s="192" t="e">
        <f t="shared" si="386"/>
        <v>#DIV/0!</v>
      </c>
      <c r="Y255" s="118"/>
      <c r="Z255" s="192" t="e">
        <f t="shared" si="387"/>
        <v>#DIV/0!</v>
      </c>
      <c r="AA255" s="117"/>
      <c r="AB255" s="117"/>
      <c r="AC255" s="117"/>
      <c r="AD255" s="117"/>
      <c r="AE255" s="118">
        <f>AG255</f>
        <v>0</v>
      </c>
      <c r="AF255" s="192" t="e">
        <f t="shared" si="388"/>
        <v>#DIV/0!</v>
      </c>
      <c r="AG255" s="118"/>
      <c r="AH255" s="192" t="e">
        <f t="shared" si="389"/>
        <v>#DIV/0!</v>
      </c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>
        <f>AU255</f>
        <v>0</v>
      </c>
      <c r="AU255" s="117">
        <f>L255</f>
        <v>0</v>
      </c>
      <c r="AV255" s="117"/>
      <c r="AW255" s="117"/>
      <c r="AX255" s="118">
        <f>AZ255</f>
        <v>0</v>
      </c>
      <c r="AY255" s="192" t="e">
        <f t="shared" si="390"/>
        <v>#DIV/0!</v>
      </c>
      <c r="AZ255" s="118">
        <f t="shared" ref="AZ255:AZ256" si="417">L255-Y255</f>
        <v>0</v>
      </c>
      <c r="BA255" s="192" t="e">
        <f t="shared" si="391"/>
        <v>#DIV/0!</v>
      </c>
      <c r="BB255" s="117"/>
      <c r="BC255" s="117"/>
      <c r="BD255" s="117"/>
      <c r="BE255" s="117"/>
    </row>
    <row r="256" spans="2:57" s="120" customFormat="1" ht="52.5" hidden="1" customHeight="1" x14ac:dyDescent="0.25">
      <c r="B256" s="115"/>
      <c r="C256" s="113" t="s">
        <v>66</v>
      </c>
      <c r="D256" s="117"/>
      <c r="E256" s="117"/>
      <c r="F256" s="117"/>
      <c r="G256" s="117"/>
      <c r="H256" s="117"/>
      <c r="I256" s="117"/>
      <c r="J256" s="117"/>
      <c r="K256" s="117">
        <f>L256</f>
        <v>0</v>
      </c>
      <c r="L256" s="117"/>
      <c r="M256" s="117"/>
      <c r="N256" s="117"/>
      <c r="O256" s="117">
        <f>Q256</f>
        <v>0</v>
      </c>
      <c r="P256" s="540" t="e">
        <f t="shared" si="384"/>
        <v>#DIV/0!</v>
      </c>
      <c r="Q256" s="117"/>
      <c r="R256" s="540" t="e">
        <f t="shared" si="385"/>
        <v>#DIV/0!</v>
      </c>
      <c r="S256" s="117"/>
      <c r="T256" s="117"/>
      <c r="U256" s="117"/>
      <c r="V256" s="117"/>
      <c r="W256" s="117">
        <f>Y256</f>
        <v>0</v>
      </c>
      <c r="X256" s="192" t="e">
        <f t="shared" si="386"/>
        <v>#DIV/0!</v>
      </c>
      <c r="Y256" s="118"/>
      <c r="Z256" s="192" t="e">
        <f t="shared" si="387"/>
        <v>#DIV/0!</v>
      </c>
      <c r="AA256" s="117"/>
      <c r="AB256" s="117"/>
      <c r="AC256" s="117"/>
      <c r="AD256" s="117"/>
      <c r="AE256" s="118">
        <f>AG256</f>
        <v>0</v>
      </c>
      <c r="AF256" s="192" t="e">
        <f t="shared" si="388"/>
        <v>#DIV/0!</v>
      </c>
      <c r="AG256" s="118"/>
      <c r="AH256" s="192" t="e">
        <f t="shared" si="389"/>
        <v>#DIV/0!</v>
      </c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>
        <f>AU256</f>
        <v>0</v>
      </c>
      <c r="AU256" s="117">
        <f>L256</f>
        <v>0</v>
      </c>
      <c r="AV256" s="117"/>
      <c r="AW256" s="117"/>
      <c r="AX256" s="118">
        <f>AZ256</f>
        <v>0</v>
      </c>
      <c r="AY256" s="192" t="e">
        <f t="shared" si="390"/>
        <v>#DIV/0!</v>
      </c>
      <c r="AZ256" s="118">
        <f t="shared" si="417"/>
        <v>0</v>
      </c>
      <c r="BA256" s="192" t="e">
        <f t="shared" si="391"/>
        <v>#DIV/0!</v>
      </c>
      <c r="BB256" s="117"/>
      <c r="BC256" s="117"/>
      <c r="BD256" s="117"/>
      <c r="BE256" s="117"/>
    </row>
    <row r="257" spans="2:57" s="124" customFormat="1" ht="15" hidden="1" customHeight="1" x14ac:dyDescent="0.25">
      <c r="B257" s="459"/>
      <c r="C257" s="464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540" t="e">
        <f t="shared" si="384"/>
        <v>#DIV/0!</v>
      </c>
      <c r="Q257" s="123"/>
      <c r="R257" s="540" t="e">
        <f t="shared" si="385"/>
        <v>#DIV/0!</v>
      </c>
      <c r="S257" s="123"/>
      <c r="T257" s="123"/>
      <c r="U257" s="123"/>
      <c r="V257" s="123"/>
      <c r="W257" s="123"/>
      <c r="X257" s="192" t="e">
        <f t="shared" si="386"/>
        <v>#DIV/0!</v>
      </c>
      <c r="Y257" s="457"/>
      <c r="Z257" s="192" t="e">
        <f t="shared" si="387"/>
        <v>#DIV/0!</v>
      </c>
      <c r="AA257" s="123"/>
      <c r="AB257" s="123"/>
      <c r="AC257" s="123"/>
      <c r="AD257" s="123"/>
      <c r="AE257" s="457"/>
      <c r="AF257" s="192" t="e">
        <f t="shared" si="388"/>
        <v>#DIV/0!</v>
      </c>
      <c r="AG257" s="457"/>
      <c r="AH257" s="192" t="e">
        <f t="shared" si="389"/>
        <v>#DIV/0!</v>
      </c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460"/>
      <c r="AY257" s="192" t="e">
        <f t="shared" si="390"/>
        <v>#DIV/0!</v>
      </c>
      <c r="AZ257" s="457"/>
      <c r="BA257" s="192" t="e">
        <f t="shared" si="391"/>
        <v>#DIV/0!</v>
      </c>
      <c r="BB257" s="123"/>
      <c r="BC257" s="123"/>
      <c r="BD257" s="123"/>
      <c r="BE257" s="123"/>
    </row>
    <row r="258" spans="2:57" s="124" customFormat="1" ht="15" hidden="1" customHeight="1" x14ac:dyDescent="0.25">
      <c r="B258" s="459"/>
      <c r="C258" s="464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540" t="e">
        <f t="shared" si="384"/>
        <v>#DIV/0!</v>
      </c>
      <c r="Q258" s="123"/>
      <c r="R258" s="540" t="e">
        <f t="shared" si="385"/>
        <v>#DIV/0!</v>
      </c>
      <c r="S258" s="123"/>
      <c r="T258" s="123"/>
      <c r="U258" s="123"/>
      <c r="V258" s="123"/>
      <c r="W258" s="123"/>
      <c r="X258" s="192" t="e">
        <f t="shared" si="386"/>
        <v>#DIV/0!</v>
      </c>
      <c r="Y258" s="457"/>
      <c r="Z258" s="192" t="e">
        <f t="shared" si="387"/>
        <v>#DIV/0!</v>
      </c>
      <c r="AA258" s="123"/>
      <c r="AB258" s="123"/>
      <c r="AC258" s="123"/>
      <c r="AD258" s="123"/>
      <c r="AE258" s="457"/>
      <c r="AF258" s="192" t="e">
        <f t="shared" si="388"/>
        <v>#DIV/0!</v>
      </c>
      <c r="AG258" s="457"/>
      <c r="AH258" s="192" t="e">
        <f t="shared" si="389"/>
        <v>#DIV/0!</v>
      </c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460"/>
      <c r="AY258" s="192" t="e">
        <f t="shared" si="390"/>
        <v>#DIV/0!</v>
      </c>
      <c r="AZ258" s="457"/>
      <c r="BA258" s="192" t="e">
        <f t="shared" si="391"/>
        <v>#DIV/0!</v>
      </c>
      <c r="BB258" s="123"/>
      <c r="BC258" s="123"/>
      <c r="BD258" s="123"/>
      <c r="BE258" s="123"/>
    </row>
    <row r="259" spans="2:57" s="124" customFormat="1" ht="15" hidden="1" customHeight="1" x14ac:dyDescent="0.25">
      <c r="B259" s="459"/>
      <c r="C259" s="464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540" t="e">
        <f t="shared" si="384"/>
        <v>#DIV/0!</v>
      </c>
      <c r="Q259" s="123"/>
      <c r="R259" s="540" t="e">
        <f t="shared" si="385"/>
        <v>#DIV/0!</v>
      </c>
      <c r="S259" s="123"/>
      <c r="T259" s="123"/>
      <c r="U259" s="123"/>
      <c r="V259" s="123"/>
      <c r="W259" s="123"/>
      <c r="X259" s="192" t="e">
        <f t="shared" si="386"/>
        <v>#DIV/0!</v>
      </c>
      <c r="Y259" s="457"/>
      <c r="Z259" s="192" t="e">
        <f t="shared" si="387"/>
        <v>#DIV/0!</v>
      </c>
      <c r="AA259" s="123"/>
      <c r="AB259" s="123"/>
      <c r="AC259" s="123"/>
      <c r="AD259" s="123"/>
      <c r="AE259" s="457"/>
      <c r="AF259" s="192" t="e">
        <f t="shared" si="388"/>
        <v>#DIV/0!</v>
      </c>
      <c r="AG259" s="457"/>
      <c r="AH259" s="192" t="e">
        <f t="shared" si="389"/>
        <v>#DIV/0!</v>
      </c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460"/>
      <c r="AY259" s="192" t="e">
        <f t="shared" si="390"/>
        <v>#DIV/0!</v>
      </c>
      <c r="AZ259" s="457"/>
      <c r="BA259" s="192" t="e">
        <f t="shared" si="391"/>
        <v>#DIV/0!</v>
      </c>
      <c r="BB259" s="123"/>
      <c r="BC259" s="123"/>
      <c r="BD259" s="123"/>
      <c r="BE259" s="123"/>
    </row>
    <row r="260" spans="2:57" s="124" customFormat="1" ht="15" hidden="1" customHeight="1" x14ac:dyDescent="0.25">
      <c r="B260" s="459"/>
      <c r="C260" s="464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540" t="e">
        <f t="shared" si="384"/>
        <v>#DIV/0!</v>
      </c>
      <c r="Q260" s="123"/>
      <c r="R260" s="540" t="e">
        <f t="shared" si="385"/>
        <v>#DIV/0!</v>
      </c>
      <c r="S260" s="123"/>
      <c r="T260" s="123"/>
      <c r="U260" s="123"/>
      <c r="V260" s="123"/>
      <c r="W260" s="123"/>
      <c r="X260" s="192" t="e">
        <f t="shared" si="386"/>
        <v>#DIV/0!</v>
      </c>
      <c r="Y260" s="457"/>
      <c r="Z260" s="192" t="e">
        <f t="shared" si="387"/>
        <v>#DIV/0!</v>
      </c>
      <c r="AA260" s="123"/>
      <c r="AB260" s="123"/>
      <c r="AC260" s="123"/>
      <c r="AD260" s="123"/>
      <c r="AE260" s="457"/>
      <c r="AF260" s="192" t="e">
        <f t="shared" si="388"/>
        <v>#DIV/0!</v>
      </c>
      <c r="AG260" s="457"/>
      <c r="AH260" s="192" t="e">
        <f t="shared" si="389"/>
        <v>#DIV/0!</v>
      </c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460"/>
      <c r="AY260" s="192" t="e">
        <f t="shared" si="390"/>
        <v>#DIV/0!</v>
      </c>
      <c r="AZ260" s="457"/>
      <c r="BA260" s="192" t="e">
        <f t="shared" si="391"/>
        <v>#DIV/0!</v>
      </c>
      <c r="BB260" s="123"/>
      <c r="BC260" s="123"/>
      <c r="BD260" s="123"/>
      <c r="BE260" s="123"/>
    </row>
    <row r="261" spans="2:57" s="124" customFormat="1" ht="15" hidden="1" customHeight="1" x14ac:dyDescent="0.25">
      <c r="B261" s="459"/>
      <c r="C261" s="464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540" t="e">
        <f t="shared" si="384"/>
        <v>#DIV/0!</v>
      </c>
      <c r="Q261" s="123"/>
      <c r="R261" s="540" t="e">
        <f t="shared" si="385"/>
        <v>#DIV/0!</v>
      </c>
      <c r="S261" s="123"/>
      <c r="T261" s="123"/>
      <c r="U261" s="123"/>
      <c r="V261" s="123"/>
      <c r="W261" s="123"/>
      <c r="X261" s="192" t="e">
        <f t="shared" si="386"/>
        <v>#DIV/0!</v>
      </c>
      <c r="Y261" s="457"/>
      <c r="Z261" s="192" t="e">
        <f t="shared" si="387"/>
        <v>#DIV/0!</v>
      </c>
      <c r="AA261" s="123"/>
      <c r="AB261" s="123"/>
      <c r="AC261" s="123"/>
      <c r="AD261" s="123"/>
      <c r="AE261" s="457"/>
      <c r="AF261" s="192" t="e">
        <f t="shared" si="388"/>
        <v>#DIV/0!</v>
      </c>
      <c r="AG261" s="457"/>
      <c r="AH261" s="192" t="e">
        <f t="shared" si="389"/>
        <v>#DIV/0!</v>
      </c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460"/>
      <c r="AY261" s="192" t="e">
        <f t="shared" si="390"/>
        <v>#DIV/0!</v>
      </c>
      <c r="AZ261" s="457"/>
      <c r="BA261" s="192" t="e">
        <f t="shared" si="391"/>
        <v>#DIV/0!</v>
      </c>
      <c r="BB261" s="123"/>
      <c r="BC261" s="123"/>
      <c r="BD261" s="123"/>
      <c r="BE261" s="123"/>
    </row>
    <row r="262" spans="2:57" s="124" customFormat="1" ht="15" hidden="1" customHeight="1" x14ac:dyDescent="0.25">
      <c r="B262" s="459"/>
      <c r="C262" s="464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540" t="e">
        <f t="shared" si="384"/>
        <v>#DIV/0!</v>
      </c>
      <c r="Q262" s="123"/>
      <c r="R262" s="540" t="e">
        <f t="shared" si="385"/>
        <v>#DIV/0!</v>
      </c>
      <c r="S262" s="123"/>
      <c r="T262" s="123"/>
      <c r="U262" s="123"/>
      <c r="V262" s="123"/>
      <c r="W262" s="123"/>
      <c r="X262" s="192" t="e">
        <f t="shared" si="386"/>
        <v>#DIV/0!</v>
      </c>
      <c r="Y262" s="457"/>
      <c r="Z262" s="192" t="e">
        <f t="shared" si="387"/>
        <v>#DIV/0!</v>
      </c>
      <c r="AA262" s="123"/>
      <c r="AB262" s="123"/>
      <c r="AC262" s="123"/>
      <c r="AD262" s="123"/>
      <c r="AE262" s="457"/>
      <c r="AF262" s="192" t="e">
        <f t="shared" si="388"/>
        <v>#DIV/0!</v>
      </c>
      <c r="AG262" s="457"/>
      <c r="AH262" s="192" t="e">
        <f t="shared" si="389"/>
        <v>#DIV/0!</v>
      </c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460"/>
      <c r="AY262" s="192" t="e">
        <f t="shared" si="390"/>
        <v>#DIV/0!</v>
      </c>
      <c r="AZ262" s="457"/>
      <c r="BA262" s="192" t="e">
        <f t="shared" si="391"/>
        <v>#DIV/0!</v>
      </c>
      <c r="BB262" s="123"/>
      <c r="BC262" s="123"/>
      <c r="BD262" s="123"/>
      <c r="BE262" s="123"/>
    </row>
    <row r="263" spans="2:57" s="120" customFormat="1" ht="35.25" hidden="1" customHeight="1" x14ac:dyDescent="0.25">
      <c r="B263" s="115"/>
      <c r="C263" s="113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540" t="e">
        <f t="shared" si="384"/>
        <v>#DIV/0!</v>
      </c>
      <c r="Q263" s="117"/>
      <c r="R263" s="540" t="e">
        <f t="shared" si="385"/>
        <v>#DIV/0!</v>
      </c>
      <c r="S263" s="117"/>
      <c r="T263" s="117"/>
      <c r="U263" s="117"/>
      <c r="V263" s="117"/>
      <c r="W263" s="117"/>
      <c r="X263" s="192" t="e">
        <f t="shared" si="386"/>
        <v>#DIV/0!</v>
      </c>
      <c r="Y263" s="118"/>
      <c r="Z263" s="192" t="e">
        <f t="shared" si="387"/>
        <v>#DIV/0!</v>
      </c>
      <c r="AA263" s="117"/>
      <c r="AB263" s="117"/>
      <c r="AC263" s="117"/>
      <c r="AD263" s="117"/>
      <c r="AE263" s="118"/>
      <c r="AF263" s="192" t="e">
        <f t="shared" si="388"/>
        <v>#DIV/0!</v>
      </c>
      <c r="AG263" s="118"/>
      <c r="AH263" s="192" t="e">
        <f t="shared" si="389"/>
        <v>#DIV/0!</v>
      </c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8"/>
      <c r="AY263" s="192" t="e">
        <f t="shared" si="390"/>
        <v>#DIV/0!</v>
      </c>
      <c r="AZ263" s="118"/>
      <c r="BA263" s="192" t="e">
        <f t="shared" si="391"/>
        <v>#DIV/0!</v>
      </c>
      <c r="BB263" s="117"/>
      <c r="BC263" s="117"/>
      <c r="BD263" s="117"/>
      <c r="BE263" s="117"/>
    </row>
    <row r="264" spans="2:57" s="108" customFormat="1" ht="90" hidden="1" customHeight="1" x14ac:dyDescent="0.25">
      <c r="B264" s="76" t="s">
        <v>98</v>
      </c>
      <c r="C264" s="77" t="s">
        <v>123</v>
      </c>
      <c r="D264" s="78"/>
      <c r="E264" s="456">
        <f t="shared" ref="E264:E269" si="418">F264+G264</f>
        <v>55000</v>
      </c>
      <c r="F264" s="78">
        <f>SUM(F265:F266)</f>
        <v>55000</v>
      </c>
      <c r="G264" s="78">
        <f>SUM(G265:G266)</f>
        <v>0</v>
      </c>
      <c r="H264" s="78">
        <f>I264</f>
        <v>-55000</v>
      </c>
      <c r="I264" s="78">
        <f>I265</f>
        <v>-55000</v>
      </c>
      <c r="J264" s="78"/>
      <c r="K264" s="78">
        <f>L264</f>
        <v>0</v>
      </c>
      <c r="L264" s="78">
        <f>L265</f>
        <v>0</v>
      </c>
      <c r="M264" s="78"/>
      <c r="N264" s="78"/>
      <c r="O264" s="514">
        <f>Q264+U264</f>
        <v>0</v>
      </c>
      <c r="P264" s="540" t="e">
        <f t="shared" si="384"/>
        <v>#DIV/0!</v>
      </c>
      <c r="Q264" s="514">
        <f>SUM(Q265:Q266)</f>
        <v>0</v>
      </c>
      <c r="R264" s="540" t="e">
        <f t="shared" si="385"/>
        <v>#DIV/0!</v>
      </c>
      <c r="S264" s="78"/>
      <c r="T264" s="78"/>
      <c r="U264" s="78">
        <f>SUM(U265:U266)</f>
        <v>0</v>
      </c>
      <c r="V264" s="78"/>
      <c r="W264" s="514">
        <f>Y264+AC264</f>
        <v>0</v>
      </c>
      <c r="X264" s="192" t="e">
        <f t="shared" si="386"/>
        <v>#DIV/0!</v>
      </c>
      <c r="Y264" s="111">
        <f>SUM(Y265:Y266)</f>
        <v>0</v>
      </c>
      <c r="Z264" s="192" t="e">
        <f t="shared" si="387"/>
        <v>#DIV/0!</v>
      </c>
      <c r="AA264" s="78"/>
      <c r="AB264" s="78"/>
      <c r="AC264" s="78">
        <f>SUM(AC265:AC266)</f>
        <v>0</v>
      </c>
      <c r="AD264" s="78"/>
      <c r="AE264" s="111">
        <f>AG264+AK264</f>
        <v>0</v>
      </c>
      <c r="AF264" s="192" t="e">
        <f t="shared" si="388"/>
        <v>#DIV/0!</v>
      </c>
      <c r="AG264" s="111">
        <f>SUM(AG265:AG266)</f>
        <v>0</v>
      </c>
      <c r="AH264" s="192" t="e">
        <f t="shared" si="389"/>
        <v>#DIV/0!</v>
      </c>
      <c r="AI264" s="78"/>
      <c r="AJ264" s="78"/>
      <c r="AK264" s="78">
        <f>SUM(AK265:AK266)</f>
        <v>0</v>
      </c>
      <c r="AL264" s="78"/>
      <c r="AM264" s="78">
        <f>AM265</f>
        <v>0</v>
      </c>
      <c r="AN264" s="78"/>
      <c r="AO264" s="78"/>
      <c r="AP264" s="78">
        <f>AQ264</f>
        <v>0</v>
      </c>
      <c r="AQ264" s="78">
        <f>AQ265</f>
        <v>0</v>
      </c>
      <c r="AR264" s="78"/>
      <c r="AS264" s="78"/>
      <c r="AT264" s="78">
        <f>AU264</f>
        <v>0</v>
      </c>
      <c r="AU264" s="78">
        <f>AU265</f>
        <v>0</v>
      </c>
      <c r="AV264" s="78"/>
      <c r="AW264" s="78"/>
      <c r="AX264" s="111">
        <f>AZ264+BD264</f>
        <v>0</v>
      </c>
      <c r="AY264" s="192" t="e">
        <f t="shared" si="390"/>
        <v>#DIV/0!</v>
      </c>
      <c r="AZ264" s="111">
        <f>SUM(AZ265:AZ266)</f>
        <v>0</v>
      </c>
      <c r="BA264" s="192" t="e">
        <f t="shared" si="391"/>
        <v>#DIV/0!</v>
      </c>
      <c r="BB264" s="78"/>
      <c r="BC264" s="78"/>
      <c r="BD264" s="78">
        <f>SUM(BD265:BD266)</f>
        <v>0</v>
      </c>
      <c r="BE264" s="78"/>
    </row>
    <row r="265" spans="2:57" s="120" customFormat="1" ht="46.5" hidden="1" customHeight="1" x14ac:dyDescent="0.25">
      <c r="B265" s="125"/>
      <c r="C265" s="113" t="s">
        <v>66</v>
      </c>
      <c r="D265" s="117"/>
      <c r="E265" s="106">
        <f t="shared" si="418"/>
        <v>55000</v>
      </c>
      <c r="F265" s="117">
        <v>55000</v>
      </c>
      <c r="G265" s="117"/>
      <c r="H265" s="117">
        <f>I265</f>
        <v>-55000</v>
      </c>
      <c r="I265" s="117">
        <f>L265-E265</f>
        <v>-55000</v>
      </c>
      <c r="J265" s="117"/>
      <c r="K265" s="117">
        <f>L265</f>
        <v>0</v>
      </c>
      <c r="L265" s="117">
        <v>0</v>
      </c>
      <c r="M265" s="117"/>
      <c r="N265" s="117"/>
      <c r="O265" s="117">
        <f>Q265+U265</f>
        <v>0</v>
      </c>
      <c r="P265" s="540" t="e">
        <f t="shared" si="384"/>
        <v>#DIV/0!</v>
      </c>
      <c r="Q265" s="117">
        <v>0</v>
      </c>
      <c r="R265" s="540" t="e">
        <f t="shared" si="385"/>
        <v>#DIV/0!</v>
      </c>
      <c r="S265" s="117"/>
      <c r="T265" s="117"/>
      <c r="U265" s="117"/>
      <c r="V265" s="117"/>
      <c r="W265" s="117">
        <f>Y265+AC265</f>
        <v>0</v>
      </c>
      <c r="X265" s="192" t="e">
        <f t="shared" si="386"/>
        <v>#DIV/0!</v>
      </c>
      <c r="Y265" s="118">
        <v>0</v>
      </c>
      <c r="Z265" s="192" t="e">
        <f t="shared" si="387"/>
        <v>#DIV/0!</v>
      </c>
      <c r="AA265" s="117"/>
      <c r="AB265" s="117"/>
      <c r="AC265" s="117"/>
      <c r="AD265" s="117"/>
      <c r="AE265" s="118">
        <f>AG265+AK265</f>
        <v>0</v>
      </c>
      <c r="AF265" s="192" t="e">
        <f t="shared" si="388"/>
        <v>#DIV/0!</v>
      </c>
      <c r="AG265" s="118">
        <v>0</v>
      </c>
      <c r="AH265" s="192" t="e">
        <f t="shared" si="389"/>
        <v>#DIV/0!</v>
      </c>
      <c r="AI265" s="117"/>
      <c r="AJ265" s="117"/>
      <c r="AK265" s="117"/>
      <c r="AL265" s="117"/>
      <c r="AM265" s="117">
        <v>0</v>
      </c>
      <c r="AN265" s="117"/>
      <c r="AO265" s="117"/>
      <c r="AP265" s="117">
        <f>AQ265</f>
        <v>0</v>
      </c>
      <c r="AQ265" s="117">
        <f>AU265-AA265</f>
        <v>0</v>
      </c>
      <c r="AR265" s="117"/>
      <c r="AS265" s="117"/>
      <c r="AT265" s="117">
        <f>AU265</f>
        <v>0</v>
      </c>
      <c r="AU265" s="117">
        <v>0</v>
      </c>
      <c r="AV265" s="117"/>
      <c r="AW265" s="117"/>
      <c r="AX265" s="118">
        <f>AZ265+BD265</f>
        <v>0</v>
      </c>
      <c r="AY265" s="192" t="e">
        <f t="shared" si="390"/>
        <v>#DIV/0!</v>
      </c>
      <c r="AZ265" s="118">
        <v>0</v>
      </c>
      <c r="BA265" s="192" t="e">
        <f t="shared" si="391"/>
        <v>#DIV/0!</v>
      </c>
      <c r="BB265" s="117"/>
      <c r="BC265" s="117"/>
      <c r="BD265" s="117"/>
      <c r="BE265" s="117"/>
    </row>
    <row r="266" spans="2:57" s="120" customFormat="1" ht="42" hidden="1" customHeight="1" x14ac:dyDescent="0.25">
      <c r="B266" s="115"/>
      <c r="C266" s="113"/>
      <c r="D266" s="117"/>
      <c r="E266" s="106">
        <f t="shared" si="418"/>
        <v>0</v>
      </c>
      <c r="F266" s="117">
        <v>0</v>
      </c>
      <c r="G266" s="117"/>
      <c r="H266" s="117"/>
      <c r="I266" s="117"/>
      <c r="J266" s="117"/>
      <c r="K266" s="117"/>
      <c r="L266" s="117"/>
      <c r="M266" s="117"/>
      <c r="N266" s="117"/>
      <c r="O266" s="117">
        <f>Q266+U266</f>
        <v>0</v>
      </c>
      <c r="P266" s="540" t="e">
        <f t="shared" si="384"/>
        <v>#DIV/0!</v>
      </c>
      <c r="Q266" s="117"/>
      <c r="R266" s="540" t="e">
        <f t="shared" si="385"/>
        <v>#DIV/0!</v>
      </c>
      <c r="S266" s="117"/>
      <c r="T266" s="117"/>
      <c r="U266" s="117"/>
      <c r="V266" s="117"/>
      <c r="W266" s="117">
        <f>Y266+AC266</f>
        <v>0</v>
      </c>
      <c r="X266" s="192" t="e">
        <f t="shared" si="386"/>
        <v>#DIV/0!</v>
      </c>
      <c r="Y266" s="118"/>
      <c r="Z266" s="192" t="e">
        <f t="shared" si="387"/>
        <v>#DIV/0!</v>
      </c>
      <c r="AA266" s="117"/>
      <c r="AB266" s="117"/>
      <c r="AC266" s="117"/>
      <c r="AD266" s="117"/>
      <c r="AE266" s="118">
        <f>AG266+AK266</f>
        <v>0</v>
      </c>
      <c r="AF266" s="192" t="e">
        <f t="shared" si="388"/>
        <v>#DIV/0!</v>
      </c>
      <c r="AG266" s="118"/>
      <c r="AH266" s="192" t="e">
        <f t="shared" si="389"/>
        <v>#DIV/0!</v>
      </c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8">
        <f>AZ266+BD266</f>
        <v>0</v>
      </c>
      <c r="AY266" s="192" t="e">
        <f t="shared" si="390"/>
        <v>#DIV/0!</v>
      </c>
      <c r="AZ266" s="118"/>
      <c r="BA266" s="192" t="e">
        <f t="shared" si="391"/>
        <v>#DIV/0!</v>
      </c>
      <c r="BB266" s="117"/>
      <c r="BC266" s="117"/>
      <c r="BD266" s="117"/>
      <c r="BE266" s="117"/>
    </row>
    <row r="267" spans="2:57" s="108" customFormat="1" ht="171.75" hidden="1" customHeight="1" x14ac:dyDescent="0.25">
      <c r="B267" s="76" t="s">
        <v>76</v>
      </c>
      <c r="C267" s="77" t="s">
        <v>77</v>
      </c>
      <c r="D267" s="78"/>
      <c r="E267" s="456">
        <f t="shared" si="418"/>
        <v>20250</v>
      </c>
      <c r="F267" s="78">
        <f>F269+F272</f>
        <v>20250</v>
      </c>
      <c r="G267" s="78">
        <f>SUM(G269:G272)</f>
        <v>0</v>
      </c>
      <c r="H267" s="78"/>
      <c r="I267" s="78"/>
      <c r="J267" s="78"/>
      <c r="K267" s="78">
        <f t="shared" ref="K267:K275" si="419">L267</f>
        <v>0</v>
      </c>
      <c r="L267" s="78">
        <f>SUM(L269:L272)</f>
        <v>0</v>
      </c>
      <c r="M267" s="78"/>
      <c r="N267" s="78"/>
      <c r="O267" s="514">
        <f>Q267+U267</f>
        <v>0</v>
      </c>
      <c r="P267" s="540" t="e">
        <f t="shared" si="384"/>
        <v>#DIV/0!</v>
      </c>
      <c r="Q267" s="514">
        <f>SUM(Q269:Q272)</f>
        <v>0</v>
      </c>
      <c r="R267" s="540" t="e">
        <f t="shared" si="385"/>
        <v>#DIV/0!</v>
      </c>
      <c r="S267" s="78"/>
      <c r="T267" s="78"/>
      <c r="U267" s="78">
        <f>SUM(U269:U272)</f>
        <v>0</v>
      </c>
      <c r="V267" s="78"/>
      <c r="W267" s="514">
        <f>Y267+AC267</f>
        <v>0</v>
      </c>
      <c r="X267" s="192" t="e">
        <f t="shared" si="386"/>
        <v>#DIV/0!</v>
      </c>
      <c r="Y267" s="111">
        <f>SUM(Y269:Y272)</f>
        <v>0</v>
      </c>
      <c r="Z267" s="192" t="e">
        <f t="shared" si="387"/>
        <v>#DIV/0!</v>
      </c>
      <c r="AA267" s="78"/>
      <c r="AB267" s="78"/>
      <c r="AC267" s="78">
        <f>SUM(AC269:AC272)</f>
        <v>0</v>
      </c>
      <c r="AD267" s="78"/>
      <c r="AE267" s="111">
        <f>AG267+AK267</f>
        <v>0</v>
      </c>
      <c r="AF267" s="192" t="e">
        <f t="shared" si="388"/>
        <v>#DIV/0!</v>
      </c>
      <c r="AG267" s="111">
        <f>SUM(AG269:AG272)</f>
        <v>0</v>
      </c>
      <c r="AH267" s="192" t="e">
        <f t="shared" si="389"/>
        <v>#DIV/0!</v>
      </c>
      <c r="AI267" s="78"/>
      <c r="AJ267" s="78"/>
      <c r="AK267" s="78">
        <f>SUM(AK269:AK272)</f>
        <v>0</v>
      </c>
      <c r="AL267" s="78"/>
      <c r="AM267" s="78">
        <f>SUM(AM269:AM272)</f>
        <v>0</v>
      </c>
      <c r="AN267" s="78"/>
      <c r="AO267" s="78"/>
      <c r="AP267" s="78">
        <f>AQ267</f>
        <v>0</v>
      </c>
      <c r="AQ267" s="78">
        <f>AX267-AE267</f>
        <v>0</v>
      </c>
      <c r="AR267" s="78"/>
      <c r="AS267" s="78"/>
      <c r="AT267" s="456">
        <f>AU267+AW267</f>
        <v>774244.74508000002</v>
      </c>
      <c r="AU267" s="78">
        <f>SUM(AU269:AU272)</f>
        <v>774244.74508000002</v>
      </c>
      <c r="AV267" s="78"/>
      <c r="AW267" s="78"/>
      <c r="AX267" s="111">
        <f>AZ267+BD267</f>
        <v>0</v>
      </c>
      <c r="AY267" s="192" t="e">
        <f t="shared" si="390"/>
        <v>#DIV/0!</v>
      </c>
      <c r="AZ267" s="111">
        <f>SUM(AZ269:AZ272)</f>
        <v>0</v>
      </c>
      <c r="BA267" s="192" t="e">
        <f t="shared" si="391"/>
        <v>#DIV/0!</v>
      </c>
      <c r="BB267" s="78"/>
      <c r="BC267" s="78"/>
      <c r="BD267" s="78">
        <f>SUM(BD269:BD272)</f>
        <v>0</v>
      </c>
      <c r="BE267" s="78"/>
    </row>
    <row r="268" spans="2:57" s="108" customFormat="1" ht="45" hidden="1" customHeight="1" x14ac:dyDescent="0.25">
      <c r="B268" s="76"/>
      <c r="C268" s="77" t="s">
        <v>56</v>
      </c>
      <c r="D268" s="78"/>
      <c r="E268" s="456"/>
      <c r="F268" s="78"/>
      <c r="G268" s="78"/>
      <c r="H268" s="78"/>
      <c r="I268" s="78"/>
      <c r="J268" s="78"/>
      <c r="K268" s="78">
        <f t="shared" si="419"/>
        <v>0</v>
      </c>
      <c r="L268" s="78">
        <f>SUM(L269:L271)</f>
        <v>0</v>
      </c>
      <c r="M268" s="78"/>
      <c r="N268" s="78"/>
      <c r="O268" s="78">
        <f>Q268</f>
        <v>0</v>
      </c>
      <c r="P268" s="540" t="e">
        <f t="shared" si="384"/>
        <v>#DIV/0!</v>
      </c>
      <c r="Q268" s="78">
        <f>Q269+Q271</f>
        <v>0</v>
      </c>
      <c r="R268" s="540" t="e">
        <f t="shared" si="385"/>
        <v>#DIV/0!</v>
      </c>
      <c r="S268" s="78"/>
      <c r="T268" s="78"/>
      <c r="U268" s="78"/>
      <c r="V268" s="78"/>
      <c r="W268" s="78">
        <f>Y268</f>
        <v>0</v>
      </c>
      <c r="X268" s="192" t="e">
        <f t="shared" si="386"/>
        <v>#DIV/0!</v>
      </c>
      <c r="Y268" s="80">
        <f>Y269+Y271</f>
        <v>0</v>
      </c>
      <c r="Z268" s="192" t="e">
        <f t="shared" si="387"/>
        <v>#DIV/0!</v>
      </c>
      <c r="AA268" s="78"/>
      <c r="AB268" s="78"/>
      <c r="AC268" s="78"/>
      <c r="AD268" s="78"/>
      <c r="AE268" s="80">
        <f>AG268</f>
        <v>0</v>
      </c>
      <c r="AF268" s="192" t="e">
        <f t="shared" si="388"/>
        <v>#DIV/0!</v>
      </c>
      <c r="AG268" s="80">
        <f>AG269+AG271</f>
        <v>0</v>
      </c>
      <c r="AH268" s="192" t="e">
        <f t="shared" si="389"/>
        <v>#DIV/0!</v>
      </c>
      <c r="AI268" s="78"/>
      <c r="AJ268" s="78"/>
      <c r="AK268" s="78"/>
      <c r="AL268" s="78"/>
      <c r="AM268" s="78">
        <f>AM269+AM271</f>
        <v>0</v>
      </c>
      <c r="AN268" s="78"/>
      <c r="AO268" s="78"/>
      <c r="AP268" s="78"/>
      <c r="AQ268" s="78"/>
      <c r="AR268" s="78"/>
      <c r="AS268" s="78"/>
      <c r="AT268" s="78">
        <f>AU268</f>
        <v>90000</v>
      </c>
      <c r="AU268" s="78">
        <f>AU269+AU271</f>
        <v>90000</v>
      </c>
      <c r="AV268" s="78"/>
      <c r="AW268" s="78"/>
      <c r="AX268" s="80">
        <f>AZ268</f>
        <v>0</v>
      </c>
      <c r="AY268" s="192" t="e">
        <f t="shared" si="390"/>
        <v>#DIV/0!</v>
      </c>
      <c r="AZ268" s="80">
        <f>AZ269+AZ271</f>
        <v>0</v>
      </c>
      <c r="BA268" s="192" t="e">
        <f t="shared" si="391"/>
        <v>#DIV/0!</v>
      </c>
      <c r="BB268" s="78"/>
      <c r="BC268" s="78"/>
      <c r="BD268" s="78"/>
      <c r="BE268" s="78"/>
    </row>
    <row r="269" spans="2:57" s="120" customFormat="1" ht="66.75" hidden="1" customHeight="1" x14ac:dyDescent="0.25">
      <c r="B269" s="115"/>
      <c r="C269" s="113" t="s">
        <v>73</v>
      </c>
      <c r="D269" s="117"/>
      <c r="E269" s="117">
        <f t="shared" si="418"/>
        <v>20250</v>
      </c>
      <c r="F269" s="117">
        <v>20250</v>
      </c>
      <c r="G269" s="117">
        <v>0</v>
      </c>
      <c r="H269" s="117"/>
      <c r="I269" s="117"/>
      <c r="J269" s="117"/>
      <c r="K269" s="117">
        <f t="shared" si="419"/>
        <v>0</v>
      </c>
      <c r="L269" s="117">
        <v>0</v>
      </c>
      <c r="M269" s="117"/>
      <c r="N269" s="117"/>
      <c r="O269" s="117">
        <f>Q269+U269</f>
        <v>0</v>
      </c>
      <c r="P269" s="540" t="e">
        <f t="shared" si="384"/>
        <v>#DIV/0!</v>
      </c>
      <c r="Q269" s="117"/>
      <c r="R269" s="540" t="e">
        <f t="shared" si="385"/>
        <v>#DIV/0!</v>
      </c>
      <c r="S269" s="117"/>
      <c r="T269" s="117"/>
      <c r="U269" s="117"/>
      <c r="V269" s="117"/>
      <c r="W269" s="117">
        <f>Y269+AC269</f>
        <v>0</v>
      </c>
      <c r="X269" s="192" t="e">
        <f t="shared" si="386"/>
        <v>#DIV/0!</v>
      </c>
      <c r="Y269" s="118">
        <f>AJ269-U269</f>
        <v>0</v>
      </c>
      <c r="Z269" s="192" t="e">
        <f t="shared" si="387"/>
        <v>#DIV/0!</v>
      </c>
      <c r="AA269" s="117"/>
      <c r="AB269" s="117"/>
      <c r="AC269" s="117"/>
      <c r="AD269" s="117"/>
      <c r="AE269" s="118">
        <f>AG269+AK269</f>
        <v>0</v>
      </c>
      <c r="AF269" s="192" t="e">
        <f t="shared" si="388"/>
        <v>#DIV/0!</v>
      </c>
      <c r="AG269" s="118">
        <f>AR269-AC269</f>
        <v>0</v>
      </c>
      <c r="AH269" s="192" t="e">
        <f t="shared" si="389"/>
        <v>#DIV/0!</v>
      </c>
      <c r="AI269" s="117"/>
      <c r="AJ269" s="117"/>
      <c r="AK269" s="117"/>
      <c r="AL269" s="117"/>
      <c r="AM269" s="117">
        <v>0</v>
      </c>
      <c r="AN269" s="117"/>
      <c r="AO269" s="117"/>
      <c r="AP269" s="117"/>
      <c r="AQ269" s="117"/>
      <c r="AR269" s="117"/>
      <c r="AS269" s="117"/>
      <c r="AT269" s="117">
        <f>AU269</f>
        <v>90000</v>
      </c>
      <c r="AU269" s="117">
        <v>90000</v>
      </c>
      <c r="AV269" s="117"/>
      <c r="AW269" s="117"/>
      <c r="AX269" s="118">
        <f>AZ269+BD269</f>
        <v>0</v>
      </c>
      <c r="AY269" s="192" t="e">
        <f t="shared" si="390"/>
        <v>#DIV/0!</v>
      </c>
      <c r="AZ269" s="118">
        <f>BK269-AV269</f>
        <v>0</v>
      </c>
      <c r="BA269" s="192" t="e">
        <f t="shared" si="391"/>
        <v>#DIV/0!</v>
      </c>
      <c r="BB269" s="117"/>
      <c r="BC269" s="117"/>
      <c r="BD269" s="117"/>
      <c r="BE269" s="117"/>
    </row>
    <row r="270" spans="2:57" s="120" customFormat="1" ht="51" hidden="1" customHeight="1" x14ac:dyDescent="0.25">
      <c r="B270" s="115"/>
      <c r="C270" s="113" t="s">
        <v>73</v>
      </c>
      <c r="D270" s="117"/>
      <c r="E270" s="117"/>
      <c r="F270" s="117"/>
      <c r="G270" s="117"/>
      <c r="H270" s="117"/>
      <c r="I270" s="117"/>
      <c r="J270" s="117"/>
      <c r="K270" s="117">
        <f t="shared" si="419"/>
        <v>0</v>
      </c>
      <c r="L270" s="117">
        <v>0</v>
      </c>
      <c r="M270" s="117"/>
      <c r="N270" s="117"/>
      <c r="O270" s="117"/>
      <c r="P270" s="540" t="e">
        <f t="shared" si="384"/>
        <v>#DIV/0!</v>
      </c>
      <c r="Q270" s="117"/>
      <c r="R270" s="540" t="e">
        <f t="shared" si="385"/>
        <v>#DIV/0!</v>
      </c>
      <c r="S270" s="117"/>
      <c r="T270" s="117"/>
      <c r="U270" s="117"/>
      <c r="V270" s="117"/>
      <c r="W270" s="117"/>
      <c r="X270" s="192" t="e">
        <f t="shared" si="386"/>
        <v>#DIV/0!</v>
      </c>
      <c r="Y270" s="118"/>
      <c r="Z270" s="192" t="e">
        <f t="shared" si="387"/>
        <v>#DIV/0!</v>
      </c>
      <c r="AA270" s="117"/>
      <c r="AB270" s="117"/>
      <c r="AC270" s="117"/>
      <c r="AD270" s="117"/>
      <c r="AE270" s="118"/>
      <c r="AF270" s="192" t="e">
        <f t="shared" si="388"/>
        <v>#DIV/0!</v>
      </c>
      <c r="AG270" s="118"/>
      <c r="AH270" s="192" t="e">
        <f t="shared" si="389"/>
        <v>#DIV/0!</v>
      </c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8"/>
      <c r="AY270" s="192" t="e">
        <f t="shared" si="390"/>
        <v>#DIV/0!</v>
      </c>
      <c r="AZ270" s="118"/>
      <c r="BA270" s="192" t="e">
        <f t="shared" si="391"/>
        <v>#DIV/0!</v>
      </c>
      <c r="BB270" s="117"/>
      <c r="BC270" s="117"/>
      <c r="BD270" s="117"/>
      <c r="BE270" s="117"/>
    </row>
    <row r="271" spans="2:57" s="120" customFormat="1" ht="24" hidden="1" customHeight="1" x14ac:dyDescent="0.25">
      <c r="B271" s="115"/>
      <c r="C271" s="113" t="s">
        <v>66</v>
      </c>
      <c r="D271" s="117"/>
      <c r="E271" s="117"/>
      <c r="F271" s="117"/>
      <c r="G271" s="117"/>
      <c r="H271" s="117"/>
      <c r="I271" s="117"/>
      <c r="J271" s="117"/>
      <c r="K271" s="117">
        <f t="shared" si="419"/>
        <v>0</v>
      </c>
      <c r="L271" s="117">
        <v>0</v>
      </c>
      <c r="M271" s="117"/>
      <c r="N271" s="117"/>
      <c r="O271" s="117">
        <f>Q271+U271</f>
        <v>0</v>
      </c>
      <c r="P271" s="540" t="e">
        <f t="shared" si="384"/>
        <v>#DIV/0!</v>
      </c>
      <c r="Q271" s="117">
        <f>AA271-L271</f>
        <v>0</v>
      </c>
      <c r="R271" s="540" t="e">
        <f t="shared" si="385"/>
        <v>#DIV/0!</v>
      </c>
      <c r="S271" s="117"/>
      <c r="T271" s="117"/>
      <c r="U271" s="117"/>
      <c r="V271" s="117"/>
      <c r="W271" s="117">
        <f>Y271+AC271</f>
        <v>0</v>
      </c>
      <c r="X271" s="192" t="e">
        <f t="shared" si="386"/>
        <v>#DIV/0!</v>
      </c>
      <c r="Y271" s="118">
        <f>AJ271-U271</f>
        <v>0</v>
      </c>
      <c r="Z271" s="192" t="e">
        <f t="shared" si="387"/>
        <v>#DIV/0!</v>
      </c>
      <c r="AA271" s="117"/>
      <c r="AB271" s="117"/>
      <c r="AC271" s="117"/>
      <c r="AD271" s="117"/>
      <c r="AE271" s="118">
        <f>AG271+AK271</f>
        <v>0</v>
      </c>
      <c r="AF271" s="192" t="e">
        <f t="shared" si="388"/>
        <v>#DIV/0!</v>
      </c>
      <c r="AG271" s="118">
        <f>AR271-AC271</f>
        <v>0</v>
      </c>
      <c r="AH271" s="192" t="e">
        <f t="shared" si="389"/>
        <v>#DIV/0!</v>
      </c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8">
        <f>AZ271+BD271</f>
        <v>0</v>
      </c>
      <c r="AY271" s="192" t="e">
        <f t="shared" si="390"/>
        <v>#DIV/0!</v>
      </c>
      <c r="AZ271" s="118">
        <f>BK271-AV271</f>
        <v>0</v>
      </c>
      <c r="BA271" s="192" t="e">
        <f t="shared" si="391"/>
        <v>#DIV/0!</v>
      </c>
      <c r="BB271" s="117"/>
      <c r="BC271" s="117"/>
      <c r="BD271" s="117"/>
      <c r="BE271" s="117"/>
    </row>
    <row r="272" spans="2:57" s="124" customFormat="1" ht="46.5" hidden="1" customHeight="1" x14ac:dyDescent="0.25">
      <c r="B272" s="459"/>
      <c r="C272" s="77" t="s">
        <v>57</v>
      </c>
      <c r="D272" s="123"/>
      <c r="E272" s="123"/>
      <c r="F272" s="123"/>
      <c r="G272" s="123"/>
      <c r="H272" s="123"/>
      <c r="I272" s="123"/>
      <c r="J272" s="123"/>
      <c r="K272" s="123">
        <f t="shared" si="419"/>
        <v>0</v>
      </c>
      <c r="L272" s="123">
        <v>0</v>
      </c>
      <c r="M272" s="123"/>
      <c r="N272" s="123"/>
      <c r="O272" s="123">
        <f>Q272+U272</f>
        <v>0</v>
      </c>
      <c r="P272" s="540" t="e">
        <f t="shared" si="384"/>
        <v>#DIV/0!</v>
      </c>
      <c r="Q272" s="123">
        <f>AA272-L272</f>
        <v>0</v>
      </c>
      <c r="R272" s="540" t="e">
        <f t="shared" si="385"/>
        <v>#DIV/0!</v>
      </c>
      <c r="S272" s="123"/>
      <c r="T272" s="123"/>
      <c r="U272" s="123"/>
      <c r="V272" s="123"/>
      <c r="W272" s="123">
        <f>Y272+AC272</f>
        <v>0</v>
      </c>
      <c r="X272" s="192" t="e">
        <f t="shared" si="386"/>
        <v>#DIV/0!</v>
      </c>
      <c r="Y272" s="457">
        <f>AJ272-U272</f>
        <v>0</v>
      </c>
      <c r="Z272" s="192" t="e">
        <f t="shared" si="387"/>
        <v>#DIV/0!</v>
      </c>
      <c r="AA272" s="123"/>
      <c r="AB272" s="123"/>
      <c r="AC272" s="123"/>
      <c r="AD272" s="123"/>
      <c r="AE272" s="457">
        <f>AG272+AK272</f>
        <v>0</v>
      </c>
      <c r="AF272" s="192" t="e">
        <f t="shared" si="388"/>
        <v>#DIV/0!</v>
      </c>
      <c r="AG272" s="457">
        <f>AR272-AC272</f>
        <v>0</v>
      </c>
      <c r="AH272" s="192" t="e">
        <f t="shared" si="389"/>
        <v>#DIV/0!</v>
      </c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>
        <f>AU272</f>
        <v>684244.74508000002</v>
      </c>
      <c r="AU272" s="123">
        <v>684244.74508000002</v>
      </c>
      <c r="AV272" s="123"/>
      <c r="AW272" s="123"/>
      <c r="AX272" s="460">
        <f>AZ272+BD272</f>
        <v>0</v>
      </c>
      <c r="AY272" s="192" t="e">
        <f t="shared" si="390"/>
        <v>#DIV/0!</v>
      </c>
      <c r="AZ272" s="457">
        <f>BK272-AV272</f>
        <v>0</v>
      </c>
      <c r="BA272" s="192" t="e">
        <f t="shared" si="391"/>
        <v>#DIV/0!</v>
      </c>
      <c r="BB272" s="123"/>
      <c r="BC272" s="123"/>
      <c r="BD272" s="123"/>
      <c r="BE272" s="123"/>
    </row>
    <row r="273" spans="2:57" s="124" customFormat="1" ht="161.25" hidden="1" customHeight="1" x14ac:dyDescent="0.25">
      <c r="B273" s="76" t="s">
        <v>22</v>
      </c>
      <c r="C273" s="77" t="s">
        <v>124</v>
      </c>
      <c r="D273" s="123"/>
      <c r="E273" s="456"/>
      <c r="F273" s="123"/>
      <c r="G273" s="123"/>
      <c r="H273" s="123"/>
      <c r="I273" s="123"/>
      <c r="J273" s="123"/>
      <c r="K273" s="123">
        <f t="shared" si="419"/>
        <v>0</v>
      </c>
      <c r="L273" s="123">
        <f>L274</f>
        <v>0</v>
      </c>
      <c r="M273" s="123"/>
      <c r="N273" s="123"/>
      <c r="O273" s="123">
        <f>Q273</f>
        <v>0</v>
      </c>
      <c r="P273" s="540" t="e">
        <f t="shared" si="384"/>
        <v>#DIV/0!</v>
      </c>
      <c r="Q273" s="123">
        <f>Q274</f>
        <v>0</v>
      </c>
      <c r="R273" s="540" t="e">
        <f t="shared" si="385"/>
        <v>#DIV/0!</v>
      </c>
      <c r="S273" s="123"/>
      <c r="T273" s="123"/>
      <c r="U273" s="123"/>
      <c r="V273" s="123"/>
      <c r="W273" s="123">
        <f>Y273</f>
        <v>0</v>
      </c>
      <c r="X273" s="192" t="e">
        <f t="shared" si="386"/>
        <v>#DIV/0!</v>
      </c>
      <c r="Y273" s="457">
        <f>Y274</f>
        <v>0</v>
      </c>
      <c r="Z273" s="192" t="e">
        <f t="shared" si="387"/>
        <v>#DIV/0!</v>
      </c>
      <c r="AA273" s="123"/>
      <c r="AB273" s="123"/>
      <c r="AC273" s="123"/>
      <c r="AD273" s="123"/>
      <c r="AE273" s="457">
        <f>AG273</f>
        <v>0</v>
      </c>
      <c r="AF273" s="192" t="e">
        <f t="shared" si="388"/>
        <v>#DIV/0!</v>
      </c>
      <c r="AG273" s="457">
        <f>AG274</f>
        <v>0</v>
      </c>
      <c r="AH273" s="192" t="e">
        <f t="shared" si="389"/>
        <v>#DIV/0!</v>
      </c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460">
        <f>AZ273</f>
        <v>0</v>
      </c>
      <c r="AY273" s="192" t="e">
        <f t="shared" si="390"/>
        <v>#DIV/0!</v>
      </c>
      <c r="AZ273" s="457">
        <f>AZ274</f>
        <v>0</v>
      </c>
      <c r="BA273" s="192" t="e">
        <f t="shared" si="391"/>
        <v>#DIV/0!</v>
      </c>
      <c r="BB273" s="123"/>
      <c r="BC273" s="123"/>
      <c r="BD273" s="123"/>
      <c r="BE273" s="123"/>
    </row>
    <row r="274" spans="2:57" s="120" customFormat="1" ht="50.25" hidden="1" customHeight="1" x14ac:dyDescent="0.25">
      <c r="B274" s="76"/>
      <c r="C274" s="201" t="s">
        <v>56</v>
      </c>
      <c r="D274" s="117"/>
      <c r="E274" s="106"/>
      <c r="F274" s="117"/>
      <c r="G274" s="117"/>
      <c r="H274" s="117"/>
      <c r="I274" s="117"/>
      <c r="J274" s="117"/>
      <c r="K274" s="117">
        <f t="shared" si="419"/>
        <v>0</v>
      </c>
      <c r="L274" s="117">
        <f>L275</f>
        <v>0</v>
      </c>
      <c r="M274" s="117"/>
      <c r="N274" s="117"/>
      <c r="O274" s="117">
        <f>Q274</f>
        <v>0</v>
      </c>
      <c r="P274" s="540" t="e">
        <f t="shared" si="384"/>
        <v>#DIV/0!</v>
      </c>
      <c r="Q274" s="117">
        <f>Q275</f>
        <v>0</v>
      </c>
      <c r="R274" s="540" t="e">
        <f t="shared" si="385"/>
        <v>#DIV/0!</v>
      </c>
      <c r="S274" s="117"/>
      <c r="T274" s="117"/>
      <c r="U274" s="117"/>
      <c r="V274" s="117"/>
      <c r="W274" s="117">
        <f>Y274</f>
        <v>0</v>
      </c>
      <c r="X274" s="192" t="e">
        <f t="shared" si="386"/>
        <v>#DIV/0!</v>
      </c>
      <c r="Y274" s="118">
        <f>Y275</f>
        <v>0</v>
      </c>
      <c r="Z274" s="192" t="e">
        <f t="shared" si="387"/>
        <v>#DIV/0!</v>
      </c>
      <c r="AA274" s="117"/>
      <c r="AB274" s="117"/>
      <c r="AC274" s="117"/>
      <c r="AD274" s="117"/>
      <c r="AE274" s="118">
        <f>AG274</f>
        <v>0</v>
      </c>
      <c r="AF274" s="192" t="e">
        <f t="shared" si="388"/>
        <v>#DIV/0!</v>
      </c>
      <c r="AG274" s="118">
        <f>AG275</f>
        <v>0</v>
      </c>
      <c r="AH274" s="192" t="e">
        <f t="shared" si="389"/>
        <v>#DIV/0!</v>
      </c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8">
        <f>AZ274</f>
        <v>0</v>
      </c>
      <c r="AY274" s="192" t="e">
        <f t="shared" si="390"/>
        <v>#DIV/0!</v>
      </c>
      <c r="AZ274" s="118">
        <f t="shared" ref="AZ274:AZ275" si="420">L274-Y274</f>
        <v>0</v>
      </c>
      <c r="BA274" s="192" t="e">
        <f t="shared" si="391"/>
        <v>#DIV/0!</v>
      </c>
      <c r="BB274" s="117"/>
      <c r="BC274" s="117"/>
      <c r="BD274" s="117"/>
      <c r="BE274" s="117"/>
    </row>
    <row r="275" spans="2:57" s="124" customFormat="1" ht="52.5" hidden="1" customHeight="1" x14ac:dyDescent="0.25">
      <c r="B275" s="115"/>
      <c r="C275" s="113" t="s">
        <v>65</v>
      </c>
      <c r="D275" s="123"/>
      <c r="E275" s="123"/>
      <c r="F275" s="123"/>
      <c r="G275" s="123"/>
      <c r="H275" s="123"/>
      <c r="I275" s="123"/>
      <c r="J275" s="123"/>
      <c r="K275" s="117">
        <f t="shared" si="419"/>
        <v>0</v>
      </c>
      <c r="L275" s="117">
        <v>0</v>
      </c>
      <c r="M275" s="123"/>
      <c r="N275" s="123"/>
      <c r="O275" s="117">
        <f>Q275</f>
        <v>0</v>
      </c>
      <c r="P275" s="540" t="e">
        <f t="shared" si="384"/>
        <v>#DIV/0!</v>
      </c>
      <c r="Q275" s="117">
        <f>L275</f>
        <v>0</v>
      </c>
      <c r="R275" s="540" t="e">
        <f t="shared" si="385"/>
        <v>#DIV/0!</v>
      </c>
      <c r="S275" s="123"/>
      <c r="T275" s="123"/>
      <c r="U275" s="123"/>
      <c r="V275" s="123"/>
      <c r="W275" s="117">
        <f>Y275</f>
        <v>0</v>
      </c>
      <c r="X275" s="192" t="e">
        <f t="shared" si="386"/>
        <v>#DIV/0!</v>
      </c>
      <c r="Y275" s="118">
        <f>L275</f>
        <v>0</v>
      </c>
      <c r="Z275" s="192" t="e">
        <f t="shared" si="387"/>
        <v>#DIV/0!</v>
      </c>
      <c r="AA275" s="123"/>
      <c r="AB275" s="123"/>
      <c r="AC275" s="123"/>
      <c r="AD275" s="123"/>
      <c r="AE275" s="118">
        <f>AG275</f>
        <v>0</v>
      </c>
      <c r="AF275" s="192" t="e">
        <f t="shared" si="388"/>
        <v>#DIV/0!</v>
      </c>
      <c r="AG275" s="118">
        <f>Y275</f>
        <v>0</v>
      </c>
      <c r="AH275" s="192" t="e">
        <f t="shared" si="389"/>
        <v>#DIV/0!</v>
      </c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18">
        <f>AZ275</f>
        <v>0</v>
      </c>
      <c r="AY275" s="192" t="e">
        <f t="shared" si="390"/>
        <v>#DIV/0!</v>
      </c>
      <c r="AZ275" s="118">
        <f t="shared" si="420"/>
        <v>0</v>
      </c>
      <c r="BA275" s="192" t="e">
        <f t="shared" si="391"/>
        <v>#DIV/0!</v>
      </c>
      <c r="BB275" s="123"/>
      <c r="BC275" s="123"/>
      <c r="BD275" s="123"/>
      <c r="BE275" s="123"/>
    </row>
    <row r="276" spans="2:57" s="124" customFormat="1" ht="36.75" hidden="1" customHeight="1" x14ac:dyDescent="0.25">
      <c r="B276" s="115"/>
      <c r="C276" s="113" t="s">
        <v>66</v>
      </c>
      <c r="D276" s="123"/>
      <c r="E276" s="123"/>
      <c r="F276" s="123"/>
      <c r="G276" s="123"/>
      <c r="H276" s="123"/>
      <c r="I276" s="123"/>
      <c r="J276" s="123"/>
      <c r="K276" s="117">
        <f>L276</f>
        <v>0</v>
      </c>
      <c r="L276" s="117">
        <v>0</v>
      </c>
      <c r="M276" s="123"/>
      <c r="N276" s="123"/>
      <c r="O276" s="117">
        <f>Q276</f>
        <v>0</v>
      </c>
      <c r="P276" s="540" t="e">
        <f t="shared" si="384"/>
        <v>#DIV/0!</v>
      </c>
      <c r="Q276" s="117">
        <v>0</v>
      </c>
      <c r="R276" s="540" t="e">
        <f t="shared" si="385"/>
        <v>#DIV/0!</v>
      </c>
      <c r="S276" s="123"/>
      <c r="T276" s="123"/>
      <c r="U276" s="123"/>
      <c r="V276" s="123"/>
      <c r="W276" s="117">
        <f>Y276</f>
        <v>0</v>
      </c>
      <c r="X276" s="192" t="e">
        <f t="shared" si="386"/>
        <v>#DIV/0!</v>
      </c>
      <c r="Y276" s="118">
        <v>0</v>
      </c>
      <c r="Z276" s="192" t="e">
        <f t="shared" si="387"/>
        <v>#DIV/0!</v>
      </c>
      <c r="AA276" s="123"/>
      <c r="AB276" s="123"/>
      <c r="AC276" s="123"/>
      <c r="AD276" s="123"/>
      <c r="AE276" s="118">
        <f>AG276</f>
        <v>0</v>
      </c>
      <c r="AF276" s="192" t="e">
        <f t="shared" si="388"/>
        <v>#DIV/0!</v>
      </c>
      <c r="AG276" s="118">
        <v>0</v>
      </c>
      <c r="AH276" s="192" t="e">
        <f t="shared" si="389"/>
        <v>#DIV/0!</v>
      </c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18">
        <f>AZ276</f>
        <v>0</v>
      </c>
      <c r="AY276" s="192" t="e">
        <f t="shared" si="390"/>
        <v>#DIV/0!</v>
      </c>
      <c r="AZ276" s="118">
        <v>0</v>
      </c>
      <c r="BA276" s="192" t="e">
        <f t="shared" si="391"/>
        <v>#DIV/0!</v>
      </c>
      <c r="BB276" s="123"/>
      <c r="BC276" s="123"/>
      <c r="BD276" s="123"/>
      <c r="BE276" s="123"/>
    </row>
    <row r="277" spans="2:57" s="124" customFormat="1" ht="36.75" hidden="1" customHeight="1" x14ac:dyDescent="0.25">
      <c r="B277" s="115"/>
      <c r="C277" s="113"/>
      <c r="D277" s="123"/>
      <c r="E277" s="123"/>
      <c r="F277" s="123"/>
      <c r="G277" s="123"/>
      <c r="H277" s="123"/>
      <c r="I277" s="123"/>
      <c r="J277" s="123"/>
      <c r="K277" s="117"/>
      <c r="L277" s="117"/>
      <c r="M277" s="123"/>
      <c r="N277" s="123"/>
      <c r="O277" s="117"/>
      <c r="P277" s="540" t="e">
        <f t="shared" si="384"/>
        <v>#DIV/0!</v>
      </c>
      <c r="Q277" s="117"/>
      <c r="R277" s="540" t="e">
        <f t="shared" si="385"/>
        <v>#DIV/0!</v>
      </c>
      <c r="S277" s="123"/>
      <c r="T277" s="123"/>
      <c r="U277" s="123"/>
      <c r="V277" s="123"/>
      <c r="W277" s="117"/>
      <c r="X277" s="192" t="e">
        <f t="shared" si="386"/>
        <v>#DIV/0!</v>
      </c>
      <c r="Y277" s="118"/>
      <c r="Z277" s="192" t="e">
        <f t="shared" si="387"/>
        <v>#DIV/0!</v>
      </c>
      <c r="AA277" s="123"/>
      <c r="AB277" s="123"/>
      <c r="AC277" s="123"/>
      <c r="AD277" s="123"/>
      <c r="AE277" s="118"/>
      <c r="AF277" s="192" t="e">
        <f t="shared" si="388"/>
        <v>#DIV/0!</v>
      </c>
      <c r="AG277" s="118"/>
      <c r="AH277" s="192" t="e">
        <f t="shared" si="389"/>
        <v>#DIV/0!</v>
      </c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18"/>
      <c r="AY277" s="192" t="e">
        <f t="shared" si="390"/>
        <v>#DIV/0!</v>
      </c>
      <c r="AZ277" s="118"/>
      <c r="BA277" s="192" t="e">
        <f t="shared" si="391"/>
        <v>#DIV/0!</v>
      </c>
      <c r="BB277" s="123"/>
      <c r="BC277" s="123"/>
      <c r="BD277" s="123"/>
      <c r="BE277" s="123"/>
    </row>
    <row r="278" spans="2:57" s="124" customFormat="1" ht="98.25" hidden="1" customHeight="1" x14ac:dyDescent="0.25">
      <c r="B278" s="76" t="s">
        <v>22</v>
      </c>
      <c r="C278" s="77" t="s">
        <v>125</v>
      </c>
      <c r="D278" s="123"/>
      <c r="E278" s="123"/>
      <c r="F278" s="123"/>
      <c r="G278" s="123"/>
      <c r="H278" s="123"/>
      <c r="I278" s="123"/>
      <c r="J278" s="123"/>
      <c r="K278" s="123">
        <f>L278</f>
        <v>0</v>
      </c>
      <c r="L278" s="123">
        <v>0</v>
      </c>
      <c r="M278" s="123"/>
      <c r="N278" s="123"/>
      <c r="O278" s="123"/>
      <c r="P278" s="540" t="e">
        <f t="shared" si="384"/>
        <v>#DIV/0!</v>
      </c>
      <c r="Q278" s="123"/>
      <c r="R278" s="540" t="e">
        <f t="shared" si="385"/>
        <v>#DIV/0!</v>
      </c>
      <c r="S278" s="123"/>
      <c r="T278" s="123"/>
      <c r="U278" s="123"/>
      <c r="V278" s="123"/>
      <c r="W278" s="123"/>
      <c r="X278" s="192" t="e">
        <f t="shared" si="386"/>
        <v>#DIV/0!</v>
      </c>
      <c r="Y278" s="457"/>
      <c r="Z278" s="192" t="e">
        <f t="shared" si="387"/>
        <v>#DIV/0!</v>
      </c>
      <c r="AA278" s="123"/>
      <c r="AB278" s="123"/>
      <c r="AC278" s="123"/>
      <c r="AD278" s="123"/>
      <c r="AE278" s="457"/>
      <c r="AF278" s="192" t="e">
        <f t="shared" si="388"/>
        <v>#DIV/0!</v>
      </c>
      <c r="AG278" s="457"/>
      <c r="AH278" s="192" t="e">
        <f t="shared" si="389"/>
        <v>#DIV/0!</v>
      </c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460"/>
      <c r="AY278" s="192" t="e">
        <f t="shared" si="390"/>
        <v>#DIV/0!</v>
      </c>
      <c r="AZ278" s="457"/>
      <c r="BA278" s="192" t="e">
        <f t="shared" si="391"/>
        <v>#DIV/0!</v>
      </c>
      <c r="BB278" s="123"/>
      <c r="BC278" s="123"/>
      <c r="BD278" s="123"/>
      <c r="BE278" s="123"/>
    </row>
    <row r="279" spans="2:57" s="124" customFormat="1" ht="36.75" hidden="1" customHeight="1" x14ac:dyDescent="0.25">
      <c r="B279" s="115"/>
      <c r="C279" s="113" t="s">
        <v>65</v>
      </c>
      <c r="D279" s="123"/>
      <c r="E279" s="123"/>
      <c r="F279" s="123"/>
      <c r="G279" s="123"/>
      <c r="H279" s="123"/>
      <c r="I279" s="123"/>
      <c r="J279" s="123"/>
      <c r="K279" s="117">
        <f>L279</f>
        <v>0</v>
      </c>
      <c r="L279" s="117">
        <v>0</v>
      </c>
      <c r="M279" s="123"/>
      <c r="N279" s="123"/>
      <c r="O279" s="117"/>
      <c r="P279" s="540" t="e">
        <f t="shared" si="384"/>
        <v>#DIV/0!</v>
      </c>
      <c r="Q279" s="117"/>
      <c r="R279" s="540" t="e">
        <f t="shared" si="385"/>
        <v>#DIV/0!</v>
      </c>
      <c r="S279" s="123"/>
      <c r="T279" s="123"/>
      <c r="U279" s="123"/>
      <c r="V279" s="123"/>
      <c r="W279" s="117"/>
      <c r="X279" s="192" t="e">
        <f t="shared" si="386"/>
        <v>#DIV/0!</v>
      </c>
      <c r="Y279" s="118"/>
      <c r="Z279" s="192" t="e">
        <f t="shared" si="387"/>
        <v>#DIV/0!</v>
      </c>
      <c r="AA279" s="123"/>
      <c r="AB279" s="123"/>
      <c r="AC279" s="123"/>
      <c r="AD279" s="123"/>
      <c r="AE279" s="118"/>
      <c r="AF279" s="192" t="e">
        <f t="shared" si="388"/>
        <v>#DIV/0!</v>
      </c>
      <c r="AG279" s="118"/>
      <c r="AH279" s="192" t="e">
        <f t="shared" si="389"/>
        <v>#DIV/0!</v>
      </c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18"/>
      <c r="AY279" s="192" t="e">
        <f t="shared" si="390"/>
        <v>#DIV/0!</v>
      </c>
      <c r="AZ279" s="118"/>
      <c r="BA279" s="192" t="e">
        <f t="shared" si="391"/>
        <v>#DIV/0!</v>
      </c>
      <c r="BB279" s="123"/>
      <c r="BC279" s="123"/>
      <c r="BD279" s="123"/>
      <c r="BE279" s="123"/>
    </row>
    <row r="280" spans="2:57" s="124" customFormat="1" ht="171.75" hidden="1" customHeight="1" x14ac:dyDescent="0.25">
      <c r="B280" s="76" t="s">
        <v>26</v>
      </c>
      <c r="C280" s="77" t="s">
        <v>124</v>
      </c>
      <c r="D280" s="123"/>
      <c r="E280" s="123"/>
      <c r="F280" s="123"/>
      <c r="G280" s="123"/>
      <c r="H280" s="123"/>
      <c r="I280" s="123"/>
      <c r="J280" s="123"/>
      <c r="K280" s="123">
        <f>L280</f>
        <v>0</v>
      </c>
      <c r="L280" s="123">
        <f>L281</f>
        <v>0</v>
      </c>
      <c r="M280" s="123"/>
      <c r="N280" s="123"/>
      <c r="O280" s="123">
        <f>Q280</f>
        <v>0</v>
      </c>
      <c r="P280" s="540" t="e">
        <f t="shared" si="384"/>
        <v>#DIV/0!</v>
      </c>
      <c r="Q280" s="123">
        <f>Q281</f>
        <v>0</v>
      </c>
      <c r="R280" s="540" t="e">
        <f t="shared" si="385"/>
        <v>#DIV/0!</v>
      </c>
      <c r="S280" s="123"/>
      <c r="T280" s="123"/>
      <c r="U280" s="123"/>
      <c r="V280" s="123"/>
      <c r="W280" s="123">
        <f>Y280</f>
        <v>0</v>
      </c>
      <c r="X280" s="192" t="e">
        <f t="shared" si="386"/>
        <v>#DIV/0!</v>
      </c>
      <c r="Y280" s="457">
        <f>Y281</f>
        <v>0</v>
      </c>
      <c r="Z280" s="192" t="e">
        <f t="shared" si="387"/>
        <v>#DIV/0!</v>
      </c>
      <c r="AA280" s="123"/>
      <c r="AB280" s="123"/>
      <c r="AC280" s="123"/>
      <c r="AD280" s="123"/>
      <c r="AE280" s="457">
        <f>AG280</f>
        <v>0</v>
      </c>
      <c r="AF280" s="192" t="e">
        <f t="shared" si="388"/>
        <v>#DIV/0!</v>
      </c>
      <c r="AG280" s="457">
        <f>AG281</f>
        <v>0</v>
      </c>
      <c r="AH280" s="192" t="e">
        <f t="shared" si="389"/>
        <v>#DIV/0!</v>
      </c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460">
        <f>AZ280</f>
        <v>0</v>
      </c>
      <c r="AY280" s="192" t="e">
        <f t="shared" ref="AY280:AY346" si="421">AX280/K280</f>
        <v>#DIV/0!</v>
      </c>
      <c r="AZ280" s="457">
        <f>AZ281</f>
        <v>0</v>
      </c>
      <c r="BA280" s="192" t="e">
        <f t="shared" ref="BA280:BA346" si="422">AZ280/L280</f>
        <v>#DIV/0!</v>
      </c>
      <c r="BB280" s="123"/>
      <c r="BC280" s="123"/>
      <c r="BD280" s="123"/>
      <c r="BE280" s="123"/>
    </row>
    <row r="281" spans="2:57" s="124" customFormat="1" ht="36.75" hidden="1" customHeight="1" x14ac:dyDescent="0.25">
      <c r="B281" s="115"/>
      <c r="C281" s="113" t="s">
        <v>65</v>
      </c>
      <c r="D281" s="123"/>
      <c r="E281" s="123"/>
      <c r="F281" s="123"/>
      <c r="G281" s="123"/>
      <c r="H281" s="123"/>
      <c r="I281" s="123"/>
      <c r="J281" s="123"/>
      <c r="K281" s="117">
        <f>L281</f>
        <v>0</v>
      </c>
      <c r="L281" s="117">
        <v>0</v>
      </c>
      <c r="M281" s="123"/>
      <c r="N281" s="123"/>
      <c r="O281" s="117">
        <f>Q281</f>
        <v>0</v>
      </c>
      <c r="P281" s="540" t="e">
        <f t="shared" ref="P281:P348" si="423">O281/K281</f>
        <v>#DIV/0!</v>
      </c>
      <c r="Q281" s="117">
        <f>AA281</f>
        <v>0</v>
      </c>
      <c r="R281" s="540" t="e">
        <f t="shared" ref="R281:R348" si="424">Q281/L281</f>
        <v>#DIV/0!</v>
      </c>
      <c r="S281" s="123"/>
      <c r="T281" s="123"/>
      <c r="U281" s="123"/>
      <c r="V281" s="123"/>
      <c r="W281" s="117">
        <f>Y281</f>
        <v>0</v>
      </c>
      <c r="X281" s="192" t="e">
        <f t="shared" ref="X281:X348" si="425">W281/K281</f>
        <v>#DIV/0!</v>
      </c>
      <c r="Y281" s="118">
        <f>AJ281</f>
        <v>0</v>
      </c>
      <c r="Z281" s="192" t="e">
        <f t="shared" ref="Z281:Z348" si="426">Y281/L281</f>
        <v>#DIV/0!</v>
      </c>
      <c r="AA281" s="123"/>
      <c r="AB281" s="123"/>
      <c r="AC281" s="123"/>
      <c r="AD281" s="123"/>
      <c r="AE281" s="118">
        <f>AG281</f>
        <v>0</v>
      </c>
      <c r="AF281" s="192" t="e">
        <f t="shared" ref="AF281:AF344" si="427">AE281/K281</f>
        <v>#DIV/0!</v>
      </c>
      <c r="AG281" s="118">
        <f>AR281</f>
        <v>0</v>
      </c>
      <c r="AH281" s="192" t="e">
        <f t="shared" ref="AH281:AH348" si="428">AG281/L281</f>
        <v>#DIV/0!</v>
      </c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18">
        <f>AZ281</f>
        <v>0</v>
      </c>
      <c r="AY281" s="192" t="e">
        <f t="shared" si="421"/>
        <v>#DIV/0!</v>
      </c>
      <c r="AZ281" s="118">
        <f>BK281</f>
        <v>0</v>
      </c>
      <c r="BA281" s="192" t="e">
        <f t="shared" si="422"/>
        <v>#DIV/0!</v>
      </c>
      <c r="BB281" s="123"/>
      <c r="BC281" s="123"/>
      <c r="BD281" s="123"/>
      <c r="BE281" s="123"/>
    </row>
    <row r="282" spans="2:57" s="124" customFormat="1" ht="36.75" hidden="1" customHeight="1" x14ac:dyDescent="0.25">
      <c r="B282" s="115"/>
      <c r="C282" s="113"/>
      <c r="D282" s="123"/>
      <c r="E282" s="123"/>
      <c r="F282" s="123"/>
      <c r="G282" s="123"/>
      <c r="H282" s="123"/>
      <c r="I282" s="123"/>
      <c r="J282" s="123"/>
      <c r="K282" s="117"/>
      <c r="L282" s="117"/>
      <c r="M282" s="123"/>
      <c r="N282" s="123"/>
      <c r="O282" s="117"/>
      <c r="P282" s="540" t="e">
        <f t="shared" si="423"/>
        <v>#DIV/0!</v>
      </c>
      <c r="Q282" s="117"/>
      <c r="R282" s="540" t="e">
        <f t="shared" si="424"/>
        <v>#DIV/0!</v>
      </c>
      <c r="S282" s="123"/>
      <c r="T282" s="123"/>
      <c r="U282" s="123"/>
      <c r="V282" s="123"/>
      <c r="W282" s="117"/>
      <c r="X282" s="192" t="e">
        <f t="shared" si="425"/>
        <v>#DIV/0!</v>
      </c>
      <c r="Y282" s="118"/>
      <c r="Z282" s="192" t="e">
        <f t="shared" si="426"/>
        <v>#DIV/0!</v>
      </c>
      <c r="AA282" s="123"/>
      <c r="AB282" s="123"/>
      <c r="AC282" s="123"/>
      <c r="AD282" s="123"/>
      <c r="AE282" s="118"/>
      <c r="AF282" s="192" t="e">
        <f t="shared" si="427"/>
        <v>#DIV/0!</v>
      </c>
      <c r="AG282" s="118"/>
      <c r="AH282" s="192" t="e">
        <f t="shared" si="428"/>
        <v>#DIV/0!</v>
      </c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18"/>
      <c r="AY282" s="192" t="e">
        <f t="shared" si="421"/>
        <v>#DIV/0!</v>
      </c>
      <c r="AZ282" s="118"/>
      <c r="BA282" s="192" t="e">
        <f t="shared" si="422"/>
        <v>#DIV/0!</v>
      </c>
      <c r="BB282" s="123"/>
      <c r="BC282" s="123"/>
      <c r="BD282" s="123"/>
      <c r="BE282" s="123"/>
    </row>
    <row r="283" spans="2:57" s="124" customFormat="1" ht="36.75" hidden="1" customHeight="1" x14ac:dyDescent="0.25">
      <c r="B283" s="115"/>
      <c r="C283" s="113"/>
      <c r="D283" s="123"/>
      <c r="E283" s="123"/>
      <c r="F283" s="123"/>
      <c r="G283" s="123"/>
      <c r="H283" s="123"/>
      <c r="I283" s="123"/>
      <c r="J283" s="123"/>
      <c r="K283" s="117"/>
      <c r="L283" s="117"/>
      <c r="M283" s="123"/>
      <c r="N283" s="123"/>
      <c r="O283" s="117"/>
      <c r="P283" s="540" t="e">
        <f t="shared" si="423"/>
        <v>#DIV/0!</v>
      </c>
      <c r="Q283" s="117"/>
      <c r="R283" s="540" t="e">
        <f t="shared" si="424"/>
        <v>#DIV/0!</v>
      </c>
      <c r="S283" s="123"/>
      <c r="T283" s="123"/>
      <c r="U283" s="123"/>
      <c r="V283" s="123"/>
      <c r="W283" s="117"/>
      <c r="X283" s="192" t="e">
        <f t="shared" si="425"/>
        <v>#DIV/0!</v>
      </c>
      <c r="Y283" s="118"/>
      <c r="Z283" s="192" t="e">
        <f t="shared" si="426"/>
        <v>#DIV/0!</v>
      </c>
      <c r="AA283" s="123"/>
      <c r="AB283" s="123"/>
      <c r="AC283" s="123"/>
      <c r="AD283" s="123"/>
      <c r="AE283" s="118"/>
      <c r="AF283" s="192" t="e">
        <f t="shared" si="427"/>
        <v>#DIV/0!</v>
      </c>
      <c r="AG283" s="118"/>
      <c r="AH283" s="192" t="e">
        <f t="shared" si="428"/>
        <v>#DIV/0!</v>
      </c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18"/>
      <c r="AY283" s="192" t="e">
        <f t="shared" si="421"/>
        <v>#DIV/0!</v>
      </c>
      <c r="AZ283" s="118"/>
      <c r="BA283" s="192" t="e">
        <f t="shared" si="422"/>
        <v>#DIV/0!</v>
      </c>
      <c r="BB283" s="123"/>
      <c r="BC283" s="123"/>
      <c r="BD283" s="123"/>
      <c r="BE283" s="123"/>
    </row>
    <row r="284" spans="2:57" s="124" customFormat="1" ht="36.75" hidden="1" customHeight="1" x14ac:dyDescent="0.25">
      <c r="B284" s="115"/>
      <c r="C284" s="113"/>
      <c r="D284" s="123"/>
      <c r="E284" s="123"/>
      <c r="F284" s="123"/>
      <c r="G284" s="123"/>
      <c r="H284" s="123"/>
      <c r="I284" s="123"/>
      <c r="J284" s="123"/>
      <c r="K284" s="117"/>
      <c r="L284" s="117"/>
      <c r="M284" s="123"/>
      <c r="N284" s="123"/>
      <c r="O284" s="117"/>
      <c r="P284" s="540" t="e">
        <f t="shared" si="423"/>
        <v>#DIV/0!</v>
      </c>
      <c r="Q284" s="117"/>
      <c r="R284" s="540" t="e">
        <f t="shared" si="424"/>
        <v>#DIV/0!</v>
      </c>
      <c r="S284" s="123"/>
      <c r="T284" s="123"/>
      <c r="U284" s="123"/>
      <c r="V284" s="123"/>
      <c r="W284" s="117"/>
      <c r="X284" s="192" t="e">
        <f t="shared" si="425"/>
        <v>#DIV/0!</v>
      </c>
      <c r="Y284" s="118"/>
      <c r="Z284" s="192" t="e">
        <f t="shared" si="426"/>
        <v>#DIV/0!</v>
      </c>
      <c r="AA284" s="123"/>
      <c r="AB284" s="123"/>
      <c r="AC284" s="123"/>
      <c r="AD284" s="123"/>
      <c r="AE284" s="118"/>
      <c r="AF284" s="192" t="e">
        <f t="shared" si="427"/>
        <v>#DIV/0!</v>
      </c>
      <c r="AG284" s="118"/>
      <c r="AH284" s="192" t="e">
        <f t="shared" si="428"/>
        <v>#DIV/0!</v>
      </c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18"/>
      <c r="AY284" s="192" t="e">
        <f t="shared" si="421"/>
        <v>#DIV/0!</v>
      </c>
      <c r="AZ284" s="118"/>
      <c r="BA284" s="192" t="e">
        <f t="shared" si="422"/>
        <v>#DIV/0!</v>
      </c>
      <c r="BB284" s="123"/>
      <c r="BC284" s="123"/>
      <c r="BD284" s="123"/>
      <c r="BE284" s="123"/>
    </row>
    <row r="285" spans="2:57" s="124" customFormat="1" ht="36.75" hidden="1" customHeight="1" x14ac:dyDescent="0.25">
      <c r="B285" s="115"/>
      <c r="C285" s="113"/>
      <c r="D285" s="123"/>
      <c r="E285" s="123"/>
      <c r="F285" s="123"/>
      <c r="G285" s="123"/>
      <c r="H285" s="123"/>
      <c r="I285" s="123"/>
      <c r="J285" s="123"/>
      <c r="K285" s="117"/>
      <c r="L285" s="117"/>
      <c r="M285" s="123"/>
      <c r="N285" s="123"/>
      <c r="O285" s="117"/>
      <c r="P285" s="540" t="e">
        <f t="shared" si="423"/>
        <v>#DIV/0!</v>
      </c>
      <c r="Q285" s="117"/>
      <c r="R285" s="540" t="e">
        <f t="shared" si="424"/>
        <v>#DIV/0!</v>
      </c>
      <c r="S285" s="123"/>
      <c r="T285" s="123"/>
      <c r="U285" s="123"/>
      <c r="V285" s="123"/>
      <c r="W285" s="117"/>
      <c r="X285" s="192" t="e">
        <f t="shared" si="425"/>
        <v>#DIV/0!</v>
      </c>
      <c r="Y285" s="118"/>
      <c r="Z285" s="192" t="e">
        <f t="shared" si="426"/>
        <v>#DIV/0!</v>
      </c>
      <c r="AA285" s="123"/>
      <c r="AB285" s="123"/>
      <c r="AC285" s="123"/>
      <c r="AD285" s="123"/>
      <c r="AE285" s="118"/>
      <c r="AF285" s="192" t="e">
        <f t="shared" si="427"/>
        <v>#DIV/0!</v>
      </c>
      <c r="AG285" s="118"/>
      <c r="AH285" s="192" t="e">
        <f t="shared" si="428"/>
        <v>#DIV/0!</v>
      </c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18"/>
      <c r="AY285" s="192" t="e">
        <f t="shared" si="421"/>
        <v>#DIV/0!</v>
      </c>
      <c r="AZ285" s="118"/>
      <c r="BA285" s="192" t="e">
        <f t="shared" si="422"/>
        <v>#DIV/0!</v>
      </c>
      <c r="BB285" s="123"/>
      <c r="BC285" s="123"/>
      <c r="BD285" s="123"/>
      <c r="BE285" s="123"/>
    </row>
    <row r="286" spans="2:57" s="124" customFormat="1" ht="36.75" hidden="1" customHeight="1" x14ac:dyDescent="0.25">
      <c r="B286" s="115"/>
      <c r="C286" s="113"/>
      <c r="D286" s="123"/>
      <c r="E286" s="123"/>
      <c r="F286" s="123"/>
      <c r="G286" s="123"/>
      <c r="H286" s="123"/>
      <c r="I286" s="123"/>
      <c r="J286" s="123"/>
      <c r="K286" s="117"/>
      <c r="L286" s="117"/>
      <c r="M286" s="123"/>
      <c r="N286" s="123"/>
      <c r="O286" s="117"/>
      <c r="P286" s="540" t="e">
        <f t="shared" si="423"/>
        <v>#DIV/0!</v>
      </c>
      <c r="Q286" s="117"/>
      <c r="R286" s="540" t="e">
        <f t="shared" si="424"/>
        <v>#DIV/0!</v>
      </c>
      <c r="S286" s="123"/>
      <c r="T286" s="123"/>
      <c r="U286" s="123"/>
      <c r="V286" s="123"/>
      <c r="W286" s="117"/>
      <c r="X286" s="192" t="e">
        <f t="shared" si="425"/>
        <v>#DIV/0!</v>
      </c>
      <c r="Y286" s="118"/>
      <c r="Z286" s="192" t="e">
        <f t="shared" si="426"/>
        <v>#DIV/0!</v>
      </c>
      <c r="AA286" s="123"/>
      <c r="AB286" s="123"/>
      <c r="AC286" s="123"/>
      <c r="AD286" s="123"/>
      <c r="AE286" s="118"/>
      <c r="AF286" s="192" t="e">
        <f t="shared" si="427"/>
        <v>#DIV/0!</v>
      </c>
      <c r="AG286" s="118"/>
      <c r="AH286" s="192" t="e">
        <f t="shared" si="428"/>
        <v>#DIV/0!</v>
      </c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18"/>
      <c r="AY286" s="192" t="e">
        <f t="shared" si="421"/>
        <v>#DIV/0!</v>
      </c>
      <c r="AZ286" s="118"/>
      <c r="BA286" s="192" t="e">
        <f t="shared" si="422"/>
        <v>#DIV/0!</v>
      </c>
      <c r="BB286" s="123"/>
      <c r="BC286" s="123"/>
      <c r="BD286" s="123"/>
      <c r="BE286" s="123"/>
    </row>
    <row r="287" spans="2:57" s="124" customFormat="1" ht="36.75" hidden="1" customHeight="1" x14ac:dyDescent="0.25">
      <c r="B287" s="115"/>
      <c r="C287" s="113"/>
      <c r="D287" s="123"/>
      <c r="E287" s="123"/>
      <c r="F287" s="123"/>
      <c r="G287" s="123"/>
      <c r="H287" s="123"/>
      <c r="I287" s="123"/>
      <c r="J287" s="123"/>
      <c r="K287" s="117"/>
      <c r="L287" s="117"/>
      <c r="M287" s="123"/>
      <c r="N287" s="123"/>
      <c r="O287" s="117"/>
      <c r="P287" s="540" t="e">
        <f t="shared" si="423"/>
        <v>#DIV/0!</v>
      </c>
      <c r="Q287" s="117"/>
      <c r="R287" s="540" t="e">
        <f t="shared" si="424"/>
        <v>#DIV/0!</v>
      </c>
      <c r="S287" s="123"/>
      <c r="T287" s="123"/>
      <c r="U287" s="123"/>
      <c r="V287" s="123"/>
      <c r="W287" s="117"/>
      <c r="X287" s="192" t="e">
        <f t="shared" si="425"/>
        <v>#DIV/0!</v>
      </c>
      <c r="Y287" s="118"/>
      <c r="Z287" s="192" t="e">
        <f t="shared" si="426"/>
        <v>#DIV/0!</v>
      </c>
      <c r="AA287" s="123"/>
      <c r="AB287" s="123"/>
      <c r="AC287" s="123"/>
      <c r="AD287" s="123"/>
      <c r="AE287" s="118"/>
      <c r="AF287" s="192" t="e">
        <f t="shared" si="427"/>
        <v>#DIV/0!</v>
      </c>
      <c r="AG287" s="118"/>
      <c r="AH287" s="192" t="e">
        <f t="shared" si="428"/>
        <v>#DIV/0!</v>
      </c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18"/>
      <c r="AY287" s="192" t="e">
        <f t="shared" si="421"/>
        <v>#DIV/0!</v>
      </c>
      <c r="AZ287" s="118"/>
      <c r="BA287" s="192" t="e">
        <f t="shared" si="422"/>
        <v>#DIV/0!</v>
      </c>
      <c r="BB287" s="123"/>
      <c r="BC287" s="123"/>
      <c r="BD287" s="123"/>
      <c r="BE287" s="123"/>
    </row>
    <row r="288" spans="2:57" s="124" customFormat="1" ht="36.75" hidden="1" customHeight="1" x14ac:dyDescent="0.25">
      <c r="B288" s="115"/>
      <c r="C288" s="113"/>
      <c r="D288" s="123"/>
      <c r="E288" s="123"/>
      <c r="F288" s="123"/>
      <c r="G288" s="123"/>
      <c r="H288" s="123"/>
      <c r="I288" s="123"/>
      <c r="J288" s="123"/>
      <c r="K288" s="117"/>
      <c r="L288" s="117"/>
      <c r="M288" s="123"/>
      <c r="N288" s="123"/>
      <c r="O288" s="117"/>
      <c r="P288" s="540" t="e">
        <f t="shared" si="423"/>
        <v>#DIV/0!</v>
      </c>
      <c r="Q288" s="117"/>
      <c r="R288" s="540" t="e">
        <f t="shared" si="424"/>
        <v>#DIV/0!</v>
      </c>
      <c r="S288" s="123"/>
      <c r="T288" s="123"/>
      <c r="U288" s="123"/>
      <c r="V288" s="123"/>
      <c r="W288" s="117"/>
      <c r="X288" s="192" t="e">
        <f t="shared" si="425"/>
        <v>#DIV/0!</v>
      </c>
      <c r="Y288" s="118"/>
      <c r="Z288" s="192" t="e">
        <f t="shared" si="426"/>
        <v>#DIV/0!</v>
      </c>
      <c r="AA288" s="123"/>
      <c r="AB288" s="123"/>
      <c r="AC288" s="123"/>
      <c r="AD288" s="123"/>
      <c r="AE288" s="118"/>
      <c r="AF288" s="192" t="e">
        <f t="shared" si="427"/>
        <v>#DIV/0!</v>
      </c>
      <c r="AG288" s="118"/>
      <c r="AH288" s="192" t="e">
        <f t="shared" si="428"/>
        <v>#DIV/0!</v>
      </c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18"/>
      <c r="AY288" s="192" t="e">
        <f t="shared" si="421"/>
        <v>#DIV/0!</v>
      </c>
      <c r="AZ288" s="118"/>
      <c r="BA288" s="192" t="e">
        <f t="shared" si="422"/>
        <v>#DIV/0!</v>
      </c>
      <c r="BB288" s="123"/>
      <c r="BC288" s="123"/>
      <c r="BD288" s="123"/>
      <c r="BE288" s="123"/>
    </row>
    <row r="289" spans="2:59" s="124" customFormat="1" ht="132" hidden="1" customHeight="1" x14ac:dyDescent="0.25">
      <c r="B289" s="76" t="s">
        <v>26</v>
      </c>
      <c r="C289" s="77" t="s">
        <v>126</v>
      </c>
      <c r="D289" s="123"/>
      <c r="E289" s="123"/>
      <c r="F289" s="123"/>
      <c r="G289" s="123"/>
      <c r="H289" s="123"/>
      <c r="I289" s="123"/>
      <c r="J289" s="123"/>
      <c r="K289" s="123">
        <f t="shared" ref="K289:K299" si="429">L289</f>
        <v>0</v>
      </c>
      <c r="L289" s="123">
        <f>L290</f>
        <v>0</v>
      </c>
      <c r="M289" s="123"/>
      <c r="N289" s="123"/>
      <c r="O289" s="123">
        <f>Q289</f>
        <v>0</v>
      </c>
      <c r="P289" s="540" t="e">
        <f t="shared" si="423"/>
        <v>#DIV/0!</v>
      </c>
      <c r="Q289" s="123">
        <f>Q290</f>
        <v>0</v>
      </c>
      <c r="R289" s="540" t="e">
        <f t="shared" si="424"/>
        <v>#DIV/0!</v>
      </c>
      <c r="S289" s="123"/>
      <c r="T289" s="123"/>
      <c r="U289" s="123"/>
      <c r="V289" s="123"/>
      <c r="W289" s="123">
        <f>Y289</f>
        <v>0</v>
      </c>
      <c r="X289" s="192" t="e">
        <f t="shared" si="425"/>
        <v>#DIV/0!</v>
      </c>
      <c r="Y289" s="457">
        <f>Y290</f>
        <v>0</v>
      </c>
      <c r="Z289" s="192" t="e">
        <f t="shared" si="426"/>
        <v>#DIV/0!</v>
      </c>
      <c r="AA289" s="123"/>
      <c r="AB289" s="123"/>
      <c r="AC289" s="123"/>
      <c r="AD289" s="123"/>
      <c r="AE289" s="457">
        <f>AG289</f>
        <v>0</v>
      </c>
      <c r="AF289" s="192" t="e">
        <f t="shared" si="427"/>
        <v>#DIV/0!</v>
      </c>
      <c r="AG289" s="457">
        <f>AG290</f>
        <v>0</v>
      </c>
      <c r="AH289" s="192" t="e">
        <f t="shared" si="428"/>
        <v>#DIV/0!</v>
      </c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460">
        <f>AZ289</f>
        <v>0</v>
      </c>
      <c r="AY289" s="192" t="e">
        <f t="shared" si="421"/>
        <v>#DIV/0!</v>
      </c>
      <c r="AZ289" s="457">
        <f>AZ290</f>
        <v>0</v>
      </c>
      <c r="BA289" s="192" t="e">
        <f t="shared" si="422"/>
        <v>#DIV/0!</v>
      </c>
      <c r="BB289" s="123"/>
      <c r="BC289" s="123"/>
      <c r="BD289" s="123"/>
      <c r="BE289" s="123"/>
    </row>
    <row r="290" spans="2:59" s="210" customFormat="1" ht="36.75" hidden="1" customHeight="1" x14ac:dyDescent="0.25">
      <c r="B290" s="115"/>
      <c r="C290" s="113" t="s">
        <v>66</v>
      </c>
      <c r="D290" s="208"/>
      <c r="E290" s="208"/>
      <c r="F290" s="208"/>
      <c r="G290" s="208"/>
      <c r="H290" s="208"/>
      <c r="I290" s="208"/>
      <c r="J290" s="208"/>
      <c r="K290" s="117">
        <f t="shared" si="429"/>
        <v>0</v>
      </c>
      <c r="L290" s="117">
        <v>0</v>
      </c>
      <c r="M290" s="208"/>
      <c r="N290" s="208"/>
      <c r="O290" s="117">
        <f>Q290</f>
        <v>0</v>
      </c>
      <c r="P290" s="451" t="e">
        <f t="shared" si="423"/>
        <v>#DIV/0!</v>
      </c>
      <c r="Q290" s="117">
        <v>0</v>
      </c>
      <c r="R290" s="451" t="e">
        <f t="shared" si="424"/>
        <v>#DIV/0!</v>
      </c>
      <c r="S290" s="208"/>
      <c r="T290" s="208"/>
      <c r="U290" s="208"/>
      <c r="V290" s="208"/>
      <c r="W290" s="117">
        <f>Y290</f>
        <v>0</v>
      </c>
      <c r="X290" s="195" t="e">
        <f t="shared" si="425"/>
        <v>#DIV/0!</v>
      </c>
      <c r="Y290" s="118">
        <f>L290</f>
        <v>0</v>
      </c>
      <c r="Z290" s="195" t="e">
        <f t="shared" si="426"/>
        <v>#DIV/0!</v>
      </c>
      <c r="AA290" s="208"/>
      <c r="AB290" s="208"/>
      <c r="AC290" s="208"/>
      <c r="AD290" s="208"/>
      <c r="AE290" s="118">
        <f>AG290</f>
        <v>0</v>
      </c>
      <c r="AF290" s="195" t="e">
        <f t="shared" si="427"/>
        <v>#DIV/0!</v>
      </c>
      <c r="AG290" s="118">
        <v>0</v>
      </c>
      <c r="AH290" s="195" t="e">
        <f t="shared" si="428"/>
        <v>#DIV/0!</v>
      </c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118">
        <f>AZ290</f>
        <v>0</v>
      </c>
      <c r="AY290" s="195" t="e">
        <f t="shared" si="421"/>
        <v>#DIV/0!</v>
      </c>
      <c r="AZ290" s="118">
        <f>L290-Y290</f>
        <v>0</v>
      </c>
      <c r="BA290" s="195" t="e">
        <f t="shared" si="422"/>
        <v>#DIV/0!</v>
      </c>
      <c r="BB290" s="208"/>
      <c r="BC290" s="208"/>
      <c r="BD290" s="208"/>
      <c r="BE290" s="208"/>
    </row>
    <row r="291" spans="2:59" s="124" customFormat="1" ht="159.75" customHeight="1" x14ac:dyDescent="0.25">
      <c r="B291" s="76" t="s">
        <v>31</v>
      </c>
      <c r="C291" s="77" t="s">
        <v>321</v>
      </c>
      <c r="D291" s="123"/>
      <c r="E291" s="123"/>
      <c r="F291" s="123"/>
      <c r="G291" s="123"/>
      <c r="H291" s="123"/>
      <c r="I291" s="123"/>
      <c r="J291" s="123"/>
      <c r="K291" s="123">
        <f>L291</f>
        <v>300000</v>
      </c>
      <c r="L291" s="123">
        <f>SUM(L292:L293)</f>
        <v>300000</v>
      </c>
      <c r="M291" s="123"/>
      <c r="N291" s="123"/>
      <c r="O291" s="123">
        <f>Q291</f>
        <v>0</v>
      </c>
      <c r="P291" s="540">
        <f t="shared" si="423"/>
        <v>0</v>
      </c>
      <c r="Q291" s="123">
        <f>Q292</f>
        <v>0</v>
      </c>
      <c r="R291" s="540">
        <f t="shared" si="424"/>
        <v>0</v>
      </c>
      <c r="S291" s="123"/>
      <c r="T291" s="123"/>
      <c r="U291" s="123"/>
      <c r="V291" s="123"/>
      <c r="W291" s="123">
        <f>Y291</f>
        <v>100000</v>
      </c>
      <c r="X291" s="192">
        <f t="shared" si="425"/>
        <v>0.33333333333333331</v>
      </c>
      <c r="Y291" s="457">
        <f>SUM(Y292:Y293)</f>
        <v>100000</v>
      </c>
      <c r="Z291" s="192">
        <f t="shared" si="426"/>
        <v>0.33333333333333331</v>
      </c>
      <c r="AA291" s="123"/>
      <c r="AB291" s="123"/>
      <c r="AC291" s="123"/>
      <c r="AD291" s="123"/>
      <c r="AE291" s="457">
        <f>AG291</f>
        <v>293991.79340000002</v>
      </c>
      <c r="AF291" s="192">
        <f t="shared" si="427"/>
        <v>0.97997264466666678</v>
      </c>
      <c r="AG291" s="457">
        <f>SUM(AG292:AG293)</f>
        <v>293991.79340000002</v>
      </c>
      <c r="AH291" s="192">
        <f t="shared" si="428"/>
        <v>0.97997264466666678</v>
      </c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460">
        <f>AZ291</f>
        <v>200000.00000000003</v>
      </c>
      <c r="AY291" s="192">
        <f t="shared" si="421"/>
        <v>0.66666666666666674</v>
      </c>
      <c r="AZ291" s="457">
        <f>SUM(AZ292:AZ293)</f>
        <v>200000.00000000003</v>
      </c>
      <c r="BA291" s="192">
        <f t="shared" si="422"/>
        <v>0.66666666666666674</v>
      </c>
      <c r="BB291" s="123"/>
      <c r="BC291" s="123"/>
      <c r="BD291" s="123"/>
      <c r="BE291" s="123"/>
    </row>
    <row r="292" spans="2:59" s="210" customFormat="1" ht="36.75" hidden="1" customHeight="1" x14ac:dyDescent="0.25">
      <c r="B292" s="76"/>
      <c r="C292" s="113" t="s">
        <v>65</v>
      </c>
      <c r="D292" s="208"/>
      <c r="E292" s="208"/>
      <c r="F292" s="208"/>
      <c r="G292" s="208"/>
      <c r="H292" s="208"/>
      <c r="I292" s="208"/>
      <c r="J292" s="208"/>
      <c r="K292" s="117">
        <f>L292</f>
        <v>293991.79340000002</v>
      </c>
      <c r="L292" s="117">
        <v>293991.79340000002</v>
      </c>
      <c r="M292" s="208"/>
      <c r="N292" s="208"/>
      <c r="O292" s="117">
        <f>Q292</f>
        <v>0</v>
      </c>
      <c r="P292" s="451">
        <f t="shared" si="423"/>
        <v>0</v>
      </c>
      <c r="Q292" s="117"/>
      <c r="R292" s="451">
        <f t="shared" si="424"/>
        <v>0</v>
      </c>
      <c r="S292" s="208"/>
      <c r="T292" s="208"/>
      <c r="U292" s="208"/>
      <c r="V292" s="208"/>
      <c r="W292" s="117">
        <f>Y292</f>
        <v>100000</v>
      </c>
      <c r="X292" s="195">
        <f t="shared" si="425"/>
        <v>0.34014554911041944</v>
      </c>
      <c r="Y292" s="118">
        <v>100000</v>
      </c>
      <c r="Z292" s="195">
        <f t="shared" si="426"/>
        <v>0.34014554911041944</v>
      </c>
      <c r="AA292" s="208"/>
      <c r="AB292" s="208"/>
      <c r="AC292" s="208"/>
      <c r="AD292" s="208"/>
      <c r="AE292" s="118">
        <f>AG292</f>
        <v>293991.79340000002</v>
      </c>
      <c r="AF292" s="195">
        <f t="shared" si="427"/>
        <v>1</v>
      </c>
      <c r="AG292" s="118">
        <v>293991.79340000002</v>
      </c>
      <c r="AH292" s="195">
        <f t="shared" si="428"/>
        <v>1</v>
      </c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118">
        <f>AZ292</f>
        <v>193991.79340000002</v>
      </c>
      <c r="AY292" s="195">
        <f t="shared" si="421"/>
        <v>0.6598544508895805</v>
      </c>
      <c r="AZ292" s="118">
        <f t="shared" ref="AZ292:AZ293" si="430">L292-Y292</f>
        <v>193991.79340000002</v>
      </c>
      <c r="BA292" s="195">
        <f t="shared" si="422"/>
        <v>0.6598544508895805</v>
      </c>
      <c r="BB292" s="208"/>
      <c r="BC292" s="208"/>
      <c r="BD292" s="208"/>
      <c r="BE292" s="208"/>
    </row>
    <row r="293" spans="2:59" s="210" customFormat="1" ht="36.75" hidden="1" customHeight="1" x14ac:dyDescent="0.25">
      <c r="B293" s="76"/>
      <c r="C293" s="113" t="s">
        <v>66</v>
      </c>
      <c r="D293" s="208"/>
      <c r="E293" s="208"/>
      <c r="F293" s="208"/>
      <c r="G293" s="208"/>
      <c r="H293" s="208"/>
      <c r="I293" s="208"/>
      <c r="J293" s="208"/>
      <c r="K293" s="117">
        <f>L293</f>
        <v>6008.2066000000004</v>
      </c>
      <c r="L293" s="117">
        <v>6008.2066000000004</v>
      </c>
      <c r="M293" s="208"/>
      <c r="N293" s="208"/>
      <c r="O293" s="117"/>
      <c r="P293" s="451"/>
      <c r="Q293" s="117"/>
      <c r="R293" s="451"/>
      <c r="S293" s="208"/>
      <c r="T293" s="208"/>
      <c r="U293" s="208"/>
      <c r="V293" s="208"/>
      <c r="W293" s="117">
        <f>Y293</f>
        <v>0</v>
      </c>
      <c r="X293" s="195">
        <f t="shared" si="425"/>
        <v>0</v>
      </c>
      <c r="Y293" s="118"/>
      <c r="Z293" s="195">
        <f t="shared" si="426"/>
        <v>0</v>
      </c>
      <c r="AA293" s="208"/>
      <c r="AB293" s="208"/>
      <c r="AC293" s="208"/>
      <c r="AD293" s="208"/>
      <c r="AE293" s="118">
        <f>AG293</f>
        <v>0</v>
      </c>
      <c r="AF293" s="195">
        <f t="shared" si="427"/>
        <v>0</v>
      </c>
      <c r="AG293" s="118"/>
      <c r="AH293" s="195">
        <f t="shared" si="428"/>
        <v>0</v>
      </c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118">
        <f>AZ293</f>
        <v>6008.2066000000004</v>
      </c>
      <c r="AY293" s="195">
        <f t="shared" si="421"/>
        <v>1</v>
      </c>
      <c r="AZ293" s="118">
        <f t="shared" si="430"/>
        <v>6008.2066000000004</v>
      </c>
      <c r="BA293" s="195">
        <f t="shared" si="422"/>
        <v>1</v>
      </c>
      <c r="BB293" s="208"/>
      <c r="BC293" s="208"/>
      <c r="BD293" s="208"/>
      <c r="BE293" s="208"/>
    </row>
    <row r="294" spans="2:59" s="210" customFormat="1" ht="110.25" customHeight="1" x14ac:dyDescent="0.25">
      <c r="B294" s="76" t="s">
        <v>76</v>
      </c>
      <c r="C294" s="77" t="s">
        <v>363</v>
      </c>
      <c r="D294" s="208"/>
      <c r="E294" s="208"/>
      <c r="F294" s="208"/>
      <c r="G294" s="208"/>
      <c r="H294" s="208"/>
      <c r="I294" s="208"/>
      <c r="J294" s="208"/>
      <c r="K294" s="123">
        <f>L294</f>
        <v>10000</v>
      </c>
      <c r="L294" s="123">
        <f>L295</f>
        <v>10000</v>
      </c>
      <c r="M294" s="208"/>
      <c r="N294" s="208"/>
      <c r="O294" s="117"/>
      <c r="P294" s="451"/>
      <c r="Q294" s="117"/>
      <c r="R294" s="451"/>
      <c r="S294" s="208"/>
      <c r="T294" s="208"/>
      <c r="U294" s="208"/>
      <c r="V294" s="208"/>
      <c r="W294" s="123">
        <v>0</v>
      </c>
      <c r="X294" s="192">
        <v>0</v>
      </c>
      <c r="Y294" s="118"/>
      <c r="Z294" s="195"/>
      <c r="AA294" s="208"/>
      <c r="AB294" s="208"/>
      <c r="AC294" s="208"/>
      <c r="AD294" s="208"/>
      <c r="AE294" s="118"/>
      <c r="AF294" s="195"/>
      <c r="AG294" s="118"/>
      <c r="AH294" s="195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118"/>
      <c r="AY294" s="195"/>
      <c r="AZ294" s="118"/>
      <c r="BA294" s="195"/>
      <c r="BB294" s="208"/>
      <c r="BC294" s="208"/>
      <c r="BD294" s="208"/>
      <c r="BE294" s="208"/>
    </row>
    <row r="295" spans="2:59" s="210" customFormat="1" ht="36.75" hidden="1" customHeight="1" x14ac:dyDescent="0.25">
      <c r="B295" s="76"/>
      <c r="C295" s="113" t="s">
        <v>66</v>
      </c>
      <c r="D295" s="208"/>
      <c r="E295" s="208"/>
      <c r="F295" s="208"/>
      <c r="G295" s="208"/>
      <c r="H295" s="208"/>
      <c r="I295" s="208"/>
      <c r="J295" s="208"/>
      <c r="K295" s="117">
        <f>L295</f>
        <v>10000</v>
      </c>
      <c r="L295" s="117">
        <v>10000</v>
      </c>
      <c r="M295" s="208"/>
      <c r="N295" s="208"/>
      <c r="O295" s="117"/>
      <c r="P295" s="451"/>
      <c r="Q295" s="117"/>
      <c r="R295" s="451"/>
      <c r="S295" s="208"/>
      <c r="T295" s="208"/>
      <c r="U295" s="208"/>
      <c r="V295" s="208"/>
      <c r="W295" s="117"/>
      <c r="X295" s="195"/>
      <c r="Y295" s="118"/>
      <c r="Z295" s="195"/>
      <c r="AA295" s="208"/>
      <c r="AB295" s="208"/>
      <c r="AC295" s="208"/>
      <c r="AD295" s="208"/>
      <c r="AE295" s="118"/>
      <c r="AF295" s="195"/>
      <c r="AG295" s="118"/>
      <c r="AH295" s="195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118"/>
      <c r="AY295" s="195"/>
      <c r="AZ295" s="118"/>
      <c r="BA295" s="195"/>
      <c r="BB295" s="208"/>
      <c r="BC295" s="208"/>
      <c r="BD295" s="208"/>
      <c r="BE295" s="208"/>
    </row>
    <row r="296" spans="2:59" s="108" customFormat="1" ht="81" customHeight="1" x14ac:dyDescent="0.25">
      <c r="B296" s="76" t="s">
        <v>22</v>
      </c>
      <c r="C296" s="110" t="s">
        <v>127</v>
      </c>
      <c r="D296" s="79"/>
      <c r="E296" s="79">
        <f>F296+G296</f>
        <v>15000</v>
      </c>
      <c r="F296" s="79">
        <v>15000</v>
      </c>
      <c r="G296" s="79">
        <v>0</v>
      </c>
      <c r="H296" s="79"/>
      <c r="I296" s="79"/>
      <c r="J296" s="79"/>
      <c r="K296" s="123">
        <f t="shared" si="429"/>
        <v>119350.92204</v>
      </c>
      <c r="L296" s="123">
        <v>119350.92204</v>
      </c>
      <c r="M296" s="123"/>
      <c r="N296" s="514"/>
      <c r="O296" s="514">
        <f>Q296+U296</f>
        <v>10211.58325</v>
      </c>
      <c r="P296" s="451">
        <f t="shared" si="423"/>
        <v>8.5559315968900734E-2</v>
      </c>
      <c r="Q296" s="514">
        <v>10211.58325</v>
      </c>
      <c r="R296" s="451">
        <f t="shared" si="424"/>
        <v>8.5559315968900734E-2</v>
      </c>
      <c r="S296" s="514"/>
      <c r="T296" s="514"/>
      <c r="U296" s="514"/>
      <c r="V296" s="514"/>
      <c r="W296" s="514">
        <f>Y296+AC296</f>
        <v>10211.58295</v>
      </c>
      <c r="X296" s="192">
        <f t="shared" si="425"/>
        <v>8.555931345530475E-2</v>
      </c>
      <c r="Y296" s="111">
        <v>10211.58295</v>
      </c>
      <c r="Z296" s="195">
        <f t="shared" si="426"/>
        <v>8.555931345530475E-2</v>
      </c>
      <c r="AA296" s="79"/>
      <c r="AB296" s="79"/>
      <c r="AC296" s="79"/>
      <c r="AD296" s="79"/>
      <c r="AE296" s="111">
        <f>AG296+AK296</f>
        <v>41986.087820000001</v>
      </c>
      <c r="AF296" s="195">
        <f t="shared" si="427"/>
        <v>0.35178687438986456</v>
      </c>
      <c r="AG296" s="111">
        <v>41986.087820000001</v>
      </c>
      <c r="AH296" s="195">
        <f t="shared" si="428"/>
        <v>0.35178687438986456</v>
      </c>
      <c r="AI296" s="79"/>
      <c r="AJ296" s="79"/>
      <c r="AK296" s="79"/>
      <c r="AL296" s="79"/>
      <c r="AM296" s="123">
        <v>0</v>
      </c>
      <c r="AN296" s="123"/>
      <c r="AO296" s="79"/>
      <c r="AP296" s="123">
        <f>AQ296</f>
        <v>67153.251270000008</v>
      </c>
      <c r="AQ296" s="117">
        <f>AX296-AE296</f>
        <v>67153.251270000008</v>
      </c>
      <c r="AR296" s="123"/>
      <c r="AS296" s="79"/>
      <c r="AT296" s="123">
        <f>AU296</f>
        <v>119350.92204</v>
      </c>
      <c r="AU296" s="123">
        <f>L296</f>
        <v>119350.92204</v>
      </c>
      <c r="AV296" s="123"/>
      <c r="AW296" s="79"/>
      <c r="AX296" s="111">
        <f>AZ296+BD296</f>
        <v>109139.33909000001</v>
      </c>
      <c r="AY296" s="195">
        <f t="shared" si="421"/>
        <v>0.91444068654469524</v>
      </c>
      <c r="AZ296" s="118">
        <f>L296-Y296</f>
        <v>109139.33909000001</v>
      </c>
      <c r="BA296" s="195">
        <f t="shared" si="422"/>
        <v>0.91444068654469524</v>
      </c>
      <c r="BB296" s="413"/>
      <c r="BC296" s="413"/>
      <c r="BD296" s="413"/>
      <c r="BE296" s="413"/>
    </row>
    <row r="297" spans="2:59" s="127" customFormat="1" ht="76.5" customHeight="1" x14ac:dyDescent="0.25">
      <c r="B297" s="101" t="s">
        <v>67</v>
      </c>
      <c r="C297" s="126" t="s">
        <v>78</v>
      </c>
      <c r="D297" s="103"/>
      <c r="E297" s="103" t="e">
        <f>E301+#REF!+E304+E307+E333+E315+E318</f>
        <v>#REF!</v>
      </c>
      <c r="F297" s="103" t="e">
        <f>F301+#REF!+F304+F307+F333+F315+F318</f>
        <v>#REF!</v>
      </c>
      <c r="G297" s="103" t="e">
        <f>G301+#REF!+G304+G307+G333</f>
        <v>#REF!</v>
      </c>
      <c r="H297" s="103" t="e">
        <f>I297</f>
        <v>#REF!</v>
      </c>
      <c r="I297" s="103" t="e">
        <f>I301+#REF!+I304+I307+I333+I315+I318</f>
        <v>#REF!</v>
      </c>
      <c r="J297" s="103" t="e">
        <f>J301+#REF!+J304+J307+J333</f>
        <v>#REF!</v>
      </c>
      <c r="K297" s="517">
        <f t="shared" si="429"/>
        <v>479649.07796000002</v>
      </c>
      <c r="L297" s="517">
        <f>L298</f>
        <v>479649.07796000002</v>
      </c>
      <c r="M297" s="517"/>
      <c r="N297" s="517"/>
      <c r="O297" s="517">
        <f>Q297</f>
        <v>70.188819999999993</v>
      </c>
      <c r="P297" s="451">
        <f t="shared" si="423"/>
        <v>1.4633369107790371E-4</v>
      </c>
      <c r="Q297" s="517">
        <f>Q298</f>
        <v>70.188819999999993</v>
      </c>
      <c r="R297" s="451">
        <f t="shared" si="424"/>
        <v>1.4633369107790371E-4</v>
      </c>
      <c r="S297" s="517"/>
      <c r="T297" s="517"/>
      <c r="U297" s="517"/>
      <c r="V297" s="517"/>
      <c r="W297" s="517">
        <f>Y297</f>
        <v>64.685239999999993</v>
      </c>
      <c r="X297" s="195">
        <f t="shared" si="425"/>
        <v>1.3485951078049267E-4</v>
      </c>
      <c r="Y297" s="104">
        <f>Y298</f>
        <v>64.685239999999993</v>
      </c>
      <c r="Z297" s="195">
        <f t="shared" si="426"/>
        <v>1.3485951078049267E-4</v>
      </c>
      <c r="AA297" s="103"/>
      <c r="AB297" s="103"/>
      <c r="AC297" s="103"/>
      <c r="AD297" s="103"/>
      <c r="AE297" s="104">
        <f>AG297</f>
        <v>442186.99424999999</v>
      </c>
      <c r="AF297" s="195">
        <f t="shared" si="427"/>
        <v>0.92189689205839742</v>
      </c>
      <c r="AG297" s="104">
        <f>AG298+AG299</f>
        <v>442186.99424999999</v>
      </c>
      <c r="AH297" s="195">
        <f t="shared" si="428"/>
        <v>0.92189689205839742</v>
      </c>
      <c r="AI297" s="103"/>
      <c r="AJ297" s="103"/>
      <c r="AK297" s="103"/>
      <c r="AL297" s="103"/>
      <c r="AM297" s="103" t="e">
        <f>AM298+AM299</f>
        <v>#REF!</v>
      </c>
      <c r="AN297" s="103"/>
      <c r="AO297" s="103" t="e">
        <f>AO301+#REF!+AO304+AO307+AO333</f>
        <v>#REF!</v>
      </c>
      <c r="AP297" s="103" t="e">
        <f>AQ297</f>
        <v>#REF!</v>
      </c>
      <c r="AQ297" s="103" t="e">
        <f>AQ298+AQ299</f>
        <v>#REF!</v>
      </c>
      <c r="AR297" s="103"/>
      <c r="AS297" s="103" t="e">
        <f>AS301+#REF!+AS304+AS307+AS333</f>
        <v>#REF!</v>
      </c>
      <c r="AT297" s="103" t="e">
        <f>AU297</f>
        <v>#REF!</v>
      </c>
      <c r="AU297" s="103" t="e">
        <f>AU298+AU299</f>
        <v>#REF!</v>
      </c>
      <c r="AV297" s="103"/>
      <c r="AW297" s="103" t="e">
        <f>AW301+#REF!+AW304+AW307+AW333</f>
        <v>#REF!</v>
      </c>
      <c r="AX297" s="104" t="e">
        <f>AZ297</f>
        <v>#REF!</v>
      </c>
      <c r="AY297" s="195" t="e">
        <f t="shared" si="421"/>
        <v>#REF!</v>
      </c>
      <c r="AZ297" s="104" t="e">
        <f>AZ298+AZ299</f>
        <v>#REF!</v>
      </c>
      <c r="BA297" s="195" t="e">
        <f t="shared" si="422"/>
        <v>#REF!</v>
      </c>
      <c r="BB297" s="415"/>
      <c r="BC297" s="415"/>
      <c r="BD297" s="415"/>
      <c r="BE297" s="415"/>
    </row>
    <row r="298" spans="2:59" s="81" customFormat="1" ht="41.25" customHeight="1" x14ac:dyDescent="0.25">
      <c r="B298" s="76"/>
      <c r="C298" s="77" t="s">
        <v>56</v>
      </c>
      <c r="D298" s="78"/>
      <c r="E298" s="79"/>
      <c r="F298" s="78"/>
      <c r="G298" s="78"/>
      <c r="H298" s="79"/>
      <c r="I298" s="78"/>
      <c r="J298" s="78"/>
      <c r="K298" s="78">
        <f t="shared" si="429"/>
        <v>479649.07796000002</v>
      </c>
      <c r="L298" s="78">
        <f>L308+L333+L315</f>
        <v>479649.07796000002</v>
      </c>
      <c r="M298" s="78"/>
      <c r="N298" s="78"/>
      <c r="O298" s="78">
        <f>Q298</f>
        <v>70.188819999999993</v>
      </c>
      <c r="P298" s="451">
        <f t="shared" si="423"/>
        <v>1.4633369107790371E-4</v>
      </c>
      <c r="Q298" s="78">
        <f>Q308+Q333+Q315</f>
        <v>70.188819999999993</v>
      </c>
      <c r="R298" s="451">
        <f t="shared" si="424"/>
        <v>1.4633369107790371E-4</v>
      </c>
      <c r="S298" s="78"/>
      <c r="T298" s="78"/>
      <c r="U298" s="78"/>
      <c r="V298" s="78"/>
      <c r="W298" s="78">
        <f>Y298</f>
        <v>64.685239999999993</v>
      </c>
      <c r="X298" s="192">
        <f t="shared" si="425"/>
        <v>1.3485951078049267E-4</v>
      </c>
      <c r="Y298" s="80">
        <f>Y308+Y333+Y315</f>
        <v>64.685239999999993</v>
      </c>
      <c r="Z298" s="195">
        <f t="shared" si="426"/>
        <v>1.3485951078049267E-4</v>
      </c>
      <c r="AA298" s="78"/>
      <c r="AB298" s="78"/>
      <c r="AC298" s="78"/>
      <c r="AD298" s="78"/>
      <c r="AE298" s="80">
        <f>AG298</f>
        <v>442186.99424999999</v>
      </c>
      <c r="AF298" s="195">
        <f t="shared" si="427"/>
        <v>0.92189689205839742</v>
      </c>
      <c r="AG298" s="80">
        <f>AG308+AG333</f>
        <v>442186.99424999999</v>
      </c>
      <c r="AH298" s="195">
        <f t="shared" si="428"/>
        <v>0.92189689205839742</v>
      </c>
      <c r="AI298" s="78"/>
      <c r="AJ298" s="78"/>
      <c r="AK298" s="78"/>
      <c r="AL298" s="78"/>
      <c r="AM298" s="78" t="e">
        <f>#REF!+AM308+AM318+AM329+AM333</f>
        <v>#REF!</v>
      </c>
      <c r="AN298" s="78"/>
      <c r="AO298" s="78"/>
      <c r="AP298" s="78" t="e">
        <f>AQ298</f>
        <v>#REF!</v>
      </c>
      <c r="AQ298" s="78" t="e">
        <f>AQ301+#REF!+AQ308+AQ318+AQ329+AQ333</f>
        <v>#REF!</v>
      </c>
      <c r="AR298" s="78"/>
      <c r="AS298" s="78"/>
      <c r="AT298" s="78" t="e">
        <f>AU298</f>
        <v>#REF!</v>
      </c>
      <c r="AU298" s="78" t="e">
        <f>AU301+#REF!+AU308+AU318+AU329+AU333</f>
        <v>#REF!</v>
      </c>
      <c r="AV298" s="78"/>
      <c r="AW298" s="78"/>
      <c r="AX298" s="80" t="e">
        <f>AZ298</f>
        <v>#REF!</v>
      </c>
      <c r="AY298" s="195" t="e">
        <f t="shared" si="421"/>
        <v>#REF!</v>
      </c>
      <c r="AZ298" s="80" t="e">
        <f>AZ308+AZ333</f>
        <v>#REF!</v>
      </c>
      <c r="BA298" s="195" t="e">
        <f t="shared" si="422"/>
        <v>#REF!</v>
      </c>
      <c r="BB298" s="78"/>
      <c r="BC298" s="78"/>
      <c r="BD298" s="78"/>
      <c r="BE298" s="78"/>
    </row>
    <row r="299" spans="2:59" s="86" customFormat="1" ht="46.5" hidden="1" customHeight="1" x14ac:dyDescent="0.25">
      <c r="B299" s="82"/>
      <c r="C299" s="83" t="s">
        <v>57</v>
      </c>
      <c r="D299" s="84"/>
      <c r="E299" s="84"/>
      <c r="F299" s="84"/>
      <c r="G299" s="84"/>
      <c r="H299" s="84"/>
      <c r="I299" s="84"/>
      <c r="J299" s="84"/>
      <c r="K299" s="84">
        <f t="shared" si="429"/>
        <v>0</v>
      </c>
      <c r="L299" s="84">
        <f>L314</f>
        <v>0</v>
      </c>
      <c r="M299" s="84"/>
      <c r="N299" s="84"/>
      <c r="O299" s="84">
        <f>Q299</f>
        <v>0</v>
      </c>
      <c r="P299" s="450">
        <v>0</v>
      </c>
      <c r="Q299" s="84">
        <f>Q314</f>
        <v>0</v>
      </c>
      <c r="R299" s="450">
        <v>0</v>
      </c>
      <c r="S299" s="84"/>
      <c r="T299" s="84"/>
      <c r="U299" s="84"/>
      <c r="V299" s="84"/>
      <c r="W299" s="84">
        <f>Y299</f>
        <v>0</v>
      </c>
      <c r="X299" s="191">
        <v>0</v>
      </c>
      <c r="Y299" s="85">
        <f>Y314</f>
        <v>0</v>
      </c>
      <c r="Z299" s="191">
        <v>0</v>
      </c>
      <c r="AA299" s="84"/>
      <c r="AB299" s="84"/>
      <c r="AC299" s="84"/>
      <c r="AD299" s="84"/>
      <c r="AE299" s="85">
        <f>AG299</f>
        <v>0</v>
      </c>
      <c r="AF299" s="191" t="e">
        <f t="shared" si="427"/>
        <v>#DIV/0!</v>
      </c>
      <c r="AG299" s="85">
        <f>AG314</f>
        <v>0</v>
      </c>
      <c r="AH299" s="191" t="e">
        <f t="shared" si="428"/>
        <v>#DIV/0!</v>
      </c>
      <c r="AI299" s="84"/>
      <c r="AJ299" s="84"/>
      <c r="AK299" s="84"/>
      <c r="AL299" s="84"/>
      <c r="AM299" s="84">
        <f>AM314</f>
        <v>500000</v>
      </c>
      <c r="AN299" s="84"/>
      <c r="AO299" s="84"/>
      <c r="AP299" s="392">
        <f>AQ299</f>
        <v>0</v>
      </c>
      <c r="AQ299" s="84">
        <f>AQ314</f>
        <v>0</v>
      </c>
      <c r="AR299" s="84"/>
      <c r="AS299" s="84"/>
      <c r="AT299" s="84">
        <f>AU299</f>
        <v>500000</v>
      </c>
      <c r="AU299" s="84">
        <f>AU314</f>
        <v>500000</v>
      </c>
      <c r="AV299" s="84"/>
      <c r="AW299" s="84"/>
      <c r="AX299" s="85">
        <f>AZ299</f>
        <v>0</v>
      </c>
      <c r="AY299" s="195" t="e">
        <f t="shared" si="421"/>
        <v>#DIV/0!</v>
      </c>
      <c r="AZ299" s="85">
        <f>AZ314</f>
        <v>0</v>
      </c>
      <c r="BA299" s="195" t="e">
        <f t="shared" si="422"/>
        <v>#DIV/0!</v>
      </c>
      <c r="BB299" s="84"/>
      <c r="BC299" s="84"/>
      <c r="BD299" s="84"/>
      <c r="BE299" s="84"/>
    </row>
    <row r="300" spans="2:59" s="129" customFormat="1" ht="24.75" customHeight="1" x14ac:dyDescent="0.25">
      <c r="B300" s="122"/>
      <c r="C300" s="128" t="s">
        <v>79</v>
      </c>
      <c r="D300" s="123"/>
      <c r="E300" s="117"/>
      <c r="F300" s="123"/>
      <c r="G300" s="123"/>
      <c r="H300" s="123"/>
      <c r="I300" s="123"/>
      <c r="J300" s="123"/>
      <c r="K300" s="123"/>
      <c r="L300" s="123"/>
      <c r="M300" s="123"/>
      <c r="N300" s="123"/>
      <c r="O300" s="117"/>
      <c r="P300" s="451"/>
      <c r="Q300" s="117"/>
      <c r="R300" s="451"/>
      <c r="S300" s="123"/>
      <c r="T300" s="123"/>
      <c r="U300" s="123"/>
      <c r="V300" s="123"/>
      <c r="W300" s="117"/>
      <c r="X300" s="195"/>
      <c r="Y300" s="118"/>
      <c r="Z300" s="195"/>
      <c r="AA300" s="123"/>
      <c r="AB300" s="123"/>
      <c r="AC300" s="123"/>
      <c r="AD300" s="123"/>
      <c r="AE300" s="118"/>
      <c r="AF300" s="195"/>
      <c r="AG300" s="118"/>
      <c r="AH300" s="195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18"/>
      <c r="AY300" s="195"/>
      <c r="AZ300" s="118"/>
      <c r="BA300" s="195"/>
      <c r="BB300" s="123"/>
      <c r="BC300" s="123"/>
      <c r="BD300" s="123"/>
      <c r="BE300" s="123"/>
      <c r="BF300" s="91"/>
      <c r="BG300" s="91"/>
    </row>
    <row r="301" spans="2:59" s="214" customFormat="1" ht="71.25" hidden="1" customHeight="1" x14ac:dyDescent="0.25">
      <c r="B301" s="122" t="s">
        <v>80</v>
      </c>
      <c r="C301" s="128" t="s">
        <v>128</v>
      </c>
      <c r="D301" s="212"/>
      <c r="E301" s="123">
        <f t="shared" ref="E301:E310" si="431">F301+G301</f>
        <v>100</v>
      </c>
      <c r="F301" s="212">
        <f>SUM(F302:F303)</f>
        <v>100</v>
      </c>
      <c r="G301" s="212">
        <f>SUM(G302:G303)</f>
        <v>0</v>
      </c>
      <c r="H301" s="212">
        <f>I301</f>
        <v>-100</v>
      </c>
      <c r="I301" s="212">
        <f>I302</f>
        <v>-100</v>
      </c>
      <c r="J301" s="212"/>
      <c r="K301" s="78">
        <f>L301</f>
        <v>0</v>
      </c>
      <c r="L301" s="78">
        <f>L302</f>
        <v>0</v>
      </c>
      <c r="M301" s="78"/>
      <c r="N301" s="212"/>
      <c r="O301" s="123">
        <f t="shared" ref="O301:O332" si="432">Q301+U301</f>
        <v>0</v>
      </c>
      <c r="P301" s="451" t="e">
        <f t="shared" si="423"/>
        <v>#DIV/0!</v>
      </c>
      <c r="Q301" s="123">
        <f>SUM(Q302:Q303)</f>
        <v>0</v>
      </c>
      <c r="R301" s="451" t="e">
        <f t="shared" si="424"/>
        <v>#DIV/0!</v>
      </c>
      <c r="S301" s="212"/>
      <c r="T301" s="212"/>
      <c r="U301" s="212"/>
      <c r="V301" s="212"/>
      <c r="W301" s="123">
        <f t="shared" ref="W301:W306" si="433">Y301+AC301</f>
        <v>0</v>
      </c>
      <c r="X301" s="195" t="e">
        <f t="shared" si="425"/>
        <v>#DIV/0!</v>
      </c>
      <c r="Y301" s="21">
        <f>SUM(Y302:Y303)</f>
        <v>0</v>
      </c>
      <c r="Z301" s="195" t="e">
        <f t="shared" si="426"/>
        <v>#DIV/0!</v>
      </c>
      <c r="AA301" s="212"/>
      <c r="AB301" s="212"/>
      <c r="AC301" s="212"/>
      <c r="AD301" s="212"/>
      <c r="AE301" s="21">
        <f t="shared" ref="AE301:AE306" si="434">AG301+AK301</f>
        <v>0</v>
      </c>
      <c r="AF301" s="195" t="e">
        <f t="shared" si="427"/>
        <v>#DIV/0!</v>
      </c>
      <c r="AG301" s="21">
        <f>SUM(AG302:AG303)</f>
        <v>0</v>
      </c>
      <c r="AH301" s="195" t="e">
        <f t="shared" si="428"/>
        <v>#DIV/0!</v>
      </c>
      <c r="AI301" s="212"/>
      <c r="AJ301" s="212"/>
      <c r="AK301" s="212"/>
      <c r="AL301" s="212"/>
      <c r="AM301" s="78">
        <f>AM302</f>
        <v>0</v>
      </c>
      <c r="AN301" s="78"/>
      <c r="AO301" s="212"/>
      <c r="AP301" s="78">
        <f>AQ301</f>
        <v>0</v>
      </c>
      <c r="AQ301" s="78">
        <f>AQ302</f>
        <v>0</v>
      </c>
      <c r="AR301" s="78"/>
      <c r="AS301" s="212"/>
      <c r="AT301" s="78">
        <f>AU301</f>
        <v>0</v>
      </c>
      <c r="AU301" s="78">
        <f>AU302</f>
        <v>0</v>
      </c>
      <c r="AV301" s="78"/>
      <c r="AW301" s="212"/>
      <c r="AX301" s="460">
        <f t="shared" ref="AX301:AX306" si="435">AZ301+BD301</f>
        <v>0</v>
      </c>
      <c r="AY301" s="195" t="e">
        <f t="shared" si="421"/>
        <v>#DIV/0!</v>
      </c>
      <c r="AZ301" s="418">
        <f>SUM(AZ302:AZ303)</f>
        <v>0</v>
      </c>
      <c r="BA301" s="195" t="e">
        <f t="shared" si="422"/>
        <v>#DIV/0!</v>
      </c>
      <c r="BB301" s="212"/>
      <c r="BC301" s="212"/>
      <c r="BD301" s="212"/>
      <c r="BE301" s="212"/>
    </row>
    <row r="302" spans="2:59" s="120" customFormat="1" ht="22.5" hidden="1" customHeight="1" x14ac:dyDescent="0.25">
      <c r="B302" s="115"/>
      <c r="C302" s="113" t="s">
        <v>65</v>
      </c>
      <c r="D302" s="117"/>
      <c r="E302" s="117">
        <f t="shared" si="431"/>
        <v>100</v>
      </c>
      <c r="F302" s="117">
        <v>100</v>
      </c>
      <c r="G302" s="117"/>
      <c r="H302" s="117">
        <f>I302</f>
        <v>-100</v>
      </c>
      <c r="I302" s="117">
        <f>L302-E302</f>
        <v>-100</v>
      </c>
      <c r="J302" s="117"/>
      <c r="K302" s="117">
        <f>L302</f>
        <v>0</v>
      </c>
      <c r="L302" s="117">
        <v>0</v>
      </c>
      <c r="M302" s="117"/>
      <c r="N302" s="117"/>
      <c r="O302" s="117">
        <f t="shared" si="432"/>
        <v>0</v>
      </c>
      <c r="P302" s="451" t="e">
        <f t="shared" si="423"/>
        <v>#DIV/0!</v>
      </c>
      <c r="Q302" s="117">
        <f>AA302</f>
        <v>0</v>
      </c>
      <c r="R302" s="451" t="e">
        <f t="shared" si="424"/>
        <v>#DIV/0!</v>
      </c>
      <c r="S302" s="117"/>
      <c r="T302" s="117"/>
      <c r="U302" s="117"/>
      <c r="V302" s="117"/>
      <c r="W302" s="117">
        <f t="shared" si="433"/>
        <v>0</v>
      </c>
      <c r="X302" s="195" t="e">
        <f t="shared" si="425"/>
        <v>#DIV/0!</v>
      </c>
      <c r="Y302" s="118">
        <f>AJ302</f>
        <v>0</v>
      </c>
      <c r="Z302" s="195" t="e">
        <f t="shared" si="426"/>
        <v>#DIV/0!</v>
      </c>
      <c r="AA302" s="117"/>
      <c r="AB302" s="117"/>
      <c r="AC302" s="117"/>
      <c r="AD302" s="117"/>
      <c r="AE302" s="118">
        <f t="shared" si="434"/>
        <v>0</v>
      </c>
      <c r="AF302" s="195" t="e">
        <f t="shared" si="427"/>
        <v>#DIV/0!</v>
      </c>
      <c r="AG302" s="118">
        <f>AR302</f>
        <v>0</v>
      </c>
      <c r="AH302" s="195" t="e">
        <f t="shared" si="428"/>
        <v>#DIV/0!</v>
      </c>
      <c r="AI302" s="117"/>
      <c r="AJ302" s="117"/>
      <c r="AK302" s="117"/>
      <c r="AL302" s="117"/>
      <c r="AM302" s="117">
        <f>AU302-AA302</f>
        <v>0</v>
      </c>
      <c r="AN302" s="117"/>
      <c r="AO302" s="117"/>
      <c r="AP302" s="117">
        <f>AQ302</f>
        <v>0</v>
      </c>
      <c r="AQ302" s="117">
        <f>AX302-AE302</f>
        <v>0</v>
      </c>
      <c r="AR302" s="117"/>
      <c r="AS302" s="117"/>
      <c r="AT302" s="117">
        <f>AU302</f>
        <v>0</v>
      </c>
      <c r="AU302" s="117">
        <v>0</v>
      </c>
      <c r="AV302" s="117"/>
      <c r="AW302" s="117"/>
      <c r="AX302" s="118">
        <f t="shared" si="435"/>
        <v>0</v>
      </c>
      <c r="AY302" s="195" t="e">
        <f t="shared" si="421"/>
        <v>#DIV/0!</v>
      </c>
      <c r="AZ302" s="118">
        <f>BK302</f>
        <v>0</v>
      </c>
      <c r="BA302" s="195" t="e">
        <f t="shared" si="422"/>
        <v>#DIV/0!</v>
      </c>
      <c r="BB302" s="117"/>
      <c r="BC302" s="117"/>
      <c r="BD302" s="117"/>
      <c r="BE302" s="117"/>
    </row>
    <row r="303" spans="2:59" s="120" customFormat="1" ht="22.5" hidden="1" customHeight="1" x14ac:dyDescent="0.25">
      <c r="B303" s="115"/>
      <c r="C303" s="113" t="s">
        <v>66</v>
      </c>
      <c r="D303" s="117"/>
      <c r="E303" s="117">
        <f t="shared" si="431"/>
        <v>0</v>
      </c>
      <c r="F303" s="117"/>
      <c r="G303" s="117"/>
      <c r="H303" s="117"/>
      <c r="I303" s="117"/>
      <c r="J303" s="117"/>
      <c r="K303" s="117"/>
      <c r="L303" s="117"/>
      <c r="M303" s="117"/>
      <c r="N303" s="117"/>
      <c r="O303" s="117">
        <f t="shared" si="432"/>
        <v>0</v>
      </c>
      <c r="P303" s="451" t="e">
        <f t="shared" si="423"/>
        <v>#DIV/0!</v>
      </c>
      <c r="Q303" s="117"/>
      <c r="R303" s="451" t="e">
        <f t="shared" si="424"/>
        <v>#DIV/0!</v>
      </c>
      <c r="S303" s="117"/>
      <c r="T303" s="117"/>
      <c r="U303" s="117"/>
      <c r="V303" s="117"/>
      <c r="W303" s="117">
        <f t="shared" si="433"/>
        <v>0</v>
      </c>
      <c r="X303" s="195" t="e">
        <f t="shared" si="425"/>
        <v>#DIV/0!</v>
      </c>
      <c r="Y303" s="118"/>
      <c r="Z303" s="195" t="e">
        <f t="shared" si="426"/>
        <v>#DIV/0!</v>
      </c>
      <c r="AA303" s="117"/>
      <c r="AB303" s="117"/>
      <c r="AC303" s="117"/>
      <c r="AD303" s="117"/>
      <c r="AE303" s="118">
        <f t="shared" si="434"/>
        <v>0</v>
      </c>
      <c r="AF303" s="195" t="e">
        <f t="shared" si="427"/>
        <v>#DIV/0!</v>
      </c>
      <c r="AG303" s="118"/>
      <c r="AH303" s="195" t="e">
        <f t="shared" si="428"/>
        <v>#DIV/0!</v>
      </c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8">
        <f t="shared" si="435"/>
        <v>0</v>
      </c>
      <c r="AY303" s="195" t="e">
        <f t="shared" si="421"/>
        <v>#DIV/0!</v>
      </c>
      <c r="AZ303" s="118"/>
      <c r="BA303" s="195" t="e">
        <f t="shared" si="422"/>
        <v>#DIV/0!</v>
      </c>
      <c r="BB303" s="117"/>
      <c r="BC303" s="117"/>
      <c r="BD303" s="117"/>
      <c r="BE303" s="117"/>
    </row>
    <row r="304" spans="2:59" s="215" customFormat="1" ht="86.25" hidden="1" customHeight="1" x14ac:dyDescent="0.25">
      <c r="B304" s="122" t="s">
        <v>129</v>
      </c>
      <c r="C304" s="128" t="s">
        <v>130</v>
      </c>
      <c r="D304" s="212"/>
      <c r="E304" s="123">
        <f t="shared" si="431"/>
        <v>1000</v>
      </c>
      <c r="F304" s="212">
        <f>SUM(F305:F306)</f>
        <v>1000</v>
      </c>
      <c r="G304" s="212">
        <f>SUM(G305:G306)</f>
        <v>0</v>
      </c>
      <c r="H304" s="212"/>
      <c r="I304" s="212"/>
      <c r="J304" s="212"/>
      <c r="K304" s="117">
        <f t="shared" ref="K304:K306" si="436">L304</f>
        <v>0</v>
      </c>
      <c r="L304" s="78">
        <f>L305</f>
        <v>0</v>
      </c>
      <c r="M304" s="78"/>
      <c r="N304" s="212"/>
      <c r="O304" s="123">
        <f t="shared" si="432"/>
        <v>0</v>
      </c>
      <c r="P304" s="451" t="e">
        <f t="shared" si="423"/>
        <v>#DIV/0!</v>
      </c>
      <c r="Q304" s="123">
        <f>SUM(Q305:Q306)</f>
        <v>0</v>
      </c>
      <c r="R304" s="451" t="e">
        <f t="shared" si="424"/>
        <v>#DIV/0!</v>
      </c>
      <c r="S304" s="212"/>
      <c r="T304" s="212"/>
      <c r="U304" s="212"/>
      <c r="V304" s="212"/>
      <c r="W304" s="123">
        <f t="shared" si="433"/>
        <v>0</v>
      </c>
      <c r="X304" s="195" t="e">
        <f t="shared" si="425"/>
        <v>#DIV/0!</v>
      </c>
      <c r="Y304" s="21">
        <f>SUM(Y305:Y306)</f>
        <v>0</v>
      </c>
      <c r="Z304" s="195" t="e">
        <f t="shared" si="426"/>
        <v>#DIV/0!</v>
      </c>
      <c r="AA304" s="212"/>
      <c r="AB304" s="212"/>
      <c r="AC304" s="212"/>
      <c r="AD304" s="212"/>
      <c r="AE304" s="21">
        <f t="shared" si="434"/>
        <v>0</v>
      </c>
      <c r="AF304" s="195" t="e">
        <f t="shared" si="427"/>
        <v>#DIV/0!</v>
      </c>
      <c r="AG304" s="21">
        <f>SUM(AG305:AG306)</f>
        <v>0</v>
      </c>
      <c r="AH304" s="195" t="e">
        <f t="shared" si="428"/>
        <v>#DIV/0!</v>
      </c>
      <c r="AI304" s="212"/>
      <c r="AJ304" s="212"/>
      <c r="AK304" s="212"/>
      <c r="AL304" s="212"/>
      <c r="AM304" s="78">
        <f>AM305</f>
        <v>0</v>
      </c>
      <c r="AN304" s="78"/>
      <c r="AO304" s="212"/>
      <c r="AP304" s="78">
        <f>AQ304</f>
        <v>0</v>
      </c>
      <c r="AQ304" s="78">
        <f>AQ305</f>
        <v>0</v>
      </c>
      <c r="AR304" s="78"/>
      <c r="AS304" s="212"/>
      <c r="AT304" s="78">
        <f>AU304</f>
        <v>0</v>
      </c>
      <c r="AU304" s="78">
        <f>AU305</f>
        <v>0</v>
      </c>
      <c r="AV304" s="78"/>
      <c r="AW304" s="212"/>
      <c r="AX304" s="460">
        <f t="shared" si="435"/>
        <v>0</v>
      </c>
      <c r="AY304" s="195" t="e">
        <f t="shared" si="421"/>
        <v>#DIV/0!</v>
      </c>
      <c r="AZ304" s="418">
        <f>SUM(AZ305:AZ306)</f>
        <v>0</v>
      </c>
      <c r="BA304" s="195" t="e">
        <f t="shared" si="422"/>
        <v>#DIV/0!</v>
      </c>
      <c r="BB304" s="212"/>
      <c r="BC304" s="212"/>
      <c r="BD304" s="212"/>
      <c r="BE304" s="212"/>
    </row>
    <row r="305" spans="2:59" s="120" customFormat="1" ht="29.25" hidden="1" customHeight="1" x14ac:dyDescent="0.25">
      <c r="B305" s="115"/>
      <c r="C305" s="113" t="s">
        <v>65</v>
      </c>
      <c r="D305" s="117"/>
      <c r="E305" s="117">
        <f t="shared" si="431"/>
        <v>1000</v>
      </c>
      <c r="F305" s="117">
        <v>1000</v>
      </c>
      <c r="G305" s="117"/>
      <c r="H305" s="117"/>
      <c r="I305" s="117"/>
      <c r="J305" s="117"/>
      <c r="K305" s="117">
        <f t="shared" si="436"/>
        <v>0</v>
      </c>
      <c r="L305" s="117">
        <v>0</v>
      </c>
      <c r="M305" s="117"/>
      <c r="N305" s="117"/>
      <c r="O305" s="117">
        <f t="shared" si="432"/>
        <v>0</v>
      </c>
      <c r="P305" s="451" t="e">
        <f t="shared" si="423"/>
        <v>#DIV/0!</v>
      </c>
      <c r="Q305" s="117">
        <v>0</v>
      </c>
      <c r="R305" s="451" t="e">
        <f t="shared" si="424"/>
        <v>#DIV/0!</v>
      </c>
      <c r="S305" s="117"/>
      <c r="T305" s="117"/>
      <c r="U305" s="117"/>
      <c r="V305" s="117"/>
      <c r="W305" s="117">
        <f t="shared" si="433"/>
        <v>0</v>
      </c>
      <c r="X305" s="195" t="e">
        <f t="shared" si="425"/>
        <v>#DIV/0!</v>
      </c>
      <c r="Y305" s="118">
        <v>0</v>
      </c>
      <c r="Z305" s="195" t="e">
        <f t="shared" si="426"/>
        <v>#DIV/0!</v>
      </c>
      <c r="AA305" s="117"/>
      <c r="AB305" s="117"/>
      <c r="AC305" s="117"/>
      <c r="AD305" s="117"/>
      <c r="AE305" s="118">
        <f t="shared" si="434"/>
        <v>0</v>
      </c>
      <c r="AF305" s="195" t="e">
        <f t="shared" si="427"/>
        <v>#DIV/0!</v>
      </c>
      <c r="AG305" s="118">
        <v>0</v>
      </c>
      <c r="AH305" s="195" t="e">
        <f t="shared" si="428"/>
        <v>#DIV/0!</v>
      </c>
      <c r="AI305" s="117"/>
      <c r="AJ305" s="117"/>
      <c r="AK305" s="117"/>
      <c r="AL305" s="117"/>
      <c r="AM305" s="117">
        <v>0</v>
      </c>
      <c r="AN305" s="117"/>
      <c r="AO305" s="117"/>
      <c r="AP305" s="117">
        <f>AQ305</f>
        <v>0</v>
      </c>
      <c r="AQ305" s="117">
        <v>0</v>
      </c>
      <c r="AR305" s="117"/>
      <c r="AS305" s="117"/>
      <c r="AT305" s="117">
        <f>AU305</f>
        <v>0</v>
      </c>
      <c r="AU305" s="117">
        <v>0</v>
      </c>
      <c r="AV305" s="117"/>
      <c r="AW305" s="117"/>
      <c r="AX305" s="118">
        <f t="shared" si="435"/>
        <v>0</v>
      </c>
      <c r="AY305" s="195" t="e">
        <f t="shared" si="421"/>
        <v>#DIV/0!</v>
      </c>
      <c r="AZ305" s="118">
        <v>0</v>
      </c>
      <c r="BA305" s="195" t="e">
        <f t="shared" si="422"/>
        <v>#DIV/0!</v>
      </c>
      <c r="BB305" s="117"/>
      <c r="BC305" s="117"/>
      <c r="BD305" s="117"/>
      <c r="BE305" s="117"/>
    </row>
    <row r="306" spans="2:59" s="120" customFormat="1" ht="22.5" hidden="1" customHeight="1" x14ac:dyDescent="0.25">
      <c r="B306" s="115"/>
      <c r="C306" s="113" t="s">
        <v>66</v>
      </c>
      <c r="D306" s="117"/>
      <c r="E306" s="117">
        <f t="shared" si="431"/>
        <v>0</v>
      </c>
      <c r="F306" s="117"/>
      <c r="G306" s="117"/>
      <c r="H306" s="117"/>
      <c r="I306" s="117"/>
      <c r="J306" s="117"/>
      <c r="K306" s="117">
        <f t="shared" si="436"/>
        <v>0</v>
      </c>
      <c r="L306" s="117"/>
      <c r="M306" s="117"/>
      <c r="N306" s="117"/>
      <c r="O306" s="117">
        <f t="shared" si="432"/>
        <v>0</v>
      </c>
      <c r="P306" s="451" t="e">
        <f t="shared" si="423"/>
        <v>#DIV/0!</v>
      </c>
      <c r="Q306" s="117"/>
      <c r="R306" s="451" t="e">
        <f t="shared" si="424"/>
        <v>#DIV/0!</v>
      </c>
      <c r="S306" s="117"/>
      <c r="T306" s="117"/>
      <c r="U306" s="117"/>
      <c r="V306" s="117"/>
      <c r="W306" s="117">
        <f t="shared" si="433"/>
        <v>0</v>
      </c>
      <c r="X306" s="195" t="e">
        <f t="shared" si="425"/>
        <v>#DIV/0!</v>
      </c>
      <c r="Y306" s="118"/>
      <c r="Z306" s="195" t="e">
        <f t="shared" si="426"/>
        <v>#DIV/0!</v>
      </c>
      <c r="AA306" s="117"/>
      <c r="AB306" s="117"/>
      <c r="AC306" s="117"/>
      <c r="AD306" s="117"/>
      <c r="AE306" s="118">
        <f t="shared" si="434"/>
        <v>0</v>
      </c>
      <c r="AF306" s="195" t="e">
        <f t="shared" si="427"/>
        <v>#DIV/0!</v>
      </c>
      <c r="AG306" s="118"/>
      <c r="AH306" s="195" t="e">
        <f t="shared" si="428"/>
        <v>#DIV/0!</v>
      </c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8">
        <f t="shared" si="435"/>
        <v>0</v>
      </c>
      <c r="AY306" s="195" t="e">
        <f t="shared" si="421"/>
        <v>#DIV/0!</v>
      </c>
      <c r="AZ306" s="118"/>
      <c r="BA306" s="195" t="e">
        <f t="shared" si="422"/>
        <v>#DIV/0!</v>
      </c>
      <c r="BB306" s="117"/>
      <c r="BC306" s="117"/>
      <c r="BD306" s="117"/>
      <c r="BE306" s="117"/>
    </row>
    <row r="307" spans="2:59" s="215" customFormat="1" ht="90" customHeight="1" x14ac:dyDescent="0.25">
      <c r="B307" s="122" t="s">
        <v>60</v>
      </c>
      <c r="C307" s="128" t="s">
        <v>81</v>
      </c>
      <c r="D307" s="212"/>
      <c r="E307" s="123">
        <f t="shared" si="431"/>
        <v>1000</v>
      </c>
      <c r="F307" s="212">
        <f>SUM(F309:F310)</f>
        <v>1000</v>
      </c>
      <c r="G307" s="212">
        <f>SUM(G309:G310)</f>
        <v>0</v>
      </c>
      <c r="H307" s="212"/>
      <c r="I307" s="212"/>
      <c r="J307" s="212"/>
      <c r="K307" s="78">
        <f t="shared" ref="K307:K316" si="437">L307</f>
        <v>436000</v>
      </c>
      <c r="L307" s="78">
        <f>L308+L314</f>
        <v>436000</v>
      </c>
      <c r="M307" s="78"/>
      <c r="N307" s="212"/>
      <c r="O307" s="78">
        <f>Q307</f>
        <v>70.188819999999993</v>
      </c>
      <c r="P307" s="451">
        <f t="shared" si="423"/>
        <v>1.6098353211009173E-4</v>
      </c>
      <c r="Q307" s="78">
        <f>Q308</f>
        <v>70.188819999999993</v>
      </c>
      <c r="R307" s="451">
        <f t="shared" si="424"/>
        <v>1.6098353211009173E-4</v>
      </c>
      <c r="S307" s="212"/>
      <c r="T307" s="212"/>
      <c r="U307" s="212"/>
      <c r="V307" s="212"/>
      <c r="W307" s="78">
        <f>Y307</f>
        <v>64.685239999999993</v>
      </c>
      <c r="X307" s="192">
        <f t="shared" si="425"/>
        <v>1.4836064220183484E-4</v>
      </c>
      <c r="Y307" s="80">
        <f>Y308+Y314</f>
        <v>64.685239999999993</v>
      </c>
      <c r="Z307" s="195">
        <f t="shared" si="426"/>
        <v>1.4836064220183484E-4</v>
      </c>
      <c r="AA307" s="212"/>
      <c r="AB307" s="212"/>
      <c r="AC307" s="212"/>
      <c r="AD307" s="212"/>
      <c r="AE307" s="80">
        <f>AG307</f>
        <v>435026.22821999999</v>
      </c>
      <c r="AF307" s="195">
        <f t="shared" si="427"/>
        <v>0.99776657848623851</v>
      </c>
      <c r="AG307" s="80">
        <f>AG308</f>
        <v>435026.22821999999</v>
      </c>
      <c r="AH307" s="195">
        <f t="shared" si="428"/>
        <v>0.99776657848623851</v>
      </c>
      <c r="AI307" s="212"/>
      <c r="AJ307" s="212"/>
      <c r="AK307" s="212"/>
      <c r="AL307" s="212"/>
      <c r="AM307" s="78">
        <f>AM308+AM314</f>
        <v>500000</v>
      </c>
      <c r="AN307" s="78"/>
      <c r="AO307" s="212"/>
      <c r="AP307" s="78" t="e">
        <f>AQ307</f>
        <v>#REF!</v>
      </c>
      <c r="AQ307" s="78" t="e">
        <f>AQ308</f>
        <v>#REF!</v>
      </c>
      <c r="AR307" s="78"/>
      <c r="AS307" s="212"/>
      <c r="AT307" s="78">
        <f t="shared" ref="AT307:AT316" si="438">AU307</f>
        <v>561675.05822000001</v>
      </c>
      <c r="AU307" s="78">
        <f>AU308+AU314</f>
        <v>561675.05822000001</v>
      </c>
      <c r="AV307" s="78"/>
      <c r="AW307" s="212"/>
      <c r="AX307" s="80" t="e">
        <f>AZ307</f>
        <v>#REF!</v>
      </c>
      <c r="AY307" s="195" t="e">
        <f t="shared" si="421"/>
        <v>#REF!</v>
      </c>
      <c r="AZ307" s="80" t="e">
        <f>AZ308</f>
        <v>#REF!</v>
      </c>
      <c r="BA307" s="195" t="e">
        <f t="shared" si="422"/>
        <v>#REF!</v>
      </c>
      <c r="BB307" s="212"/>
      <c r="BC307" s="212"/>
      <c r="BD307" s="212"/>
      <c r="BE307" s="212"/>
    </row>
    <row r="308" spans="2:59" s="109" customFormat="1" ht="45.75" hidden="1" customHeight="1" x14ac:dyDescent="0.25">
      <c r="B308" s="76"/>
      <c r="C308" s="77" t="s">
        <v>56</v>
      </c>
      <c r="D308" s="79"/>
      <c r="E308" s="79"/>
      <c r="F308" s="79"/>
      <c r="G308" s="79"/>
      <c r="H308" s="79"/>
      <c r="I308" s="79"/>
      <c r="J308" s="79"/>
      <c r="K308" s="514">
        <f t="shared" si="437"/>
        <v>436000</v>
      </c>
      <c r="L308" s="514">
        <f>SUM(L309:L313)</f>
        <v>436000</v>
      </c>
      <c r="M308" s="514"/>
      <c r="N308" s="514"/>
      <c r="O308" s="514">
        <f>Q308</f>
        <v>70.188819999999993</v>
      </c>
      <c r="P308" s="451">
        <f t="shared" si="423"/>
        <v>1.6098353211009173E-4</v>
      </c>
      <c r="Q308" s="514">
        <f>SUM(Q309:Q313)</f>
        <v>70.188819999999993</v>
      </c>
      <c r="R308" s="451">
        <f t="shared" si="424"/>
        <v>1.6098353211009173E-4</v>
      </c>
      <c r="S308" s="514"/>
      <c r="T308" s="514"/>
      <c r="U308" s="514"/>
      <c r="V308" s="514"/>
      <c r="W308" s="514">
        <f>Y308</f>
        <v>64.685239999999993</v>
      </c>
      <c r="X308" s="192">
        <f t="shared" si="425"/>
        <v>1.4836064220183484E-4</v>
      </c>
      <c r="Y308" s="111">
        <f>SUM(Y309:Y313)</f>
        <v>64.685239999999993</v>
      </c>
      <c r="Z308" s="195">
        <f t="shared" si="426"/>
        <v>1.4836064220183484E-4</v>
      </c>
      <c r="AA308" s="79"/>
      <c r="AB308" s="79"/>
      <c r="AC308" s="79"/>
      <c r="AD308" s="79"/>
      <c r="AE308" s="111">
        <f>AG308</f>
        <v>435026.22821999999</v>
      </c>
      <c r="AF308" s="195">
        <f t="shared" si="427"/>
        <v>0.99776657848623851</v>
      </c>
      <c r="AG308" s="111">
        <f>SUM(AG309:AG313)</f>
        <v>435026.22821999999</v>
      </c>
      <c r="AH308" s="195">
        <f t="shared" si="428"/>
        <v>0.99776657848623851</v>
      </c>
      <c r="AI308" s="79"/>
      <c r="AJ308" s="79"/>
      <c r="AK308" s="79"/>
      <c r="AL308" s="79"/>
      <c r="AM308" s="79">
        <f>SUM(AM309:AM313)</f>
        <v>0</v>
      </c>
      <c r="AN308" s="79"/>
      <c r="AO308" s="79"/>
      <c r="AP308" s="79" t="e">
        <f>AQ308</f>
        <v>#REF!</v>
      </c>
      <c r="AQ308" s="79" t="e">
        <f>SUM(AQ309:AQ313)</f>
        <v>#REF!</v>
      </c>
      <c r="AR308" s="79"/>
      <c r="AS308" s="79"/>
      <c r="AT308" s="79">
        <f t="shared" si="438"/>
        <v>61675.058219999999</v>
      </c>
      <c r="AU308" s="79">
        <f>SUM(AU309:AU313)</f>
        <v>61675.058219999999</v>
      </c>
      <c r="AV308" s="79"/>
      <c r="AW308" s="79"/>
      <c r="AX308" s="111" t="e">
        <f>AZ308</f>
        <v>#REF!</v>
      </c>
      <c r="AY308" s="195" t="e">
        <f t="shared" si="421"/>
        <v>#REF!</v>
      </c>
      <c r="AZ308" s="111" t="e">
        <f>SUM(AZ309:AZ313)</f>
        <v>#REF!</v>
      </c>
      <c r="BA308" s="195" t="e">
        <f t="shared" si="422"/>
        <v>#REF!</v>
      </c>
      <c r="BB308" s="413"/>
      <c r="BC308" s="413"/>
      <c r="BD308" s="413"/>
      <c r="BE308" s="413"/>
      <c r="BF308" s="108"/>
      <c r="BG308" s="108"/>
    </row>
    <row r="309" spans="2:59" s="120" customFormat="1" ht="27" hidden="1" customHeight="1" x14ac:dyDescent="0.25">
      <c r="B309" s="115"/>
      <c r="C309" s="113" t="s">
        <v>65</v>
      </c>
      <c r="D309" s="117"/>
      <c r="E309" s="117">
        <f t="shared" si="431"/>
        <v>1000</v>
      </c>
      <c r="F309" s="117">
        <v>1000</v>
      </c>
      <c r="G309" s="117"/>
      <c r="H309" s="117"/>
      <c r="I309" s="117"/>
      <c r="J309" s="117"/>
      <c r="K309" s="117">
        <f t="shared" si="437"/>
        <v>431073.2</v>
      </c>
      <c r="L309" s="117">
        <v>431073.2</v>
      </c>
      <c r="M309" s="117"/>
      <c r="N309" s="117"/>
      <c r="O309" s="117">
        <f t="shared" si="432"/>
        <v>5.5035800000000004</v>
      </c>
      <c r="P309" s="451">
        <f t="shared" si="423"/>
        <v>1.2767158802727704E-5</v>
      </c>
      <c r="Q309" s="117">
        <v>5.5035800000000004</v>
      </c>
      <c r="R309" s="451">
        <f t="shared" si="424"/>
        <v>1.2767158802727704E-5</v>
      </c>
      <c r="S309" s="117"/>
      <c r="T309" s="117"/>
      <c r="U309" s="117"/>
      <c r="V309" s="117"/>
      <c r="W309" s="117">
        <f t="shared" ref="W309:W314" si="439">Y309+AC309</f>
        <v>0</v>
      </c>
      <c r="X309" s="192">
        <f t="shared" si="425"/>
        <v>0</v>
      </c>
      <c r="Y309" s="118">
        <v>0</v>
      </c>
      <c r="Z309" s="195">
        <f t="shared" si="426"/>
        <v>0</v>
      </c>
      <c r="AA309" s="117"/>
      <c r="AB309" s="117"/>
      <c r="AC309" s="117"/>
      <c r="AD309" s="117"/>
      <c r="AE309" s="118">
        <f t="shared" ref="AE309:AE314" si="440">AG309+AK309</f>
        <v>431073.2</v>
      </c>
      <c r="AF309" s="195">
        <f t="shared" si="427"/>
        <v>1</v>
      </c>
      <c r="AG309" s="118">
        <v>431073.2</v>
      </c>
      <c r="AH309" s="195">
        <f t="shared" si="428"/>
        <v>1</v>
      </c>
      <c r="AI309" s="117"/>
      <c r="AJ309" s="117"/>
      <c r="AK309" s="117"/>
      <c r="AL309" s="117"/>
      <c r="AM309" s="117">
        <f>AU309-AA309</f>
        <v>0</v>
      </c>
      <c r="AN309" s="117"/>
      <c r="AO309" s="117"/>
      <c r="AP309" s="117">
        <f>AQ309</f>
        <v>0</v>
      </c>
      <c r="AQ309" s="117">
        <f>AX309-AE309</f>
        <v>0</v>
      </c>
      <c r="AR309" s="117"/>
      <c r="AS309" s="117"/>
      <c r="AT309" s="117">
        <f t="shared" si="438"/>
        <v>0</v>
      </c>
      <c r="AU309" s="117">
        <f>AA309</f>
        <v>0</v>
      </c>
      <c r="AV309" s="117"/>
      <c r="AW309" s="117"/>
      <c r="AX309" s="118">
        <f t="shared" ref="AX309:AX314" si="441">AZ309+BD309</f>
        <v>431073.2</v>
      </c>
      <c r="AY309" s="195">
        <f t="shared" si="421"/>
        <v>1</v>
      </c>
      <c r="AZ309" s="118">
        <f t="shared" ref="AZ309:AZ333" si="442">L309-Y309</f>
        <v>431073.2</v>
      </c>
      <c r="BA309" s="195">
        <f t="shared" si="422"/>
        <v>1</v>
      </c>
      <c r="BB309" s="117"/>
      <c r="BC309" s="117"/>
      <c r="BD309" s="117"/>
      <c r="BE309" s="117"/>
    </row>
    <row r="310" spans="2:59" s="120" customFormat="1" ht="22.5" hidden="1" customHeight="1" x14ac:dyDescent="0.25">
      <c r="B310" s="115"/>
      <c r="C310" s="113" t="s">
        <v>66</v>
      </c>
      <c r="D310" s="117"/>
      <c r="E310" s="117">
        <f t="shared" si="431"/>
        <v>0</v>
      </c>
      <c r="F310" s="117"/>
      <c r="G310" s="117"/>
      <c r="H310" s="117"/>
      <c r="I310" s="117"/>
      <c r="J310" s="117"/>
      <c r="K310" s="117">
        <f t="shared" si="437"/>
        <v>3953.0282200000001</v>
      </c>
      <c r="L310" s="117">
        <v>3953.0282200000001</v>
      </c>
      <c r="M310" s="117"/>
      <c r="N310" s="117"/>
      <c r="O310" s="117">
        <f>Q310</f>
        <v>64.685239999999993</v>
      </c>
      <c r="P310" s="451">
        <f t="shared" si="423"/>
        <v>1.6363465272706802E-2</v>
      </c>
      <c r="Q310" s="117">
        <v>64.685239999999993</v>
      </c>
      <c r="R310" s="451">
        <f>Y310/L310</f>
        <v>1.6363465272706802E-2</v>
      </c>
      <c r="S310" s="117"/>
      <c r="T310" s="117"/>
      <c r="U310" s="117"/>
      <c r="V310" s="117"/>
      <c r="W310" s="117">
        <f>Y310</f>
        <v>64.685239999999993</v>
      </c>
      <c r="X310" s="192">
        <f t="shared" si="425"/>
        <v>1.6363465272706802E-2</v>
      </c>
      <c r="Y310" s="118">
        <v>64.685239999999993</v>
      </c>
      <c r="Z310" s="195">
        <f t="shared" si="426"/>
        <v>1.6363465272706802E-2</v>
      </c>
      <c r="AA310" s="117"/>
      <c r="AB310" s="117"/>
      <c r="AC310" s="117"/>
      <c r="AD310" s="117"/>
      <c r="AE310" s="118">
        <f t="shared" si="440"/>
        <v>3953.0282200000001</v>
      </c>
      <c r="AF310" s="195">
        <f t="shared" si="427"/>
        <v>1</v>
      </c>
      <c r="AG310" s="118">
        <v>3953.0282200000001</v>
      </c>
      <c r="AH310" s="195">
        <f t="shared" si="428"/>
        <v>1</v>
      </c>
      <c r="AI310" s="117"/>
      <c r="AJ310" s="117"/>
      <c r="AK310" s="117"/>
      <c r="AL310" s="117"/>
      <c r="AM310" s="117"/>
      <c r="AN310" s="117"/>
      <c r="AO310" s="117"/>
      <c r="AP310" s="117">
        <f>AQ310</f>
        <v>0</v>
      </c>
      <c r="AQ310" s="117"/>
      <c r="AR310" s="117"/>
      <c r="AS310" s="117"/>
      <c r="AT310" s="117">
        <f t="shared" si="438"/>
        <v>0</v>
      </c>
      <c r="AU310" s="117">
        <f>AA310</f>
        <v>0</v>
      </c>
      <c r="AV310" s="117"/>
      <c r="AW310" s="117"/>
      <c r="AX310" s="118" t="e">
        <f t="shared" si="441"/>
        <v>#REF!</v>
      </c>
      <c r="AY310" s="195" t="e">
        <f t="shared" si="421"/>
        <v>#REF!</v>
      </c>
      <c r="AZ310" s="118" t="e">
        <f>L310-#REF!</f>
        <v>#REF!</v>
      </c>
      <c r="BA310" s="195" t="e">
        <f t="shared" si="422"/>
        <v>#REF!</v>
      </c>
      <c r="BB310" s="117"/>
      <c r="BC310" s="117"/>
      <c r="BD310" s="117"/>
      <c r="BE310" s="117"/>
    </row>
    <row r="311" spans="2:59" s="120" customFormat="1" ht="52.5" hidden="1" customHeight="1" x14ac:dyDescent="0.25">
      <c r="B311" s="115"/>
      <c r="C311" s="113" t="s">
        <v>73</v>
      </c>
      <c r="D311" s="117"/>
      <c r="E311" s="117"/>
      <c r="F311" s="117"/>
      <c r="G311" s="117"/>
      <c r="H311" s="117"/>
      <c r="I311" s="117"/>
      <c r="J311" s="117"/>
      <c r="K311" s="117">
        <f t="shared" si="437"/>
        <v>973.77178000000004</v>
      </c>
      <c r="L311" s="117">
        <v>973.77178000000004</v>
      </c>
      <c r="M311" s="117"/>
      <c r="N311" s="117"/>
      <c r="O311" s="117">
        <f t="shared" si="432"/>
        <v>0</v>
      </c>
      <c r="P311" s="451">
        <f t="shared" si="423"/>
        <v>0</v>
      </c>
      <c r="Q311" s="117"/>
      <c r="R311" s="451">
        <f t="shared" si="424"/>
        <v>0</v>
      </c>
      <c r="S311" s="117"/>
      <c r="T311" s="117"/>
      <c r="U311" s="117"/>
      <c r="V311" s="117"/>
      <c r="W311" s="117">
        <f t="shared" si="439"/>
        <v>0</v>
      </c>
      <c r="X311" s="192">
        <f t="shared" si="425"/>
        <v>0</v>
      </c>
      <c r="Y311" s="118">
        <v>0</v>
      </c>
      <c r="Z311" s="195">
        <f t="shared" si="426"/>
        <v>0</v>
      </c>
      <c r="AA311" s="117"/>
      <c r="AB311" s="117"/>
      <c r="AC311" s="117"/>
      <c r="AD311" s="117"/>
      <c r="AE311" s="118">
        <f t="shared" si="440"/>
        <v>0</v>
      </c>
      <c r="AF311" s="195">
        <f t="shared" si="427"/>
        <v>0</v>
      </c>
      <c r="AG311" s="118"/>
      <c r="AH311" s="195">
        <f t="shared" si="428"/>
        <v>0</v>
      </c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8">
        <f t="shared" si="441"/>
        <v>973.77178000000004</v>
      </c>
      <c r="AY311" s="195">
        <f t="shared" si="421"/>
        <v>1</v>
      </c>
      <c r="AZ311" s="118">
        <f t="shared" si="442"/>
        <v>973.77178000000004</v>
      </c>
      <c r="BA311" s="195">
        <f t="shared" si="422"/>
        <v>1</v>
      </c>
      <c r="BB311" s="117"/>
      <c r="BC311" s="117"/>
      <c r="BD311" s="117"/>
      <c r="BE311" s="117"/>
    </row>
    <row r="312" spans="2:59" s="120" customFormat="1" ht="76.5" hidden="1" customHeight="1" x14ac:dyDescent="0.25">
      <c r="B312" s="115"/>
      <c r="C312" s="113" t="s">
        <v>337</v>
      </c>
      <c r="D312" s="117"/>
      <c r="E312" s="117"/>
      <c r="F312" s="117"/>
      <c r="G312" s="117"/>
      <c r="H312" s="117"/>
      <c r="I312" s="117"/>
      <c r="J312" s="117"/>
      <c r="K312" s="117">
        <f t="shared" si="437"/>
        <v>0</v>
      </c>
      <c r="L312" s="117"/>
      <c r="M312" s="117"/>
      <c r="N312" s="117"/>
      <c r="O312" s="117">
        <f t="shared" si="432"/>
        <v>0</v>
      </c>
      <c r="P312" s="451" t="e">
        <f t="shared" si="423"/>
        <v>#DIV/0!</v>
      </c>
      <c r="Q312" s="117"/>
      <c r="R312" s="451" t="e">
        <f t="shared" si="424"/>
        <v>#DIV/0!</v>
      </c>
      <c r="S312" s="117"/>
      <c r="T312" s="117"/>
      <c r="U312" s="117"/>
      <c r="V312" s="117"/>
      <c r="W312" s="117">
        <f t="shared" si="439"/>
        <v>0</v>
      </c>
      <c r="X312" s="192" t="e">
        <f t="shared" si="425"/>
        <v>#DIV/0!</v>
      </c>
      <c r="Y312" s="118">
        <f t="shared" ref="Y312:Y313" si="443">L312</f>
        <v>0</v>
      </c>
      <c r="Z312" s="195" t="e">
        <f t="shared" si="426"/>
        <v>#DIV/0!</v>
      </c>
      <c r="AA312" s="117"/>
      <c r="AB312" s="117"/>
      <c r="AC312" s="117"/>
      <c r="AD312" s="117"/>
      <c r="AE312" s="118">
        <f t="shared" si="440"/>
        <v>0</v>
      </c>
      <c r="AF312" s="195" t="e">
        <f t="shared" si="427"/>
        <v>#DIV/0!</v>
      </c>
      <c r="AG312" s="118"/>
      <c r="AH312" s="195" t="e">
        <f t="shared" si="428"/>
        <v>#DIV/0!</v>
      </c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8">
        <f t="shared" si="441"/>
        <v>0</v>
      </c>
      <c r="AY312" s="195" t="e">
        <f t="shared" si="421"/>
        <v>#DIV/0!</v>
      </c>
      <c r="AZ312" s="118">
        <f t="shared" si="442"/>
        <v>0</v>
      </c>
      <c r="BA312" s="195" t="e">
        <f t="shared" si="422"/>
        <v>#DIV/0!</v>
      </c>
      <c r="BB312" s="117"/>
      <c r="BC312" s="117"/>
      <c r="BD312" s="117"/>
      <c r="BE312" s="117"/>
    </row>
    <row r="313" spans="2:59" s="120" customFormat="1" ht="62.25" hidden="1" customHeight="1" x14ac:dyDescent="0.25">
      <c r="B313" s="115"/>
      <c r="C313" s="113" t="s">
        <v>338</v>
      </c>
      <c r="D313" s="117"/>
      <c r="E313" s="117"/>
      <c r="F313" s="117"/>
      <c r="G313" s="117"/>
      <c r="H313" s="117"/>
      <c r="I313" s="117"/>
      <c r="J313" s="117"/>
      <c r="K313" s="117">
        <f t="shared" si="437"/>
        <v>0</v>
      </c>
      <c r="L313" s="117"/>
      <c r="M313" s="117"/>
      <c r="N313" s="117"/>
      <c r="O313" s="117">
        <f t="shared" si="432"/>
        <v>0</v>
      </c>
      <c r="P313" s="451" t="e">
        <f t="shared" si="423"/>
        <v>#DIV/0!</v>
      </c>
      <c r="Q313" s="117"/>
      <c r="R313" s="451" t="e">
        <f t="shared" si="424"/>
        <v>#DIV/0!</v>
      </c>
      <c r="S313" s="117"/>
      <c r="T313" s="117"/>
      <c r="U313" s="117"/>
      <c r="V313" s="117"/>
      <c r="W313" s="117">
        <f t="shared" si="439"/>
        <v>0</v>
      </c>
      <c r="X313" s="192" t="e">
        <f t="shared" si="425"/>
        <v>#DIV/0!</v>
      </c>
      <c r="Y313" s="118">
        <f t="shared" si="443"/>
        <v>0</v>
      </c>
      <c r="Z313" s="195" t="e">
        <f t="shared" si="426"/>
        <v>#DIV/0!</v>
      </c>
      <c r="AA313" s="117"/>
      <c r="AB313" s="117"/>
      <c r="AC313" s="117"/>
      <c r="AD313" s="117"/>
      <c r="AE313" s="118">
        <f t="shared" si="440"/>
        <v>0</v>
      </c>
      <c r="AF313" s="195" t="e">
        <f t="shared" si="427"/>
        <v>#DIV/0!</v>
      </c>
      <c r="AG313" s="118"/>
      <c r="AH313" s="195" t="e">
        <f t="shared" si="428"/>
        <v>#DIV/0!</v>
      </c>
      <c r="AI313" s="117"/>
      <c r="AJ313" s="117"/>
      <c r="AK313" s="117"/>
      <c r="AL313" s="117"/>
      <c r="AM313" s="117"/>
      <c r="AN313" s="117"/>
      <c r="AO313" s="117"/>
      <c r="AP313" s="117" t="e">
        <f>AQ313</f>
        <v>#REF!</v>
      </c>
      <c r="AQ313" s="117" t="e">
        <f>AA313-#REF!</f>
        <v>#REF!</v>
      </c>
      <c r="AR313" s="117"/>
      <c r="AS313" s="117"/>
      <c r="AT313" s="117">
        <f>AA313</f>
        <v>0</v>
      </c>
      <c r="AU313" s="117">
        <f>AA313+61675.05822</f>
        <v>61675.058219999999</v>
      </c>
      <c r="AV313" s="117"/>
      <c r="AW313" s="117"/>
      <c r="AX313" s="118">
        <f t="shared" si="441"/>
        <v>0</v>
      </c>
      <c r="AY313" s="195" t="e">
        <f t="shared" si="421"/>
        <v>#DIV/0!</v>
      </c>
      <c r="AZ313" s="118">
        <f t="shared" si="442"/>
        <v>0</v>
      </c>
      <c r="BA313" s="195" t="e">
        <f t="shared" si="422"/>
        <v>#DIV/0!</v>
      </c>
      <c r="BB313" s="117"/>
      <c r="BC313" s="117"/>
      <c r="BD313" s="117"/>
      <c r="BE313" s="117"/>
    </row>
    <row r="314" spans="2:59" s="86" customFormat="1" ht="46.5" hidden="1" customHeight="1" x14ac:dyDescent="0.25">
      <c r="B314" s="82"/>
      <c r="C314" s="83" t="s">
        <v>57</v>
      </c>
      <c r="D314" s="84"/>
      <c r="E314" s="84"/>
      <c r="F314" s="84"/>
      <c r="G314" s="84"/>
      <c r="H314" s="84"/>
      <c r="I314" s="84"/>
      <c r="J314" s="84"/>
      <c r="K314" s="84">
        <f t="shared" si="437"/>
        <v>0</v>
      </c>
      <c r="L314" s="84">
        <v>0</v>
      </c>
      <c r="M314" s="84"/>
      <c r="N314" s="84"/>
      <c r="O314" s="117">
        <f t="shared" si="432"/>
        <v>0</v>
      </c>
      <c r="P314" s="451" t="e">
        <f t="shared" si="423"/>
        <v>#DIV/0!</v>
      </c>
      <c r="Q314" s="117">
        <f>AA314-L314</f>
        <v>0</v>
      </c>
      <c r="R314" s="451" t="e">
        <f t="shared" si="424"/>
        <v>#DIV/0!</v>
      </c>
      <c r="S314" s="84"/>
      <c r="T314" s="84"/>
      <c r="U314" s="84"/>
      <c r="V314" s="84"/>
      <c r="W314" s="117">
        <f t="shared" si="439"/>
        <v>0</v>
      </c>
      <c r="X314" s="192" t="e">
        <f t="shared" si="425"/>
        <v>#DIV/0!</v>
      </c>
      <c r="Y314" s="118">
        <f>AJ314-U314</f>
        <v>0</v>
      </c>
      <c r="Z314" s="195" t="e">
        <f t="shared" si="426"/>
        <v>#DIV/0!</v>
      </c>
      <c r="AA314" s="84"/>
      <c r="AB314" s="84"/>
      <c r="AC314" s="84"/>
      <c r="AD314" s="84"/>
      <c r="AE314" s="118">
        <f t="shared" si="440"/>
        <v>0</v>
      </c>
      <c r="AF314" s="195" t="e">
        <f t="shared" si="427"/>
        <v>#DIV/0!</v>
      </c>
      <c r="AG314" s="118"/>
      <c r="AH314" s="195" t="e">
        <f t="shared" si="428"/>
        <v>#DIV/0!</v>
      </c>
      <c r="AI314" s="84"/>
      <c r="AJ314" s="84"/>
      <c r="AK314" s="84"/>
      <c r="AL314" s="84"/>
      <c r="AM314" s="84">
        <f>AU314-AA314</f>
        <v>500000</v>
      </c>
      <c r="AN314" s="84"/>
      <c r="AO314" s="84"/>
      <c r="AP314" s="84"/>
      <c r="AQ314" s="84"/>
      <c r="AR314" s="84"/>
      <c r="AS314" s="84"/>
      <c r="AT314" s="84">
        <f t="shared" si="438"/>
        <v>500000</v>
      </c>
      <c r="AU314" s="84">
        <v>500000</v>
      </c>
      <c r="AV314" s="84"/>
      <c r="AW314" s="84"/>
      <c r="AX314" s="118">
        <f t="shared" si="441"/>
        <v>0</v>
      </c>
      <c r="AY314" s="195" t="e">
        <f t="shared" si="421"/>
        <v>#DIV/0!</v>
      </c>
      <c r="AZ314" s="118">
        <f t="shared" si="442"/>
        <v>0</v>
      </c>
      <c r="BA314" s="195" t="e">
        <f t="shared" si="422"/>
        <v>#DIV/0!</v>
      </c>
      <c r="BB314" s="84"/>
      <c r="BC314" s="84"/>
      <c r="BD314" s="84"/>
      <c r="BE314" s="84"/>
    </row>
    <row r="315" spans="2:59" s="214" customFormat="1" ht="139.5" customHeight="1" x14ac:dyDescent="0.25">
      <c r="B315" s="122" t="s">
        <v>67</v>
      </c>
      <c r="C315" s="128" t="s">
        <v>364</v>
      </c>
      <c r="D315" s="208"/>
      <c r="E315" s="78">
        <f>F315</f>
        <v>0</v>
      </c>
      <c r="F315" s="208">
        <f>F317</f>
        <v>0</v>
      </c>
      <c r="G315" s="208"/>
      <c r="H315" s="208"/>
      <c r="I315" s="208"/>
      <c r="J315" s="208"/>
      <c r="K315" s="78">
        <f t="shared" si="437"/>
        <v>26149.077959999999</v>
      </c>
      <c r="L315" s="78">
        <f>L317</f>
        <v>26149.077959999999</v>
      </c>
      <c r="M315" s="78"/>
      <c r="N315" s="208"/>
      <c r="O315" s="78">
        <f t="shared" si="432"/>
        <v>0</v>
      </c>
      <c r="P315" s="451">
        <f t="shared" si="423"/>
        <v>0</v>
      </c>
      <c r="Q315" s="117"/>
      <c r="R315" s="451">
        <f t="shared" si="424"/>
        <v>0</v>
      </c>
      <c r="S315" s="208"/>
      <c r="T315" s="208"/>
      <c r="U315" s="208"/>
      <c r="V315" s="208"/>
      <c r="W315" s="78">
        <v>0</v>
      </c>
      <c r="X315" s="192">
        <f t="shared" si="425"/>
        <v>0</v>
      </c>
      <c r="Y315" s="118"/>
      <c r="Z315" s="195">
        <f t="shared" si="426"/>
        <v>0</v>
      </c>
      <c r="AA315" s="208"/>
      <c r="AB315" s="208"/>
      <c r="AC315" s="208"/>
      <c r="AD315" s="208"/>
      <c r="AE315" s="118"/>
      <c r="AF315" s="195">
        <f t="shared" si="427"/>
        <v>0</v>
      </c>
      <c r="AG315" s="118"/>
      <c r="AH315" s="195">
        <f t="shared" si="428"/>
        <v>0</v>
      </c>
      <c r="AI315" s="208"/>
      <c r="AJ315" s="208"/>
      <c r="AK315" s="208"/>
      <c r="AL315" s="208"/>
      <c r="AM315" s="78">
        <f>AM316</f>
        <v>0</v>
      </c>
      <c r="AN315" s="78"/>
      <c r="AO315" s="208"/>
      <c r="AP315" s="78">
        <f>AQ315</f>
        <v>0</v>
      </c>
      <c r="AQ315" s="78">
        <f>AQ316</f>
        <v>0</v>
      </c>
      <c r="AR315" s="78"/>
      <c r="AS315" s="208"/>
      <c r="AT315" s="78">
        <f t="shared" si="438"/>
        <v>0</v>
      </c>
      <c r="AU315" s="78">
        <f>AU316</f>
        <v>0</v>
      </c>
      <c r="AV315" s="78"/>
      <c r="AW315" s="208"/>
      <c r="AX315" s="118"/>
      <c r="AY315" s="195">
        <f t="shared" si="421"/>
        <v>0</v>
      </c>
      <c r="AZ315" s="118">
        <f t="shared" si="442"/>
        <v>26149.077959999999</v>
      </c>
      <c r="BA315" s="195">
        <f t="shared" si="422"/>
        <v>1</v>
      </c>
      <c r="BB315" s="208"/>
      <c r="BC315" s="208"/>
      <c r="BD315" s="208"/>
      <c r="BE315" s="208"/>
    </row>
    <row r="316" spans="2:59" s="214" customFormat="1" ht="22.5" hidden="1" customHeight="1" x14ac:dyDescent="0.25">
      <c r="B316" s="122"/>
      <c r="C316" s="216"/>
      <c r="D316" s="208"/>
      <c r="E316" s="208"/>
      <c r="F316" s="208"/>
      <c r="G316" s="208"/>
      <c r="H316" s="208"/>
      <c r="I316" s="208"/>
      <c r="J316" s="208"/>
      <c r="K316" s="153">
        <f t="shared" si="437"/>
        <v>0</v>
      </c>
      <c r="L316" s="153">
        <f>F316</f>
        <v>0</v>
      </c>
      <c r="M316" s="153"/>
      <c r="N316" s="208"/>
      <c r="O316" s="117">
        <f t="shared" si="432"/>
        <v>0</v>
      </c>
      <c r="P316" s="451" t="e">
        <f t="shared" si="423"/>
        <v>#DIV/0!</v>
      </c>
      <c r="Q316" s="117"/>
      <c r="R316" s="451" t="e">
        <f t="shared" si="424"/>
        <v>#DIV/0!</v>
      </c>
      <c r="S316" s="208"/>
      <c r="T316" s="208"/>
      <c r="U316" s="208"/>
      <c r="V316" s="208"/>
      <c r="W316" s="117"/>
      <c r="X316" s="195" t="e">
        <f t="shared" si="425"/>
        <v>#DIV/0!</v>
      </c>
      <c r="Y316" s="118"/>
      <c r="Z316" s="195" t="e">
        <f t="shared" si="426"/>
        <v>#DIV/0!</v>
      </c>
      <c r="AA316" s="208"/>
      <c r="AB316" s="208"/>
      <c r="AC316" s="208"/>
      <c r="AD316" s="208"/>
      <c r="AE316" s="118"/>
      <c r="AF316" s="195" t="e">
        <f t="shared" si="427"/>
        <v>#DIV/0!</v>
      </c>
      <c r="AG316" s="118"/>
      <c r="AH316" s="195" t="e">
        <f t="shared" si="428"/>
        <v>#DIV/0!</v>
      </c>
      <c r="AI316" s="208"/>
      <c r="AJ316" s="208"/>
      <c r="AK316" s="208"/>
      <c r="AL316" s="208"/>
      <c r="AM316" s="153">
        <f>AG316</f>
        <v>0</v>
      </c>
      <c r="AN316" s="153"/>
      <c r="AO316" s="208"/>
      <c r="AP316" s="153">
        <f>AQ316</f>
        <v>0</v>
      </c>
      <c r="AQ316" s="153">
        <f>AK316</f>
        <v>0</v>
      </c>
      <c r="AR316" s="153"/>
      <c r="AS316" s="208"/>
      <c r="AT316" s="153">
        <f t="shared" si="438"/>
        <v>0</v>
      </c>
      <c r="AU316" s="153">
        <f>AK316</f>
        <v>0</v>
      </c>
      <c r="AV316" s="153"/>
      <c r="AW316" s="208"/>
      <c r="AX316" s="118"/>
      <c r="AY316" s="195" t="e">
        <f t="shared" si="421"/>
        <v>#DIV/0!</v>
      </c>
      <c r="AZ316" s="118">
        <f t="shared" si="442"/>
        <v>0</v>
      </c>
      <c r="BA316" s="195" t="e">
        <f t="shared" si="422"/>
        <v>#DIV/0!</v>
      </c>
      <c r="BB316" s="208"/>
      <c r="BC316" s="208"/>
      <c r="BD316" s="208"/>
      <c r="BE316" s="208"/>
    </row>
    <row r="317" spans="2:59" s="120" customFormat="1" ht="22.5" hidden="1" customHeight="1" x14ac:dyDescent="0.25">
      <c r="B317" s="115"/>
      <c r="C317" s="113" t="s">
        <v>66</v>
      </c>
      <c r="D317" s="117"/>
      <c r="E317" s="117">
        <f>F317</f>
        <v>0</v>
      </c>
      <c r="F317" s="117">
        <v>0</v>
      </c>
      <c r="G317" s="117"/>
      <c r="H317" s="117"/>
      <c r="I317" s="117"/>
      <c r="J317" s="117"/>
      <c r="K317" s="117">
        <f>L317</f>
        <v>26149.077959999999</v>
      </c>
      <c r="L317" s="117">
        <v>26149.077959999999</v>
      </c>
      <c r="M317" s="117"/>
      <c r="N317" s="117"/>
      <c r="O317" s="117">
        <f t="shared" si="432"/>
        <v>0</v>
      </c>
      <c r="P317" s="451">
        <f t="shared" si="423"/>
        <v>0</v>
      </c>
      <c r="Q317" s="117"/>
      <c r="R317" s="451">
        <f t="shared" si="424"/>
        <v>0</v>
      </c>
      <c r="S317" s="117"/>
      <c r="T317" s="117"/>
      <c r="U317" s="117"/>
      <c r="V317" s="117"/>
      <c r="W317" s="117"/>
      <c r="X317" s="195">
        <f t="shared" si="425"/>
        <v>0</v>
      </c>
      <c r="Y317" s="118"/>
      <c r="Z317" s="195">
        <f t="shared" si="426"/>
        <v>0</v>
      </c>
      <c r="AA317" s="117"/>
      <c r="AB317" s="117"/>
      <c r="AC317" s="117"/>
      <c r="AD317" s="117"/>
      <c r="AE317" s="118"/>
      <c r="AF317" s="195">
        <f t="shared" si="427"/>
        <v>0</v>
      </c>
      <c r="AG317" s="118"/>
      <c r="AH317" s="195">
        <f t="shared" si="428"/>
        <v>0</v>
      </c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8"/>
      <c r="AY317" s="195">
        <f t="shared" si="421"/>
        <v>0</v>
      </c>
      <c r="AZ317" s="118">
        <f t="shared" si="442"/>
        <v>26149.077959999999</v>
      </c>
      <c r="BA317" s="195">
        <f t="shared" si="422"/>
        <v>1</v>
      </c>
      <c r="BB317" s="117"/>
      <c r="BC317" s="117"/>
      <c r="BD317" s="117"/>
      <c r="BE317" s="117"/>
    </row>
    <row r="318" spans="2:59" s="214" customFormat="1" ht="130.5" hidden="1" customHeight="1" x14ac:dyDescent="0.25">
      <c r="B318" s="122" t="s">
        <v>131</v>
      </c>
      <c r="C318" s="128" t="s">
        <v>132</v>
      </c>
      <c r="D318" s="208"/>
      <c r="E318" s="78">
        <f>F318</f>
        <v>80000</v>
      </c>
      <c r="F318" s="78">
        <f>F319</f>
        <v>80000</v>
      </c>
      <c r="G318" s="208"/>
      <c r="H318" s="78">
        <f>I318</f>
        <v>-80000</v>
      </c>
      <c r="I318" s="78">
        <f>I319</f>
        <v>-80000</v>
      </c>
      <c r="J318" s="208"/>
      <c r="K318" s="78">
        <f>L318</f>
        <v>0</v>
      </c>
      <c r="L318" s="78">
        <f>SUM(L319:L320)</f>
        <v>0</v>
      </c>
      <c r="M318" s="78"/>
      <c r="N318" s="208"/>
      <c r="O318" s="117" t="e">
        <f t="shared" si="432"/>
        <v>#REF!</v>
      </c>
      <c r="P318" s="451" t="e">
        <f t="shared" si="423"/>
        <v>#REF!</v>
      </c>
      <c r="Q318" s="117" t="e">
        <f>Q319</f>
        <v>#REF!</v>
      </c>
      <c r="R318" s="451" t="e">
        <f t="shared" si="424"/>
        <v>#REF!</v>
      </c>
      <c r="S318" s="208"/>
      <c r="T318" s="208"/>
      <c r="U318" s="208"/>
      <c r="V318" s="208"/>
      <c r="W318" s="117" t="e">
        <f>Y318</f>
        <v>#REF!</v>
      </c>
      <c r="X318" s="195" t="e">
        <f t="shared" si="425"/>
        <v>#REF!</v>
      </c>
      <c r="Y318" s="118" t="e">
        <f>Y319</f>
        <v>#REF!</v>
      </c>
      <c r="Z318" s="195" t="e">
        <f t="shared" si="426"/>
        <v>#REF!</v>
      </c>
      <c r="AA318" s="208"/>
      <c r="AB318" s="208"/>
      <c r="AC318" s="208"/>
      <c r="AD318" s="208"/>
      <c r="AE318" s="118" t="e">
        <f>AG318</f>
        <v>#REF!</v>
      </c>
      <c r="AF318" s="195" t="e">
        <f t="shared" si="427"/>
        <v>#REF!</v>
      </c>
      <c r="AG318" s="118" t="e">
        <f>AG319</f>
        <v>#REF!</v>
      </c>
      <c r="AH318" s="195" t="e">
        <f t="shared" si="428"/>
        <v>#REF!</v>
      </c>
      <c r="AI318" s="208"/>
      <c r="AJ318" s="208"/>
      <c r="AK318" s="208"/>
      <c r="AL318" s="208"/>
      <c r="AM318" s="78">
        <f>AM319</f>
        <v>0</v>
      </c>
      <c r="AN318" s="78"/>
      <c r="AO318" s="208"/>
      <c r="AP318" s="78">
        <f>AQ318</f>
        <v>0</v>
      </c>
      <c r="AQ318" s="78">
        <f>AQ319</f>
        <v>0</v>
      </c>
      <c r="AR318" s="78"/>
      <c r="AS318" s="208"/>
      <c r="AT318" s="78">
        <f>AU318</f>
        <v>0</v>
      </c>
      <c r="AU318" s="78">
        <f>AU319</f>
        <v>0</v>
      </c>
      <c r="AV318" s="78"/>
      <c r="AW318" s="208"/>
      <c r="AX318" s="118" t="e">
        <f>AZ318</f>
        <v>#REF!</v>
      </c>
      <c r="AY318" s="195" t="e">
        <f t="shared" si="421"/>
        <v>#REF!</v>
      </c>
      <c r="AZ318" s="118" t="e">
        <f t="shared" si="442"/>
        <v>#REF!</v>
      </c>
      <c r="BA318" s="195" t="e">
        <f t="shared" si="422"/>
        <v>#REF!</v>
      </c>
      <c r="BB318" s="208"/>
      <c r="BC318" s="208"/>
      <c r="BD318" s="208"/>
      <c r="BE318" s="208"/>
    </row>
    <row r="319" spans="2:59" s="120" customFormat="1" ht="22.5" hidden="1" customHeight="1" x14ac:dyDescent="0.25">
      <c r="B319" s="115"/>
      <c r="C319" s="113" t="s">
        <v>65</v>
      </c>
      <c r="D319" s="117"/>
      <c r="E319" s="117">
        <f>F319</f>
        <v>80000</v>
      </c>
      <c r="F319" s="117">
        <v>80000</v>
      </c>
      <c r="G319" s="117"/>
      <c r="H319" s="117">
        <f>I319</f>
        <v>-80000</v>
      </c>
      <c r="I319" s="117">
        <f>L319-F319</f>
        <v>-80000</v>
      </c>
      <c r="J319" s="117"/>
      <c r="K319" s="117">
        <f>L319</f>
        <v>0</v>
      </c>
      <c r="L319" s="117">
        <v>0</v>
      </c>
      <c r="M319" s="117"/>
      <c r="N319" s="117"/>
      <c r="O319" s="117" t="e">
        <f t="shared" si="432"/>
        <v>#REF!</v>
      </c>
      <c r="P319" s="451" t="e">
        <f t="shared" si="423"/>
        <v>#REF!</v>
      </c>
      <c r="Q319" s="117" t="e">
        <f>#REF!-L319</f>
        <v>#REF!</v>
      </c>
      <c r="R319" s="451" t="e">
        <f t="shared" si="424"/>
        <v>#REF!</v>
      </c>
      <c r="S319" s="117"/>
      <c r="T319" s="117"/>
      <c r="U319" s="117"/>
      <c r="V319" s="117"/>
      <c r="W319" s="117" t="e">
        <f>Y319</f>
        <v>#REF!</v>
      </c>
      <c r="X319" s="195" t="e">
        <f t="shared" si="425"/>
        <v>#REF!</v>
      </c>
      <c r="Y319" s="118" t="e">
        <f>#REF!-U319</f>
        <v>#REF!</v>
      </c>
      <c r="Z319" s="195" t="e">
        <f t="shared" si="426"/>
        <v>#REF!</v>
      </c>
      <c r="AA319" s="117"/>
      <c r="AB319" s="117"/>
      <c r="AC319" s="117"/>
      <c r="AD319" s="117"/>
      <c r="AE319" s="118" t="e">
        <f>AG319</f>
        <v>#REF!</v>
      </c>
      <c r="AF319" s="195" t="e">
        <f t="shared" si="427"/>
        <v>#REF!</v>
      </c>
      <c r="AG319" s="118" t="e">
        <f>#REF!-AC319</f>
        <v>#REF!</v>
      </c>
      <c r="AH319" s="195" t="e">
        <f t="shared" si="428"/>
        <v>#REF!</v>
      </c>
      <c r="AI319" s="117"/>
      <c r="AJ319" s="117"/>
      <c r="AK319" s="117"/>
      <c r="AL319" s="117"/>
      <c r="AM319" s="117">
        <v>0</v>
      </c>
      <c r="AN319" s="117"/>
      <c r="AO319" s="117"/>
      <c r="AP319" s="117">
        <f>AQ319</f>
        <v>0</v>
      </c>
      <c r="AQ319" s="117">
        <v>0</v>
      </c>
      <c r="AR319" s="117"/>
      <c r="AS319" s="117"/>
      <c r="AT319" s="117">
        <f>AU319</f>
        <v>0</v>
      </c>
      <c r="AU319" s="117">
        <v>0</v>
      </c>
      <c r="AV319" s="117"/>
      <c r="AW319" s="117"/>
      <c r="AX319" s="118" t="e">
        <f>AZ319</f>
        <v>#REF!</v>
      </c>
      <c r="AY319" s="195" t="e">
        <f t="shared" si="421"/>
        <v>#REF!</v>
      </c>
      <c r="AZ319" s="118" t="e">
        <f t="shared" si="442"/>
        <v>#REF!</v>
      </c>
      <c r="BA319" s="195" t="e">
        <f t="shared" si="422"/>
        <v>#REF!</v>
      </c>
      <c r="BB319" s="117"/>
      <c r="BC319" s="117"/>
      <c r="BD319" s="117"/>
      <c r="BE319" s="117"/>
    </row>
    <row r="320" spans="2:59" s="120" customFormat="1" ht="22.5" hidden="1" customHeight="1" x14ac:dyDescent="0.25">
      <c r="B320" s="115"/>
      <c r="C320" s="113" t="s">
        <v>66</v>
      </c>
      <c r="D320" s="117"/>
      <c r="E320" s="117"/>
      <c r="F320" s="117"/>
      <c r="G320" s="117"/>
      <c r="H320" s="117"/>
      <c r="I320" s="117"/>
      <c r="J320" s="117"/>
      <c r="K320" s="117">
        <f>L320</f>
        <v>0</v>
      </c>
      <c r="L320" s="117">
        <v>0</v>
      </c>
      <c r="M320" s="117"/>
      <c r="N320" s="117"/>
      <c r="O320" s="117" t="e">
        <f t="shared" si="432"/>
        <v>#REF!</v>
      </c>
      <c r="P320" s="451" t="e">
        <f t="shared" si="423"/>
        <v>#REF!</v>
      </c>
      <c r="Q320" s="117" t="e">
        <f>#REF!-L320</f>
        <v>#REF!</v>
      </c>
      <c r="R320" s="451" t="e">
        <f t="shared" si="424"/>
        <v>#REF!</v>
      </c>
      <c r="S320" s="117"/>
      <c r="T320" s="117"/>
      <c r="U320" s="117"/>
      <c r="V320" s="117"/>
      <c r="W320" s="117" t="e">
        <f>Y320</f>
        <v>#REF!</v>
      </c>
      <c r="X320" s="195" t="e">
        <f t="shared" si="425"/>
        <v>#REF!</v>
      </c>
      <c r="Y320" s="118" t="e">
        <f>#REF!-U320</f>
        <v>#REF!</v>
      </c>
      <c r="Z320" s="195" t="e">
        <f t="shared" si="426"/>
        <v>#REF!</v>
      </c>
      <c r="AA320" s="117"/>
      <c r="AB320" s="117"/>
      <c r="AC320" s="117"/>
      <c r="AD320" s="117"/>
      <c r="AE320" s="118" t="e">
        <f>AG320</f>
        <v>#REF!</v>
      </c>
      <c r="AF320" s="195" t="e">
        <f t="shared" si="427"/>
        <v>#REF!</v>
      </c>
      <c r="AG320" s="118" t="e">
        <f>#REF!-AC320</f>
        <v>#REF!</v>
      </c>
      <c r="AH320" s="195" t="e">
        <f t="shared" si="428"/>
        <v>#REF!</v>
      </c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8" t="e">
        <f>AZ320</f>
        <v>#REF!</v>
      </c>
      <c r="AY320" s="195" t="e">
        <f t="shared" si="421"/>
        <v>#REF!</v>
      </c>
      <c r="AZ320" s="118" t="e">
        <f t="shared" si="442"/>
        <v>#REF!</v>
      </c>
      <c r="BA320" s="195" t="e">
        <f t="shared" si="422"/>
        <v>#REF!</v>
      </c>
      <c r="BB320" s="117"/>
      <c r="BC320" s="117"/>
      <c r="BD320" s="117"/>
      <c r="BE320" s="117"/>
    </row>
    <row r="321" spans="2:57" s="215" customFormat="1" ht="90" hidden="1" customHeight="1" x14ac:dyDescent="0.25">
      <c r="B321" s="122" t="s">
        <v>133</v>
      </c>
      <c r="C321" s="128" t="s">
        <v>134</v>
      </c>
      <c r="D321" s="212"/>
      <c r="E321" s="123">
        <f t="shared" ref="E321" si="444">F321+G321</f>
        <v>1000</v>
      </c>
      <c r="F321" s="212">
        <f>SUM(F323:F324)</f>
        <v>1000</v>
      </c>
      <c r="G321" s="212">
        <f>SUM(G323:G324)</f>
        <v>0</v>
      </c>
      <c r="H321" s="212"/>
      <c r="I321" s="212"/>
      <c r="J321" s="212"/>
      <c r="K321" s="78">
        <f t="shared" ref="K321:K326" si="445">L321</f>
        <v>0</v>
      </c>
      <c r="L321" s="78">
        <f>L322+L326</f>
        <v>0</v>
      </c>
      <c r="M321" s="78"/>
      <c r="N321" s="212"/>
      <c r="O321" s="117">
        <f t="shared" si="432"/>
        <v>0</v>
      </c>
      <c r="P321" s="451" t="e">
        <f t="shared" si="423"/>
        <v>#DIV/0!</v>
      </c>
      <c r="Q321" s="117">
        <f>Q322+Q326</f>
        <v>0</v>
      </c>
      <c r="R321" s="451" t="e">
        <f t="shared" si="424"/>
        <v>#DIV/0!</v>
      </c>
      <c r="S321" s="212"/>
      <c r="T321" s="212"/>
      <c r="U321" s="212"/>
      <c r="V321" s="212"/>
      <c r="W321" s="117">
        <f>Y321</f>
        <v>0</v>
      </c>
      <c r="X321" s="195" t="e">
        <f t="shared" si="425"/>
        <v>#DIV/0!</v>
      </c>
      <c r="Y321" s="118">
        <f>Y322+Y326</f>
        <v>0</v>
      </c>
      <c r="Z321" s="195" t="e">
        <f t="shared" si="426"/>
        <v>#DIV/0!</v>
      </c>
      <c r="AA321" s="212"/>
      <c r="AB321" s="212"/>
      <c r="AC321" s="212"/>
      <c r="AD321" s="212"/>
      <c r="AE321" s="118">
        <f>AG321</f>
        <v>0</v>
      </c>
      <c r="AF321" s="195" t="e">
        <f t="shared" si="427"/>
        <v>#DIV/0!</v>
      </c>
      <c r="AG321" s="118">
        <f>AG322+AG326</f>
        <v>0</v>
      </c>
      <c r="AH321" s="195" t="e">
        <f t="shared" si="428"/>
        <v>#DIV/0!</v>
      </c>
      <c r="AI321" s="212"/>
      <c r="AJ321" s="212"/>
      <c r="AK321" s="212"/>
      <c r="AL321" s="212"/>
      <c r="AM321" s="78">
        <f>AM322+AM326</f>
        <v>500000</v>
      </c>
      <c r="AN321" s="78"/>
      <c r="AO321" s="212"/>
      <c r="AP321" s="78" t="e">
        <f>AQ321</f>
        <v>#REF!</v>
      </c>
      <c r="AQ321" s="78" t="e">
        <f>AQ322</f>
        <v>#REF!</v>
      </c>
      <c r="AR321" s="78"/>
      <c r="AS321" s="212"/>
      <c r="AT321" s="78">
        <f t="shared" ref="AT321:AT324" si="446">AU321</f>
        <v>561675.05822000001</v>
      </c>
      <c r="AU321" s="78">
        <f>AU322+AU326</f>
        <v>561675.05822000001</v>
      </c>
      <c r="AV321" s="78"/>
      <c r="AW321" s="212"/>
      <c r="AX321" s="118">
        <f>AZ321</f>
        <v>0</v>
      </c>
      <c r="AY321" s="195" t="e">
        <f t="shared" si="421"/>
        <v>#DIV/0!</v>
      </c>
      <c r="AZ321" s="118">
        <f t="shared" si="442"/>
        <v>0</v>
      </c>
      <c r="BA321" s="195" t="e">
        <f t="shared" si="422"/>
        <v>#DIV/0!</v>
      </c>
      <c r="BB321" s="212"/>
      <c r="BC321" s="212"/>
      <c r="BD321" s="212"/>
      <c r="BE321" s="212"/>
    </row>
    <row r="322" spans="2:57" s="108" customFormat="1" ht="45.75" hidden="1" customHeight="1" x14ac:dyDescent="0.25">
      <c r="B322" s="76"/>
      <c r="C322" s="77" t="s">
        <v>56</v>
      </c>
      <c r="D322" s="79"/>
      <c r="E322" s="79"/>
      <c r="F322" s="79"/>
      <c r="G322" s="79"/>
      <c r="H322" s="79"/>
      <c r="I322" s="79"/>
      <c r="J322" s="79"/>
      <c r="K322" s="514">
        <f t="shared" si="445"/>
        <v>0</v>
      </c>
      <c r="L322" s="514">
        <f>SUM(L323:L325)</f>
        <v>0</v>
      </c>
      <c r="M322" s="106"/>
      <c r="N322" s="106"/>
      <c r="O322" s="117">
        <f t="shared" si="432"/>
        <v>0</v>
      </c>
      <c r="P322" s="451" t="e">
        <f t="shared" si="423"/>
        <v>#DIV/0!</v>
      </c>
      <c r="Q322" s="117">
        <f>Q325</f>
        <v>0</v>
      </c>
      <c r="R322" s="451" t="e">
        <f t="shared" si="424"/>
        <v>#DIV/0!</v>
      </c>
      <c r="S322" s="514"/>
      <c r="T322" s="514"/>
      <c r="U322" s="514"/>
      <c r="V322" s="514"/>
      <c r="W322" s="117">
        <f>Y322</f>
        <v>0</v>
      </c>
      <c r="X322" s="195" t="e">
        <f t="shared" si="425"/>
        <v>#DIV/0!</v>
      </c>
      <c r="Y322" s="118">
        <f>Y325</f>
        <v>0</v>
      </c>
      <c r="Z322" s="195" t="e">
        <f t="shared" si="426"/>
        <v>#DIV/0!</v>
      </c>
      <c r="AA322" s="79"/>
      <c r="AB322" s="79"/>
      <c r="AC322" s="79"/>
      <c r="AD322" s="79"/>
      <c r="AE322" s="118">
        <f>AG322</f>
        <v>0</v>
      </c>
      <c r="AF322" s="195" t="e">
        <f t="shared" si="427"/>
        <v>#DIV/0!</v>
      </c>
      <c r="AG322" s="118">
        <f>AG325</f>
        <v>0</v>
      </c>
      <c r="AH322" s="195" t="e">
        <f t="shared" si="428"/>
        <v>#DIV/0!</v>
      </c>
      <c r="AI322" s="79"/>
      <c r="AJ322" s="79"/>
      <c r="AK322" s="79"/>
      <c r="AL322" s="79"/>
      <c r="AM322" s="79">
        <f>SUM(AM323:AM325)</f>
        <v>0</v>
      </c>
      <c r="AN322" s="106"/>
      <c r="AO322" s="106"/>
      <c r="AP322" s="79" t="e">
        <f>AQ322</f>
        <v>#REF!</v>
      </c>
      <c r="AQ322" s="79" t="e">
        <f>SUM(AQ323:AQ325)</f>
        <v>#REF!</v>
      </c>
      <c r="AR322" s="106"/>
      <c r="AS322" s="106"/>
      <c r="AT322" s="79">
        <f t="shared" si="446"/>
        <v>61675.058219999999</v>
      </c>
      <c r="AU322" s="79">
        <f>SUM(AU323:AU325)</f>
        <v>61675.058219999999</v>
      </c>
      <c r="AV322" s="106"/>
      <c r="AW322" s="106"/>
      <c r="AX322" s="118">
        <f>AZ322</f>
        <v>0</v>
      </c>
      <c r="AY322" s="195" t="e">
        <f t="shared" si="421"/>
        <v>#DIV/0!</v>
      </c>
      <c r="AZ322" s="118">
        <f t="shared" si="442"/>
        <v>0</v>
      </c>
      <c r="BA322" s="195" t="e">
        <f t="shared" si="422"/>
        <v>#DIV/0!</v>
      </c>
      <c r="BB322" s="413"/>
      <c r="BC322" s="413"/>
      <c r="BD322" s="413"/>
      <c r="BE322" s="413"/>
    </row>
    <row r="323" spans="2:57" s="120" customFormat="1" ht="27" hidden="1" customHeight="1" x14ac:dyDescent="0.25">
      <c r="B323" s="115"/>
      <c r="C323" s="113" t="s">
        <v>65</v>
      </c>
      <c r="D323" s="117"/>
      <c r="E323" s="117">
        <f t="shared" ref="E323:E324" si="447">F323+G323</f>
        <v>1000</v>
      </c>
      <c r="F323" s="117">
        <v>1000</v>
      </c>
      <c r="G323" s="117"/>
      <c r="H323" s="117"/>
      <c r="I323" s="117"/>
      <c r="J323" s="117"/>
      <c r="K323" s="117">
        <f t="shared" si="445"/>
        <v>0</v>
      </c>
      <c r="L323" s="117">
        <v>0</v>
      </c>
      <c r="M323" s="117"/>
      <c r="N323" s="117"/>
      <c r="O323" s="117">
        <f t="shared" si="432"/>
        <v>0</v>
      </c>
      <c r="P323" s="451" t="e">
        <f t="shared" si="423"/>
        <v>#DIV/0!</v>
      </c>
      <c r="Q323" s="117">
        <f>AA323-L323</f>
        <v>0</v>
      </c>
      <c r="R323" s="451" t="e">
        <f t="shared" si="424"/>
        <v>#DIV/0!</v>
      </c>
      <c r="S323" s="117"/>
      <c r="T323" s="117"/>
      <c r="U323" s="117"/>
      <c r="V323" s="117"/>
      <c r="W323" s="117">
        <f t="shared" ref="W323:W326" si="448">Y323+AC323</f>
        <v>0</v>
      </c>
      <c r="X323" s="195" t="e">
        <f t="shared" si="425"/>
        <v>#DIV/0!</v>
      </c>
      <c r="Y323" s="118">
        <f>AJ323-U323</f>
        <v>0</v>
      </c>
      <c r="Z323" s="195" t="e">
        <f t="shared" si="426"/>
        <v>#DIV/0!</v>
      </c>
      <c r="AA323" s="117"/>
      <c r="AB323" s="117"/>
      <c r="AC323" s="117"/>
      <c r="AD323" s="117"/>
      <c r="AE323" s="118">
        <f t="shared" ref="AE323:AE326" si="449">AG323+AK323</f>
        <v>0</v>
      </c>
      <c r="AF323" s="195" t="e">
        <f t="shared" si="427"/>
        <v>#DIV/0!</v>
      </c>
      <c r="AG323" s="118">
        <f>AR323-AC323</f>
        <v>0</v>
      </c>
      <c r="AH323" s="195" t="e">
        <f t="shared" si="428"/>
        <v>#DIV/0!</v>
      </c>
      <c r="AI323" s="117"/>
      <c r="AJ323" s="117"/>
      <c r="AK323" s="117"/>
      <c r="AL323" s="117"/>
      <c r="AM323" s="117">
        <f>AU323-AA323</f>
        <v>0</v>
      </c>
      <c r="AN323" s="117"/>
      <c r="AO323" s="117"/>
      <c r="AP323" s="117">
        <f>AQ323</f>
        <v>0</v>
      </c>
      <c r="AQ323" s="117">
        <f>AX323-AE323</f>
        <v>0</v>
      </c>
      <c r="AR323" s="117"/>
      <c r="AS323" s="117"/>
      <c r="AT323" s="117">
        <f t="shared" si="446"/>
        <v>0</v>
      </c>
      <c r="AU323" s="117">
        <f>AA323</f>
        <v>0</v>
      </c>
      <c r="AV323" s="117"/>
      <c r="AW323" s="117"/>
      <c r="AX323" s="118">
        <f t="shared" ref="AX323:AX326" si="450">AZ323+BD323</f>
        <v>0</v>
      </c>
      <c r="AY323" s="195" t="e">
        <f t="shared" si="421"/>
        <v>#DIV/0!</v>
      </c>
      <c r="AZ323" s="118">
        <f t="shared" si="442"/>
        <v>0</v>
      </c>
      <c r="BA323" s="195" t="e">
        <f t="shared" si="422"/>
        <v>#DIV/0!</v>
      </c>
      <c r="BB323" s="117"/>
      <c r="BC323" s="117"/>
      <c r="BD323" s="117"/>
      <c r="BE323" s="117"/>
    </row>
    <row r="324" spans="2:57" s="120" customFormat="1" ht="22.5" hidden="1" customHeight="1" x14ac:dyDescent="0.25">
      <c r="B324" s="115"/>
      <c r="C324" s="113" t="s">
        <v>66</v>
      </c>
      <c r="D324" s="117"/>
      <c r="E324" s="117">
        <f t="shared" si="447"/>
        <v>0</v>
      </c>
      <c r="F324" s="117"/>
      <c r="G324" s="117"/>
      <c r="H324" s="117"/>
      <c r="I324" s="117"/>
      <c r="J324" s="117"/>
      <c r="K324" s="117">
        <f t="shared" si="445"/>
        <v>0</v>
      </c>
      <c r="L324" s="117">
        <v>0</v>
      </c>
      <c r="M324" s="117"/>
      <c r="N324" s="117"/>
      <c r="O324" s="117">
        <f t="shared" si="432"/>
        <v>0</v>
      </c>
      <c r="P324" s="451" t="e">
        <f t="shared" si="423"/>
        <v>#DIV/0!</v>
      </c>
      <c r="Q324" s="117">
        <f>AA324-L324</f>
        <v>0</v>
      </c>
      <c r="R324" s="451" t="e">
        <f t="shared" si="424"/>
        <v>#DIV/0!</v>
      </c>
      <c r="S324" s="117"/>
      <c r="T324" s="117"/>
      <c r="U324" s="117"/>
      <c r="V324" s="117"/>
      <c r="W324" s="117">
        <f t="shared" si="448"/>
        <v>0</v>
      </c>
      <c r="X324" s="195" t="e">
        <f t="shared" si="425"/>
        <v>#DIV/0!</v>
      </c>
      <c r="Y324" s="118">
        <f>AJ324-U324</f>
        <v>0</v>
      </c>
      <c r="Z324" s="195" t="e">
        <f t="shared" si="426"/>
        <v>#DIV/0!</v>
      </c>
      <c r="AA324" s="117"/>
      <c r="AB324" s="117"/>
      <c r="AC324" s="117"/>
      <c r="AD324" s="117"/>
      <c r="AE324" s="118">
        <f t="shared" si="449"/>
        <v>0</v>
      </c>
      <c r="AF324" s="195" t="e">
        <f t="shared" si="427"/>
        <v>#DIV/0!</v>
      </c>
      <c r="AG324" s="118">
        <f>AR324-AC324</f>
        <v>0</v>
      </c>
      <c r="AH324" s="195" t="e">
        <f t="shared" si="428"/>
        <v>#DIV/0!</v>
      </c>
      <c r="AI324" s="117"/>
      <c r="AJ324" s="117"/>
      <c r="AK324" s="117"/>
      <c r="AL324" s="117"/>
      <c r="AM324" s="117"/>
      <c r="AN324" s="117"/>
      <c r="AO324" s="117"/>
      <c r="AP324" s="117">
        <f>AQ324</f>
        <v>0</v>
      </c>
      <c r="AQ324" s="117"/>
      <c r="AR324" s="117"/>
      <c r="AS324" s="117"/>
      <c r="AT324" s="117">
        <f t="shared" si="446"/>
        <v>0</v>
      </c>
      <c r="AU324" s="117">
        <f>AA324</f>
        <v>0</v>
      </c>
      <c r="AV324" s="117"/>
      <c r="AW324" s="117"/>
      <c r="AX324" s="118">
        <f t="shared" si="450"/>
        <v>0</v>
      </c>
      <c r="AY324" s="195" t="e">
        <f t="shared" si="421"/>
        <v>#DIV/0!</v>
      </c>
      <c r="AZ324" s="118">
        <f t="shared" si="442"/>
        <v>0</v>
      </c>
      <c r="BA324" s="195" t="e">
        <f t="shared" si="422"/>
        <v>#DIV/0!</v>
      </c>
      <c r="BB324" s="117"/>
      <c r="BC324" s="117"/>
      <c r="BD324" s="117"/>
      <c r="BE324" s="117"/>
    </row>
    <row r="325" spans="2:57" s="120" customFormat="1" ht="62.25" hidden="1" customHeight="1" x14ac:dyDescent="0.25">
      <c r="B325" s="115"/>
      <c r="C325" s="113" t="s">
        <v>73</v>
      </c>
      <c r="D325" s="117"/>
      <c r="E325" s="117"/>
      <c r="F325" s="117"/>
      <c r="G325" s="117"/>
      <c r="H325" s="117"/>
      <c r="I325" s="117"/>
      <c r="J325" s="117"/>
      <c r="K325" s="117">
        <f t="shared" si="445"/>
        <v>0</v>
      </c>
      <c r="L325" s="117">
        <v>0</v>
      </c>
      <c r="M325" s="117"/>
      <c r="N325" s="117"/>
      <c r="O325" s="117">
        <f t="shared" si="432"/>
        <v>0</v>
      </c>
      <c r="P325" s="451" t="e">
        <f t="shared" si="423"/>
        <v>#DIV/0!</v>
      </c>
      <c r="Q325" s="117">
        <f>AA325-L325</f>
        <v>0</v>
      </c>
      <c r="R325" s="451" t="e">
        <f t="shared" si="424"/>
        <v>#DIV/0!</v>
      </c>
      <c r="S325" s="117"/>
      <c r="T325" s="117"/>
      <c r="U325" s="117"/>
      <c r="V325" s="117"/>
      <c r="W325" s="117">
        <f t="shared" si="448"/>
        <v>0</v>
      </c>
      <c r="X325" s="195" t="e">
        <f t="shared" si="425"/>
        <v>#DIV/0!</v>
      </c>
      <c r="Y325" s="118">
        <f>AJ325-U325</f>
        <v>0</v>
      </c>
      <c r="Z325" s="195" t="e">
        <f t="shared" si="426"/>
        <v>#DIV/0!</v>
      </c>
      <c r="AA325" s="117"/>
      <c r="AB325" s="117"/>
      <c r="AC325" s="117"/>
      <c r="AD325" s="117"/>
      <c r="AE325" s="118">
        <f t="shared" si="449"/>
        <v>0</v>
      </c>
      <c r="AF325" s="195" t="e">
        <f t="shared" si="427"/>
        <v>#DIV/0!</v>
      </c>
      <c r="AG325" s="118">
        <f>AR325-AC325</f>
        <v>0</v>
      </c>
      <c r="AH325" s="195" t="e">
        <f t="shared" si="428"/>
        <v>#DIV/0!</v>
      </c>
      <c r="AI325" s="117"/>
      <c r="AJ325" s="117"/>
      <c r="AK325" s="117"/>
      <c r="AL325" s="117"/>
      <c r="AM325" s="117"/>
      <c r="AN325" s="117"/>
      <c r="AO325" s="117"/>
      <c r="AP325" s="117" t="e">
        <f>AQ325</f>
        <v>#REF!</v>
      </c>
      <c r="AQ325" s="117" t="e">
        <f>AA325-#REF!</f>
        <v>#REF!</v>
      </c>
      <c r="AR325" s="117"/>
      <c r="AS325" s="117"/>
      <c r="AT325" s="117">
        <f>AA325</f>
        <v>0</v>
      </c>
      <c r="AU325" s="117">
        <f>AA325+61675.05822</f>
        <v>61675.058219999999</v>
      </c>
      <c r="AV325" s="117"/>
      <c r="AW325" s="117"/>
      <c r="AX325" s="118">
        <f t="shared" si="450"/>
        <v>0</v>
      </c>
      <c r="AY325" s="195" t="e">
        <f t="shared" si="421"/>
        <v>#DIV/0!</v>
      </c>
      <c r="AZ325" s="118">
        <f t="shared" si="442"/>
        <v>0</v>
      </c>
      <c r="BA325" s="195" t="e">
        <f t="shared" si="422"/>
        <v>#DIV/0!</v>
      </c>
      <c r="BB325" s="117"/>
      <c r="BC325" s="117"/>
      <c r="BD325" s="117"/>
      <c r="BE325" s="117"/>
    </row>
    <row r="326" spans="2:57" s="86" customFormat="1" ht="46.5" hidden="1" customHeight="1" x14ac:dyDescent="0.25">
      <c r="B326" s="82"/>
      <c r="C326" s="83" t="s">
        <v>57</v>
      </c>
      <c r="D326" s="84"/>
      <c r="E326" s="84"/>
      <c r="F326" s="84"/>
      <c r="G326" s="84"/>
      <c r="H326" s="84"/>
      <c r="I326" s="84"/>
      <c r="J326" s="84"/>
      <c r="K326" s="84">
        <f t="shared" si="445"/>
        <v>0</v>
      </c>
      <c r="L326" s="84">
        <v>0</v>
      </c>
      <c r="M326" s="84"/>
      <c r="N326" s="84"/>
      <c r="O326" s="117">
        <f t="shared" si="432"/>
        <v>0</v>
      </c>
      <c r="P326" s="451" t="e">
        <f t="shared" si="423"/>
        <v>#DIV/0!</v>
      </c>
      <c r="Q326" s="117">
        <f>AA326-L326</f>
        <v>0</v>
      </c>
      <c r="R326" s="451" t="e">
        <f t="shared" si="424"/>
        <v>#DIV/0!</v>
      </c>
      <c r="S326" s="84"/>
      <c r="T326" s="84"/>
      <c r="U326" s="84"/>
      <c r="V326" s="84"/>
      <c r="W326" s="117">
        <f t="shared" si="448"/>
        <v>0</v>
      </c>
      <c r="X326" s="195" t="e">
        <f t="shared" si="425"/>
        <v>#DIV/0!</v>
      </c>
      <c r="Y326" s="118">
        <f>AJ326-U326</f>
        <v>0</v>
      </c>
      <c r="Z326" s="195" t="e">
        <f t="shared" si="426"/>
        <v>#DIV/0!</v>
      </c>
      <c r="AA326" s="84"/>
      <c r="AB326" s="84"/>
      <c r="AC326" s="84"/>
      <c r="AD326" s="84"/>
      <c r="AE326" s="118">
        <f t="shared" si="449"/>
        <v>0</v>
      </c>
      <c r="AF326" s="195" t="e">
        <f t="shared" si="427"/>
        <v>#DIV/0!</v>
      </c>
      <c r="AG326" s="118">
        <f>AR326-AC326</f>
        <v>0</v>
      </c>
      <c r="AH326" s="195" t="e">
        <f t="shared" si="428"/>
        <v>#DIV/0!</v>
      </c>
      <c r="AI326" s="84"/>
      <c r="AJ326" s="84"/>
      <c r="AK326" s="84"/>
      <c r="AL326" s="84"/>
      <c r="AM326" s="84">
        <f>AU326-AA326</f>
        <v>500000</v>
      </c>
      <c r="AN326" s="84"/>
      <c r="AO326" s="84"/>
      <c r="AP326" s="84"/>
      <c r="AQ326" s="84"/>
      <c r="AR326" s="84"/>
      <c r="AS326" s="84"/>
      <c r="AT326" s="84">
        <f t="shared" ref="AT326" si="451">AU326</f>
        <v>500000</v>
      </c>
      <c r="AU326" s="84">
        <v>500000</v>
      </c>
      <c r="AV326" s="84"/>
      <c r="AW326" s="84"/>
      <c r="AX326" s="118">
        <f t="shared" si="450"/>
        <v>0</v>
      </c>
      <c r="AY326" s="195" t="e">
        <f t="shared" si="421"/>
        <v>#DIV/0!</v>
      </c>
      <c r="AZ326" s="118">
        <f t="shared" si="442"/>
        <v>0</v>
      </c>
      <c r="BA326" s="195" t="e">
        <f t="shared" si="422"/>
        <v>#DIV/0!</v>
      </c>
      <c r="BB326" s="84"/>
      <c r="BC326" s="84"/>
      <c r="BD326" s="84"/>
      <c r="BE326" s="84"/>
    </row>
    <row r="327" spans="2:57" s="120" customFormat="1" ht="22.5" hidden="1" customHeight="1" x14ac:dyDescent="0.25">
      <c r="B327" s="115"/>
      <c r="C327" s="113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>
        <f t="shared" si="432"/>
        <v>0</v>
      </c>
      <c r="P327" s="451" t="e">
        <f t="shared" si="423"/>
        <v>#DIV/0!</v>
      </c>
      <c r="Q327" s="117"/>
      <c r="R327" s="451" t="e">
        <f t="shared" si="424"/>
        <v>#DIV/0!</v>
      </c>
      <c r="S327" s="117"/>
      <c r="T327" s="117"/>
      <c r="U327" s="117"/>
      <c r="V327" s="117"/>
      <c r="W327" s="117"/>
      <c r="X327" s="195" t="e">
        <f t="shared" si="425"/>
        <v>#DIV/0!</v>
      </c>
      <c r="Y327" s="118"/>
      <c r="Z327" s="195" t="e">
        <f t="shared" si="426"/>
        <v>#DIV/0!</v>
      </c>
      <c r="AA327" s="117"/>
      <c r="AB327" s="117"/>
      <c r="AC327" s="117"/>
      <c r="AD327" s="117"/>
      <c r="AE327" s="118"/>
      <c r="AF327" s="195" t="e">
        <f t="shared" si="427"/>
        <v>#DIV/0!</v>
      </c>
      <c r="AG327" s="118"/>
      <c r="AH327" s="195" t="e">
        <f t="shared" si="428"/>
        <v>#DIV/0!</v>
      </c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8"/>
      <c r="AY327" s="195" t="e">
        <f t="shared" si="421"/>
        <v>#DIV/0!</v>
      </c>
      <c r="AZ327" s="118">
        <f t="shared" si="442"/>
        <v>0</v>
      </c>
      <c r="BA327" s="195" t="e">
        <f t="shared" si="422"/>
        <v>#DIV/0!</v>
      </c>
      <c r="BB327" s="117"/>
      <c r="BC327" s="117"/>
      <c r="BD327" s="117"/>
      <c r="BE327" s="117"/>
    </row>
    <row r="328" spans="2:57" s="120" customFormat="1" ht="22.5" hidden="1" customHeight="1" x14ac:dyDescent="0.25">
      <c r="B328" s="115"/>
      <c r="C328" s="113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>
        <f t="shared" si="432"/>
        <v>0</v>
      </c>
      <c r="P328" s="451" t="e">
        <f t="shared" si="423"/>
        <v>#DIV/0!</v>
      </c>
      <c r="Q328" s="117"/>
      <c r="R328" s="451" t="e">
        <f t="shared" si="424"/>
        <v>#DIV/0!</v>
      </c>
      <c r="S328" s="117"/>
      <c r="T328" s="117"/>
      <c r="U328" s="117"/>
      <c r="V328" s="117"/>
      <c r="W328" s="117"/>
      <c r="X328" s="195" t="e">
        <f t="shared" si="425"/>
        <v>#DIV/0!</v>
      </c>
      <c r="Y328" s="118"/>
      <c r="Z328" s="195" t="e">
        <f t="shared" si="426"/>
        <v>#DIV/0!</v>
      </c>
      <c r="AA328" s="117"/>
      <c r="AB328" s="117"/>
      <c r="AC328" s="117"/>
      <c r="AD328" s="117"/>
      <c r="AE328" s="118"/>
      <c r="AF328" s="195" t="e">
        <f t="shared" si="427"/>
        <v>#DIV/0!</v>
      </c>
      <c r="AG328" s="118"/>
      <c r="AH328" s="195" t="e">
        <f t="shared" si="428"/>
        <v>#DIV/0!</v>
      </c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8"/>
      <c r="AY328" s="195" t="e">
        <f t="shared" si="421"/>
        <v>#DIV/0!</v>
      </c>
      <c r="AZ328" s="118">
        <f t="shared" si="442"/>
        <v>0</v>
      </c>
      <c r="BA328" s="195" t="e">
        <f t="shared" si="422"/>
        <v>#DIV/0!</v>
      </c>
      <c r="BB328" s="117"/>
      <c r="BC328" s="117"/>
      <c r="BD328" s="117"/>
      <c r="BE328" s="117"/>
    </row>
    <row r="329" spans="2:57" s="124" customFormat="1" ht="96" hidden="1" customHeight="1" x14ac:dyDescent="0.25">
      <c r="B329" s="122" t="s">
        <v>135</v>
      </c>
      <c r="C329" s="77" t="s">
        <v>136</v>
      </c>
      <c r="D329" s="123"/>
      <c r="E329" s="123"/>
      <c r="F329" s="123"/>
      <c r="G329" s="123"/>
      <c r="H329" s="123"/>
      <c r="I329" s="123"/>
      <c r="J329" s="123"/>
      <c r="K329" s="123">
        <f>L329</f>
        <v>0</v>
      </c>
      <c r="L329" s="123">
        <f>L330</f>
        <v>0</v>
      </c>
      <c r="M329" s="123"/>
      <c r="N329" s="123"/>
      <c r="O329" s="117">
        <f t="shared" si="432"/>
        <v>0</v>
      </c>
      <c r="P329" s="451" t="e">
        <f t="shared" si="423"/>
        <v>#DIV/0!</v>
      </c>
      <c r="Q329" s="117">
        <f>Q330</f>
        <v>0</v>
      </c>
      <c r="R329" s="451" t="e">
        <f t="shared" si="424"/>
        <v>#DIV/0!</v>
      </c>
      <c r="S329" s="123"/>
      <c r="T329" s="123"/>
      <c r="U329" s="123"/>
      <c r="V329" s="123"/>
      <c r="W329" s="117">
        <f>Y329</f>
        <v>0</v>
      </c>
      <c r="X329" s="195" t="e">
        <f t="shared" si="425"/>
        <v>#DIV/0!</v>
      </c>
      <c r="Y329" s="118">
        <f>Y330</f>
        <v>0</v>
      </c>
      <c r="Z329" s="195" t="e">
        <f t="shared" si="426"/>
        <v>#DIV/0!</v>
      </c>
      <c r="AA329" s="123"/>
      <c r="AB329" s="123"/>
      <c r="AC329" s="123"/>
      <c r="AD329" s="123"/>
      <c r="AE329" s="118">
        <f>AG329</f>
        <v>0</v>
      </c>
      <c r="AF329" s="195" t="e">
        <f t="shared" si="427"/>
        <v>#DIV/0!</v>
      </c>
      <c r="AG329" s="118">
        <f>AG330</f>
        <v>0</v>
      </c>
      <c r="AH329" s="195" t="e">
        <f t="shared" si="428"/>
        <v>#DIV/0!</v>
      </c>
      <c r="AI329" s="123"/>
      <c r="AJ329" s="123"/>
      <c r="AK329" s="123"/>
      <c r="AL329" s="123"/>
      <c r="AM329" s="123"/>
      <c r="AN329" s="123"/>
      <c r="AO329" s="123"/>
      <c r="AP329" s="123">
        <f>AQ329</f>
        <v>0</v>
      </c>
      <c r="AQ329" s="123">
        <f>AQ330</f>
        <v>0</v>
      </c>
      <c r="AR329" s="123"/>
      <c r="AS329" s="123"/>
      <c r="AT329" s="79">
        <f>AU329</f>
        <v>0</v>
      </c>
      <c r="AU329" s="123">
        <f>AU330</f>
        <v>0</v>
      </c>
      <c r="AV329" s="123"/>
      <c r="AW329" s="123"/>
      <c r="AX329" s="118">
        <f>AZ329</f>
        <v>0</v>
      </c>
      <c r="AY329" s="195" t="e">
        <f t="shared" si="421"/>
        <v>#DIV/0!</v>
      </c>
      <c r="AZ329" s="118">
        <f t="shared" si="442"/>
        <v>0</v>
      </c>
      <c r="BA329" s="195" t="e">
        <f t="shared" si="422"/>
        <v>#DIV/0!</v>
      </c>
      <c r="BB329" s="123"/>
      <c r="BC329" s="123"/>
      <c r="BD329" s="123"/>
      <c r="BE329" s="123"/>
    </row>
    <row r="330" spans="2:57" s="120" customFormat="1" ht="52.5" hidden="1" customHeight="1" x14ac:dyDescent="0.25">
      <c r="B330" s="115"/>
      <c r="C330" s="113" t="s">
        <v>66</v>
      </c>
      <c r="D330" s="117"/>
      <c r="E330" s="117"/>
      <c r="F330" s="117"/>
      <c r="G330" s="117"/>
      <c r="H330" s="117"/>
      <c r="I330" s="117"/>
      <c r="J330" s="117"/>
      <c r="K330" s="117">
        <f>L330</f>
        <v>0</v>
      </c>
      <c r="L330" s="117">
        <v>0</v>
      </c>
      <c r="M330" s="117"/>
      <c r="N330" s="117"/>
      <c r="O330" s="117">
        <f t="shared" si="432"/>
        <v>0</v>
      </c>
      <c r="P330" s="451" t="e">
        <f t="shared" si="423"/>
        <v>#DIV/0!</v>
      </c>
      <c r="Q330" s="117">
        <v>0</v>
      </c>
      <c r="R330" s="451" t="e">
        <f t="shared" si="424"/>
        <v>#DIV/0!</v>
      </c>
      <c r="S330" s="117"/>
      <c r="T330" s="117"/>
      <c r="U330" s="117"/>
      <c r="V330" s="117"/>
      <c r="W330" s="117">
        <f>Y330</f>
        <v>0</v>
      </c>
      <c r="X330" s="195" t="e">
        <f t="shared" si="425"/>
        <v>#DIV/0!</v>
      </c>
      <c r="Y330" s="118">
        <v>0</v>
      </c>
      <c r="Z330" s="195" t="e">
        <f t="shared" si="426"/>
        <v>#DIV/0!</v>
      </c>
      <c r="AA330" s="117"/>
      <c r="AB330" s="117"/>
      <c r="AC330" s="117"/>
      <c r="AD330" s="117"/>
      <c r="AE330" s="118">
        <f>AG330</f>
        <v>0</v>
      </c>
      <c r="AF330" s="195" t="e">
        <f t="shared" si="427"/>
        <v>#DIV/0!</v>
      </c>
      <c r="AG330" s="118">
        <v>0</v>
      </c>
      <c r="AH330" s="195" t="e">
        <f t="shared" si="428"/>
        <v>#DIV/0!</v>
      </c>
      <c r="AI330" s="117"/>
      <c r="AJ330" s="117"/>
      <c r="AK330" s="117"/>
      <c r="AL330" s="117"/>
      <c r="AM330" s="117"/>
      <c r="AN330" s="117"/>
      <c r="AO330" s="117"/>
      <c r="AP330" s="117">
        <f>AQ330</f>
        <v>0</v>
      </c>
      <c r="AQ330" s="117">
        <f>AU330-AA330</f>
        <v>0</v>
      </c>
      <c r="AR330" s="117"/>
      <c r="AS330" s="117"/>
      <c r="AT330" s="117">
        <f>AU330</f>
        <v>0</v>
      </c>
      <c r="AU330" s="117">
        <v>0</v>
      </c>
      <c r="AV330" s="117"/>
      <c r="AW330" s="117"/>
      <c r="AX330" s="118">
        <f>AZ330</f>
        <v>0</v>
      </c>
      <c r="AY330" s="195" t="e">
        <f t="shared" si="421"/>
        <v>#DIV/0!</v>
      </c>
      <c r="AZ330" s="118">
        <f t="shared" si="442"/>
        <v>0</v>
      </c>
      <c r="BA330" s="195" t="e">
        <f t="shared" si="422"/>
        <v>#DIV/0!</v>
      </c>
      <c r="BB330" s="117"/>
      <c r="BC330" s="117"/>
      <c r="BD330" s="117"/>
      <c r="BE330" s="117"/>
    </row>
    <row r="331" spans="2:57" s="214" customFormat="1" ht="22.5" hidden="1" customHeight="1" x14ac:dyDescent="0.25">
      <c r="B331" s="122"/>
      <c r="C331" s="211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117">
        <f t="shared" si="432"/>
        <v>0</v>
      </c>
      <c r="P331" s="451" t="e">
        <f t="shared" si="423"/>
        <v>#DIV/0!</v>
      </c>
      <c r="Q331" s="117"/>
      <c r="R331" s="451" t="e">
        <f t="shared" si="424"/>
        <v>#DIV/0!</v>
      </c>
      <c r="S331" s="208"/>
      <c r="T331" s="208"/>
      <c r="U331" s="208"/>
      <c r="V331" s="208"/>
      <c r="W331" s="117"/>
      <c r="X331" s="195" t="e">
        <f t="shared" si="425"/>
        <v>#DIV/0!</v>
      </c>
      <c r="Y331" s="118"/>
      <c r="Z331" s="195" t="e">
        <f t="shared" si="426"/>
        <v>#DIV/0!</v>
      </c>
      <c r="AA331" s="208"/>
      <c r="AB331" s="208"/>
      <c r="AC331" s="208"/>
      <c r="AD331" s="208"/>
      <c r="AE331" s="118"/>
      <c r="AF331" s="195" t="e">
        <f t="shared" si="427"/>
        <v>#DIV/0!</v>
      </c>
      <c r="AG331" s="118"/>
      <c r="AH331" s="195" t="e">
        <f t="shared" si="428"/>
        <v>#DIV/0!</v>
      </c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  <c r="AW331" s="208"/>
      <c r="AX331" s="118"/>
      <c r="AY331" s="195" t="e">
        <f t="shared" si="421"/>
        <v>#DIV/0!</v>
      </c>
      <c r="AZ331" s="118">
        <f t="shared" si="442"/>
        <v>0</v>
      </c>
      <c r="BA331" s="195" t="e">
        <f t="shared" si="422"/>
        <v>#DIV/0!</v>
      </c>
      <c r="BB331" s="208"/>
      <c r="BC331" s="208"/>
      <c r="BD331" s="208"/>
      <c r="BE331" s="208"/>
    </row>
    <row r="332" spans="2:57" s="214" customFormat="1" ht="22.5" hidden="1" customHeight="1" x14ac:dyDescent="0.25">
      <c r="B332" s="122"/>
      <c r="C332" s="211"/>
      <c r="D332" s="208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117">
        <f t="shared" si="432"/>
        <v>0</v>
      </c>
      <c r="P332" s="451" t="e">
        <f t="shared" si="423"/>
        <v>#DIV/0!</v>
      </c>
      <c r="Q332" s="117"/>
      <c r="R332" s="451" t="e">
        <f t="shared" si="424"/>
        <v>#DIV/0!</v>
      </c>
      <c r="S332" s="208"/>
      <c r="T332" s="208"/>
      <c r="U332" s="208"/>
      <c r="V332" s="208"/>
      <c r="W332" s="117"/>
      <c r="X332" s="195" t="e">
        <f t="shared" si="425"/>
        <v>#DIV/0!</v>
      </c>
      <c r="Y332" s="118"/>
      <c r="Z332" s="195" t="e">
        <f t="shared" si="426"/>
        <v>#DIV/0!</v>
      </c>
      <c r="AA332" s="208"/>
      <c r="AB332" s="208"/>
      <c r="AC332" s="208"/>
      <c r="AD332" s="208"/>
      <c r="AE332" s="118"/>
      <c r="AF332" s="195" t="e">
        <f t="shared" si="427"/>
        <v>#DIV/0!</v>
      </c>
      <c r="AG332" s="118"/>
      <c r="AH332" s="195" t="e">
        <f t="shared" si="428"/>
        <v>#DIV/0!</v>
      </c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  <c r="AW332" s="208"/>
      <c r="AX332" s="118"/>
      <c r="AY332" s="195" t="e">
        <f t="shared" si="421"/>
        <v>#DIV/0!</v>
      </c>
      <c r="AZ332" s="118">
        <f t="shared" si="442"/>
        <v>0</v>
      </c>
      <c r="BA332" s="195" t="e">
        <f t="shared" si="422"/>
        <v>#DIV/0!</v>
      </c>
      <c r="BB332" s="208"/>
      <c r="BC332" s="208"/>
      <c r="BD332" s="208"/>
      <c r="BE332" s="208"/>
    </row>
    <row r="333" spans="2:57" s="217" customFormat="1" ht="81.75" customHeight="1" x14ac:dyDescent="0.25">
      <c r="B333" s="122" t="s">
        <v>71</v>
      </c>
      <c r="C333" s="110" t="s">
        <v>127</v>
      </c>
      <c r="D333" s="78"/>
      <c r="E333" s="78">
        <f t="shared" ref="E333:E399" si="452">F333+G333</f>
        <v>15000</v>
      </c>
      <c r="F333" s="78">
        <v>15000</v>
      </c>
      <c r="G333" s="78">
        <v>0</v>
      </c>
      <c r="H333" s="78"/>
      <c r="I333" s="78"/>
      <c r="J333" s="78"/>
      <c r="K333" s="78">
        <f>L333</f>
        <v>17500</v>
      </c>
      <c r="L333" s="78">
        <v>17500</v>
      </c>
      <c r="M333" s="78"/>
      <c r="N333" s="78"/>
      <c r="O333" s="78">
        <f>Q333+U333</f>
        <v>0</v>
      </c>
      <c r="P333" s="540">
        <f t="shared" si="423"/>
        <v>0</v>
      </c>
      <c r="Q333" s="78">
        <v>0</v>
      </c>
      <c r="R333" s="540">
        <f t="shared" si="424"/>
        <v>0</v>
      </c>
      <c r="S333" s="78"/>
      <c r="T333" s="78"/>
      <c r="U333" s="78"/>
      <c r="V333" s="78"/>
      <c r="W333" s="78">
        <f>Y333+AC333</f>
        <v>0</v>
      </c>
      <c r="X333" s="192">
        <f t="shared" si="425"/>
        <v>0</v>
      </c>
      <c r="Y333" s="80">
        <v>0</v>
      </c>
      <c r="Z333" s="192">
        <f t="shared" si="426"/>
        <v>0</v>
      </c>
      <c r="AA333" s="78"/>
      <c r="AB333" s="78"/>
      <c r="AC333" s="78"/>
      <c r="AD333" s="78"/>
      <c r="AE333" s="80">
        <f>AG333+AK333</f>
        <v>7160.7660299999998</v>
      </c>
      <c r="AF333" s="192">
        <f t="shared" si="427"/>
        <v>0.40918663028571428</v>
      </c>
      <c r="AG333" s="80">
        <v>7160.7660299999998</v>
      </c>
      <c r="AH333" s="192">
        <f t="shared" si="428"/>
        <v>0.40918663028571428</v>
      </c>
      <c r="AI333" s="78"/>
      <c r="AJ333" s="78"/>
      <c r="AK333" s="78"/>
      <c r="AL333" s="78"/>
      <c r="AM333" s="123"/>
      <c r="AN333" s="78"/>
      <c r="AO333" s="78"/>
      <c r="AP333" s="78">
        <f>AQ333</f>
        <v>10339.233970000001</v>
      </c>
      <c r="AQ333" s="123">
        <f>AX333-AE333</f>
        <v>10339.233970000001</v>
      </c>
      <c r="AR333" s="78"/>
      <c r="AS333" s="78"/>
      <c r="AT333" s="78">
        <f>AU333</f>
        <v>17500</v>
      </c>
      <c r="AU333" s="78">
        <f>L333</f>
        <v>17500</v>
      </c>
      <c r="AV333" s="78"/>
      <c r="AW333" s="78"/>
      <c r="AX333" s="80">
        <f>AZ333+BD333</f>
        <v>17500</v>
      </c>
      <c r="AY333" s="195">
        <f t="shared" si="421"/>
        <v>1</v>
      </c>
      <c r="AZ333" s="118">
        <f t="shared" si="442"/>
        <v>17500</v>
      </c>
      <c r="BA333" s="195">
        <f t="shared" si="422"/>
        <v>1</v>
      </c>
      <c r="BB333" s="78"/>
      <c r="BC333" s="78"/>
      <c r="BD333" s="78"/>
      <c r="BE333" s="78"/>
    </row>
    <row r="334" spans="2:57" s="221" customFormat="1" ht="51.75" customHeight="1" x14ac:dyDescent="0.25">
      <c r="B334" s="218" t="s">
        <v>71</v>
      </c>
      <c r="C334" s="219" t="s">
        <v>137</v>
      </c>
      <c r="D334" s="426"/>
      <c r="E334" s="426">
        <f>E338+E362+E381+E384+E410+E390+E393</f>
        <v>49505.603999999992</v>
      </c>
      <c r="F334" s="426">
        <f>F338+F362+F381+F384+F410+F390+F393</f>
        <v>0</v>
      </c>
      <c r="G334" s="426">
        <f>G338+G362+G381+G384+G410</f>
        <v>49505.603999999992</v>
      </c>
      <c r="H334" s="426">
        <f>I334</f>
        <v>0</v>
      </c>
      <c r="I334" s="426">
        <f>I338+I362+I381+I384+I410+I390+I393</f>
        <v>0</v>
      </c>
      <c r="J334" s="426">
        <f>J338+J362+J381+J384+J410</f>
        <v>0</v>
      </c>
      <c r="K334" s="516">
        <f t="shared" ref="K334:K336" si="453">L334</f>
        <v>4797989</v>
      </c>
      <c r="L334" s="516">
        <f>L338+L348+L358</f>
        <v>4797989</v>
      </c>
      <c r="M334" s="516"/>
      <c r="N334" s="516">
        <f>N335+N336</f>
        <v>0</v>
      </c>
      <c r="O334" s="516">
        <f>Q334</f>
        <v>231390.20253000001</v>
      </c>
      <c r="P334" s="453">
        <f t="shared" si="423"/>
        <v>4.8226497086591907E-2</v>
      </c>
      <c r="Q334" s="516">
        <f>Q338+Q348+Q358</f>
        <v>231390.20253000001</v>
      </c>
      <c r="R334" s="453">
        <f t="shared" si="424"/>
        <v>4.8226497086591907E-2</v>
      </c>
      <c r="S334" s="516"/>
      <c r="T334" s="516"/>
      <c r="U334" s="516">
        <f>U335+U336</f>
        <v>0</v>
      </c>
      <c r="V334" s="516"/>
      <c r="W334" s="516">
        <f>Y334</f>
        <v>231154.40001000001</v>
      </c>
      <c r="X334" s="200">
        <f t="shared" si="425"/>
        <v>4.8177350971417406E-2</v>
      </c>
      <c r="Y334" s="220">
        <f>Y338+Y348+Y358</f>
        <v>231154.40001000001</v>
      </c>
      <c r="Z334" s="200">
        <f t="shared" si="426"/>
        <v>4.8177350971417406E-2</v>
      </c>
      <c r="AA334" s="426"/>
      <c r="AB334" s="426"/>
      <c r="AC334" s="426">
        <f>AC335+AC336</f>
        <v>0</v>
      </c>
      <c r="AD334" s="426"/>
      <c r="AE334" s="220">
        <f>AG334</f>
        <v>3483865.0333099999</v>
      </c>
      <c r="AF334" s="200">
        <f t="shared" si="427"/>
        <v>0.72610942486737673</v>
      </c>
      <c r="AG334" s="220">
        <f>AG338+AG348+AG358</f>
        <v>3483865.0333099999</v>
      </c>
      <c r="AH334" s="200">
        <f t="shared" si="428"/>
        <v>0.72610942486737673</v>
      </c>
      <c r="AI334" s="426"/>
      <c r="AJ334" s="426"/>
      <c r="AK334" s="426">
        <f>AK335+AK336</f>
        <v>0</v>
      </c>
      <c r="AL334" s="426"/>
      <c r="AM334" s="426">
        <f>AM335+AM336</f>
        <v>0</v>
      </c>
      <c r="AN334" s="426"/>
      <c r="AO334" s="426">
        <f>AO338+AO362+AO381+AO384+AO410</f>
        <v>31135.405859999999</v>
      </c>
      <c r="AP334" s="426">
        <f>AQ334</f>
        <v>0</v>
      </c>
      <c r="AQ334" s="426">
        <f>AQ335+AQ336</f>
        <v>0</v>
      </c>
      <c r="AR334" s="426"/>
      <c r="AS334" s="426" t="e">
        <f>AS338+AS362+AS381+AS384+AS410</f>
        <v>#DIV/0!</v>
      </c>
      <c r="AT334" s="426">
        <f>AU334</f>
        <v>0</v>
      </c>
      <c r="AU334" s="426">
        <f>AU335+AU336</f>
        <v>0</v>
      </c>
      <c r="AV334" s="426"/>
      <c r="AW334" s="426">
        <f>AW338+AW362+AW381+AW384+AW410</f>
        <v>31135.405859999999</v>
      </c>
      <c r="AX334" s="220" t="e">
        <f>AZ334</f>
        <v>#REF!</v>
      </c>
      <c r="AY334" s="200" t="e">
        <f t="shared" si="421"/>
        <v>#REF!</v>
      </c>
      <c r="AZ334" s="220" t="e">
        <f>AZ335+AZ336</f>
        <v>#REF!</v>
      </c>
      <c r="BA334" s="200" t="e">
        <f t="shared" si="422"/>
        <v>#REF!</v>
      </c>
      <c r="BB334" s="426"/>
      <c r="BC334" s="426"/>
      <c r="BD334" s="426"/>
      <c r="BE334" s="426"/>
    </row>
    <row r="335" spans="2:57" s="81" customFormat="1" ht="41.25" customHeight="1" x14ac:dyDescent="0.25">
      <c r="B335" s="76"/>
      <c r="C335" s="77" t="s">
        <v>56</v>
      </c>
      <c r="D335" s="78"/>
      <c r="E335" s="79"/>
      <c r="F335" s="78"/>
      <c r="G335" s="78"/>
      <c r="H335" s="79"/>
      <c r="I335" s="78"/>
      <c r="J335" s="78"/>
      <c r="K335" s="78">
        <f t="shared" si="453"/>
        <v>40000</v>
      </c>
      <c r="L335" s="78">
        <f>L349</f>
        <v>40000</v>
      </c>
      <c r="M335" s="78"/>
      <c r="N335" s="78"/>
      <c r="O335" s="78">
        <f>Q335</f>
        <v>0</v>
      </c>
      <c r="P335" s="451">
        <f t="shared" si="423"/>
        <v>0</v>
      </c>
      <c r="Q335" s="78">
        <f>Q349</f>
        <v>0</v>
      </c>
      <c r="R335" s="451">
        <f t="shared" si="424"/>
        <v>0</v>
      </c>
      <c r="S335" s="78"/>
      <c r="T335" s="78"/>
      <c r="U335" s="78"/>
      <c r="V335" s="78"/>
      <c r="W335" s="78">
        <f>Y335</f>
        <v>0</v>
      </c>
      <c r="X335" s="192">
        <f t="shared" si="425"/>
        <v>0</v>
      </c>
      <c r="Y335" s="80">
        <f>Y349</f>
        <v>0</v>
      </c>
      <c r="Z335" s="195">
        <f t="shared" si="426"/>
        <v>0</v>
      </c>
      <c r="AA335" s="78"/>
      <c r="AB335" s="78"/>
      <c r="AC335" s="78"/>
      <c r="AD335" s="78"/>
      <c r="AE335" s="80">
        <f>AG335</f>
        <v>0</v>
      </c>
      <c r="AF335" s="192">
        <f t="shared" si="427"/>
        <v>0</v>
      </c>
      <c r="AG335" s="80">
        <f>AG349</f>
        <v>0</v>
      </c>
      <c r="AH335" s="195">
        <f t="shared" si="428"/>
        <v>0</v>
      </c>
      <c r="AI335" s="78"/>
      <c r="AJ335" s="78"/>
      <c r="AK335" s="78"/>
      <c r="AL335" s="78"/>
      <c r="AM335" s="78">
        <f>AM362+AM385+AM393+AM406+AM410</f>
        <v>0</v>
      </c>
      <c r="AN335" s="78"/>
      <c r="AO335" s="78"/>
      <c r="AP335" s="78">
        <f>AQ335</f>
        <v>0</v>
      </c>
      <c r="AQ335" s="78">
        <f>AQ338+AQ362+AQ385+AQ393+AQ406+AQ410</f>
        <v>0</v>
      </c>
      <c r="AR335" s="78"/>
      <c r="AS335" s="78"/>
      <c r="AT335" s="78">
        <f>AU335</f>
        <v>0</v>
      </c>
      <c r="AU335" s="78">
        <f>AU338+AU362+AU385+AU393+AU406+AU410</f>
        <v>0</v>
      </c>
      <c r="AV335" s="78"/>
      <c r="AW335" s="78"/>
      <c r="AX335" s="80">
        <f>AZ335</f>
        <v>0</v>
      </c>
      <c r="AY335" s="195">
        <f t="shared" si="421"/>
        <v>0</v>
      </c>
      <c r="AZ335" s="80">
        <f>AZ339+AZ349+AZ359</f>
        <v>0</v>
      </c>
      <c r="BA335" s="195">
        <f t="shared" si="422"/>
        <v>0</v>
      </c>
      <c r="BB335" s="78"/>
      <c r="BC335" s="78"/>
      <c r="BD335" s="78"/>
      <c r="BE335" s="78"/>
    </row>
    <row r="336" spans="2:57" s="90" customFormat="1" ht="46.5" customHeight="1" x14ac:dyDescent="0.25">
      <c r="B336" s="87"/>
      <c r="C336" s="199" t="s">
        <v>138</v>
      </c>
      <c r="D336" s="88"/>
      <c r="E336" s="88"/>
      <c r="F336" s="88"/>
      <c r="G336" s="88"/>
      <c r="H336" s="88"/>
      <c r="I336" s="88"/>
      <c r="J336" s="88"/>
      <c r="K336" s="88">
        <f t="shared" si="453"/>
        <v>4757989</v>
      </c>
      <c r="L336" s="88">
        <f>L339+L353+L362</f>
        <v>4757989</v>
      </c>
      <c r="M336" s="88"/>
      <c r="N336" s="88"/>
      <c r="O336" s="88">
        <f>Q336</f>
        <v>231390.20253000001</v>
      </c>
      <c r="P336" s="453">
        <f t="shared" si="423"/>
        <v>4.8631933056171424E-2</v>
      </c>
      <c r="Q336" s="88">
        <f>Q339+Q353+Q362</f>
        <v>231390.20253000001</v>
      </c>
      <c r="R336" s="453">
        <f t="shared" si="424"/>
        <v>4.8631933056171424E-2</v>
      </c>
      <c r="S336" s="88"/>
      <c r="T336" s="88"/>
      <c r="U336" s="88"/>
      <c r="V336" s="88"/>
      <c r="W336" s="88">
        <f>Y336</f>
        <v>231154.40001000001</v>
      </c>
      <c r="X336" s="200">
        <f t="shared" si="425"/>
        <v>4.8582373773878001E-2</v>
      </c>
      <c r="Y336" s="89">
        <f>Y339+Y353+Y362</f>
        <v>231154.40001000001</v>
      </c>
      <c r="Z336" s="200">
        <f t="shared" si="426"/>
        <v>4.8582373773878001E-2</v>
      </c>
      <c r="AA336" s="88"/>
      <c r="AB336" s="88"/>
      <c r="AC336" s="88"/>
      <c r="AD336" s="88"/>
      <c r="AE336" s="89">
        <f>AG336</f>
        <v>3483865.0333099999</v>
      </c>
      <c r="AF336" s="200">
        <f t="shared" si="427"/>
        <v>0.73221376369512414</v>
      </c>
      <c r="AG336" s="89">
        <f>AG339+AG353+AG362</f>
        <v>3483865.0333099999</v>
      </c>
      <c r="AH336" s="200">
        <f t="shared" si="428"/>
        <v>0.73221376369512414</v>
      </c>
      <c r="AI336" s="88"/>
      <c r="AJ336" s="88"/>
      <c r="AK336" s="88"/>
      <c r="AL336" s="88"/>
      <c r="AM336" s="88">
        <f>AM389</f>
        <v>0</v>
      </c>
      <c r="AN336" s="88"/>
      <c r="AO336" s="88"/>
      <c r="AP336" s="222">
        <f>AQ336</f>
        <v>0</v>
      </c>
      <c r="AQ336" s="88">
        <f>AQ389</f>
        <v>0</v>
      </c>
      <c r="AR336" s="88"/>
      <c r="AS336" s="88"/>
      <c r="AT336" s="88">
        <f>AU336</f>
        <v>0</v>
      </c>
      <c r="AU336" s="88">
        <f>AU389</f>
        <v>0</v>
      </c>
      <c r="AV336" s="88"/>
      <c r="AW336" s="88"/>
      <c r="AX336" s="89" t="e">
        <f>AZ336</f>
        <v>#REF!</v>
      </c>
      <c r="AY336" s="200" t="e">
        <f t="shared" si="421"/>
        <v>#REF!</v>
      </c>
      <c r="AZ336" s="89" t="e">
        <f>#REF!+AZ353+AZ362</f>
        <v>#REF!</v>
      </c>
      <c r="BA336" s="200" t="e">
        <f t="shared" si="422"/>
        <v>#REF!</v>
      </c>
      <c r="BB336" s="88"/>
      <c r="BC336" s="88"/>
      <c r="BD336" s="88"/>
      <c r="BE336" s="88"/>
    </row>
    <row r="337" spans="2:59" s="129" customFormat="1" ht="24.75" customHeight="1" x14ac:dyDescent="0.25">
      <c r="B337" s="122"/>
      <c r="C337" s="128" t="s">
        <v>79</v>
      </c>
      <c r="D337" s="123"/>
      <c r="E337" s="117"/>
      <c r="F337" s="123"/>
      <c r="G337" s="123"/>
      <c r="H337" s="123"/>
      <c r="I337" s="123"/>
      <c r="J337" s="123"/>
      <c r="K337" s="123"/>
      <c r="L337" s="123"/>
      <c r="M337" s="123"/>
      <c r="N337" s="123"/>
      <c r="O337" s="117"/>
      <c r="P337" s="451"/>
      <c r="Q337" s="117"/>
      <c r="R337" s="451"/>
      <c r="S337" s="123"/>
      <c r="T337" s="123"/>
      <c r="U337" s="123"/>
      <c r="V337" s="123"/>
      <c r="W337" s="117"/>
      <c r="X337" s="192"/>
      <c r="Y337" s="118"/>
      <c r="Z337" s="195"/>
      <c r="AA337" s="123"/>
      <c r="AB337" s="123"/>
      <c r="AC337" s="123"/>
      <c r="AD337" s="123"/>
      <c r="AE337" s="118"/>
      <c r="AF337" s="192"/>
      <c r="AG337" s="118"/>
      <c r="AH337" s="195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18"/>
      <c r="AY337" s="195"/>
      <c r="AZ337" s="118"/>
      <c r="BA337" s="195"/>
      <c r="BB337" s="123"/>
      <c r="BC337" s="123"/>
      <c r="BD337" s="123"/>
      <c r="BE337" s="123"/>
      <c r="BF337" s="91"/>
      <c r="BG337" s="91"/>
    </row>
    <row r="338" spans="2:59" s="223" customFormat="1" ht="111.75" customHeight="1" x14ac:dyDescent="0.25">
      <c r="B338" s="122" t="s">
        <v>105</v>
      </c>
      <c r="C338" s="110" t="s">
        <v>139</v>
      </c>
      <c r="D338" s="78"/>
      <c r="E338" s="78"/>
      <c r="F338" s="78"/>
      <c r="G338" s="78"/>
      <c r="H338" s="78"/>
      <c r="I338" s="78"/>
      <c r="J338" s="78"/>
      <c r="K338" s="78">
        <f t="shared" ref="K338:K349" si="454">L338</f>
        <v>2000000</v>
      </c>
      <c r="L338" s="78">
        <f>L339</f>
        <v>2000000</v>
      </c>
      <c r="M338" s="78"/>
      <c r="N338" s="78"/>
      <c r="O338" s="78">
        <f t="shared" ref="O338:O359" si="455">Q338</f>
        <v>116858.12019000002</v>
      </c>
      <c r="P338" s="451">
        <f t="shared" si="423"/>
        <v>5.8429060095000006E-2</v>
      </c>
      <c r="Q338" s="78">
        <f>Q339</f>
        <v>116858.12019000002</v>
      </c>
      <c r="R338" s="451">
        <f t="shared" si="424"/>
        <v>5.8429060095000006E-2</v>
      </c>
      <c r="S338" s="78"/>
      <c r="T338" s="78"/>
      <c r="U338" s="78"/>
      <c r="V338" s="78"/>
      <c r="W338" s="78">
        <f t="shared" ref="W338:W359" si="456">Y338</f>
        <v>119109.29067000002</v>
      </c>
      <c r="X338" s="192">
        <f t="shared" si="425"/>
        <v>5.955464533500001E-2</v>
      </c>
      <c r="Y338" s="80">
        <f>Y339</f>
        <v>119109.29067000002</v>
      </c>
      <c r="Z338" s="195">
        <f t="shared" si="426"/>
        <v>5.955464533500001E-2</v>
      </c>
      <c r="AA338" s="78"/>
      <c r="AB338" s="78"/>
      <c r="AC338" s="78"/>
      <c r="AD338" s="78"/>
      <c r="AE338" s="80">
        <f t="shared" ref="AE338:AE359" si="457">AG338</f>
        <v>750081.56665000005</v>
      </c>
      <c r="AF338" s="192">
        <f t="shared" si="427"/>
        <v>0.37504078332500002</v>
      </c>
      <c r="AG338" s="80">
        <f>AG339</f>
        <v>750081.56665000005</v>
      </c>
      <c r="AH338" s="195">
        <f t="shared" si="428"/>
        <v>0.37504078332500002</v>
      </c>
      <c r="AI338" s="78"/>
      <c r="AJ338" s="78"/>
      <c r="AK338" s="78"/>
      <c r="AL338" s="78"/>
      <c r="AM338" s="117"/>
      <c r="AN338" s="78"/>
      <c r="AO338" s="78"/>
      <c r="AP338" s="78"/>
      <c r="AQ338" s="117"/>
      <c r="AR338" s="78"/>
      <c r="AS338" s="78"/>
      <c r="AT338" s="78"/>
      <c r="AU338" s="78"/>
      <c r="AV338" s="78"/>
      <c r="AW338" s="78"/>
      <c r="AX338" s="80" t="e">
        <f t="shared" ref="AX338:AX342" si="458">AZ338</f>
        <v>#REF!</v>
      </c>
      <c r="AY338" s="195" t="e">
        <f t="shared" si="421"/>
        <v>#REF!</v>
      </c>
      <c r="AZ338" s="80" t="e">
        <f>AZ339+#REF!</f>
        <v>#REF!</v>
      </c>
      <c r="BA338" s="195" t="e">
        <f t="shared" si="422"/>
        <v>#REF!</v>
      </c>
      <c r="BB338" s="78"/>
      <c r="BC338" s="78"/>
      <c r="BD338" s="78"/>
      <c r="BE338" s="78"/>
    </row>
    <row r="339" spans="2:59" s="229" customFormat="1" ht="50.25" customHeight="1" x14ac:dyDescent="0.25">
      <c r="B339" s="87"/>
      <c r="C339" s="199" t="s">
        <v>138</v>
      </c>
      <c r="D339" s="222"/>
      <c r="E339" s="222"/>
      <c r="F339" s="222"/>
      <c r="G339" s="222"/>
      <c r="H339" s="222"/>
      <c r="I339" s="222"/>
      <c r="J339" s="222"/>
      <c r="K339" s="222">
        <f t="shared" si="454"/>
        <v>2000000</v>
      </c>
      <c r="L339" s="222">
        <f>SUM(L340:L344)</f>
        <v>2000000</v>
      </c>
      <c r="M339" s="222"/>
      <c r="N339" s="222"/>
      <c r="O339" s="222">
        <f t="shared" si="455"/>
        <v>116858.12019000002</v>
      </c>
      <c r="P339" s="453">
        <f t="shared" si="423"/>
        <v>5.8429060095000006E-2</v>
      </c>
      <c r="Q339" s="222">
        <f>SUM(Q340:Q344)</f>
        <v>116858.12019000002</v>
      </c>
      <c r="R339" s="453">
        <f t="shared" si="424"/>
        <v>5.8429060095000006E-2</v>
      </c>
      <c r="S339" s="222"/>
      <c r="T339" s="222"/>
      <c r="U339" s="222"/>
      <c r="V339" s="222"/>
      <c r="W339" s="222">
        <f t="shared" si="456"/>
        <v>119109.29067000002</v>
      </c>
      <c r="X339" s="200">
        <f t="shared" si="425"/>
        <v>5.955464533500001E-2</v>
      </c>
      <c r="Y339" s="227">
        <f>SUM(Y340:Y344)</f>
        <v>119109.29067000002</v>
      </c>
      <c r="Z339" s="200">
        <f t="shared" si="426"/>
        <v>5.955464533500001E-2</v>
      </c>
      <c r="AA339" s="222"/>
      <c r="AB339" s="222"/>
      <c r="AC339" s="222"/>
      <c r="AD339" s="222"/>
      <c r="AE339" s="227">
        <f t="shared" si="457"/>
        <v>750081.56665000005</v>
      </c>
      <c r="AF339" s="200">
        <f t="shared" si="427"/>
        <v>0.37504078332500002</v>
      </c>
      <c r="AG339" s="227">
        <f>SUM(AG340:AG344)</f>
        <v>750081.56665000005</v>
      </c>
      <c r="AH339" s="200">
        <f t="shared" si="428"/>
        <v>0.37504078332500002</v>
      </c>
      <c r="AI339" s="222"/>
      <c r="AJ339" s="222"/>
      <c r="AK339" s="222"/>
      <c r="AL339" s="222"/>
      <c r="AM339" s="228"/>
      <c r="AN339" s="222"/>
      <c r="AO339" s="222"/>
      <c r="AP339" s="222"/>
      <c r="AQ339" s="228"/>
      <c r="AR339" s="222"/>
      <c r="AS339" s="222"/>
      <c r="AT339" s="222"/>
      <c r="AU339" s="222"/>
      <c r="AV339" s="222"/>
      <c r="AW339" s="222"/>
      <c r="AX339" s="227">
        <f t="shared" si="458"/>
        <v>0</v>
      </c>
      <c r="AY339" s="200">
        <f t="shared" si="421"/>
        <v>0</v>
      </c>
      <c r="AZ339" s="227">
        <f>AZ340+AZ341+AZ342</f>
        <v>0</v>
      </c>
      <c r="BA339" s="200">
        <f t="shared" si="422"/>
        <v>0</v>
      </c>
      <c r="BB339" s="222"/>
      <c r="BC339" s="222"/>
      <c r="BD339" s="222"/>
      <c r="BE339" s="222"/>
    </row>
    <row r="340" spans="2:59" s="226" customFormat="1" ht="50.25" hidden="1" customHeight="1" x14ac:dyDescent="0.25">
      <c r="B340" s="115"/>
      <c r="C340" s="201" t="s">
        <v>140</v>
      </c>
      <c r="D340" s="224"/>
      <c r="E340" s="224"/>
      <c r="F340" s="224"/>
      <c r="G340" s="224"/>
      <c r="H340" s="224"/>
      <c r="I340" s="224"/>
      <c r="J340" s="224"/>
      <c r="K340" s="224">
        <f t="shared" si="454"/>
        <v>136879.51110999999</v>
      </c>
      <c r="L340" s="224">
        <v>136879.51110999999</v>
      </c>
      <c r="M340" s="224"/>
      <c r="N340" s="224"/>
      <c r="O340" s="224">
        <f t="shared" si="455"/>
        <v>2754.81819</v>
      </c>
      <c r="P340" s="451">
        <f t="shared" si="423"/>
        <v>2.0125862283261336E-2</v>
      </c>
      <c r="Q340" s="224">
        <v>2754.81819</v>
      </c>
      <c r="R340" s="451">
        <f t="shared" si="424"/>
        <v>2.0125862283261336E-2</v>
      </c>
      <c r="S340" s="224"/>
      <c r="T340" s="224"/>
      <c r="U340" s="224"/>
      <c r="V340" s="224"/>
      <c r="W340" s="224">
        <f t="shared" si="456"/>
        <v>5005.9886699999997</v>
      </c>
      <c r="X340" s="192">
        <f t="shared" si="425"/>
        <v>3.6572227862335473E-2</v>
      </c>
      <c r="Y340" s="225">
        <v>5005.9886699999997</v>
      </c>
      <c r="Z340" s="195">
        <f t="shared" si="426"/>
        <v>3.6572227862335473E-2</v>
      </c>
      <c r="AA340" s="224"/>
      <c r="AB340" s="224"/>
      <c r="AC340" s="224"/>
      <c r="AD340" s="224"/>
      <c r="AE340" s="225">
        <f t="shared" si="457"/>
        <v>135681.15634000002</v>
      </c>
      <c r="AF340" s="192">
        <f t="shared" si="427"/>
        <v>0.99124518519768134</v>
      </c>
      <c r="AG340" s="225">
        <f>249784.45834-AG342-AG343-AG344</f>
        <v>135681.15634000002</v>
      </c>
      <c r="AH340" s="195">
        <f t="shared" si="428"/>
        <v>0.99124518519768134</v>
      </c>
      <c r="AI340" s="224"/>
      <c r="AJ340" s="224"/>
      <c r="AK340" s="224"/>
      <c r="AL340" s="224"/>
      <c r="AM340" s="117"/>
      <c r="AN340" s="224"/>
      <c r="AO340" s="224"/>
      <c r="AP340" s="224"/>
      <c r="AQ340" s="117"/>
      <c r="AR340" s="224"/>
      <c r="AS340" s="224"/>
      <c r="AT340" s="224"/>
      <c r="AU340" s="224"/>
      <c r="AV340" s="224"/>
      <c r="AW340" s="224"/>
      <c r="AX340" s="225">
        <f t="shared" si="458"/>
        <v>0</v>
      </c>
      <c r="AY340" s="195">
        <f t="shared" si="421"/>
        <v>0</v>
      </c>
      <c r="AZ340" s="225">
        <f>BK340</f>
        <v>0</v>
      </c>
      <c r="BA340" s="195">
        <f t="shared" si="422"/>
        <v>0</v>
      </c>
      <c r="BB340" s="224"/>
      <c r="BC340" s="224"/>
      <c r="BD340" s="224"/>
      <c r="BE340" s="224"/>
    </row>
    <row r="341" spans="2:59" s="226" customFormat="1" ht="50.25" hidden="1" customHeight="1" x14ac:dyDescent="0.25">
      <c r="B341" s="115"/>
      <c r="C341" s="201" t="s">
        <v>141</v>
      </c>
      <c r="D341" s="224"/>
      <c r="E341" s="224"/>
      <c r="F341" s="224"/>
      <c r="G341" s="224"/>
      <c r="H341" s="224"/>
      <c r="I341" s="224"/>
      <c r="J341" s="224"/>
      <c r="K341" s="224">
        <f t="shared" si="454"/>
        <v>500297.10830999998</v>
      </c>
      <c r="L341" s="224">
        <v>500297.10830999998</v>
      </c>
      <c r="M341" s="224"/>
      <c r="N341" s="224"/>
      <c r="O341" s="224">
        <f t="shared" si="455"/>
        <v>0</v>
      </c>
      <c r="P341" s="451">
        <f t="shared" si="423"/>
        <v>0</v>
      </c>
      <c r="Q341" s="224">
        <f>AA341</f>
        <v>0</v>
      </c>
      <c r="R341" s="451">
        <f t="shared" si="424"/>
        <v>0</v>
      </c>
      <c r="S341" s="224"/>
      <c r="T341" s="224"/>
      <c r="U341" s="224"/>
      <c r="V341" s="224"/>
      <c r="W341" s="224">
        <f t="shared" si="456"/>
        <v>0</v>
      </c>
      <c r="X341" s="192">
        <f t="shared" si="425"/>
        <v>0</v>
      </c>
      <c r="Y341" s="225">
        <f>AJ341</f>
        <v>0</v>
      </c>
      <c r="Z341" s="195">
        <f t="shared" si="426"/>
        <v>0</v>
      </c>
      <c r="AA341" s="224"/>
      <c r="AB341" s="224"/>
      <c r="AC341" s="224"/>
      <c r="AD341" s="224"/>
      <c r="AE341" s="225">
        <f t="shared" si="457"/>
        <v>500297.10830999998</v>
      </c>
      <c r="AF341" s="192">
        <f t="shared" si="427"/>
        <v>1</v>
      </c>
      <c r="AG341" s="225">
        <v>500297.10830999998</v>
      </c>
      <c r="AH341" s="195">
        <f t="shared" si="428"/>
        <v>1</v>
      </c>
      <c r="AI341" s="224"/>
      <c r="AJ341" s="224"/>
      <c r="AK341" s="224"/>
      <c r="AL341" s="224"/>
      <c r="AM341" s="117"/>
      <c r="AN341" s="224"/>
      <c r="AO341" s="224"/>
      <c r="AP341" s="224"/>
      <c r="AQ341" s="117"/>
      <c r="AR341" s="224"/>
      <c r="AS341" s="224"/>
      <c r="AT341" s="224"/>
      <c r="AU341" s="224"/>
      <c r="AV341" s="224"/>
      <c r="AW341" s="224"/>
      <c r="AX341" s="225">
        <f t="shared" si="458"/>
        <v>0</v>
      </c>
      <c r="AY341" s="195">
        <f t="shared" si="421"/>
        <v>0</v>
      </c>
      <c r="AZ341" s="225">
        <f>BK341</f>
        <v>0</v>
      </c>
      <c r="BA341" s="195">
        <f t="shared" si="422"/>
        <v>0</v>
      </c>
      <c r="BB341" s="224"/>
      <c r="BC341" s="224"/>
      <c r="BD341" s="224"/>
      <c r="BE341" s="224"/>
    </row>
    <row r="342" spans="2:59" s="226" customFormat="1" ht="50.25" hidden="1" customHeight="1" x14ac:dyDescent="0.25">
      <c r="B342" s="115"/>
      <c r="C342" s="201" t="s">
        <v>142</v>
      </c>
      <c r="D342" s="224"/>
      <c r="E342" s="224"/>
      <c r="F342" s="224"/>
      <c r="G342" s="224"/>
      <c r="H342" s="224"/>
      <c r="I342" s="224"/>
      <c r="J342" s="224"/>
      <c r="K342" s="224">
        <f t="shared" si="454"/>
        <v>953976.36640000006</v>
      </c>
      <c r="L342" s="224">
        <v>953976.36640000006</v>
      </c>
      <c r="M342" s="224"/>
      <c r="N342" s="224"/>
      <c r="O342" s="224">
        <f>Q342</f>
        <v>111770.611</v>
      </c>
      <c r="P342" s="451">
        <f t="shared" si="423"/>
        <v>0.11716287209691194</v>
      </c>
      <c r="Q342" s="224">
        <v>111770.611</v>
      </c>
      <c r="R342" s="451">
        <f t="shared" si="424"/>
        <v>0.11716287209691194</v>
      </c>
      <c r="S342" s="224"/>
      <c r="T342" s="224"/>
      <c r="U342" s="224"/>
      <c r="V342" s="224"/>
      <c r="W342" s="224">
        <f>Y342</f>
        <v>111770.611</v>
      </c>
      <c r="X342" s="192">
        <f t="shared" si="425"/>
        <v>0.11716287209691194</v>
      </c>
      <c r="Y342" s="225">
        <v>111770.611</v>
      </c>
      <c r="Z342" s="195">
        <f t="shared" si="426"/>
        <v>0.11716287209691194</v>
      </c>
      <c r="AA342" s="224"/>
      <c r="AB342" s="224"/>
      <c r="AC342" s="224"/>
      <c r="AD342" s="224"/>
      <c r="AE342" s="225">
        <f t="shared" si="457"/>
        <v>111770.611</v>
      </c>
      <c r="AF342" s="192">
        <f t="shared" si="427"/>
        <v>0.11716287209691194</v>
      </c>
      <c r="AG342" s="225">
        <f>Y342</f>
        <v>111770.611</v>
      </c>
      <c r="AH342" s="195">
        <f t="shared" si="428"/>
        <v>0.11716287209691194</v>
      </c>
      <c r="AI342" s="224"/>
      <c r="AJ342" s="224"/>
      <c r="AK342" s="224"/>
      <c r="AL342" s="224"/>
      <c r="AM342" s="117"/>
      <c r="AN342" s="224"/>
      <c r="AO342" s="224"/>
      <c r="AP342" s="224"/>
      <c r="AQ342" s="117"/>
      <c r="AR342" s="224"/>
      <c r="AS342" s="224"/>
      <c r="AT342" s="224"/>
      <c r="AU342" s="224"/>
      <c r="AV342" s="224"/>
      <c r="AW342" s="224"/>
      <c r="AX342" s="225">
        <f t="shared" si="458"/>
        <v>0</v>
      </c>
      <c r="AY342" s="195">
        <f t="shared" si="421"/>
        <v>0</v>
      </c>
      <c r="AZ342" s="225">
        <f>BK342</f>
        <v>0</v>
      </c>
      <c r="BA342" s="195">
        <f t="shared" si="422"/>
        <v>0</v>
      </c>
      <c r="BB342" s="224"/>
      <c r="BC342" s="224"/>
      <c r="BD342" s="224"/>
      <c r="BE342" s="224"/>
    </row>
    <row r="343" spans="2:59" s="226" customFormat="1" ht="50.25" hidden="1" customHeight="1" x14ac:dyDescent="0.25">
      <c r="B343" s="115"/>
      <c r="C343" s="201" t="s">
        <v>374</v>
      </c>
      <c r="D343" s="224"/>
      <c r="E343" s="224"/>
      <c r="F343" s="224"/>
      <c r="G343" s="224"/>
      <c r="H343" s="224"/>
      <c r="I343" s="224"/>
      <c r="J343" s="224"/>
      <c r="K343" s="224">
        <f t="shared" si="454"/>
        <v>340705.84515000001</v>
      </c>
      <c r="L343" s="224">
        <v>340705.84515000001</v>
      </c>
      <c r="M343" s="224"/>
      <c r="N343" s="224"/>
      <c r="O343" s="224">
        <f t="shared" ref="O343:O344" si="459">Q343</f>
        <v>2256.7510000000002</v>
      </c>
      <c r="P343" s="451">
        <f t="shared" si="423"/>
        <v>6.6237519318356197E-3</v>
      </c>
      <c r="Q343" s="224">
        <v>2256.7510000000002</v>
      </c>
      <c r="R343" s="451">
        <f t="shared" si="424"/>
        <v>6.6237519318356197E-3</v>
      </c>
      <c r="S343" s="224"/>
      <c r="T343" s="224"/>
      <c r="U343" s="224"/>
      <c r="V343" s="224"/>
      <c r="W343" s="224">
        <f t="shared" si="456"/>
        <v>2256.7510000000002</v>
      </c>
      <c r="X343" s="192">
        <f t="shared" si="425"/>
        <v>6.6237519318356197E-3</v>
      </c>
      <c r="Y343" s="225">
        <v>2256.7510000000002</v>
      </c>
      <c r="Z343" s="195">
        <f t="shared" si="426"/>
        <v>6.6237519318356197E-3</v>
      </c>
      <c r="AA343" s="224"/>
      <c r="AB343" s="224"/>
      <c r="AC343" s="224"/>
      <c r="AD343" s="224"/>
      <c r="AE343" s="225">
        <f t="shared" si="457"/>
        <v>2256.7510000000002</v>
      </c>
      <c r="AF343" s="192">
        <f t="shared" si="427"/>
        <v>6.6237519318356197E-3</v>
      </c>
      <c r="AG343" s="225">
        <f>Y343</f>
        <v>2256.7510000000002</v>
      </c>
      <c r="AH343" s="195">
        <f t="shared" si="428"/>
        <v>6.6237519318356197E-3</v>
      </c>
      <c r="AI343" s="224"/>
      <c r="AJ343" s="224"/>
      <c r="AK343" s="224"/>
      <c r="AL343" s="224"/>
      <c r="AM343" s="117"/>
      <c r="AN343" s="224"/>
      <c r="AO343" s="224"/>
      <c r="AP343" s="224"/>
      <c r="AQ343" s="117"/>
      <c r="AR343" s="224"/>
      <c r="AS343" s="224"/>
      <c r="AT343" s="224"/>
      <c r="AU343" s="224"/>
      <c r="AV343" s="224"/>
      <c r="AW343" s="224"/>
      <c r="AX343" s="225"/>
      <c r="AY343" s="195"/>
      <c r="AZ343" s="225"/>
      <c r="BA343" s="195"/>
      <c r="BB343" s="224"/>
      <c r="BC343" s="224"/>
      <c r="BD343" s="224"/>
      <c r="BE343" s="224"/>
    </row>
    <row r="344" spans="2:59" s="226" customFormat="1" ht="50.25" hidden="1" customHeight="1" x14ac:dyDescent="0.25">
      <c r="B344" s="115"/>
      <c r="C344" s="201" t="s">
        <v>375</v>
      </c>
      <c r="D344" s="224"/>
      <c r="E344" s="224"/>
      <c r="F344" s="224"/>
      <c r="G344" s="224"/>
      <c r="H344" s="224"/>
      <c r="I344" s="224"/>
      <c r="J344" s="224"/>
      <c r="K344" s="224">
        <f t="shared" si="454"/>
        <v>68141.169030000005</v>
      </c>
      <c r="L344" s="224">
        <v>68141.169030000005</v>
      </c>
      <c r="M344" s="224"/>
      <c r="N344" s="224"/>
      <c r="O344" s="224">
        <f t="shared" si="459"/>
        <v>75.94</v>
      </c>
      <c r="P344" s="451">
        <f t="shared" si="423"/>
        <v>1.1144510885418837E-3</v>
      </c>
      <c r="Q344" s="224">
        <v>75.94</v>
      </c>
      <c r="R344" s="451">
        <f t="shared" si="424"/>
        <v>1.1144510885418837E-3</v>
      </c>
      <c r="S344" s="224"/>
      <c r="T344" s="224"/>
      <c r="U344" s="224"/>
      <c r="V344" s="224"/>
      <c r="W344" s="224">
        <f t="shared" si="456"/>
        <v>75.94</v>
      </c>
      <c r="X344" s="192">
        <f t="shared" si="425"/>
        <v>1.1144510885418837E-3</v>
      </c>
      <c r="Y344" s="225">
        <v>75.94</v>
      </c>
      <c r="Z344" s="195">
        <f t="shared" si="426"/>
        <v>1.1144510885418837E-3</v>
      </c>
      <c r="AA344" s="224"/>
      <c r="AB344" s="224"/>
      <c r="AC344" s="224"/>
      <c r="AD344" s="224"/>
      <c r="AE344" s="225">
        <f t="shared" si="457"/>
        <v>75.94</v>
      </c>
      <c r="AF344" s="192">
        <f t="shared" si="427"/>
        <v>1.1144510885418837E-3</v>
      </c>
      <c r="AG344" s="225">
        <f>Y344</f>
        <v>75.94</v>
      </c>
      <c r="AH344" s="195">
        <f t="shared" si="428"/>
        <v>1.1144510885418837E-3</v>
      </c>
      <c r="AI344" s="224"/>
      <c r="AJ344" s="224"/>
      <c r="AK344" s="224"/>
      <c r="AL344" s="224"/>
      <c r="AM344" s="117"/>
      <c r="AN344" s="224"/>
      <c r="AO344" s="224"/>
      <c r="AP344" s="224"/>
      <c r="AQ344" s="117"/>
      <c r="AR344" s="224"/>
      <c r="AS344" s="224"/>
      <c r="AT344" s="224"/>
      <c r="AU344" s="224"/>
      <c r="AV344" s="224"/>
      <c r="AW344" s="224"/>
      <c r="AX344" s="225"/>
      <c r="AY344" s="195"/>
      <c r="AZ344" s="225"/>
      <c r="BA344" s="195"/>
      <c r="BB344" s="224"/>
      <c r="BC344" s="224"/>
      <c r="BD344" s="224"/>
      <c r="BE344" s="224"/>
    </row>
    <row r="345" spans="2:59" s="229" customFormat="1" ht="46.5" hidden="1" customHeight="1" x14ac:dyDescent="0.25">
      <c r="B345" s="87"/>
      <c r="C345" s="201"/>
      <c r="D345" s="222"/>
      <c r="E345" s="222"/>
      <c r="F345" s="222"/>
      <c r="G345" s="222"/>
      <c r="H345" s="222"/>
      <c r="I345" s="222"/>
      <c r="J345" s="222"/>
      <c r="K345" s="224"/>
      <c r="L345" s="224"/>
      <c r="M345" s="222"/>
      <c r="N345" s="222"/>
      <c r="O345" s="222"/>
      <c r="P345" s="451"/>
      <c r="Q345" s="222"/>
      <c r="R345" s="451" t="e">
        <f t="shared" si="424"/>
        <v>#DIV/0!</v>
      </c>
      <c r="S345" s="222"/>
      <c r="T345" s="222"/>
      <c r="U345" s="222"/>
      <c r="V345" s="222"/>
      <c r="W345" s="222"/>
      <c r="X345" s="192"/>
      <c r="Y345" s="227"/>
      <c r="Z345" s="195"/>
      <c r="AA345" s="222"/>
      <c r="AB345" s="222"/>
      <c r="AC345" s="222"/>
      <c r="AD345" s="222"/>
      <c r="AE345" s="225"/>
      <c r="AF345" s="192"/>
      <c r="AG345" s="225"/>
      <c r="AH345" s="195" t="e">
        <f t="shared" si="428"/>
        <v>#DIV/0!</v>
      </c>
      <c r="AI345" s="222"/>
      <c r="AJ345" s="222"/>
      <c r="AK345" s="222"/>
      <c r="AL345" s="222"/>
      <c r="AM345" s="228"/>
      <c r="AN345" s="222"/>
      <c r="AO345" s="222"/>
      <c r="AP345" s="222"/>
      <c r="AQ345" s="228"/>
      <c r="AR345" s="222"/>
      <c r="AS345" s="222"/>
      <c r="AT345" s="222"/>
      <c r="AU345" s="222"/>
      <c r="AV345" s="222"/>
      <c r="AW345" s="222"/>
      <c r="AX345" s="225"/>
      <c r="AY345" s="195"/>
      <c r="AZ345" s="225"/>
      <c r="BA345" s="195"/>
      <c r="BB345" s="222"/>
      <c r="BC345" s="222"/>
      <c r="BD345" s="222"/>
      <c r="BE345" s="222"/>
    </row>
    <row r="346" spans="2:59" s="465" customFormat="1" ht="50.25" hidden="1" customHeight="1" x14ac:dyDescent="0.25">
      <c r="B346" s="115"/>
      <c r="C346" s="201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541"/>
      <c r="Q346" s="224"/>
      <c r="R346" s="451" t="e">
        <f t="shared" si="424"/>
        <v>#DIV/0!</v>
      </c>
      <c r="S346" s="224"/>
      <c r="T346" s="224"/>
      <c r="U346" s="224"/>
      <c r="V346" s="224"/>
      <c r="W346" s="224"/>
      <c r="X346" s="328"/>
      <c r="Y346" s="225"/>
      <c r="Z346" s="328"/>
      <c r="AA346" s="224"/>
      <c r="AB346" s="224"/>
      <c r="AC346" s="224"/>
      <c r="AD346" s="224"/>
      <c r="AE346" s="225"/>
      <c r="AF346" s="328"/>
      <c r="AG346" s="225"/>
      <c r="AH346" s="195" t="e">
        <f t="shared" si="428"/>
        <v>#DIV/0!</v>
      </c>
      <c r="AI346" s="224"/>
      <c r="AJ346" s="224"/>
      <c r="AK346" s="224"/>
      <c r="AL346" s="224"/>
      <c r="AM346" s="117"/>
      <c r="AN346" s="224"/>
      <c r="AO346" s="224"/>
      <c r="AP346" s="224"/>
      <c r="AQ346" s="117"/>
      <c r="AR346" s="224"/>
      <c r="AS346" s="224"/>
      <c r="AT346" s="224"/>
      <c r="AU346" s="224"/>
      <c r="AV346" s="224"/>
      <c r="AW346" s="224"/>
      <c r="AX346" s="225">
        <f t="shared" ref="AX346:AX359" si="460">AZ346</f>
        <v>0</v>
      </c>
      <c r="AY346" s="328" t="e">
        <f t="shared" si="421"/>
        <v>#DIV/0!</v>
      </c>
      <c r="AZ346" s="225">
        <f>L346-Y346</f>
        <v>0</v>
      </c>
      <c r="BA346" s="328" t="e">
        <f t="shared" si="422"/>
        <v>#DIV/0!</v>
      </c>
      <c r="BB346" s="224"/>
      <c r="BC346" s="224"/>
      <c r="BD346" s="224"/>
      <c r="BE346" s="224"/>
    </row>
    <row r="347" spans="2:59" s="465" customFormat="1" ht="50.25" hidden="1" customHeight="1" x14ac:dyDescent="0.25">
      <c r="B347" s="115"/>
      <c r="C347" s="201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541"/>
      <c r="Q347" s="224"/>
      <c r="R347" s="451" t="e">
        <f t="shared" si="424"/>
        <v>#DIV/0!</v>
      </c>
      <c r="S347" s="224"/>
      <c r="T347" s="224"/>
      <c r="U347" s="224"/>
      <c r="V347" s="224"/>
      <c r="W347" s="224"/>
      <c r="X347" s="328"/>
      <c r="Y347" s="225"/>
      <c r="Z347" s="328"/>
      <c r="AA347" s="224"/>
      <c r="AB347" s="224"/>
      <c r="AC347" s="224"/>
      <c r="AD347" s="224"/>
      <c r="AE347" s="225"/>
      <c r="AF347" s="328"/>
      <c r="AG347" s="225"/>
      <c r="AH347" s="195" t="e">
        <f t="shared" si="428"/>
        <v>#DIV/0!</v>
      </c>
      <c r="AI347" s="224"/>
      <c r="AJ347" s="224"/>
      <c r="AK347" s="224"/>
      <c r="AL347" s="224"/>
      <c r="AM347" s="117"/>
      <c r="AN347" s="224"/>
      <c r="AO347" s="224"/>
      <c r="AP347" s="224"/>
      <c r="AQ347" s="117"/>
      <c r="AR347" s="224"/>
      <c r="AS347" s="224"/>
      <c r="AT347" s="224"/>
      <c r="AU347" s="224"/>
      <c r="AV347" s="224"/>
      <c r="AW347" s="224"/>
      <c r="AX347" s="225">
        <f t="shared" si="460"/>
        <v>0</v>
      </c>
      <c r="AY347" s="328" t="e">
        <f t="shared" ref="AY347:AY414" si="461">AX347/K347</f>
        <v>#DIV/0!</v>
      </c>
      <c r="AZ347" s="225">
        <f>L347-Y347</f>
        <v>0</v>
      </c>
      <c r="BA347" s="328" t="e">
        <f t="shared" ref="BA347:BA365" si="462">AZ347/L347</f>
        <v>#DIV/0!</v>
      </c>
      <c r="BB347" s="224"/>
      <c r="BC347" s="224"/>
      <c r="BD347" s="224"/>
      <c r="BE347" s="224"/>
    </row>
    <row r="348" spans="2:59" s="223" customFormat="1" ht="198" customHeight="1" x14ac:dyDescent="0.25">
      <c r="B348" s="122" t="s">
        <v>143</v>
      </c>
      <c r="C348" s="110" t="s">
        <v>144</v>
      </c>
      <c r="D348" s="78"/>
      <c r="E348" s="78"/>
      <c r="F348" s="78"/>
      <c r="G348" s="78"/>
      <c r="H348" s="78"/>
      <c r="I348" s="78"/>
      <c r="J348" s="78"/>
      <c r="K348" s="78">
        <f t="shared" si="454"/>
        <v>1540000</v>
      </c>
      <c r="L348" s="78">
        <f>L349+L353</f>
        <v>1540000</v>
      </c>
      <c r="M348" s="78"/>
      <c r="N348" s="78"/>
      <c r="O348" s="78">
        <f t="shared" si="455"/>
        <v>3428.6486500000001</v>
      </c>
      <c r="P348" s="451">
        <f t="shared" si="423"/>
        <v>2.2263952272727275E-3</v>
      </c>
      <c r="Q348" s="78">
        <f>Q349+Q353</f>
        <v>3428.6486500000001</v>
      </c>
      <c r="R348" s="451">
        <f t="shared" si="424"/>
        <v>2.2263952272727275E-3</v>
      </c>
      <c r="S348" s="78"/>
      <c r="T348" s="78"/>
      <c r="U348" s="78"/>
      <c r="V348" s="78"/>
      <c r="W348" s="78">
        <f t="shared" si="456"/>
        <v>3428.6486500000001</v>
      </c>
      <c r="X348" s="192">
        <f t="shared" si="425"/>
        <v>2.2263952272727275E-3</v>
      </c>
      <c r="Y348" s="80">
        <f>Y349+Y353</f>
        <v>3428.6486500000001</v>
      </c>
      <c r="Z348" s="195">
        <f t="shared" si="426"/>
        <v>2.2263952272727275E-3</v>
      </c>
      <c r="AA348" s="78"/>
      <c r="AB348" s="78"/>
      <c r="AC348" s="78"/>
      <c r="AD348" s="78"/>
      <c r="AE348" s="80">
        <f t="shared" si="457"/>
        <v>1500000</v>
      </c>
      <c r="AF348" s="391">
        <f>AE348/K348</f>
        <v>0.97402597402597402</v>
      </c>
      <c r="AG348" s="80">
        <f>AG349+AG353</f>
        <v>1500000</v>
      </c>
      <c r="AH348" s="391">
        <f t="shared" si="428"/>
        <v>0.97402597402597402</v>
      </c>
      <c r="AI348" s="78"/>
      <c r="AJ348" s="78"/>
      <c r="AK348" s="78"/>
      <c r="AL348" s="78"/>
      <c r="AM348" s="117"/>
      <c r="AN348" s="78"/>
      <c r="AO348" s="78"/>
      <c r="AP348" s="78"/>
      <c r="AQ348" s="117"/>
      <c r="AR348" s="78"/>
      <c r="AS348" s="78"/>
      <c r="AT348" s="78"/>
      <c r="AU348" s="78"/>
      <c r="AV348" s="78"/>
      <c r="AW348" s="78"/>
      <c r="AX348" s="80">
        <f t="shared" si="460"/>
        <v>1496571.3513500001</v>
      </c>
      <c r="AY348" s="195">
        <f t="shared" si="461"/>
        <v>0.97179957879870138</v>
      </c>
      <c r="AZ348" s="80">
        <f>AZ349+AZ353</f>
        <v>1496571.3513500001</v>
      </c>
      <c r="BA348" s="195">
        <f t="shared" si="462"/>
        <v>0.97179957879870138</v>
      </c>
      <c r="BB348" s="78"/>
      <c r="BC348" s="78"/>
      <c r="BD348" s="78"/>
      <c r="BE348" s="78"/>
    </row>
    <row r="349" spans="2:59" s="217" customFormat="1" ht="50.25" customHeight="1" x14ac:dyDescent="0.25">
      <c r="B349" s="459"/>
      <c r="C349" s="77" t="s">
        <v>56</v>
      </c>
      <c r="D349" s="78"/>
      <c r="E349" s="78"/>
      <c r="F349" s="78"/>
      <c r="G349" s="78"/>
      <c r="H349" s="78"/>
      <c r="I349" s="78"/>
      <c r="J349" s="78"/>
      <c r="K349" s="78">
        <f t="shared" si="454"/>
        <v>40000</v>
      </c>
      <c r="L349" s="78">
        <f>L350+L351+L352</f>
        <v>40000</v>
      </c>
      <c r="M349" s="78"/>
      <c r="N349" s="78"/>
      <c r="O349" s="78">
        <f t="shared" si="455"/>
        <v>0</v>
      </c>
      <c r="P349" s="540">
        <f t="shared" ref="P349:P421" si="463">O349/K349</f>
        <v>0</v>
      </c>
      <c r="Q349" s="78">
        <f>Q350+Q351+Q352</f>
        <v>0</v>
      </c>
      <c r="R349" s="540">
        <f t="shared" ref="R349:R367" si="464">Q349/L349</f>
        <v>0</v>
      </c>
      <c r="S349" s="78"/>
      <c r="T349" s="78"/>
      <c r="U349" s="78"/>
      <c r="V349" s="78"/>
      <c r="W349" s="78">
        <f t="shared" si="456"/>
        <v>0</v>
      </c>
      <c r="X349" s="192">
        <f t="shared" ref="X349:X421" si="465">W349/K349</f>
        <v>0</v>
      </c>
      <c r="Y349" s="80">
        <f>Y350+Y351+Y352</f>
        <v>0</v>
      </c>
      <c r="Z349" s="192">
        <f t="shared" ref="Z349:Z367" si="466">Y349/L349</f>
        <v>0</v>
      </c>
      <c r="AA349" s="78"/>
      <c r="AB349" s="78"/>
      <c r="AC349" s="78"/>
      <c r="AD349" s="78"/>
      <c r="AE349" s="80">
        <f t="shared" si="457"/>
        <v>0</v>
      </c>
      <c r="AF349" s="391">
        <f t="shared" ref="AF349:AF367" si="467">AE349/K349</f>
        <v>0</v>
      </c>
      <c r="AG349" s="80">
        <f>AG350+AG351+AG352</f>
        <v>0</v>
      </c>
      <c r="AH349" s="391">
        <f t="shared" ref="AH349:AH367" si="468">AG349/L349</f>
        <v>0</v>
      </c>
      <c r="AI349" s="78"/>
      <c r="AJ349" s="78"/>
      <c r="AK349" s="78"/>
      <c r="AL349" s="78"/>
      <c r="AM349" s="117"/>
      <c r="AN349" s="78"/>
      <c r="AO349" s="78"/>
      <c r="AP349" s="78"/>
      <c r="AQ349" s="117"/>
      <c r="AR349" s="78"/>
      <c r="AS349" s="78"/>
      <c r="AT349" s="78"/>
      <c r="AU349" s="78"/>
      <c r="AV349" s="78"/>
      <c r="AW349" s="78"/>
      <c r="AX349" s="80">
        <f t="shared" si="460"/>
        <v>0</v>
      </c>
      <c r="AY349" s="192">
        <f t="shared" si="461"/>
        <v>0</v>
      </c>
      <c r="AZ349" s="80">
        <f>AZ350+AZ351+AZ352</f>
        <v>0</v>
      </c>
      <c r="BA349" s="192">
        <f t="shared" si="462"/>
        <v>0</v>
      </c>
      <c r="BB349" s="78"/>
      <c r="BC349" s="78"/>
      <c r="BD349" s="78"/>
      <c r="BE349" s="78"/>
    </row>
    <row r="350" spans="2:59" s="465" customFormat="1" ht="50.25" hidden="1" customHeight="1" x14ac:dyDescent="0.25">
      <c r="B350" s="115"/>
      <c r="C350" s="201" t="s">
        <v>140</v>
      </c>
      <c r="D350" s="224"/>
      <c r="E350" s="224"/>
      <c r="F350" s="224"/>
      <c r="G350" s="224"/>
      <c r="H350" s="224"/>
      <c r="I350" s="224"/>
      <c r="J350" s="224"/>
      <c r="K350" s="224">
        <f>L350</f>
        <v>0</v>
      </c>
      <c r="L350" s="224">
        <v>0</v>
      </c>
      <c r="M350" s="224"/>
      <c r="N350" s="224"/>
      <c r="O350" s="224">
        <f t="shared" si="455"/>
        <v>0</v>
      </c>
      <c r="P350" s="541" t="e">
        <f t="shared" si="463"/>
        <v>#DIV/0!</v>
      </c>
      <c r="Q350" s="224">
        <v>0</v>
      </c>
      <c r="R350" s="541" t="e">
        <f t="shared" si="464"/>
        <v>#DIV/0!</v>
      </c>
      <c r="S350" s="224"/>
      <c r="T350" s="224"/>
      <c r="U350" s="224"/>
      <c r="V350" s="224"/>
      <c r="W350" s="224">
        <f t="shared" si="456"/>
        <v>0</v>
      </c>
      <c r="X350" s="328" t="e">
        <f t="shared" si="465"/>
        <v>#DIV/0!</v>
      </c>
      <c r="Y350" s="225">
        <f>L350</f>
        <v>0</v>
      </c>
      <c r="Z350" s="328" t="e">
        <f t="shared" si="466"/>
        <v>#DIV/0!</v>
      </c>
      <c r="AA350" s="224"/>
      <c r="AB350" s="224"/>
      <c r="AC350" s="224"/>
      <c r="AD350" s="224"/>
      <c r="AE350" s="225">
        <f t="shared" si="457"/>
        <v>0</v>
      </c>
      <c r="AF350" s="422" t="e">
        <f t="shared" si="467"/>
        <v>#DIV/0!</v>
      </c>
      <c r="AG350" s="225">
        <f>Y350</f>
        <v>0</v>
      </c>
      <c r="AH350" s="422" t="e">
        <f t="shared" si="468"/>
        <v>#DIV/0!</v>
      </c>
      <c r="AI350" s="224"/>
      <c r="AJ350" s="224"/>
      <c r="AK350" s="224"/>
      <c r="AL350" s="224"/>
      <c r="AM350" s="117"/>
      <c r="AN350" s="224"/>
      <c r="AO350" s="224"/>
      <c r="AP350" s="224"/>
      <c r="AQ350" s="117"/>
      <c r="AR350" s="224"/>
      <c r="AS350" s="224"/>
      <c r="AT350" s="224"/>
      <c r="AU350" s="224"/>
      <c r="AV350" s="224"/>
      <c r="AW350" s="224"/>
      <c r="AX350" s="225">
        <f t="shared" si="460"/>
        <v>0</v>
      </c>
      <c r="AY350" s="328" t="e">
        <f t="shared" si="461"/>
        <v>#DIV/0!</v>
      </c>
      <c r="AZ350" s="225">
        <f>L350-Y350</f>
        <v>0</v>
      </c>
      <c r="BA350" s="328" t="e">
        <f t="shared" si="462"/>
        <v>#DIV/0!</v>
      </c>
      <c r="BB350" s="224"/>
      <c r="BC350" s="224"/>
      <c r="BD350" s="224"/>
      <c r="BE350" s="224"/>
    </row>
    <row r="351" spans="2:59" s="223" customFormat="1" ht="50.25" hidden="1" customHeight="1" x14ac:dyDescent="0.25">
      <c r="B351" s="122"/>
      <c r="C351" s="201" t="s">
        <v>141</v>
      </c>
      <c r="D351" s="78"/>
      <c r="E351" s="78"/>
      <c r="F351" s="78"/>
      <c r="G351" s="78"/>
      <c r="H351" s="78"/>
      <c r="I351" s="78"/>
      <c r="J351" s="78"/>
      <c r="K351" s="224">
        <v>0</v>
      </c>
      <c r="L351" s="224">
        <v>40000</v>
      </c>
      <c r="M351" s="78"/>
      <c r="N351" s="78"/>
      <c r="O351" s="224">
        <f t="shared" si="455"/>
        <v>0</v>
      </c>
      <c r="P351" s="541">
        <v>0</v>
      </c>
      <c r="Q351" s="224">
        <f>AA351</f>
        <v>0</v>
      </c>
      <c r="R351" s="541">
        <f t="shared" si="464"/>
        <v>0</v>
      </c>
      <c r="S351" s="224"/>
      <c r="T351" s="224"/>
      <c r="U351" s="224"/>
      <c r="V351" s="224"/>
      <c r="W351" s="224">
        <f t="shared" si="456"/>
        <v>0</v>
      </c>
      <c r="X351" s="328">
        <v>0</v>
      </c>
      <c r="Y351" s="225">
        <f>AJ351</f>
        <v>0</v>
      </c>
      <c r="Z351" s="328">
        <v>0</v>
      </c>
      <c r="AA351" s="224"/>
      <c r="AB351" s="224"/>
      <c r="AC351" s="224"/>
      <c r="AD351" s="224"/>
      <c r="AE351" s="225">
        <f t="shared" si="457"/>
        <v>0</v>
      </c>
      <c r="AF351" s="391" t="e">
        <f t="shared" si="467"/>
        <v>#DIV/0!</v>
      </c>
      <c r="AG351" s="225">
        <f>AR351</f>
        <v>0</v>
      </c>
      <c r="AH351" s="391">
        <f t="shared" si="468"/>
        <v>0</v>
      </c>
      <c r="AI351" s="224"/>
      <c r="AJ351" s="224"/>
      <c r="AK351" s="224"/>
      <c r="AL351" s="224"/>
      <c r="AM351" s="117"/>
      <c r="AN351" s="78"/>
      <c r="AO351" s="78"/>
      <c r="AP351" s="78"/>
      <c r="AQ351" s="117"/>
      <c r="AR351" s="78"/>
      <c r="AS351" s="78"/>
      <c r="AT351" s="78"/>
      <c r="AU351" s="78"/>
      <c r="AV351" s="78"/>
      <c r="AW351" s="78"/>
      <c r="AX351" s="225">
        <f t="shared" si="460"/>
        <v>0</v>
      </c>
      <c r="AY351" s="195" t="e">
        <f t="shared" si="461"/>
        <v>#DIV/0!</v>
      </c>
      <c r="AZ351" s="225">
        <f>BK351</f>
        <v>0</v>
      </c>
      <c r="BA351" s="195">
        <f t="shared" si="462"/>
        <v>0</v>
      </c>
      <c r="BB351" s="224"/>
      <c r="BC351" s="224"/>
      <c r="BD351" s="224"/>
      <c r="BE351" s="224"/>
    </row>
    <row r="352" spans="2:59" s="223" customFormat="1" ht="50.25" hidden="1" customHeight="1" x14ac:dyDescent="0.25">
      <c r="B352" s="122"/>
      <c r="C352" s="201" t="s">
        <v>142</v>
      </c>
      <c r="D352" s="78"/>
      <c r="E352" s="78"/>
      <c r="F352" s="78"/>
      <c r="G352" s="78"/>
      <c r="H352" s="78"/>
      <c r="I352" s="78"/>
      <c r="J352" s="78"/>
      <c r="K352" s="224">
        <f t="shared" ref="K352:K359" si="469">L352</f>
        <v>0</v>
      </c>
      <c r="L352" s="224">
        <v>0</v>
      </c>
      <c r="M352" s="78"/>
      <c r="N352" s="78"/>
      <c r="O352" s="224">
        <f t="shared" si="455"/>
        <v>0</v>
      </c>
      <c r="P352" s="541" t="e">
        <f t="shared" si="463"/>
        <v>#DIV/0!</v>
      </c>
      <c r="Q352" s="224">
        <f>AA352</f>
        <v>0</v>
      </c>
      <c r="R352" s="541" t="e">
        <f t="shared" si="464"/>
        <v>#DIV/0!</v>
      </c>
      <c r="S352" s="224"/>
      <c r="T352" s="224"/>
      <c r="U352" s="224"/>
      <c r="V352" s="224"/>
      <c r="W352" s="224">
        <f t="shared" si="456"/>
        <v>0</v>
      </c>
      <c r="X352" s="328" t="e">
        <f t="shared" si="465"/>
        <v>#DIV/0!</v>
      </c>
      <c r="Y352" s="225">
        <f>AJ352</f>
        <v>0</v>
      </c>
      <c r="Z352" s="328" t="e">
        <f t="shared" si="466"/>
        <v>#DIV/0!</v>
      </c>
      <c r="AA352" s="224"/>
      <c r="AB352" s="224"/>
      <c r="AC352" s="224"/>
      <c r="AD352" s="224"/>
      <c r="AE352" s="225">
        <f t="shared" si="457"/>
        <v>0</v>
      </c>
      <c r="AF352" s="391" t="e">
        <f t="shared" si="467"/>
        <v>#DIV/0!</v>
      </c>
      <c r="AG352" s="225">
        <f>AR352</f>
        <v>0</v>
      </c>
      <c r="AH352" s="391" t="e">
        <f t="shared" si="468"/>
        <v>#DIV/0!</v>
      </c>
      <c r="AI352" s="224"/>
      <c r="AJ352" s="224"/>
      <c r="AK352" s="224"/>
      <c r="AL352" s="224"/>
      <c r="AM352" s="117"/>
      <c r="AN352" s="78"/>
      <c r="AO352" s="78"/>
      <c r="AP352" s="78"/>
      <c r="AQ352" s="117"/>
      <c r="AR352" s="78"/>
      <c r="AS352" s="78"/>
      <c r="AT352" s="78"/>
      <c r="AU352" s="78"/>
      <c r="AV352" s="78"/>
      <c r="AW352" s="78"/>
      <c r="AX352" s="225">
        <f t="shared" si="460"/>
        <v>0</v>
      </c>
      <c r="AY352" s="195" t="e">
        <f t="shared" si="461"/>
        <v>#DIV/0!</v>
      </c>
      <c r="AZ352" s="225">
        <f>BK352</f>
        <v>0</v>
      </c>
      <c r="BA352" s="195" t="e">
        <f t="shared" si="462"/>
        <v>#DIV/0!</v>
      </c>
      <c r="BB352" s="224"/>
      <c r="BC352" s="224"/>
      <c r="BD352" s="224"/>
      <c r="BE352" s="224"/>
    </row>
    <row r="353" spans="2:57" s="229" customFormat="1" ht="46.5" customHeight="1" x14ac:dyDescent="0.25">
      <c r="B353" s="87"/>
      <c r="C353" s="199" t="s">
        <v>138</v>
      </c>
      <c r="D353" s="222"/>
      <c r="E353" s="222"/>
      <c r="F353" s="222"/>
      <c r="G353" s="222"/>
      <c r="H353" s="222"/>
      <c r="I353" s="222"/>
      <c r="J353" s="222"/>
      <c r="K353" s="222">
        <f t="shared" si="469"/>
        <v>1500000</v>
      </c>
      <c r="L353" s="222">
        <f>SUM(L354:L357)</f>
        <v>1500000</v>
      </c>
      <c r="M353" s="222"/>
      <c r="N353" s="222"/>
      <c r="O353" s="222">
        <f t="shared" si="455"/>
        <v>3428.6486500000001</v>
      </c>
      <c r="P353" s="453">
        <f t="shared" si="463"/>
        <v>2.2857657666666667E-3</v>
      </c>
      <c r="Q353" s="222">
        <f>SUM(Q354:Q357)</f>
        <v>3428.6486500000001</v>
      </c>
      <c r="R353" s="453">
        <f t="shared" si="464"/>
        <v>2.2857657666666667E-3</v>
      </c>
      <c r="S353" s="222"/>
      <c r="T353" s="222"/>
      <c r="U353" s="222"/>
      <c r="V353" s="222"/>
      <c r="W353" s="222">
        <f t="shared" si="456"/>
        <v>3428.6486500000001</v>
      </c>
      <c r="X353" s="200">
        <f t="shared" si="465"/>
        <v>2.2857657666666667E-3</v>
      </c>
      <c r="Y353" s="227">
        <f>SUM(Y354:Y357)</f>
        <v>3428.6486500000001</v>
      </c>
      <c r="Z353" s="200">
        <f t="shared" si="466"/>
        <v>2.2857657666666667E-3</v>
      </c>
      <c r="AA353" s="222"/>
      <c r="AB353" s="222"/>
      <c r="AC353" s="222"/>
      <c r="AD353" s="222"/>
      <c r="AE353" s="227">
        <f t="shared" si="457"/>
        <v>1500000</v>
      </c>
      <c r="AF353" s="438">
        <f t="shared" si="467"/>
        <v>1</v>
      </c>
      <c r="AG353" s="227">
        <f>SUM(AG354:AG357)</f>
        <v>1500000</v>
      </c>
      <c r="AH353" s="438">
        <f t="shared" si="468"/>
        <v>1</v>
      </c>
      <c r="AI353" s="222"/>
      <c r="AJ353" s="222"/>
      <c r="AK353" s="222"/>
      <c r="AL353" s="222"/>
      <c r="AM353" s="228"/>
      <c r="AN353" s="222"/>
      <c r="AO353" s="222"/>
      <c r="AP353" s="222"/>
      <c r="AQ353" s="228"/>
      <c r="AR353" s="222"/>
      <c r="AS353" s="222"/>
      <c r="AT353" s="222"/>
      <c r="AU353" s="222"/>
      <c r="AV353" s="222"/>
      <c r="AW353" s="222"/>
      <c r="AX353" s="227">
        <f t="shared" si="460"/>
        <v>1496571.3513500001</v>
      </c>
      <c r="AY353" s="200">
        <f t="shared" si="461"/>
        <v>0.99771423423333339</v>
      </c>
      <c r="AZ353" s="227">
        <f>SUM(AZ354:AZ357)</f>
        <v>1496571.3513500001</v>
      </c>
      <c r="BA353" s="200">
        <f t="shared" si="462"/>
        <v>0.99771423423333339</v>
      </c>
      <c r="BB353" s="222"/>
      <c r="BC353" s="222"/>
      <c r="BD353" s="222"/>
      <c r="BE353" s="222"/>
    </row>
    <row r="354" spans="2:57" s="465" customFormat="1" ht="50.25" hidden="1" customHeight="1" x14ac:dyDescent="0.25">
      <c r="B354" s="115"/>
      <c r="C354" s="201" t="s">
        <v>141</v>
      </c>
      <c r="D354" s="224"/>
      <c r="E354" s="224"/>
      <c r="F354" s="224"/>
      <c r="G354" s="224"/>
      <c r="H354" s="224"/>
      <c r="I354" s="224"/>
      <c r="J354" s="224"/>
      <c r="K354" s="224">
        <f t="shared" si="469"/>
        <v>1421675.98539</v>
      </c>
      <c r="L354" s="224">
        <v>1421675.98539</v>
      </c>
      <c r="M354" s="224"/>
      <c r="N354" s="224"/>
      <c r="O354" s="224">
        <f t="shared" si="455"/>
        <v>0</v>
      </c>
      <c r="P354" s="541">
        <f t="shared" si="463"/>
        <v>0</v>
      </c>
      <c r="Q354" s="224">
        <f>AA354</f>
        <v>0</v>
      </c>
      <c r="R354" s="541">
        <f t="shared" si="464"/>
        <v>0</v>
      </c>
      <c r="S354" s="224"/>
      <c r="T354" s="224"/>
      <c r="U354" s="224"/>
      <c r="V354" s="224"/>
      <c r="W354" s="224">
        <f t="shared" si="456"/>
        <v>0</v>
      </c>
      <c r="X354" s="328">
        <f t="shared" si="465"/>
        <v>0</v>
      </c>
      <c r="Y354" s="225"/>
      <c r="Z354" s="328">
        <f t="shared" si="466"/>
        <v>0</v>
      </c>
      <c r="AA354" s="224"/>
      <c r="AB354" s="224"/>
      <c r="AC354" s="224"/>
      <c r="AD354" s="224"/>
      <c r="AE354" s="225">
        <f t="shared" si="457"/>
        <v>1421675.98539</v>
      </c>
      <c r="AF354" s="422">
        <f t="shared" si="467"/>
        <v>1</v>
      </c>
      <c r="AG354" s="225">
        <f>1421675.98539</f>
        <v>1421675.98539</v>
      </c>
      <c r="AH354" s="422">
        <f t="shared" si="468"/>
        <v>1</v>
      </c>
      <c r="AI354" s="224"/>
      <c r="AJ354" s="224"/>
      <c r="AK354" s="224"/>
      <c r="AL354" s="224"/>
      <c r="AM354" s="117"/>
      <c r="AN354" s="224"/>
      <c r="AO354" s="224"/>
      <c r="AP354" s="224"/>
      <c r="AQ354" s="117"/>
      <c r="AR354" s="224"/>
      <c r="AS354" s="224"/>
      <c r="AT354" s="224"/>
      <c r="AU354" s="224"/>
      <c r="AV354" s="224"/>
      <c r="AW354" s="224"/>
      <c r="AX354" s="225">
        <f t="shared" si="460"/>
        <v>1421675.98539</v>
      </c>
      <c r="AY354" s="328">
        <f t="shared" si="461"/>
        <v>1</v>
      </c>
      <c r="AZ354" s="225">
        <f>L354-Y354</f>
        <v>1421675.98539</v>
      </c>
      <c r="BA354" s="328">
        <f t="shared" si="462"/>
        <v>1</v>
      </c>
      <c r="BB354" s="224"/>
      <c r="BC354" s="224"/>
      <c r="BD354" s="224"/>
      <c r="BE354" s="224"/>
    </row>
    <row r="355" spans="2:57" s="465" customFormat="1" ht="50.25" hidden="1" customHeight="1" x14ac:dyDescent="0.25">
      <c r="B355" s="115"/>
      <c r="C355" s="201" t="s">
        <v>140</v>
      </c>
      <c r="D355" s="224"/>
      <c r="E355" s="224"/>
      <c r="F355" s="224"/>
      <c r="G355" s="224"/>
      <c r="H355" s="224"/>
      <c r="I355" s="224"/>
      <c r="J355" s="224"/>
      <c r="K355" s="224">
        <f t="shared" si="469"/>
        <v>78324.014609999998</v>
      </c>
      <c r="L355" s="224">
        <v>78324.014609999998</v>
      </c>
      <c r="M355" s="224"/>
      <c r="N355" s="224"/>
      <c r="O355" s="224">
        <f>Q355</f>
        <v>3428.6486500000001</v>
      </c>
      <c r="P355" s="541">
        <f t="shared" si="463"/>
        <v>4.3775190368781844E-2</v>
      </c>
      <c r="Q355" s="224">
        <v>3428.6486500000001</v>
      </c>
      <c r="R355" s="541">
        <f t="shared" si="464"/>
        <v>4.3775190368781844E-2</v>
      </c>
      <c r="S355" s="224"/>
      <c r="T355" s="224"/>
      <c r="U355" s="224"/>
      <c r="V355" s="224"/>
      <c r="W355" s="224">
        <f t="shared" si="456"/>
        <v>3428.6486500000001</v>
      </c>
      <c r="X355" s="328">
        <f t="shared" si="465"/>
        <v>4.3775190368781844E-2</v>
      </c>
      <c r="Y355" s="225">
        <v>3428.6486500000001</v>
      </c>
      <c r="Z355" s="328">
        <f t="shared" si="466"/>
        <v>4.3775190368781844E-2</v>
      </c>
      <c r="AA355" s="224"/>
      <c r="AB355" s="224"/>
      <c r="AC355" s="224"/>
      <c r="AD355" s="224"/>
      <c r="AE355" s="225">
        <f t="shared" si="457"/>
        <v>78324.014609999998</v>
      </c>
      <c r="AF355" s="422">
        <f t="shared" si="467"/>
        <v>1</v>
      </c>
      <c r="AG355" s="225">
        <v>78324.014609999998</v>
      </c>
      <c r="AH355" s="422">
        <f t="shared" si="468"/>
        <v>1</v>
      </c>
      <c r="AI355" s="224"/>
      <c r="AJ355" s="224"/>
      <c r="AK355" s="224"/>
      <c r="AL355" s="224"/>
      <c r="AM355" s="117"/>
      <c r="AN355" s="224"/>
      <c r="AO355" s="224"/>
      <c r="AP355" s="224"/>
      <c r="AQ355" s="117"/>
      <c r="AR355" s="224"/>
      <c r="AS355" s="224"/>
      <c r="AT355" s="224"/>
      <c r="AU355" s="224"/>
      <c r="AV355" s="224"/>
      <c r="AW355" s="224"/>
      <c r="AX355" s="225">
        <f t="shared" si="460"/>
        <v>74895.365959999996</v>
      </c>
      <c r="AY355" s="328">
        <f t="shared" si="461"/>
        <v>0.95622480963121814</v>
      </c>
      <c r="AZ355" s="225">
        <f t="shared" ref="AZ355:AZ357" si="470">L355-Y355</f>
        <v>74895.365959999996</v>
      </c>
      <c r="BA355" s="328">
        <f t="shared" si="462"/>
        <v>0.95622480963121814</v>
      </c>
      <c r="BB355" s="224"/>
      <c r="BC355" s="224"/>
      <c r="BD355" s="224"/>
      <c r="BE355" s="224"/>
    </row>
    <row r="356" spans="2:57" s="465" customFormat="1" ht="50.25" hidden="1" customHeight="1" x14ac:dyDescent="0.25">
      <c r="B356" s="115"/>
      <c r="C356" s="113" t="s">
        <v>338</v>
      </c>
      <c r="D356" s="224"/>
      <c r="E356" s="224"/>
      <c r="F356" s="224"/>
      <c r="G356" s="224"/>
      <c r="H356" s="224"/>
      <c r="I356" s="224"/>
      <c r="J356" s="224"/>
      <c r="K356" s="224">
        <f t="shared" si="469"/>
        <v>0</v>
      </c>
      <c r="L356" s="224">
        <v>0</v>
      </c>
      <c r="M356" s="224"/>
      <c r="N356" s="224"/>
      <c r="O356" s="224">
        <f>Q356</f>
        <v>0</v>
      </c>
      <c r="P356" s="541" t="e">
        <f t="shared" si="463"/>
        <v>#DIV/0!</v>
      </c>
      <c r="Q356" s="224">
        <f>L356</f>
        <v>0</v>
      </c>
      <c r="R356" s="541" t="e">
        <f t="shared" si="464"/>
        <v>#DIV/0!</v>
      </c>
      <c r="S356" s="224"/>
      <c r="T356" s="224"/>
      <c r="U356" s="224"/>
      <c r="V356" s="224"/>
      <c r="W356" s="224">
        <f>Y356</f>
        <v>0</v>
      </c>
      <c r="X356" s="328" t="e">
        <f t="shared" si="465"/>
        <v>#DIV/0!</v>
      </c>
      <c r="Y356" s="225">
        <f t="shared" ref="Y356:Y357" si="471">L356</f>
        <v>0</v>
      </c>
      <c r="Z356" s="328" t="e">
        <f t="shared" si="466"/>
        <v>#DIV/0!</v>
      </c>
      <c r="AA356" s="224"/>
      <c r="AB356" s="224"/>
      <c r="AC356" s="224"/>
      <c r="AD356" s="224"/>
      <c r="AE356" s="225">
        <f t="shared" si="457"/>
        <v>0</v>
      </c>
      <c r="AF356" s="422" t="e">
        <f t="shared" si="467"/>
        <v>#DIV/0!</v>
      </c>
      <c r="AG356" s="225">
        <f>Y356</f>
        <v>0</v>
      </c>
      <c r="AH356" s="422" t="e">
        <f t="shared" si="468"/>
        <v>#DIV/0!</v>
      </c>
      <c r="AI356" s="224"/>
      <c r="AJ356" s="224"/>
      <c r="AK356" s="224"/>
      <c r="AL356" s="224"/>
      <c r="AM356" s="117"/>
      <c r="AN356" s="224"/>
      <c r="AO356" s="224"/>
      <c r="AP356" s="224"/>
      <c r="AQ356" s="117"/>
      <c r="AR356" s="224"/>
      <c r="AS356" s="224"/>
      <c r="AT356" s="224"/>
      <c r="AU356" s="224"/>
      <c r="AV356" s="224"/>
      <c r="AW356" s="224"/>
      <c r="AX356" s="225">
        <f t="shared" si="460"/>
        <v>0</v>
      </c>
      <c r="AY356" s="328" t="e">
        <f t="shared" si="461"/>
        <v>#DIV/0!</v>
      </c>
      <c r="AZ356" s="225">
        <f t="shared" si="470"/>
        <v>0</v>
      </c>
      <c r="BA356" s="328" t="e">
        <f t="shared" si="462"/>
        <v>#DIV/0!</v>
      </c>
      <c r="BB356" s="224"/>
      <c r="BC356" s="224"/>
      <c r="BD356" s="224"/>
      <c r="BE356" s="224"/>
    </row>
    <row r="357" spans="2:57" s="465" customFormat="1" ht="50.25" hidden="1" customHeight="1" x14ac:dyDescent="0.25">
      <c r="B357" s="115"/>
      <c r="C357" s="201" t="s">
        <v>142</v>
      </c>
      <c r="D357" s="224"/>
      <c r="E357" s="224"/>
      <c r="F357" s="224"/>
      <c r="G357" s="224"/>
      <c r="H357" s="224"/>
      <c r="I357" s="224"/>
      <c r="J357" s="224"/>
      <c r="K357" s="224">
        <f t="shared" si="469"/>
        <v>0</v>
      </c>
      <c r="L357" s="224">
        <v>0</v>
      </c>
      <c r="M357" s="224"/>
      <c r="N357" s="224"/>
      <c r="O357" s="224">
        <f t="shared" si="455"/>
        <v>0</v>
      </c>
      <c r="P357" s="541" t="e">
        <f t="shared" si="463"/>
        <v>#DIV/0!</v>
      </c>
      <c r="Q357" s="224">
        <f>L357</f>
        <v>0</v>
      </c>
      <c r="R357" s="541" t="e">
        <f t="shared" si="464"/>
        <v>#DIV/0!</v>
      </c>
      <c r="S357" s="224"/>
      <c r="T357" s="224"/>
      <c r="U357" s="224"/>
      <c r="V357" s="224"/>
      <c r="W357" s="224">
        <f t="shared" si="456"/>
        <v>0</v>
      </c>
      <c r="X357" s="328" t="e">
        <f t="shared" si="465"/>
        <v>#DIV/0!</v>
      </c>
      <c r="Y357" s="225">
        <f t="shared" si="471"/>
        <v>0</v>
      </c>
      <c r="Z357" s="328" t="e">
        <f t="shared" si="466"/>
        <v>#DIV/0!</v>
      </c>
      <c r="AA357" s="224"/>
      <c r="AB357" s="224"/>
      <c r="AC357" s="224"/>
      <c r="AD357" s="224"/>
      <c r="AE357" s="225">
        <f t="shared" si="457"/>
        <v>0</v>
      </c>
      <c r="AF357" s="422" t="e">
        <f t="shared" si="467"/>
        <v>#DIV/0!</v>
      </c>
      <c r="AG357" s="225">
        <f>Y357</f>
        <v>0</v>
      </c>
      <c r="AH357" s="422" t="e">
        <f t="shared" si="468"/>
        <v>#DIV/0!</v>
      </c>
      <c r="AI357" s="224"/>
      <c r="AJ357" s="224"/>
      <c r="AK357" s="224"/>
      <c r="AL357" s="224"/>
      <c r="AM357" s="117"/>
      <c r="AN357" s="224"/>
      <c r="AO357" s="224"/>
      <c r="AP357" s="224"/>
      <c r="AQ357" s="117"/>
      <c r="AR357" s="224"/>
      <c r="AS357" s="224"/>
      <c r="AT357" s="224"/>
      <c r="AU357" s="224"/>
      <c r="AV357" s="224"/>
      <c r="AW357" s="224"/>
      <c r="AX357" s="225">
        <f t="shared" si="460"/>
        <v>0</v>
      </c>
      <c r="AY357" s="328" t="e">
        <f t="shared" si="461"/>
        <v>#DIV/0!</v>
      </c>
      <c r="AZ357" s="225">
        <f t="shared" si="470"/>
        <v>0</v>
      </c>
      <c r="BA357" s="328" t="e">
        <f t="shared" si="462"/>
        <v>#DIV/0!</v>
      </c>
      <c r="BB357" s="224"/>
      <c r="BC357" s="224"/>
      <c r="BD357" s="224"/>
      <c r="BE357" s="224"/>
    </row>
    <row r="358" spans="2:57" s="223" customFormat="1" ht="136.5" customHeight="1" x14ac:dyDescent="0.25">
      <c r="B358" s="122" t="s">
        <v>145</v>
      </c>
      <c r="C358" s="110" t="s">
        <v>146</v>
      </c>
      <c r="D358" s="78"/>
      <c r="E358" s="78"/>
      <c r="F358" s="78"/>
      <c r="G358" s="78"/>
      <c r="H358" s="78"/>
      <c r="I358" s="78"/>
      <c r="J358" s="78"/>
      <c r="K358" s="78">
        <f t="shared" si="469"/>
        <v>1257988.9999999998</v>
      </c>
      <c r="L358" s="78">
        <f>L359+L362</f>
        <v>1257988.9999999998</v>
      </c>
      <c r="M358" s="78"/>
      <c r="N358" s="78"/>
      <c r="O358" s="78">
        <f t="shared" si="455"/>
        <v>111103.43368999999</v>
      </c>
      <c r="P358" s="451">
        <f t="shared" si="463"/>
        <v>8.8318287115388139E-2</v>
      </c>
      <c r="Q358" s="78">
        <f>Q359+Q362</f>
        <v>111103.43368999999</v>
      </c>
      <c r="R358" s="451">
        <f t="shared" si="464"/>
        <v>8.8318287115388139E-2</v>
      </c>
      <c r="S358" s="78"/>
      <c r="T358" s="78"/>
      <c r="U358" s="78"/>
      <c r="V358" s="78"/>
      <c r="W358" s="78">
        <f t="shared" si="456"/>
        <v>108616.46068999999</v>
      </c>
      <c r="X358" s="192">
        <f t="shared" si="465"/>
        <v>8.6341343755788016E-2</v>
      </c>
      <c r="Y358" s="80">
        <f>Y359+Y362</f>
        <v>108616.46068999999</v>
      </c>
      <c r="Z358" s="195">
        <f t="shared" si="466"/>
        <v>8.6341343755788016E-2</v>
      </c>
      <c r="AA358" s="78"/>
      <c r="AB358" s="78"/>
      <c r="AC358" s="78"/>
      <c r="AD358" s="78"/>
      <c r="AE358" s="80">
        <f t="shared" si="457"/>
        <v>1233783.4666599999</v>
      </c>
      <c r="AF358" s="391">
        <f t="shared" si="467"/>
        <v>0.98075854928779194</v>
      </c>
      <c r="AG358" s="80">
        <f>AG359+AG362</f>
        <v>1233783.4666599999</v>
      </c>
      <c r="AH358" s="391">
        <f t="shared" si="468"/>
        <v>0.98075854928779194</v>
      </c>
      <c r="AI358" s="78"/>
      <c r="AJ358" s="78"/>
      <c r="AK358" s="78"/>
      <c r="AL358" s="78"/>
      <c r="AM358" s="117"/>
      <c r="AN358" s="78"/>
      <c r="AO358" s="78"/>
      <c r="AP358" s="78"/>
      <c r="AQ358" s="117"/>
      <c r="AR358" s="78"/>
      <c r="AS358" s="78"/>
      <c r="AT358" s="78"/>
      <c r="AU358" s="78"/>
      <c r="AV358" s="78"/>
      <c r="AW358" s="78"/>
      <c r="AX358" s="80">
        <f t="shared" si="460"/>
        <v>1135362.7290000001</v>
      </c>
      <c r="AY358" s="195">
        <f t="shared" si="461"/>
        <v>0.90252198469144029</v>
      </c>
      <c r="AZ358" s="80">
        <f>AZ359+AZ362</f>
        <v>1135362.7290000001</v>
      </c>
      <c r="BA358" s="195">
        <f t="shared" si="462"/>
        <v>0.90252198469144029</v>
      </c>
      <c r="BB358" s="78"/>
      <c r="BC358" s="78"/>
      <c r="BD358" s="78"/>
      <c r="BE358" s="78"/>
    </row>
    <row r="359" spans="2:57" s="223" customFormat="1" ht="50.25" hidden="1" customHeight="1" x14ac:dyDescent="0.25">
      <c r="B359" s="122"/>
      <c r="C359" s="77" t="s">
        <v>56</v>
      </c>
      <c r="D359" s="78"/>
      <c r="E359" s="78"/>
      <c r="F359" s="78"/>
      <c r="G359" s="78"/>
      <c r="H359" s="78"/>
      <c r="I359" s="78"/>
      <c r="J359" s="78"/>
      <c r="K359" s="78">
        <f t="shared" si="469"/>
        <v>0</v>
      </c>
      <c r="L359" s="78">
        <f>SUM(L360:L361)</f>
        <v>0</v>
      </c>
      <c r="M359" s="78"/>
      <c r="N359" s="78"/>
      <c r="O359" s="78">
        <f t="shared" si="455"/>
        <v>0</v>
      </c>
      <c r="P359" s="451" t="e">
        <f t="shared" si="463"/>
        <v>#DIV/0!</v>
      </c>
      <c r="Q359" s="78">
        <f>SUM(Q360:Q361)</f>
        <v>0</v>
      </c>
      <c r="R359" s="451" t="e">
        <f t="shared" si="464"/>
        <v>#DIV/0!</v>
      </c>
      <c r="S359" s="78"/>
      <c r="T359" s="78"/>
      <c r="U359" s="78"/>
      <c r="V359" s="78"/>
      <c r="W359" s="78">
        <f t="shared" si="456"/>
        <v>0</v>
      </c>
      <c r="X359" s="192" t="e">
        <f t="shared" si="465"/>
        <v>#DIV/0!</v>
      </c>
      <c r="Y359" s="80">
        <f>SUM(Y360:Y361)</f>
        <v>0</v>
      </c>
      <c r="Z359" s="195" t="e">
        <f t="shared" si="466"/>
        <v>#DIV/0!</v>
      </c>
      <c r="AA359" s="78"/>
      <c r="AB359" s="78"/>
      <c r="AC359" s="78"/>
      <c r="AD359" s="78"/>
      <c r="AE359" s="80">
        <f t="shared" si="457"/>
        <v>0</v>
      </c>
      <c r="AF359" s="391" t="e">
        <f t="shared" si="467"/>
        <v>#DIV/0!</v>
      </c>
      <c r="AG359" s="80">
        <f>AG360+AG361</f>
        <v>0</v>
      </c>
      <c r="AH359" s="391" t="e">
        <f t="shared" si="468"/>
        <v>#DIV/0!</v>
      </c>
      <c r="AI359" s="78"/>
      <c r="AJ359" s="78"/>
      <c r="AK359" s="78"/>
      <c r="AL359" s="78"/>
      <c r="AM359" s="117"/>
      <c r="AN359" s="78"/>
      <c r="AO359" s="78"/>
      <c r="AP359" s="78"/>
      <c r="AQ359" s="117"/>
      <c r="AR359" s="78"/>
      <c r="AS359" s="78"/>
      <c r="AT359" s="78"/>
      <c r="AU359" s="78"/>
      <c r="AV359" s="78"/>
      <c r="AW359" s="78"/>
      <c r="AX359" s="80">
        <f t="shared" si="460"/>
        <v>0</v>
      </c>
      <c r="AY359" s="195" t="e">
        <f t="shared" si="461"/>
        <v>#DIV/0!</v>
      </c>
      <c r="AZ359" s="80">
        <f>SUM(AZ360:AZ361)</f>
        <v>0</v>
      </c>
      <c r="BA359" s="195" t="e">
        <f t="shared" si="462"/>
        <v>#DIV/0!</v>
      </c>
      <c r="BB359" s="78"/>
      <c r="BC359" s="78"/>
      <c r="BD359" s="78"/>
      <c r="BE359" s="78"/>
    </row>
    <row r="360" spans="2:57" s="226" customFormat="1" ht="67.5" hidden="1" customHeight="1" x14ac:dyDescent="0.25">
      <c r="B360" s="115"/>
      <c r="C360" s="113" t="s">
        <v>338</v>
      </c>
      <c r="D360" s="224"/>
      <c r="E360" s="224"/>
      <c r="F360" s="224"/>
      <c r="G360" s="224"/>
      <c r="H360" s="224"/>
      <c r="I360" s="224"/>
      <c r="J360" s="224"/>
      <c r="K360" s="224">
        <f t="shared" ref="K360:K367" si="472">L360</f>
        <v>0</v>
      </c>
      <c r="L360" s="224"/>
      <c r="M360" s="224"/>
      <c r="N360" s="224"/>
      <c r="O360" s="224">
        <f t="shared" ref="O360:O367" si="473">Q360</f>
        <v>0</v>
      </c>
      <c r="P360" s="543" t="e">
        <f t="shared" si="463"/>
        <v>#DIV/0!</v>
      </c>
      <c r="Q360" s="224"/>
      <c r="R360" s="451" t="e">
        <f t="shared" si="464"/>
        <v>#DIV/0!</v>
      </c>
      <c r="S360" s="224"/>
      <c r="T360" s="224"/>
      <c r="U360" s="224"/>
      <c r="V360" s="224"/>
      <c r="W360" s="224">
        <f t="shared" ref="W360" si="474">Y360</f>
        <v>0</v>
      </c>
      <c r="X360" s="328" t="e">
        <f t="shared" ref="X360:X361" si="475">W360/K360</f>
        <v>#DIV/0!</v>
      </c>
      <c r="Y360" s="225"/>
      <c r="Z360" s="328" t="e">
        <f t="shared" ref="Z360:Z361" si="476">Y360/L360</f>
        <v>#DIV/0!</v>
      </c>
      <c r="AA360" s="224"/>
      <c r="AB360" s="224"/>
      <c r="AC360" s="224"/>
      <c r="AD360" s="224"/>
      <c r="AE360" s="225">
        <f t="shared" ref="AE360:AE367" si="477">AG360</f>
        <v>0</v>
      </c>
      <c r="AF360" s="422" t="e">
        <f t="shared" si="467"/>
        <v>#DIV/0!</v>
      </c>
      <c r="AG360" s="225"/>
      <c r="AH360" s="422" t="e">
        <f t="shared" si="468"/>
        <v>#DIV/0!</v>
      </c>
      <c r="AI360" s="224"/>
      <c r="AJ360" s="224"/>
      <c r="AK360" s="224"/>
      <c r="AL360" s="224"/>
      <c r="AM360" s="117"/>
      <c r="AN360" s="224"/>
      <c r="AO360" s="224"/>
      <c r="AP360" s="224"/>
      <c r="AQ360" s="117"/>
      <c r="AR360" s="224"/>
      <c r="AS360" s="224"/>
      <c r="AT360" s="224"/>
      <c r="AU360" s="224"/>
      <c r="AV360" s="224"/>
      <c r="AW360" s="224"/>
      <c r="AX360" s="225">
        <f t="shared" ref="AX360:AX365" si="478">AZ360</f>
        <v>0</v>
      </c>
      <c r="AY360" s="195" t="e">
        <f t="shared" si="461"/>
        <v>#DIV/0!</v>
      </c>
      <c r="AZ360" s="225">
        <f t="shared" ref="AZ360:AZ361" si="479">L360-Y360</f>
        <v>0</v>
      </c>
      <c r="BA360" s="195" t="e">
        <f t="shared" si="462"/>
        <v>#DIV/0!</v>
      </c>
      <c r="BB360" s="224"/>
      <c r="BC360" s="224"/>
      <c r="BD360" s="224"/>
      <c r="BE360" s="224"/>
    </row>
    <row r="361" spans="2:57" s="226" customFormat="1" ht="50.25" hidden="1" customHeight="1" x14ac:dyDescent="0.25">
      <c r="B361" s="115"/>
      <c r="C361" s="201" t="s">
        <v>142</v>
      </c>
      <c r="D361" s="224"/>
      <c r="E361" s="224"/>
      <c r="F361" s="224"/>
      <c r="G361" s="224"/>
      <c r="H361" s="224"/>
      <c r="I361" s="224"/>
      <c r="J361" s="224"/>
      <c r="K361" s="224">
        <f t="shared" si="472"/>
        <v>0</v>
      </c>
      <c r="L361" s="224"/>
      <c r="M361" s="224"/>
      <c r="N361" s="224"/>
      <c r="O361" s="224">
        <f t="shared" si="473"/>
        <v>0</v>
      </c>
      <c r="P361" s="543" t="e">
        <f t="shared" si="463"/>
        <v>#DIV/0!</v>
      </c>
      <c r="Q361" s="224"/>
      <c r="R361" s="451" t="e">
        <f t="shared" si="464"/>
        <v>#DIV/0!</v>
      </c>
      <c r="S361" s="224"/>
      <c r="T361" s="224"/>
      <c r="U361" s="224"/>
      <c r="V361" s="224"/>
      <c r="W361" s="224">
        <f t="shared" ref="W361:W367" si="480">Y361</f>
        <v>0</v>
      </c>
      <c r="X361" s="328" t="e">
        <f t="shared" si="475"/>
        <v>#DIV/0!</v>
      </c>
      <c r="Y361" s="225"/>
      <c r="Z361" s="328" t="e">
        <f t="shared" si="476"/>
        <v>#DIV/0!</v>
      </c>
      <c r="AA361" s="224"/>
      <c r="AB361" s="224"/>
      <c r="AC361" s="224"/>
      <c r="AD361" s="224"/>
      <c r="AE361" s="225">
        <f t="shared" si="477"/>
        <v>0</v>
      </c>
      <c r="AF361" s="422" t="e">
        <f t="shared" si="467"/>
        <v>#DIV/0!</v>
      </c>
      <c r="AG361" s="225"/>
      <c r="AH361" s="422" t="e">
        <f t="shared" si="468"/>
        <v>#DIV/0!</v>
      </c>
      <c r="AI361" s="224"/>
      <c r="AJ361" s="224"/>
      <c r="AK361" s="224"/>
      <c r="AL361" s="224"/>
      <c r="AM361" s="117"/>
      <c r="AN361" s="224"/>
      <c r="AO361" s="224"/>
      <c r="AP361" s="224"/>
      <c r="AQ361" s="117"/>
      <c r="AR361" s="224"/>
      <c r="AS361" s="224"/>
      <c r="AT361" s="224"/>
      <c r="AU361" s="224"/>
      <c r="AV361" s="224"/>
      <c r="AW361" s="224"/>
      <c r="AX361" s="225">
        <f t="shared" si="478"/>
        <v>0</v>
      </c>
      <c r="AY361" s="195" t="e">
        <f t="shared" si="461"/>
        <v>#DIV/0!</v>
      </c>
      <c r="AZ361" s="225">
        <f t="shared" si="479"/>
        <v>0</v>
      </c>
      <c r="BA361" s="195" t="e">
        <f t="shared" si="462"/>
        <v>#DIV/0!</v>
      </c>
      <c r="BB361" s="224"/>
      <c r="BC361" s="224"/>
      <c r="BD361" s="224"/>
      <c r="BE361" s="224"/>
    </row>
    <row r="362" spans="2:57" s="229" customFormat="1" ht="46.5" customHeight="1" x14ac:dyDescent="0.25">
      <c r="B362" s="87"/>
      <c r="C362" s="199" t="s">
        <v>138</v>
      </c>
      <c r="D362" s="222"/>
      <c r="E362" s="222"/>
      <c r="F362" s="222"/>
      <c r="G362" s="222"/>
      <c r="H362" s="222"/>
      <c r="I362" s="222"/>
      <c r="J362" s="222"/>
      <c r="K362" s="222">
        <f t="shared" si="472"/>
        <v>1257988.9999999998</v>
      </c>
      <c r="L362" s="222">
        <f>SUM(L363:L367)</f>
        <v>1257988.9999999998</v>
      </c>
      <c r="M362" s="222"/>
      <c r="N362" s="222"/>
      <c r="O362" s="222">
        <f t="shared" si="473"/>
        <v>111103.43368999999</v>
      </c>
      <c r="P362" s="453">
        <f t="shared" si="463"/>
        <v>8.8318287115388139E-2</v>
      </c>
      <c r="Q362" s="222">
        <f>SUM(Q363:Q367)</f>
        <v>111103.43368999999</v>
      </c>
      <c r="R362" s="453">
        <f t="shared" si="464"/>
        <v>8.8318287115388139E-2</v>
      </c>
      <c r="S362" s="222"/>
      <c r="T362" s="222"/>
      <c r="U362" s="222"/>
      <c r="V362" s="222"/>
      <c r="W362" s="222">
        <f t="shared" si="480"/>
        <v>108616.46068999999</v>
      </c>
      <c r="X362" s="200">
        <f t="shared" si="465"/>
        <v>8.6341343755788016E-2</v>
      </c>
      <c r="Y362" s="227">
        <f>SUM(Y363:Y367)</f>
        <v>108616.46068999999</v>
      </c>
      <c r="Z362" s="200">
        <f t="shared" si="466"/>
        <v>8.6341343755788016E-2</v>
      </c>
      <c r="AA362" s="222"/>
      <c r="AB362" s="222"/>
      <c r="AC362" s="222"/>
      <c r="AD362" s="222"/>
      <c r="AE362" s="227">
        <f t="shared" si="477"/>
        <v>1233783.4666599999</v>
      </c>
      <c r="AF362" s="438">
        <f t="shared" si="467"/>
        <v>0.98075854928779194</v>
      </c>
      <c r="AG362" s="227">
        <f>SUM(AG363:AG367)</f>
        <v>1233783.4666599999</v>
      </c>
      <c r="AH362" s="438">
        <f t="shared" si="468"/>
        <v>0.98075854928779194</v>
      </c>
      <c r="AI362" s="222"/>
      <c r="AJ362" s="222"/>
      <c r="AK362" s="222"/>
      <c r="AL362" s="222"/>
      <c r="AM362" s="88"/>
      <c r="AN362" s="222"/>
      <c r="AO362" s="222"/>
      <c r="AP362" s="222"/>
      <c r="AQ362" s="88"/>
      <c r="AR362" s="222"/>
      <c r="AS362" s="222"/>
      <c r="AT362" s="222"/>
      <c r="AU362" s="222"/>
      <c r="AV362" s="222"/>
      <c r="AW362" s="222"/>
      <c r="AX362" s="227">
        <f t="shared" si="478"/>
        <v>1135362.7290000001</v>
      </c>
      <c r="AY362" s="200">
        <f t="shared" si="461"/>
        <v>0.90252198469144029</v>
      </c>
      <c r="AZ362" s="227">
        <f>SUM(AZ363:AZ365)</f>
        <v>1135362.7290000001</v>
      </c>
      <c r="BA362" s="200">
        <f t="shared" si="462"/>
        <v>0.90252198469144029</v>
      </c>
      <c r="BB362" s="222"/>
      <c r="BC362" s="222"/>
      <c r="BD362" s="222"/>
      <c r="BE362" s="222"/>
    </row>
    <row r="363" spans="2:57" s="226" customFormat="1" ht="50.25" hidden="1" customHeight="1" x14ac:dyDescent="0.25">
      <c r="B363" s="115"/>
      <c r="C363" s="201" t="s">
        <v>140</v>
      </c>
      <c r="D363" s="224"/>
      <c r="E363" s="224"/>
      <c r="F363" s="224"/>
      <c r="G363" s="224"/>
      <c r="H363" s="224"/>
      <c r="I363" s="224"/>
      <c r="J363" s="224"/>
      <c r="K363" s="224">
        <f t="shared" si="472"/>
        <v>89648.481199999995</v>
      </c>
      <c r="L363" s="224">
        <v>89648.481199999995</v>
      </c>
      <c r="M363" s="224"/>
      <c r="N363" s="224"/>
      <c r="O363" s="224">
        <f t="shared" si="473"/>
        <v>2453.3426899999999</v>
      </c>
      <c r="P363" s="451">
        <f t="shared" si="463"/>
        <v>2.7366249345895221E-2</v>
      </c>
      <c r="Q363" s="224">
        <v>2453.3426899999999</v>
      </c>
      <c r="R363" s="451">
        <f t="shared" si="464"/>
        <v>2.7366249345895221E-2</v>
      </c>
      <c r="S363" s="224"/>
      <c r="T363" s="224"/>
      <c r="U363" s="224"/>
      <c r="V363" s="224"/>
      <c r="W363" s="224">
        <f t="shared" si="480"/>
        <v>2453.3426899999999</v>
      </c>
      <c r="X363" s="328">
        <f t="shared" ref="X363" si="481">W363/K363</f>
        <v>2.7366249345895221E-2</v>
      </c>
      <c r="Y363" s="225">
        <v>2453.3426899999999</v>
      </c>
      <c r="Z363" s="328">
        <f t="shared" ref="Z363" si="482">Y363/L363</f>
        <v>2.7366249345895221E-2</v>
      </c>
      <c r="AA363" s="224"/>
      <c r="AB363" s="224"/>
      <c r="AC363" s="224"/>
      <c r="AD363" s="224"/>
      <c r="AE363" s="225">
        <f t="shared" si="477"/>
        <v>89648.481199999995</v>
      </c>
      <c r="AF363" s="391">
        <f t="shared" si="467"/>
        <v>1</v>
      </c>
      <c r="AG363" s="225">
        <f>198298.5722-AG365-AG366-AG367</f>
        <v>89648.481199999995</v>
      </c>
      <c r="AH363" s="391">
        <f t="shared" si="468"/>
        <v>1</v>
      </c>
      <c r="AI363" s="224"/>
      <c r="AJ363" s="224"/>
      <c r="AK363" s="224"/>
      <c r="AL363" s="224"/>
      <c r="AM363" s="117"/>
      <c r="AN363" s="224"/>
      <c r="AO363" s="224"/>
      <c r="AP363" s="224"/>
      <c r="AQ363" s="117"/>
      <c r="AR363" s="224"/>
      <c r="AS363" s="224"/>
      <c r="AT363" s="224"/>
      <c r="AU363" s="224"/>
      <c r="AV363" s="224"/>
      <c r="AW363" s="224"/>
      <c r="AX363" s="225">
        <f t="shared" si="478"/>
        <v>87195.13850999999</v>
      </c>
      <c r="AY363" s="195">
        <f t="shared" si="461"/>
        <v>0.97263375065410473</v>
      </c>
      <c r="AZ363" s="225">
        <f t="shared" ref="AZ363:AZ365" si="483">L363-Y363</f>
        <v>87195.13850999999</v>
      </c>
      <c r="BA363" s="195">
        <f t="shared" si="462"/>
        <v>0.97263375065410473</v>
      </c>
      <c r="BB363" s="224"/>
      <c r="BC363" s="224"/>
      <c r="BD363" s="224"/>
      <c r="BE363" s="224"/>
    </row>
    <row r="364" spans="2:57" s="226" customFormat="1" ht="50.25" hidden="1" customHeight="1" x14ac:dyDescent="0.25">
      <c r="B364" s="115"/>
      <c r="C364" s="201" t="s">
        <v>141</v>
      </c>
      <c r="D364" s="224"/>
      <c r="E364" s="224"/>
      <c r="F364" s="224"/>
      <c r="G364" s="224"/>
      <c r="H364" s="224"/>
      <c r="I364" s="224"/>
      <c r="J364" s="224"/>
      <c r="K364" s="224">
        <f t="shared" si="472"/>
        <v>1035484.89446</v>
      </c>
      <c r="L364" s="224">
        <v>1035484.89446</v>
      </c>
      <c r="M364" s="224"/>
      <c r="N364" s="224"/>
      <c r="O364" s="224">
        <f t="shared" si="473"/>
        <v>0</v>
      </c>
      <c r="P364" s="451">
        <f t="shared" si="463"/>
        <v>0</v>
      </c>
      <c r="Q364" s="224"/>
      <c r="R364" s="451">
        <f t="shared" si="464"/>
        <v>0</v>
      </c>
      <c r="S364" s="224"/>
      <c r="T364" s="224"/>
      <c r="U364" s="224"/>
      <c r="V364" s="224"/>
      <c r="W364" s="224">
        <f t="shared" si="480"/>
        <v>0</v>
      </c>
      <c r="X364" s="328">
        <f t="shared" si="465"/>
        <v>0</v>
      </c>
      <c r="Y364" s="225"/>
      <c r="Z364" s="328">
        <f t="shared" si="466"/>
        <v>0</v>
      </c>
      <c r="AA364" s="224"/>
      <c r="AB364" s="224"/>
      <c r="AC364" s="224"/>
      <c r="AD364" s="224"/>
      <c r="AE364" s="225">
        <f t="shared" si="477"/>
        <v>1035484.89446</v>
      </c>
      <c r="AF364" s="391">
        <f t="shared" si="467"/>
        <v>1</v>
      </c>
      <c r="AG364" s="225">
        <f>1035484.89446</f>
        <v>1035484.89446</v>
      </c>
      <c r="AH364" s="391">
        <f t="shared" si="468"/>
        <v>1</v>
      </c>
      <c r="AI364" s="224"/>
      <c r="AJ364" s="224"/>
      <c r="AK364" s="224"/>
      <c r="AL364" s="224"/>
      <c r="AM364" s="117"/>
      <c r="AN364" s="224"/>
      <c r="AO364" s="224"/>
      <c r="AP364" s="224"/>
      <c r="AQ364" s="117"/>
      <c r="AR364" s="224"/>
      <c r="AS364" s="224"/>
      <c r="AT364" s="224"/>
      <c r="AU364" s="224"/>
      <c r="AV364" s="224"/>
      <c r="AW364" s="224"/>
      <c r="AX364" s="225">
        <f t="shared" si="478"/>
        <v>1035484.89446</v>
      </c>
      <c r="AY364" s="195">
        <f t="shared" si="461"/>
        <v>1</v>
      </c>
      <c r="AZ364" s="225">
        <f t="shared" si="483"/>
        <v>1035484.89446</v>
      </c>
      <c r="BA364" s="195">
        <f t="shared" si="462"/>
        <v>1</v>
      </c>
      <c r="BB364" s="224"/>
      <c r="BC364" s="224"/>
      <c r="BD364" s="224"/>
      <c r="BE364" s="224"/>
    </row>
    <row r="365" spans="2:57" s="226" customFormat="1" ht="50.25" hidden="1" customHeight="1" x14ac:dyDescent="0.25">
      <c r="B365" s="115"/>
      <c r="C365" s="201" t="s">
        <v>142</v>
      </c>
      <c r="D365" s="224"/>
      <c r="E365" s="224"/>
      <c r="F365" s="224"/>
      <c r="G365" s="224"/>
      <c r="H365" s="224"/>
      <c r="I365" s="224"/>
      <c r="J365" s="224"/>
      <c r="K365" s="224">
        <f t="shared" si="472"/>
        <v>72998.937030000001</v>
      </c>
      <c r="L365" s="224">
        <v>72998.937030000001</v>
      </c>
      <c r="M365" s="224"/>
      <c r="N365" s="224"/>
      <c r="O365" s="224">
        <f t="shared" si="473"/>
        <v>61754.165000000001</v>
      </c>
      <c r="P365" s="451">
        <f t="shared" si="463"/>
        <v>0.84595978397084337</v>
      </c>
      <c r="Q365" s="224">
        <v>61754.165000000001</v>
      </c>
      <c r="R365" s="451">
        <f t="shared" si="464"/>
        <v>0.84595978397084337</v>
      </c>
      <c r="S365" s="224"/>
      <c r="T365" s="224"/>
      <c r="U365" s="224"/>
      <c r="V365" s="224"/>
      <c r="W365" s="224">
        <f t="shared" si="480"/>
        <v>60316.241000000002</v>
      </c>
      <c r="X365" s="328">
        <f t="shared" si="465"/>
        <v>0.82626190810438982</v>
      </c>
      <c r="Y365" s="225">
        <v>60316.241000000002</v>
      </c>
      <c r="Z365" s="328">
        <f t="shared" si="466"/>
        <v>0.82626190810438982</v>
      </c>
      <c r="AA365" s="224"/>
      <c r="AB365" s="224"/>
      <c r="AC365" s="224"/>
      <c r="AD365" s="224"/>
      <c r="AE365" s="225">
        <f t="shared" si="477"/>
        <v>61754.165000000001</v>
      </c>
      <c r="AF365" s="391">
        <f t="shared" si="467"/>
        <v>0.84595978397084337</v>
      </c>
      <c r="AG365" s="225">
        <v>61754.165000000001</v>
      </c>
      <c r="AH365" s="391">
        <f t="shared" si="468"/>
        <v>0.84595978397084337</v>
      </c>
      <c r="AI365" s="224"/>
      <c r="AJ365" s="224"/>
      <c r="AK365" s="224"/>
      <c r="AL365" s="224"/>
      <c r="AM365" s="117"/>
      <c r="AN365" s="224"/>
      <c r="AO365" s="224"/>
      <c r="AP365" s="224"/>
      <c r="AQ365" s="117"/>
      <c r="AR365" s="224"/>
      <c r="AS365" s="224"/>
      <c r="AT365" s="224"/>
      <c r="AU365" s="224"/>
      <c r="AV365" s="224"/>
      <c r="AW365" s="224"/>
      <c r="AX365" s="225">
        <f t="shared" si="478"/>
        <v>12682.696029999999</v>
      </c>
      <c r="AY365" s="195">
        <f t="shared" si="461"/>
        <v>0.17373809189561015</v>
      </c>
      <c r="AZ365" s="225">
        <f t="shared" si="483"/>
        <v>12682.696029999999</v>
      </c>
      <c r="BA365" s="195">
        <f t="shared" si="462"/>
        <v>0.17373809189561015</v>
      </c>
      <c r="BB365" s="224"/>
      <c r="BC365" s="224"/>
      <c r="BD365" s="224"/>
      <c r="BE365" s="224"/>
    </row>
    <row r="366" spans="2:57" s="226" customFormat="1" ht="50.25" hidden="1" customHeight="1" x14ac:dyDescent="0.25">
      <c r="B366" s="115"/>
      <c r="C366" s="201" t="s">
        <v>374</v>
      </c>
      <c r="D366" s="224"/>
      <c r="E366" s="224"/>
      <c r="F366" s="224"/>
      <c r="G366" s="224"/>
      <c r="H366" s="224"/>
      <c r="I366" s="224"/>
      <c r="J366" s="224"/>
      <c r="K366" s="224">
        <f t="shared" si="472"/>
        <v>33213.906089999997</v>
      </c>
      <c r="L366" s="224">
        <v>33213.906089999997</v>
      </c>
      <c r="M366" s="224"/>
      <c r="N366" s="224"/>
      <c r="O366" s="224">
        <f t="shared" si="473"/>
        <v>23166.296999999999</v>
      </c>
      <c r="P366" s="451">
        <f t="shared" si="463"/>
        <v>0.69748788164891207</v>
      </c>
      <c r="Q366" s="224">
        <v>23166.296999999999</v>
      </c>
      <c r="R366" s="451">
        <f t="shared" si="464"/>
        <v>0.69748788164891207</v>
      </c>
      <c r="S366" s="224"/>
      <c r="T366" s="224"/>
      <c r="U366" s="224"/>
      <c r="V366" s="224"/>
      <c r="W366" s="224">
        <f t="shared" si="480"/>
        <v>23166.296999999999</v>
      </c>
      <c r="X366" s="328">
        <f t="shared" si="465"/>
        <v>0.69748788164891207</v>
      </c>
      <c r="Y366" s="225">
        <v>23166.296999999999</v>
      </c>
      <c r="Z366" s="328">
        <f t="shared" si="466"/>
        <v>0.69748788164891207</v>
      </c>
      <c r="AA366" s="224"/>
      <c r="AB366" s="224"/>
      <c r="AC366" s="224"/>
      <c r="AD366" s="224"/>
      <c r="AE366" s="225">
        <f t="shared" si="477"/>
        <v>23166.296999999999</v>
      </c>
      <c r="AF366" s="391">
        <f t="shared" si="467"/>
        <v>0.69748788164891207</v>
      </c>
      <c r="AG366" s="225">
        <v>23166.296999999999</v>
      </c>
      <c r="AH366" s="391">
        <f t="shared" si="468"/>
        <v>0.69748788164891207</v>
      </c>
      <c r="AI366" s="224"/>
      <c r="AJ366" s="224"/>
      <c r="AK366" s="224"/>
      <c r="AL366" s="224"/>
      <c r="AM366" s="117"/>
      <c r="AN366" s="224"/>
      <c r="AO366" s="224"/>
      <c r="AP366" s="224"/>
      <c r="AQ366" s="117"/>
      <c r="AR366" s="224"/>
      <c r="AS366" s="224"/>
      <c r="AT366" s="224"/>
      <c r="AU366" s="224"/>
      <c r="AV366" s="224"/>
      <c r="AW366" s="224"/>
      <c r="AX366" s="225"/>
      <c r="AY366" s="195"/>
      <c r="AZ366" s="225"/>
      <c r="BA366" s="195"/>
      <c r="BB366" s="224"/>
      <c r="BC366" s="224"/>
      <c r="BD366" s="224"/>
      <c r="BE366" s="224"/>
    </row>
    <row r="367" spans="2:57" s="226" customFormat="1" ht="50.25" hidden="1" customHeight="1" x14ac:dyDescent="0.25">
      <c r="B367" s="115"/>
      <c r="C367" s="201" t="s">
        <v>375</v>
      </c>
      <c r="D367" s="224"/>
      <c r="E367" s="224"/>
      <c r="F367" s="224"/>
      <c r="G367" s="224"/>
      <c r="H367" s="224"/>
      <c r="I367" s="224"/>
      <c r="J367" s="224"/>
      <c r="K367" s="224">
        <f t="shared" si="472"/>
        <v>26642.781220000001</v>
      </c>
      <c r="L367" s="224">
        <v>26642.781220000001</v>
      </c>
      <c r="M367" s="224"/>
      <c r="N367" s="224"/>
      <c r="O367" s="224">
        <f t="shared" si="473"/>
        <v>23729.629000000001</v>
      </c>
      <c r="P367" s="451">
        <f t="shared" si="463"/>
        <v>0.89065885442120518</v>
      </c>
      <c r="Q367" s="224">
        <v>23729.629000000001</v>
      </c>
      <c r="R367" s="451">
        <f t="shared" si="464"/>
        <v>0.89065885442120518</v>
      </c>
      <c r="S367" s="224"/>
      <c r="T367" s="224"/>
      <c r="U367" s="224"/>
      <c r="V367" s="224"/>
      <c r="W367" s="224">
        <f t="shared" si="480"/>
        <v>22680.58</v>
      </c>
      <c r="X367" s="328">
        <f t="shared" si="465"/>
        <v>0.85128424891971544</v>
      </c>
      <c r="Y367" s="225">
        <v>22680.58</v>
      </c>
      <c r="Z367" s="328">
        <f t="shared" si="466"/>
        <v>0.85128424891971544</v>
      </c>
      <c r="AA367" s="224"/>
      <c r="AB367" s="224"/>
      <c r="AC367" s="224"/>
      <c r="AD367" s="224"/>
      <c r="AE367" s="225">
        <f t="shared" si="477"/>
        <v>23729.629000000001</v>
      </c>
      <c r="AF367" s="391">
        <f t="shared" si="467"/>
        <v>0.89065885442120518</v>
      </c>
      <c r="AG367" s="225">
        <v>23729.629000000001</v>
      </c>
      <c r="AH367" s="391">
        <f t="shared" si="468"/>
        <v>0.89065885442120518</v>
      </c>
      <c r="AI367" s="224"/>
      <c r="AJ367" s="224"/>
      <c r="AK367" s="224"/>
      <c r="AL367" s="224"/>
      <c r="AM367" s="117"/>
      <c r="AN367" s="224"/>
      <c r="AO367" s="224"/>
      <c r="AP367" s="224"/>
      <c r="AQ367" s="117"/>
      <c r="AR367" s="224"/>
      <c r="AS367" s="224"/>
      <c r="AT367" s="224"/>
      <c r="AU367" s="224"/>
      <c r="AV367" s="224"/>
      <c r="AW367" s="224"/>
      <c r="AX367" s="225"/>
      <c r="AY367" s="195"/>
      <c r="AZ367" s="225"/>
      <c r="BA367" s="195"/>
      <c r="BB367" s="224"/>
      <c r="BC367" s="224"/>
      <c r="BD367" s="224"/>
      <c r="BE367" s="224"/>
    </row>
    <row r="368" spans="2:57" s="130" customFormat="1" ht="78" customHeight="1" x14ac:dyDescent="0.25">
      <c r="B368" s="101" t="s">
        <v>71</v>
      </c>
      <c r="C368" s="102" t="s">
        <v>147</v>
      </c>
      <c r="D368" s="103" t="e">
        <f>D380+D384+D392+D395+D404+D408+D415+D420</f>
        <v>#REF!</v>
      </c>
      <c r="E368" s="103">
        <f t="shared" si="452"/>
        <v>110250</v>
      </c>
      <c r="F368" s="103"/>
      <c r="G368" s="103">
        <f>G380+G384+G392+G395+G408+G412+G415+G422</f>
        <v>110250</v>
      </c>
      <c r="H368" s="103">
        <f>I368+J368</f>
        <v>0</v>
      </c>
      <c r="I368" s="103"/>
      <c r="J368" s="103">
        <f>J380+J384+J392+J395+J408+J412+J415</f>
        <v>0</v>
      </c>
      <c r="K368" s="517">
        <f t="shared" ref="K368:K419" si="484">L368+N368</f>
        <v>367020.77798000001</v>
      </c>
      <c r="L368" s="517"/>
      <c r="M368" s="517"/>
      <c r="N368" s="517">
        <f>N369+N379</f>
        <v>367020.77798000001</v>
      </c>
      <c r="O368" s="517">
        <f t="shared" ref="O368:O377" si="485">U368</f>
        <v>0</v>
      </c>
      <c r="P368" s="451">
        <f t="shared" si="463"/>
        <v>0</v>
      </c>
      <c r="Q368" s="517"/>
      <c r="R368" s="451"/>
      <c r="S368" s="517"/>
      <c r="T368" s="517"/>
      <c r="U368" s="517">
        <f>U369+U379</f>
        <v>0</v>
      </c>
      <c r="V368" s="517">
        <f>U368/N368</f>
        <v>0</v>
      </c>
      <c r="W368" s="517">
        <f>Y368+AC368</f>
        <v>44495.409090000001</v>
      </c>
      <c r="X368" s="192">
        <f t="shared" si="465"/>
        <v>0.12123403294737901</v>
      </c>
      <c r="Y368" s="104"/>
      <c r="Z368" s="103"/>
      <c r="AA368" s="103"/>
      <c r="AB368" s="103"/>
      <c r="AC368" s="104">
        <f>AC369+AC379</f>
        <v>44495.409090000001</v>
      </c>
      <c r="AD368" s="192">
        <f>AC368/N368</f>
        <v>0.12123403294737901</v>
      </c>
      <c r="AE368" s="104">
        <f t="shared" ref="AE368:AE386" si="486">AG368+AK368</f>
        <v>367020.77798000001</v>
      </c>
      <c r="AF368" s="195">
        <f>AE368/K368</f>
        <v>1</v>
      </c>
      <c r="AG368" s="104"/>
      <c r="AH368" s="195"/>
      <c r="AI368" s="103"/>
      <c r="AJ368" s="103"/>
      <c r="AK368" s="104">
        <f>AK369+AK379</f>
        <v>367020.77798000001</v>
      </c>
      <c r="AL368" s="231">
        <f t="shared" ref="AL368:AL380" si="487">AK368/N368</f>
        <v>1</v>
      </c>
      <c r="AM368" s="103"/>
      <c r="AN368" s="103"/>
      <c r="AO368" s="103">
        <f>AO380+AO384+AO392+AO395+AO408+AO412+AO415+AO404+AO420</f>
        <v>109040.93760999999</v>
      </c>
      <c r="AP368" s="103" t="e">
        <f>AQ368+AS368</f>
        <v>#DIV/0!</v>
      </c>
      <c r="AQ368" s="103"/>
      <c r="AR368" s="103"/>
      <c r="AS368" s="103" t="e">
        <f>AS380+AS384+AS392+AS395+AS404+AS408+AS415+AS420+AS422</f>
        <v>#DIV/0!</v>
      </c>
      <c r="AT368" s="103">
        <f>AU368+AW368</f>
        <v>118771.43762000001</v>
      </c>
      <c r="AU368" s="103"/>
      <c r="AV368" s="103"/>
      <c r="AW368" s="103">
        <f>AW380+AW384+AW392+AW395+AW408+AW412+AW415+AW404+AW420</f>
        <v>118771.43762000001</v>
      </c>
      <c r="AX368" s="104">
        <f t="shared" ref="AX368" si="488">AZ368+BD368</f>
        <v>271923.04772000003</v>
      </c>
      <c r="AY368" s="195">
        <f t="shared" si="461"/>
        <v>0.74089278873148123</v>
      </c>
      <c r="AZ368" s="104"/>
      <c r="BA368" s="195"/>
      <c r="BB368" s="415"/>
      <c r="BC368" s="415"/>
      <c r="BD368" s="104">
        <f>BD369+BD379</f>
        <v>271923.04772000003</v>
      </c>
      <c r="BE368" s="231">
        <f>BD368/N368</f>
        <v>0.74089278873148123</v>
      </c>
    </row>
    <row r="369" spans="2:57" s="381" customFormat="1" ht="78" hidden="1" customHeight="1" x14ac:dyDescent="0.25">
      <c r="B369" s="382"/>
      <c r="C369" s="380" t="s">
        <v>310</v>
      </c>
      <c r="D369" s="293"/>
      <c r="E369" s="293"/>
      <c r="F369" s="293"/>
      <c r="G369" s="293"/>
      <c r="H369" s="293"/>
      <c r="I369" s="293"/>
      <c r="J369" s="293"/>
      <c r="K369" s="293">
        <f>N369</f>
        <v>0</v>
      </c>
      <c r="L369" s="293"/>
      <c r="M369" s="293"/>
      <c r="N369" s="293">
        <f>SUM(N370+N374+N376+N378)</f>
        <v>0</v>
      </c>
      <c r="O369" s="293">
        <f t="shared" si="485"/>
        <v>0</v>
      </c>
      <c r="P369" s="454" t="e">
        <f t="shared" si="463"/>
        <v>#DIV/0!</v>
      </c>
      <c r="Q369" s="293"/>
      <c r="R369" s="454"/>
      <c r="S369" s="293"/>
      <c r="T369" s="293"/>
      <c r="U369" s="293">
        <f>U370+U374+U376</f>
        <v>0</v>
      </c>
      <c r="V369" s="293" t="e">
        <f t="shared" ref="V369:V373" si="489">U369/N369</f>
        <v>#DIV/0!</v>
      </c>
      <c r="W369" s="293">
        <f>Y369+AC369</f>
        <v>0</v>
      </c>
      <c r="X369" s="383" t="e">
        <f t="shared" si="465"/>
        <v>#DIV/0!</v>
      </c>
      <c r="Y369" s="294"/>
      <c r="Z369" s="293"/>
      <c r="AA369" s="293"/>
      <c r="AB369" s="293"/>
      <c r="AC369" s="294">
        <f>SUM(AC370+AC374+AC376+AC378)</f>
        <v>0</v>
      </c>
      <c r="AD369" s="383" t="e">
        <f>AC369/N369</f>
        <v>#DIV/0!</v>
      </c>
      <c r="AE369" s="294">
        <f t="shared" ref="AE369:AE375" si="490">AK369</f>
        <v>0</v>
      </c>
      <c r="AF369" s="383" t="e">
        <f>AE369/K369</f>
        <v>#DIV/0!</v>
      </c>
      <c r="AG369" s="294"/>
      <c r="AH369" s="383"/>
      <c r="AI369" s="293"/>
      <c r="AJ369" s="293"/>
      <c r="AK369" s="294">
        <f>SUM(AK370+AK374+AK376+AK378)</f>
        <v>0</v>
      </c>
      <c r="AL369" s="441" t="e">
        <f t="shared" si="487"/>
        <v>#DIV/0!</v>
      </c>
      <c r="AM369" s="293"/>
      <c r="AN369" s="293"/>
      <c r="AO369" s="293"/>
      <c r="AP369" s="293"/>
      <c r="AQ369" s="293"/>
      <c r="AR369" s="293"/>
      <c r="AS369" s="293"/>
      <c r="AT369" s="293"/>
      <c r="AU369" s="293"/>
      <c r="AV369" s="293"/>
      <c r="AW369" s="293"/>
      <c r="AX369" s="294">
        <f t="shared" ref="AX369:AX378" si="491">BD369</f>
        <v>0</v>
      </c>
      <c r="AY369" s="383" t="e">
        <f t="shared" si="461"/>
        <v>#DIV/0!</v>
      </c>
      <c r="AZ369" s="294"/>
      <c r="BA369" s="383"/>
      <c r="BB369" s="293"/>
      <c r="BC369" s="293"/>
      <c r="BD369" s="294">
        <f>SUM(BD370+BD374+BD376+BD378)</f>
        <v>0</v>
      </c>
      <c r="BE369" s="441" t="e">
        <f t="shared" ref="BE369:BE421" si="492">BD369/N369</f>
        <v>#DIV/0!</v>
      </c>
    </row>
    <row r="370" spans="2:57" s="130" customFormat="1" ht="49.5" hidden="1" customHeight="1" x14ac:dyDescent="0.25">
      <c r="B370" s="101"/>
      <c r="C370" s="232" t="s">
        <v>152</v>
      </c>
      <c r="D370" s="377"/>
      <c r="E370" s="377"/>
      <c r="F370" s="377"/>
      <c r="G370" s="377"/>
      <c r="H370" s="377"/>
      <c r="I370" s="377"/>
      <c r="J370" s="377"/>
      <c r="K370" s="517">
        <f>N370</f>
        <v>0</v>
      </c>
      <c r="L370" s="517"/>
      <c r="M370" s="517"/>
      <c r="N370" s="517">
        <f>N371+N373</f>
        <v>0</v>
      </c>
      <c r="O370" s="517">
        <f t="shared" si="485"/>
        <v>0</v>
      </c>
      <c r="P370" s="451" t="e">
        <f t="shared" si="463"/>
        <v>#DIV/0!</v>
      </c>
      <c r="Q370" s="517"/>
      <c r="R370" s="451"/>
      <c r="S370" s="517"/>
      <c r="T370" s="517"/>
      <c r="U370" s="517">
        <f>U371+U373</f>
        <v>0</v>
      </c>
      <c r="V370" s="517" t="e">
        <f t="shared" si="489"/>
        <v>#DIV/0!</v>
      </c>
      <c r="W370" s="517">
        <f t="shared" ref="W370:W377" si="493">AC370</f>
        <v>0</v>
      </c>
      <c r="X370" s="328" t="e">
        <f t="shared" si="465"/>
        <v>#DIV/0!</v>
      </c>
      <c r="Y370" s="104"/>
      <c r="Z370" s="104"/>
      <c r="AA370" s="377"/>
      <c r="AB370" s="377"/>
      <c r="AC370" s="104">
        <f>AC371+AC373</f>
        <v>0</v>
      </c>
      <c r="AD370" s="328" t="e">
        <f t="shared" ref="AD370:AD378" si="494">AC370/N370</f>
        <v>#DIV/0!</v>
      </c>
      <c r="AE370" s="104">
        <f t="shared" si="490"/>
        <v>0</v>
      </c>
      <c r="AF370" s="195" t="e">
        <f>AE370/K370</f>
        <v>#DIV/0!</v>
      </c>
      <c r="AG370" s="104"/>
      <c r="AH370" s="195"/>
      <c r="AI370" s="377"/>
      <c r="AJ370" s="377"/>
      <c r="AK370" s="104">
        <f>AK371+AK373</f>
        <v>0</v>
      </c>
      <c r="AL370" s="231" t="e">
        <f>AK370/N370</f>
        <v>#DIV/0!</v>
      </c>
      <c r="AM370" s="377"/>
      <c r="AN370" s="377"/>
      <c r="AO370" s="377"/>
      <c r="AP370" s="377"/>
      <c r="AQ370" s="377"/>
      <c r="AR370" s="377"/>
      <c r="AS370" s="377"/>
      <c r="AT370" s="377"/>
      <c r="AU370" s="377"/>
      <c r="AV370" s="377"/>
      <c r="AW370" s="377"/>
      <c r="AX370" s="104">
        <f t="shared" si="491"/>
        <v>0</v>
      </c>
      <c r="AY370" s="195" t="e">
        <f t="shared" si="461"/>
        <v>#DIV/0!</v>
      </c>
      <c r="AZ370" s="104"/>
      <c r="BA370" s="195"/>
      <c r="BB370" s="415"/>
      <c r="BC370" s="415"/>
      <c r="BD370" s="104">
        <f>BD371+BD373</f>
        <v>0</v>
      </c>
      <c r="BE370" s="231" t="e">
        <f t="shared" si="492"/>
        <v>#DIV/0!</v>
      </c>
    </row>
    <row r="371" spans="2:57" s="130" customFormat="1" ht="136.5" hidden="1" customHeight="1" x14ac:dyDescent="0.25">
      <c r="B371" s="101"/>
      <c r="C371" s="234" t="s">
        <v>366</v>
      </c>
      <c r="D371" s="377"/>
      <c r="E371" s="377"/>
      <c r="F371" s="377"/>
      <c r="G371" s="377"/>
      <c r="H371" s="377"/>
      <c r="I371" s="377"/>
      <c r="J371" s="377"/>
      <c r="K371" s="106">
        <f t="shared" ref="K371:K379" si="495">N371</f>
        <v>0</v>
      </c>
      <c r="L371" s="106"/>
      <c r="M371" s="106"/>
      <c r="N371" s="106">
        <v>0</v>
      </c>
      <c r="O371" s="106">
        <f t="shared" si="485"/>
        <v>0</v>
      </c>
      <c r="P371" s="541" t="e">
        <f t="shared" si="463"/>
        <v>#DIV/0!</v>
      </c>
      <c r="Q371" s="517"/>
      <c r="R371" s="451"/>
      <c r="S371" s="517"/>
      <c r="T371" s="517"/>
      <c r="U371" s="106"/>
      <c r="V371" s="541" t="e">
        <f t="shared" si="489"/>
        <v>#DIV/0!</v>
      </c>
      <c r="W371" s="106">
        <f t="shared" si="493"/>
        <v>0</v>
      </c>
      <c r="X371" s="328" t="e">
        <f t="shared" ref="X371" si="496">W371/K371</f>
        <v>#DIV/0!</v>
      </c>
      <c r="Y371" s="104"/>
      <c r="Z371" s="389"/>
      <c r="AA371" s="389"/>
      <c r="AB371" s="389"/>
      <c r="AC371" s="112">
        <v>0</v>
      </c>
      <c r="AD371" s="328" t="e">
        <f t="shared" ref="AD371" si="497">AC371/N371</f>
        <v>#DIV/0!</v>
      </c>
      <c r="AE371" s="112">
        <f t="shared" si="490"/>
        <v>0</v>
      </c>
      <c r="AF371" s="195" t="e">
        <f t="shared" ref="AF371:AF379" si="498">AE371/K371</f>
        <v>#DIV/0!</v>
      </c>
      <c r="AG371" s="104"/>
      <c r="AH371" s="195"/>
      <c r="AI371" s="377"/>
      <c r="AJ371" s="377"/>
      <c r="AK371" s="112">
        <f>N371</f>
        <v>0</v>
      </c>
      <c r="AL371" s="231" t="e">
        <f t="shared" ref="AL371:AL379" si="499">AK371/N371</f>
        <v>#DIV/0!</v>
      </c>
      <c r="AM371" s="377"/>
      <c r="AN371" s="377"/>
      <c r="AO371" s="377"/>
      <c r="AP371" s="377"/>
      <c r="AQ371" s="377"/>
      <c r="AR371" s="377"/>
      <c r="AS371" s="377"/>
      <c r="AT371" s="377"/>
      <c r="AU371" s="377"/>
      <c r="AV371" s="377"/>
      <c r="AW371" s="377"/>
      <c r="AX371" s="112">
        <f t="shared" si="491"/>
        <v>0</v>
      </c>
      <c r="AY371" s="195" t="e">
        <f t="shared" si="461"/>
        <v>#DIV/0!</v>
      </c>
      <c r="AZ371" s="104"/>
      <c r="BA371" s="195"/>
      <c r="BB371" s="415"/>
      <c r="BC371" s="415"/>
      <c r="BD371" s="112">
        <f>N371-AC371</f>
        <v>0</v>
      </c>
      <c r="BE371" s="231" t="e">
        <f t="shared" si="492"/>
        <v>#DIV/0!</v>
      </c>
    </row>
    <row r="372" spans="2:57" s="130" customFormat="1" ht="83.25" hidden="1" customHeight="1" x14ac:dyDescent="0.25">
      <c r="B372" s="101"/>
      <c r="C372" s="234" t="s">
        <v>367</v>
      </c>
      <c r="D372" s="476"/>
      <c r="E372" s="476"/>
      <c r="F372" s="476"/>
      <c r="G372" s="476"/>
      <c r="H372" s="476"/>
      <c r="I372" s="476"/>
      <c r="J372" s="476"/>
      <c r="K372" s="106">
        <f t="shared" si="495"/>
        <v>0</v>
      </c>
      <c r="L372" s="106"/>
      <c r="M372" s="106"/>
      <c r="N372" s="106">
        <v>0</v>
      </c>
      <c r="O372" s="106"/>
      <c r="P372" s="541"/>
      <c r="Q372" s="517"/>
      <c r="R372" s="451"/>
      <c r="S372" s="517"/>
      <c r="T372" s="517"/>
      <c r="U372" s="106"/>
      <c r="V372" s="541"/>
      <c r="W372" s="106"/>
      <c r="X372" s="328"/>
      <c r="Y372" s="104"/>
      <c r="Z372" s="476"/>
      <c r="AA372" s="476"/>
      <c r="AB372" s="476"/>
      <c r="AC372" s="112"/>
      <c r="AD372" s="328"/>
      <c r="AE372" s="112"/>
      <c r="AF372" s="195"/>
      <c r="AG372" s="104"/>
      <c r="AH372" s="195"/>
      <c r="AI372" s="476"/>
      <c r="AJ372" s="476"/>
      <c r="AK372" s="112"/>
      <c r="AL372" s="231"/>
      <c r="AM372" s="476"/>
      <c r="AN372" s="476"/>
      <c r="AO372" s="476"/>
      <c r="AP372" s="476"/>
      <c r="AQ372" s="476"/>
      <c r="AR372" s="476"/>
      <c r="AS372" s="476"/>
      <c r="AT372" s="476"/>
      <c r="AU372" s="476"/>
      <c r="AV372" s="476"/>
      <c r="AW372" s="476"/>
      <c r="AX372" s="112"/>
      <c r="AY372" s="195"/>
      <c r="AZ372" s="104"/>
      <c r="BA372" s="195"/>
      <c r="BB372" s="476"/>
      <c r="BC372" s="476"/>
      <c r="BD372" s="112"/>
      <c r="BE372" s="231"/>
    </row>
    <row r="373" spans="2:57" s="130" customFormat="1" ht="78" hidden="1" customHeight="1" x14ac:dyDescent="0.25">
      <c r="B373" s="101"/>
      <c r="C373" s="234" t="s">
        <v>368</v>
      </c>
      <c r="D373" s="377"/>
      <c r="E373" s="377"/>
      <c r="F373" s="377"/>
      <c r="G373" s="377"/>
      <c r="H373" s="377"/>
      <c r="I373" s="377"/>
      <c r="J373" s="377"/>
      <c r="K373" s="106">
        <f t="shared" si="495"/>
        <v>0</v>
      </c>
      <c r="L373" s="106"/>
      <c r="M373" s="106"/>
      <c r="N373" s="106">
        <v>0</v>
      </c>
      <c r="O373" s="106">
        <f t="shared" si="485"/>
        <v>0</v>
      </c>
      <c r="P373" s="451" t="e">
        <f t="shared" si="463"/>
        <v>#DIV/0!</v>
      </c>
      <c r="Q373" s="517"/>
      <c r="R373" s="451"/>
      <c r="S373" s="517"/>
      <c r="T373" s="517"/>
      <c r="U373" s="106"/>
      <c r="V373" s="541" t="e">
        <f t="shared" si="489"/>
        <v>#DIV/0!</v>
      </c>
      <c r="W373" s="106">
        <f t="shared" si="493"/>
        <v>0</v>
      </c>
      <c r="X373" s="328" t="e">
        <f t="shared" si="465"/>
        <v>#DIV/0!</v>
      </c>
      <c r="Y373" s="104"/>
      <c r="Z373" s="377"/>
      <c r="AA373" s="377"/>
      <c r="AB373" s="377"/>
      <c r="AC373" s="112">
        <v>0</v>
      </c>
      <c r="AD373" s="328" t="e">
        <f t="shared" si="494"/>
        <v>#DIV/0!</v>
      </c>
      <c r="AE373" s="112">
        <f t="shared" si="490"/>
        <v>0</v>
      </c>
      <c r="AF373" s="195" t="e">
        <f t="shared" si="498"/>
        <v>#DIV/0!</v>
      </c>
      <c r="AG373" s="104"/>
      <c r="AH373" s="195"/>
      <c r="AI373" s="377"/>
      <c r="AJ373" s="377"/>
      <c r="AK373" s="112">
        <f>N373</f>
        <v>0</v>
      </c>
      <c r="AL373" s="231" t="e">
        <f t="shared" si="499"/>
        <v>#DIV/0!</v>
      </c>
      <c r="AM373" s="377"/>
      <c r="AN373" s="377"/>
      <c r="AO373" s="377"/>
      <c r="AP373" s="377"/>
      <c r="AQ373" s="377"/>
      <c r="AR373" s="377"/>
      <c r="AS373" s="377"/>
      <c r="AT373" s="377"/>
      <c r="AU373" s="377"/>
      <c r="AV373" s="377"/>
      <c r="AW373" s="377"/>
      <c r="AX373" s="112">
        <f t="shared" si="491"/>
        <v>0</v>
      </c>
      <c r="AY373" s="195" t="e">
        <f t="shared" si="461"/>
        <v>#DIV/0!</v>
      </c>
      <c r="AZ373" s="104"/>
      <c r="BA373" s="195"/>
      <c r="BB373" s="415"/>
      <c r="BC373" s="415"/>
      <c r="BD373" s="112">
        <f>N373-AC373</f>
        <v>0</v>
      </c>
      <c r="BE373" s="231" t="e">
        <f t="shared" si="492"/>
        <v>#DIV/0!</v>
      </c>
    </row>
    <row r="374" spans="2:57" s="130" customFormat="1" ht="78" hidden="1" customHeight="1" x14ac:dyDescent="0.25">
      <c r="B374" s="101"/>
      <c r="C374" s="235" t="s">
        <v>166</v>
      </c>
      <c r="D374" s="377"/>
      <c r="E374" s="377"/>
      <c r="F374" s="377"/>
      <c r="G374" s="377"/>
      <c r="H374" s="377"/>
      <c r="I374" s="377"/>
      <c r="J374" s="377"/>
      <c r="K374" s="517">
        <f t="shared" si="495"/>
        <v>0</v>
      </c>
      <c r="L374" s="517"/>
      <c r="M374" s="517"/>
      <c r="N374" s="517">
        <f>N375</f>
        <v>0</v>
      </c>
      <c r="O374" s="517">
        <f t="shared" si="485"/>
        <v>0</v>
      </c>
      <c r="P374" s="451" t="e">
        <f t="shared" si="463"/>
        <v>#DIV/0!</v>
      </c>
      <c r="Q374" s="517"/>
      <c r="R374" s="451"/>
      <c r="S374" s="517"/>
      <c r="T374" s="517"/>
      <c r="U374" s="517">
        <f>U375</f>
        <v>0</v>
      </c>
      <c r="V374" s="517"/>
      <c r="W374" s="517">
        <f t="shared" si="493"/>
        <v>0</v>
      </c>
      <c r="X374" s="328" t="e">
        <f t="shared" si="465"/>
        <v>#DIV/0!</v>
      </c>
      <c r="Y374" s="104"/>
      <c r="Z374" s="377"/>
      <c r="AA374" s="377"/>
      <c r="AB374" s="377"/>
      <c r="AC374" s="104">
        <f>AC375</f>
        <v>0</v>
      </c>
      <c r="AD374" s="328" t="e">
        <f t="shared" si="494"/>
        <v>#DIV/0!</v>
      </c>
      <c r="AE374" s="104">
        <f t="shared" si="490"/>
        <v>0</v>
      </c>
      <c r="AF374" s="195" t="e">
        <f t="shared" si="498"/>
        <v>#DIV/0!</v>
      </c>
      <c r="AG374" s="104"/>
      <c r="AH374" s="195"/>
      <c r="AI374" s="377"/>
      <c r="AJ374" s="377"/>
      <c r="AK374" s="104">
        <f>AK375</f>
        <v>0</v>
      </c>
      <c r="AL374" s="231" t="e">
        <f t="shared" si="499"/>
        <v>#DIV/0!</v>
      </c>
      <c r="AM374" s="377"/>
      <c r="AN374" s="377"/>
      <c r="AO374" s="377"/>
      <c r="AP374" s="377"/>
      <c r="AQ374" s="377"/>
      <c r="AR374" s="377"/>
      <c r="AS374" s="377"/>
      <c r="AT374" s="377"/>
      <c r="AU374" s="377"/>
      <c r="AV374" s="377"/>
      <c r="AW374" s="377"/>
      <c r="AX374" s="104">
        <f t="shared" si="491"/>
        <v>0</v>
      </c>
      <c r="AY374" s="195" t="e">
        <f t="shared" si="461"/>
        <v>#DIV/0!</v>
      </c>
      <c r="AZ374" s="104"/>
      <c r="BA374" s="195"/>
      <c r="BB374" s="415"/>
      <c r="BC374" s="415"/>
      <c r="BD374" s="104">
        <f>BD375</f>
        <v>0</v>
      </c>
      <c r="BE374" s="231" t="e">
        <f t="shared" si="492"/>
        <v>#DIV/0!</v>
      </c>
    </row>
    <row r="375" spans="2:57" s="130" customFormat="1" ht="78" hidden="1" customHeight="1" x14ac:dyDescent="0.25">
      <c r="B375" s="101"/>
      <c r="C375" s="234" t="s">
        <v>167</v>
      </c>
      <c r="D375" s="377"/>
      <c r="E375" s="377"/>
      <c r="F375" s="377"/>
      <c r="G375" s="377"/>
      <c r="H375" s="377"/>
      <c r="I375" s="377"/>
      <c r="J375" s="377"/>
      <c r="K375" s="106">
        <f t="shared" si="495"/>
        <v>0</v>
      </c>
      <c r="L375" s="106"/>
      <c r="M375" s="106"/>
      <c r="N375" s="106">
        <v>0</v>
      </c>
      <c r="O375" s="106">
        <f t="shared" si="485"/>
        <v>0</v>
      </c>
      <c r="P375" s="451" t="e">
        <f t="shared" si="463"/>
        <v>#DIV/0!</v>
      </c>
      <c r="Q375" s="517"/>
      <c r="R375" s="451"/>
      <c r="S375" s="517"/>
      <c r="T375" s="517"/>
      <c r="U375" s="106">
        <f>N375</f>
        <v>0</v>
      </c>
      <c r="V375" s="517"/>
      <c r="W375" s="106">
        <f t="shared" si="493"/>
        <v>0</v>
      </c>
      <c r="X375" s="328" t="e">
        <f t="shared" si="465"/>
        <v>#DIV/0!</v>
      </c>
      <c r="Y375" s="104"/>
      <c r="Z375" s="377"/>
      <c r="AA375" s="377"/>
      <c r="AB375" s="377"/>
      <c r="AC375" s="112">
        <v>0</v>
      </c>
      <c r="AD375" s="328" t="e">
        <f t="shared" si="494"/>
        <v>#DIV/0!</v>
      </c>
      <c r="AE375" s="112">
        <f t="shared" si="490"/>
        <v>0</v>
      </c>
      <c r="AF375" s="195" t="e">
        <f t="shared" si="498"/>
        <v>#DIV/0!</v>
      </c>
      <c r="AG375" s="104"/>
      <c r="AH375" s="195"/>
      <c r="AI375" s="377"/>
      <c r="AJ375" s="377"/>
      <c r="AK375" s="112">
        <f>N375</f>
        <v>0</v>
      </c>
      <c r="AL375" s="231" t="e">
        <f t="shared" si="499"/>
        <v>#DIV/0!</v>
      </c>
      <c r="AM375" s="377"/>
      <c r="AN375" s="377"/>
      <c r="AO375" s="377"/>
      <c r="AP375" s="377"/>
      <c r="AQ375" s="377"/>
      <c r="AR375" s="377"/>
      <c r="AS375" s="377"/>
      <c r="AT375" s="377"/>
      <c r="AU375" s="377"/>
      <c r="AV375" s="377"/>
      <c r="AW375" s="377"/>
      <c r="AX375" s="112">
        <f t="shared" si="491"/>
        <v>0</v>
      </c>
      <c r="AY375" s="195" t="e">
        <f t="shared" si="461"/>
        <v>#DIV/0!</v>
      </c>
      <c r="AZ375" s="104"/>
      <c r="BA375" s="195"/>
      <c r="BB375" s="415"/>
      <c r="BC375" s="415"/>
      <c r="BD375" s="112">
        <f>N375-AC375</f>
        <v>0</v>
      </c>
      <c r="BE375" s="231" t="e">
        <f t="shared" si="492"/>
        <v>#DIV/0!</v>
      </c>
    </row>
    <row r="376" spans="2:57" s="130" customFormat="1" ht="51.75" hidden="1" customHeight="1" x14ac:dyDescent="0.25">
      <c r="B376" s="101"/>
      <c r="C376" s="235" t="s">
        <v>176</v>
      </c>
      <c r="D376" s="377"/>
      <c r="E376" s="377"/>
      <c r="F376" s="377"/>
      <c r="G376" s="377"/>
      <c r="H376" s="377"/>
      <c r="I376" s="377"/>
      <c r="J376" s="377"/>
      <c r="K376" s="517">
        <f t="shared" si="495"/>
        <v>0</v>
      </c>
      <c r="L376" s="517"/>
      <c r="M376" s="517"/>
      <c r="N376" s="517">
        <f>N377</f>
        <v>0</v>
      </c>
      <c r="O376" s="517">
        <f t="shared" si="485"/>
        <v>0</v>
      </c>
      <c r="P376" s="451" t="e">
        <f t="shared" si="463"/>
        <v>#DIV/0!</v>
      </c>
      <c r="Q376" s="517"/>
      <c r="R376" s="451"/>
      <c r="S376" s="517"/>
      <c r="T376" s="517"/>
      <c r="U376" s="517">
        <f>U377</f>
        <v>0</v>
      </c>
      <c r="V376" s="517" t="e">
        <f t="shared" ref="V376" si="500">U376/N376</f>
        <v>#DIV/0!</v>
      </c>
      <c r="W376" s="517">
        <f t="shared" si="493"/>
        <v>0</v>
      </c>
      <c r="X376" s="328" t="e">
        <f t="shared" si="465"/>
        <v>#DIV/0!</v>
      </c>
      <c r="Y376" s="104"/>
      <c r="Z376" s="377"/>
      <c r="AA376" s="377"/>
      <c r="AB376" s="377"/>
      <c r="AC376" s="104">
        <f>AC377</f>
        <v>0</v>
      </c>
      <c r="AD376" s="328" t="e">
        <f t="shared" si="494"/>
        <v>#DIV/0!</v>
      </c>
      <c r="AE376" s="104">
        <f t="shared" ref="AE376:AE378" si="501">AK376</f>
        <v>0</v>
      </c>
      <c r="AF376" s="195" t="e">
        <f t="shared" si="498"/>
        <v>#DIV/0!</v>
      </c>
      <c r="AG376" s="104"/>
      <c r="AH376" s="195"/>
      <c r="AI376" s="377"/>
      <c r="AJ376" s="377"/>
      <c r="AK376" s="377">
        <f>AK377</f>
        <v>0</v>
      </c>
      <c r="AL376" s="231" t="e">
        <f t="shared" si="499"/>
        <v>#DIV/0!</v>
      </c>
      <c r="AM376" s="377"/>
      <c r="AN376" s="377"/>
      <c r="AO376" s="377"/>
      <c r="AP376" s="377"/>
      <c r="AQ376" s="377"/>
      <c r="AR376" s="377"/>
      <c r="AS376" s="377"/>
      <c r="AT376" s="377"/>
      <c r="AU376" s="377"/>
      <c r="AV376" s="377"/>
      <c r="AW376" s="377"/>
      <c r="AX376" s="104">
        <f t="shared" si="491"/>
        <v>0</v>
      </c>
      <c r="AY376" s="195" t="e">
        <f t="shared" si="461"/>
        <v>#DIV/0!</v>
      </c>
      <c r="AZ376" s="104"/>
      <c r="BA376" s="195"/>
      <c r="BB376" s="415"/>
      <c r="BC376" s="415"/>
      <c r="BD376" s="415">
        <f>BD377</f>
        <v>0</v>
      </c>
      <c r="BE376" s="231" t="e">
        <f t="shared" si="492"/>
        <v>#DIV/0!</v>
      </c>
    </row>
    <row r="377" spans="2:57" s="130" customFormat="1" ht="78" hidden="1" customHeight="1" x14ac:dyDescent="0.25">
      <c r="B377" s="101"/>
      <c r="C377" s="234" t="s">
        <v>177</v>
      </c>
      <c r="D377" s="377"/>
      <c r="E377" s="377"/>
      <c r="F377" s="377"/>
      <c r="G377" s="377"/>
      <c r="H377" s="377"/>
      <c r="I377" s="377"/>
      <c r="J377" s="377"/>
      <c r="K377" s="106">
        <f t="shared" si="495"/>
        <v>0</v>
      </c>
      <c r="L377" s="514"/>
      <c r="M377" s="514"/>
      <c r="N377" s="106">
        <v>0</v>
      </c>
      <c r="O377" s="106">
        <f t="shared" si="485"/>
        <v>0</v>
      </c>
      <c r="P377" s="451" t="e">
        <f t="shared" si="463"/>
        <v>#DIV/0!</v>
      </c>
      <c r="Q377" s="517"/>
      <c r="R377" s="451"/>
      <c r="S377" s="517"/>
      <c r="T377" s="517"/>
      <c r="U377" s="106">
        <f>N377</f>
        <v>0</v>
      </c>
      <c r="V377" s="541" t="e">
        <f>U377/N377</f>
        <v>#DIV/0!</v>
      </c>
      <c r="W377" s="106">
        <f t="shared" si="493"/>
        <v>0</v>
      </c>
      <c r="X377" s="328" t="e">
        <f t="shared" si="465"/>
        <v>#DIV/0!</v>
      </c>
      <c r="Y377" s="104"/>
      <c r="Z377" s="377"/>
      <c r="AA377" s="377"/>
      <c r="AB377" s="377"/>
      <c r="AC377" s="112">
        <v>0</v>
      </c>
      <c r="AD377" s="328" t="e">
        <f t="shared" si="494"/>
        <v>#DIV/0!</v>
      </c>
      <c r="AE377" s="112">
        <f t="shared" si="501"/>
        <v>0</v>
      </c>
      <c r="AF377" s="195" t="e">
        <f t="shared" si="498"/>
        <v>#DIV/0!</v>
      </c>
      <c r="AG377" s="104"/>
      <c r="AH377" s="195"/>
      <c r="AI377" s="377"/>
      <c r="AJ377" s="377"/>
      <c r="AK377" s="112">
        <f>N377</f>
        <v>0</v>
      </c>
      <c r="AL377" s="231" t="e">
        <f t="shared" si="499"/>
        <v>#DIV/0!</v>
      </c>
      <c r="AM377" s="377"/>
      <c r="AN377" s="377"/>
      <c r="AO377" s="377"/>
      <c r="AP377" s="377"/>
      <c r="AQ377" s="377"/>
      <c r="AR377" s="377"/>
      <c r="AS377" s="377"/>
      <c r="AT377" s="377"/>
      <c r="AU377" s="377"/>
      <c r="AV377" s="377"/>
      <c r="AW377" s="377"/>
      <c r="AX377" s="112">
        <f t="shared" si="491"/>
        <v>0</v>
      </c>
      <c r="AY377" s="195" t="e">
        <f t="shared" si="461"/>
        <v>#DIV/0!</v>
      </c>
      <c r="AZ377" s="104"/>
      <c r="BA377" s="195"/>
      <c r="BB377" s="415"/>
      <c r="BC377" s="415"/>
      <c r="BD377" s="112">
        <f>N377-AC377</f>
        <v>0</v>
      </c>
      <c r="BE377" s="231" t="e">
        <f t="shared" si="492"/>
        <v>#DIV/0!</v>
      </c>
    </row>
    <row r="378" spans="2:57" s="130" customFormat="1" ht="78" hidden="1" customHeight="1" x14ac:dyDescent="0.25">
      <c r="B378" s="101"/>
      <c r="C378" s="235" t="s">
        <v>313</v>
      </c>
      <c r="D378" s="377"/>
      <c r="E378" s="377"/>
      <c r="F378" s="377"/>
      <c r="G378" s="377"/>
      <c r="H378" s="377"/>
      <c r="I378" s="377"/>
      <c r="J378" s="377"/>
      <c r="K378" s="517">
        <f t="shared" si="495"/>
        <v>0</v>
      </c>
      <c r="L378" s="517"/>
      <c r="M378" s="517"/>
      <c r="N378" s="517">
        <v>0</v>
      </c>
      <c r="O378" s="517"/>
      <c r="P378" s="451" t="e">
        <f t="shared" si="463"/>
        <v>#DIV/0!</v>
      </c>
      <c r="Q378" s="517"/>
      <c r="R378" s="451"/>
      <c r="S378" s="517"/>
      <c r="T378" s="517"/>
      <c r="U378" s="517"/>
      <c r="V378" s="541" t="e">
        <f t="shared" ref="V378:V379" si="502">U378/N378</f>
        <v>#DIV/0!</v>
      </c>
      <c r="W378" s="517"/>
      <c r="X378" s="328" t="e">
        <f t="shared" si="465"/>
        <v>#DIV/0!</v>
      </c>
      <c r="Y378" s="104"/>
      <c r="Z378" s="377"/>
      <c r="AA378" s="377"/>
      <c r="AB378" s="377"/>
      <c r="AC378" s="104"/>
      <c r="AD378" s="328" t="e">
        <f t="shared" si="494"/>
        <v>#DIV/0!</v>
      </c>
      <c r="AE378" s="104">
        <f t="shared" si="501"/>
        <v>0</v>
      </c>
      <c r="AF378" s="195" t="e">
        <f t="shared" si="498"/>
        <v>#DIV/0!</v>
      </c>
      <c r="AG378" s="104"/>
      <c r="AH378" s="195"/>
      <c r="AI378" s="377"/>
      <c r="AJ378" s="377"/>
      <c r="AK378" s="377">
        <v>0</v>
      </c>
      <c r="AL378" s="231" t="e">
        <f t="shared" si="499"/>
        <v>#DIV/0!</v>
      </c>
      <c r="AM378" s="377"/>
      <c r="AN378" s="377"/>
      <c r="AO378" s="377"/>
      <c r="AP378" s="377"/>
      <c r="AQ378" s="377"/>
      <c r="AR378" s="377"/>
      <c r="AS378" s="377"/>
      <c r="AT378" s="377"/>
      <c r="AU378" s="377"/>
      <c r="AV378" s="377"/>
      <c r="AW378" s="377"/>
      <c r="AX378" s="104">
        <f t="shared" si="491"/>
        <v>0</v>
      </c>
      <c r="AY378" s="195" t="e">
        <f t="shared" si="461"/>
        <v>#DIV/0!</v>
      </c>
      <c r="AZ378" s="104"/>
      <c r="BA378" s="195"/>
      <c r="BB378" s="415"/>
      <c r="BC378" s="415"/>
      <c r="BD378" s="415">
        <v>0</v>
      </c>
      <c r="BE378" s="231" t="e">
        <f t="shared" si="492"/>
        <v>#DIV/0!</v>
      </c>
    </row>
    <row r="379" spans="2:57" s="381" customFormat="1" ht="78" customHeight="1" x14ac:dyDescent="0.25">
      <c r="B379" s="382"/>
      <c r="C379" s="380" t="s">
        <v>314</v>
      </c>
      <c r="D379" s="293"/>
      <c r="E379" s="293"/>
      <c r="F379" s="293"/>
      <c r="G379" s="293"/>
      <c r="H379" s="293"/>
      <c r="I379" s="293"/>
      <c r="J379" s="293"/>
      <c r="K379" s="293">
        <f t="shared" si="495"/>
        <v>367020.77798000001</v>
      </c>
      <c r="L379" s="293"/>
      <c r="M379" s="293"/>
      <c r="N379" s="293">
        <f>N384+N395+N420+N462</f>
        <v>367020.77798000001</v>
      </c>
      <c r="O379" s="293">
        <f>U379</f>
        <v>0</v>
      </c>
      <c r="P379" s="454">
        <f t="shared" si="463"/>
        <v>0</v>
      </c>
      <c r="Q379" s="293"/>
      <c r="R379" s="454"/>
      <c r="S379" s="293"/>
      <c r="T379" s="293"/>
      <c r="U379" s="293">
        <f>U380+U384+U395+U404+U408+U412+U415+U420</f>
        <v>0</v>
      </c>
      <c r="V379" s="454">
        <f t="shared" si="502"/>
        <v>0</v>
      </c>
      <c r="W379" s="293">
        <f>AC379</f>
        <v>44495.409090000001</v>
      </c>
      <c r="X379" s="383">
        <f t="shared" si="465"/>
        <v>0.12123403294737901</v>
      </c>
      <c r="Y379" s="294"/>
      <c r="Z379" s="293"/>
      <c r="AA379" s="293"/>
      <c r="AB379" s="293"/>
      <c r="AC379" s="294">
        <f>AC380+AC384+AC395+AC404+AC408+AC412+AC415+AC420</f>
        <v>44495.409090000001</v>
      </c>
      <c r="AD379" s="383">
        <f t="shared" ref="AD379:AD421" si="503">AC379/N379</f>
        <v>0.12123403294737901</v>
      </c>
      <c r="AE379" s="294">
        <f>AK379</f>
        <v>367020.77798000001</v>
      </c>
      <c r="AF379" s="383">
        <f t="shared" si="498"/>
        <v>1</v>
      </c>
      <c r="AG379" s="294"/>
      <c r="AH379" s="383"/>
      <c r="AI379" s="293"/>
      <c r="AJ379" s="293"/>
      <c r="AK379" s="294">
        <f>AK380+AK384+AK395+AK404+AK408+AK412+AK415+AK420+AK462</f>
        <v>367020.77798000001</v>
      </c>
      <c r="AL379" s="441">
        <f t="shared" si="499"/>
        <v>1</v>
      </c>
      <c r="AM379" s="293"/>
      <c r="AN379" s="293"/>
      <c r="AO379" s="293"/>
      <c r="AP379" s="293"/>
      <c r="AQ379" s="293"/>
      <c r="AR379" s="293"/>
      <c r="AS379" s="293"/>
      <c r="AT379" s="293"/>
      <c r="AU379" s="293"/>
      <c r="AV379" s="293"/>
      <c r="AW379" s="293"/>
      <c r="AX379" s="294">
        <f>BD379</f>
        <v>271923.04772000003</v>
      </c>
      <c r="AY379" s="383">
        <f t="shared" si="461"/>
        <v>0.74089278873148123</v>
      </c>
      <c r="AZ379" s="294"/>
      <c r="BA379" s="383"/>
      <c r="BB379" s="293"/>
      <c r="BC379" s="293"/>
      <c r="BD379" s="294">
        <f>BD380+BD384+BD395+BD404+BD408+BD412+BD415+BD420</f>
        <v>271923.04772000003</v>
      </c>
      <c r="BE379" s="441">
        <f t="shared" si="492"/>
        <v>0.74089278873148123</v>
      </c>
    </row>
    <row r="380" spans="2:57" s="130" customFormat="1" ht="36.75" hidden="1" customHeight="1" x14ac:dyDescent="0.25">
      <c r="B380" s="101" t="s">
        <v>105</v>
      </c>
      <c r="C380" s="232" t="s">
        <v>148</v>
      </c>
      <c r="D380" s="103" t="e">
        <f>D382+D383</f>
        <v>#REF!</v>
      </c>
      <c r="E380" s="103">
        <f t="shared" si="452"/>
        <v>7114.1279999999997</v>
      </c>
      <c r="F380" s="103">
        <f>F381+F382</f>
        <v>0</v>
      </c>
      <c r="G380" s="103">
        <f>G381+G382</f>
        <v>7114.1279999999997</v>
      </c>
      <c r="H380" s="103"/>
      <c r="I380" s="103"/>
      <c r="J380" s="103"/>
      <c r="K380" s="517">
        <f t="shared" si="484"/>
        <v>0</v>
      </c>
      <c r="L380" s="517"/>
      <c r="M380" s="517"/>
      <c r="N380" s="517">
        <f>SUM(N381:N383)</f>
        <v>0</v>
      </c>
      <c r="O380" s="517">
        <f t="shared" ref="O380:O386" si="504">Q380+U380</f>
        <v>0</v>
      </c>
      <c r="P380" s="451" t="e">
        <f t="shared" si="463"/>
        <v>#DIV/0!</v>
      </c>
      <c r="Q380" s="517">
        <f>Q381+Q382</f>
        <v>0</v>
      </c>
      <c r="R380" s="451"/>
      <c r="S380" s="517"/>
      <c r="T380" s="517"/>
      <c r="U380" s="517">
        <f>SUM(U382:U383)</f>
        <v>0</v>
      </c>
      <c r="V380" s="517" t="e">
        <f t="shared" ref="V380:V421" si="505">U380/N380</f>
        <v>#DIV/0!</v>
      </c>
      <c r="W380" s="517">
        <f t="shared" ref="W380:W386" si="506">Y380+AC380</f>
        <v>0</v>
      </c>
      <c r="X380" s="192" t="e">
        <f t="shared" si="465"/>
        <v>#DIV/0!</v>
      </c>
      <c r="Y380" s="104">
        <f>Y381+Y382</f>
        <v>0</v>
      </c>
      <c r="Z380" s="103"/>
      <c r="AA380" s="103"/>
      <c r="AB380" s="103"/>
      <c r="AC380" s="104">
        <f>SUM(AC382:AC383)</f>
        <v>0</v>
      </c>
      <c r="AD380" s="192" t="e">
        <f t="shared" si="503"/>
        <v>#DIV/0!</v>
      </c>
      <c r="AE380" s="104">
        <f t="shared" si="486"/>
        <v>0</v>
      </c>
      <c r="AF380" s="195" t="e">
        <f t="shared" ref="AF380:AF421" si="507">AE380/K380</f>
        <v>#DIV/0!</v>
      </c>
      <c r="AG380" s="104">
        <f>AG381+AG382</f>
        <v>0</v>
      </c>
      <c r="AH380" s="195"/>
      <c r="AI380" s="103"/>
      <c r="AJ380" s="103"/>
      <c r="AK380" s="104">
        <f>AK382+AK383</f>
        <v>0</v>
      </c>
      <c r="AL380" s="231" t="e">
        <f t="shared" si="487"/>
        <v>#DIV/0!</v>
      </c>
      <c r="AM380" s="103"/>
      <c r="AN380" s="103"/>
      <c r="AO380" s="103">
        <f>AO381+AO382+AO383</f>
        <v>0</v>
      </c>
      <c r="AP380" s="103">
        <f>AQ380</f>
        <v>0</v>
      </c>
      <c r="AQ380" s="103"/>
      <c r="AR380" s="103"/>
      <c r="AS380" s="103">
        <f>AS381+AS382+AS383</f>
        <v>0</v>
      </c>
      <c r="AT380" s="103">
        <f>AU380+AV380+AW380</f>
        <v>0</v>
      </c>
      <c r="AU380" s="103"/>
      <c r="AV380" s="103"/>
      <c r="AW380" s="103">
        <f>AW381+AW382+AW383</f>
        <v>0</v>
      </c>
      <c r="AX380" s="104">
        <f t="shared" ref="AX380:AX386" si="508">AZ380+BD380</f>
        <v>0</v>
      </c>
      <c r="AY380" s="195" t="e">
        <f t="shared" si="461"/>
        <v>#DIV/0!</v>
      </c>
      <c r="AZ380" s="104">
        <f>AZ381+AZ382</f>
        <v>0</v>
      </c>
      <c r="BA380" s="195"/>
      <c r="BB380" s="415"/>
      <c r="BC380" s="415"/>
      <c r="BD380" s="104">
        <f>BD382+BD383</f>
        <v>0</v>
      </c>
      <c r="BE380" s="231" t="e">
        <f t="shared" si="492"/>
        <v>#DIV/0!</v>
      </c>
    </row>
    <row r="381" spans="2:57" s="198" customFormat="1" ht="74.25" hidden="1" customHeight="1" x14ac:dyDescent="0.2">
      <c r="B381" s="125" t="s">
        <v>60</v>
      </c>
      <c r="C381" s="116" t="s">
        <v>149</v>
      </c>
      <c r="D381" s="106" t="e">
        <f>#REF!+#REF!</f>
        <v>#REF!</v>
      </c>
      <c r="E381" s="106">
        <f t="shared" si="452"/>
        <v>0</v>
      </c>
      <c r="F381" s="106"/>
      <c r="G381" s="106"/>
      <c r="H381" s="106"/>
      <c r="I381" s="106"/>
      <c r="J381" s="106"/>
      <c r="K381" s="106">
        <f t="shared" si="484"/>
        <v>0</v>
      </c>
      <c r="L381" s="106"/>
      <c r="M381" s="106"/>
      <c r="N381" s="106">
        <v>0</v>
      </c>
      <c r="O381" s="106">
        <f t="shared" si="504"/>
        <v>0</v>
      </c>
      <c r="P381" s="451" t="e">
        <f t="shared" si="463"/>
        <v>#DIV/0!</v>
      </c>
      <c r="Q381" s="106"/>
      <c r="R381" s="451"/>
      <c r="S381" s="106"/>
      <c r="T381" s="106"/>
      <c r="U381" s="106">
        <v>0</v>
      </c>
      <c r="V381" s="517" t="e">
        <f t="shared" si="505"/>
        <v>#DIV/0!</v>
      </c>
      <c r="W381" s="106">
        <f t="shared" si="506"/>
        <v>0</v>
      </c>
      <c r="X381" s="192" t="e">
        <f t="shared" si="465"/>
        <v>#DIV/0!</v>
      </c>
      <c r="Y381" s="112"/>
      <c r="Z381" s="106"/>
      <c r="AA381" s="106"/>
      <c r="AB381" s="106"/>
      <c r="AC381" s="112">
        <v>0</v>
      </c>
      <c r="AD381" s="192" t="e">
        <f t="shared" si="503"/>
        <v>#DIV/0!</v>
      </c>
      <c r="AE381" s="112">
        <f t="shared" si="486"/>
        <v>0</v>
      </c>
      <c r="AF381" s="195" t="e">
        <f t="shared" si="507"/>
        <v>#DIV/0!</v>
      </c>
      <c r="AG381" s="112"/>
      <c r="AH381" s="195"/>
      <c r="AI381" s="106"/>
      <c r="AJ381" s="106"/>
      <c r="AK381" s="106">
        <v>0</v>
      </c>
      <c r="AL381" s="106"/>
      <c r="AM381" s="106"/>
      <c r="AN381" s="106"/>
      <c r="AO381" s="106">
        <f>AH381</f>
        <v>0</v>
      </c>
      <c r="AP381" s="106">
        <f>AQ381+AS381</f>
        <v>0</v>
      </c>
      <c r="AQ381" s="106"/>
      <c r="AR381" s="106"/>
      <c r="AS381" s="106">
        <f>AL381</f>
        <v>0</v>
      </c>
      <c r="AT381" s="106">
        <f t="shared" ref="AT381:AT388" si="509">AU381+AW381</f>
        <v>0</v>
      </c>
      <c r="AU381" s="106"/>
      <c r="AV381" s="106"/>
      <c r="AW381" s="106">
        <f>AL381</f>
        <v>0</v>
      </c>
      <c r="AX381" s="112">
        <f t="shared" si="508"/>
        <v>0</v>
      </c>
      <c r="AY381" s="195" t="e">
        <f t="shared" si="461"/>
        <v>#DIV/0!</v>
      </c>
      <c r="AZ381" s="112"/>
      <c r="BA381" s="195"/>
      <c r="BB381" s="106"/>
      <c r="BC381" s="106"/>
      <c r="BD381" s="106">
        <v>0</v>
      </c>
      <c r="BE381" s="231" t="e">
        <f t="shared" si="492"/>
        <v>#DIV/0!</v>
      </c>
    </row>
    <row r="382" spans="2:57" s="198" customFormat="1" ht="86.25" hidden="1" customHeight="1" x14ac:dyDescent="0.2">
      <c r="B382" s="125" t="s">
        <v>60</v>
      </c>
      <c r="C382" s="233" t="s">
        <v>150</v>
      </c>
      <c r="D382" s="106" t="e">
        <f>#REF!-#REF!</f>
        <v>#REF!</v>
      </c>
      <c r="E382" s="106">
        <f t="shared" si="452"/>
        <v>7114.1279999999997</v>
      </c>
      <c r="F382" s="106"/>
      <c r="G382" s="106">
        <v>7114.1279999999997</v>
      </c>
      <c r="H382" s="106"/>
      <c r="I382" s="106"/>
      <c r="J382" s="106"/>
      <c r="K382" s="106">
        <f t="shared" si="484"/>
        <v>0</v>
      </c>
      <c r="L382" s="106"/>
      <c r="M382" s="106"/>
      <c r="N382" s="106"/>
      <c r="O382" s="106">
        <f t="shared" si="504"/>
        <v>0</v>
      </c>
      <c r="P382" s="451" t="e">
        <f t="shared" si="463"/>
        <v>#DIV/0!</v>
      </c>
      <c r="Q382" s="106"/>
      <c r="R382" s="451"/>
      <c r="S382" s="106"/>
      <c r="T382" s="106"/>
      <c r="U382" s="106"/>
      <c r="V382" s="517" t="e">
        <f t="shared" si="505"/>
        <v>#DIV/0!</v>
      </c>
      <c r="W382" s="106">
        <f t="shared" si="506"/>
        <v>0</v>
      </c>
      <c r="X382" s="192" t="e">
        <f t="shared" si="465"/>
        <v>#DIV/0!</v>
      </c>
      <c r="Y382" s="112"/>
      <c r="Z382" s="106"/>
      <c r="AA382" s="106"/>
      <c r="AB382" s="106"/>
      <c r="AC382" s="112">
        <f>N382</f>
        <v>0</v>
      </c>
      <c r="AD382" s="192" t="e">
        <f t="shared" si="503"/>
        <v>#DIV/0!</v>
      </c>
      <c r="AE382" s="112">
        <f t="shared" si="486"/>
        <v>0</v>
      </c>
      <c r="AF382" s="231" t="e">
        <f t="shared" si="507"/>
        <v>#DIV/0!</v>
      </c>
      <c r="AG382" s="112"/>
      <c r="AH382" s="195"/>
      <c r="AI382" s="106"/>
      <c r="AJ382" s="106"/>
      <c r="AK382" s="112">
        <f>N382</f>
        <v>0</v>
      </c>
      <c r="AL382" s="231" t="e">
        <f>AK382/N382</f>
        <v>#DIV/0!</v>
      </c>
      <c r="AM382" s="106"/>
      <c r="AN382" s="106"/>
      <c r="AO382" s="106">
        <v>0</v>
      </c>
      <c r="AP382" s="106">
        <f>AQ382+AS382</f>
        <v>0</v>
      </c>
      <c r="AQ382" s="106"/>
      <c r="AR382" s="106"/>
      <c r="AS382" s="106">
        <v>0</v>
      </c>
      <c r="AT382" s="106">
        <f t="shared" si="509"/>
        <v>0</v>
      </c>
      <c r="AU382" s="106"/>
      <c r="AV382" s="106"/>
      <c r="AW382" s="106">
        <f>N382</f>
        <v>0</v>
      </c>
      <c r="AX382" s="112">
        <f t="shared" si="508"/>
        <v>0</v>
      </c>
      <c r="AY382" s="195" t="e">
        <f t="shared" si="461"/>
        <v>#DIV/0!</v>
      </c>
      <c r="AZ382" s="112"/>
      <c r="BA382" s="195"/>
      <c r="BB382" s="106"/>
      <c r="BC382" s="106"/>
      <c r="BD382" s="112">
        <f t="shared" ref="BD382:BD383" si="510">N382-AC382</f>
        <v>0</v>
      </c>
      <c r="BE382" s="231" t="e">
        <f t="shared" si="492"/>
        <v>#DIV/0!</v>
      </c>
    </row>
    <row r="383" spans="2:57" s="198" customFormat="1" ht="87.75" hidden="1" customHeight="1" x14ac:dyDescent="0.2">
      <c r="B383" s="125" t="s">
        <v>67</v>
      </c>
      <c r="C383" s="233" t="s">
        <v>151</v>
      </c>
      <c r="D383" s="106">
        <v>0</v>
      </c>
      <c r="E383" s="106"/>
      <c r="F383" s="106"/>
      <c r="G383" s="106"/>
      <c r="H383" s="106"/>
      <c r="I383" s="106"/>
      <c r="J383" s="106"/>
      <c r="K383" s="106">
        <f t="shared" si="484"/>
        <v>0</v>
      </c>
      <c r="L383" s="106"/>
      <c r="M383" s="106"/>
      <c r="N383" s="106"/>
      <c r="O383" s="106">
        <f t="shared" si="504"/>
        <v>0</v>
      </c>
      <c r="P383" s="451" t="e">
        <f t="shared" si="463"/>
        <v>#DIV/0!</v>
      </c>
      <c r="Q383" s="106"/>
      <c r="R383" s="451"/>
      <c r="S383" s="106"/>
      <c r="T383" s="106"/>
      <c r="U383" s="106"/>
      <c r="V383" s="517" t="e">
        <f t="shared" si="505"/>
        <v>#DIV/0!</v>
      </c>
      <c r="W383" s="106">
        <f t="shared" si="506"/>
        <v>0</v>
      </c>
      <c r="X383" s="192" t="e">
        <f t="shared" si="465"/>
        <v>#DIV/0!</v>
      </c>
      <c r="Y383" s="112"/>
      <c r="Z383" s="106"/>
      <c r="AA383" s="106"/>
      <c r="AB383" s="106"/>
      <c r="AC383" s="112">
        <f>N383</f>
        <v>0</v>
      </c>
      <c r="AD383" s="192" t="e">
        <f t="shared" si="503"/>
        <v>#DIV/0!</v>
      </c>
      <c r="AE383" s="112">
        <f t="shared" si="486"/>
        <v>0</v>
      </c>
      <c r="AF383" s="231" t="e">
        <f t="shared" si="507"/>
        <v>#DIV/0!</v>
      </c>
      <c r="AG383" s="112"/>
      <c r="AH383" s="195"/>
      <c r="AI383" s="106"/>
      <c r="AJ383" s="106"/>
      <c r="AK383" s="112">
        <f>N383</f>
        <v>0</v>
      </c>
      <c r="AL383" s="231" t="e">
        <f>AK383/N383</f>
        <v>#DIV/0!</v>
      </c>
      <c r="AM383" s="106"/>
      <c r="AN383" s="106"/>
      <c r="AO383" s="106">
        <f>AW383-AC383</f>
        <v>0</v>
      </c>
      <c r="AP383" s="117">
        <v>0</v>
      </c>
      <c r="AQ383" s="106"/>
      <c r="AR383" s="106"/>
      <c r="AS383" s="106">
        <f>AZ383-AG383</f>
        <v>0</v>
      </c>
      <c r="AT383" s="106">
        <f t="shared" si="509"/>
        <v>0</v>
      </c>
      <c r="AU383" s="106"/>
      <c r="AV383" s="106"/>
      <c r="AW383" s="106">
        <f>N383</f>
        <v>0</v>
      </c>
      <c r="AX383" s="112">
        <f t="shared" si="508"/>
        <v>0</v>
      </c>
      <c r="AY383" s="195" t="e">
        <f t="shared" si="461"/>
        <v>#DIV/0!</v>
      </c>
      <c r="AZ383" s="112"/>
      <c r="BA383" s="195"/>
      <c r="BB383" s="106"/>
      <c r="BC383" s="106"/>
      <c r="BD383" s="112">
        <f t="shared" si="510"/>
        <v>0</v>
      </c>
      <c r="BE383" s="231" t="e">
        <f t="shared" si="492"/>
        <v>#DIV/0!</v>
      </c>
    </row>
    <row r="384" spans="2:57" s="130" customFormat="1" ht="36.75" customHeight="1" x14ac:dyDescent="0.25">
      <c r="B384" s="101" t="s">
        <v>105</v>
      </c>
      <c r="C384" s="232" t="s">
        <v>152</v>
      </c>
      <c r="D384" s="103" t="e">
        <f>D385+D386+D388+D389</f>
        <v>#REF!</v>
      </c>
      <c r="E384" s="103">
        <f t="shared" si="452"/>
        <v>33381.119999999995</v>
      </c>
      <c r="F384" s="103">
        <f>F385+F386+F388</f>
        <v>0</v>
      </c>
      <c r="G384" s="103">
        <f>G385+G386+G388</f>
        <v>33381.119999999995</v>
      </c>
      <c r="H384" s="103"/>
      <c r="I384" s="103"/>
      <c r="J384" s="103"/>
      <c r="K384" s="517">
        <f t="shared" si="484"/>
        <v>115558.85376</v>
      </c>
      <c r="L384" s="517"/>
      <c r="M384" s="517"/>
      <c r="N384" s="517">
        <f>N385+N387+N388+N391+N394</f>
        <v>115558.85376</v>
      </c>
      <c r="O384" s="517">
        <f t="shared" si="504"/>
        <v>0</v>
      </c>
      <c r="P384" s="451">
        <f t="shared" si="463"/>
        <v>0</v>
      </c>
      <c r="Q384" s="517">
        <f>Q385+Q386+Q388</f>
        <v>0</v>
      </c>
      <c r="R384" s="451"/>
      <c r="S384" s="517"/>
      <c r="T384" s="517"/>
      <c r="U384" s="517">
        <f>SUM(U385:U391)</f>
        <v>0</v>
      </c>
      <c r="V384" s="517">
        <f t="shared" si="505"/>
        <v>0</v>
      </c>
      <c r="W384" s="517">
        <f t="shared" si="506"/>
        <v>0</v>
      </c>
      <c r="X384" s="192">
        <f t="shared" si="465"/>
        <v>0</v>
      </c>
      <c r="Y384" s="104">
        <f>Y385+Y386+Y388</f>
        <v>0</v>
      </c>
      <c r="Z384" s="103"/>
      <c r="AA384" s="103"/>
      <c r="AB384" s="103"/>
      <c r="AC384" s="104">
        <f>SUM(AC385:AC391)</f>
        <v>0</v>
      </c>
      <c r="AD384" s="192">
        <f t="shared" si="503"/>
        <v>0</v>
      </c>
      <c r="AE384" s="104">
        <f t="shared" si="486"/>
        <v>115558.85376</v>
      </c>
      <c r="AF384" s="195">
        <f t="shared" si="507"/>
        <v>1</v>
      </c>
      <c r="AG384" s="104">
        <f>AG385+AG386+AG388</f>
        <v>0</v>
      </c>
      <c r="AH384" s="195"/>
      <c r="AI384" s="103"/>
      <c r="AJ384" s="103"/>
      <c r="AK384" s="104">
        <f>SUM(AK385:AK391)</f>
        <v>115558.85376</v>
      </c>
      <c r="AL384" s="231">
        <f t="shared" ref="AL384:AL421" si="511">AK384/N384</f>
        <v>1</v>
      </c>
      <c r="AM384" s="103"/>
      <c r="AN384" s="103"/>
      <c r="AO384" s="103">
        <f>AO385+AO386+AO388+AO389</f>
        <v>31135.405859999999</v>
      </c>
      <c r="AP384" s="103" t="e">
        <f>AQ384+AS384</f>
        <v>#DIV/0!</v>
      </c>
      <c r="AQ384" s="103"/>
      <c r="AR384" s="103"/>
      <c r="AS384" s="103" t="e">
        <f>AS385+AS386+AS388+AS389</f>
        <v>#DIV/0!</v>
      </c>
      <c r="AT384" s="103">
        <f t="shared" si="509"/>
        <v>31135.405859999999</v>
      </c>
      <c r="AU384" s="103"/>
      <c r="AV384" s="103"/>
      <c r="AW384" s="103">
        <f>AW385+AW387+AW388+AW391+AW394</f>
        <v>31135.405859999999</v>
      </c>
      <c r="AX384" s="104">
        <f t="shared" si="508"/>
        <v>115558.85376</v>
      </c>
      <c r="AY384" s="195">
        <f t="shared" si="461"/>
        <v>1</v>
      </c>
      <c r="AZ384" s="104">
        <f>AZ385+AZ386+AZ388</f>
        <v>0</v>
      </c>
      <c r="BA384" s="195"/>
      <c r="BB384" s="415"/>
      <c r="BC384" s="415"/>
      <c r="BD384" s="104">
        <f>SUM(BD385:BD391)</f>
        <v>115558.85376</v>
      </c>
      <c r="BE384" s="231">
        <f t="shared" si="492"/>
        <v>1</v>
      </c>
    </row>
    <row r="385" spans="2:57" s="198" customFormat="1" ht="147.75" hidden="1" customHeight="1" x14ac:dyDescent="0.2">
      <c r="B385" s="125" t="s">
        <v>60</v>
      </c>
      <c r="C385" s="233" t="s">
        <v>153</v>
      </c>
      <c r="D385" s="106" t="e">
        <f>#REF!-#REF!</f>
        <v>#REF!</v>
      </c>
      <c r="E385" s="106">
        <f t="shared" si="452"/>
        <v>0</v>
      </c>
      <c r="F385" s="106"/>
      <c r="G385" s="106"/>
      <c r="H385" s="106"/>
      <c r="I385" s="106"/>
      <c r="J385" s="106"/>
      <c r="K385" s="106">
        <f t="shared" si="484"/>
        <v>0</v>
      </c>
      <c r="L385" s="106"/>
      <c r="M385" s="106"/>
      <c r="N385" s="106">
        <v>0</v>
      </c>
      <c r="O385" s="106">
        <f t="shared" si="504"/>
        <v>0</v>
      </c>
      <c r="P385" s="451" t="e">
        <f t="shared" si="463"/>
        <v>#DIV/0!</v>
      </c>
      <c r="Q385" s="106"/>
      <c r="R385" s="451"/>
      <c r="S385" s="106"/>
      <c r="T385" s="106"/>
      <c r="U385" s="106"/>
      <c r="V385" s="517" t="e">
        <f t="shared" si="505"/>
        <v>#DIV/0!</v>
      </c>
      <c r="W385" s="106">
        <f t="shared" si="506"/>
        <v>0</v>
      </c>
      <c r="X385" s="192" t="e">
        <f t="shared" si="465"/>
        <v>#DIV/0!</v>
      </c>
      <c r="Y385" s="112"/>
      <c r="Z385" s="106"/>
      <c r="AA385" s="106"/>
      <c r="AB385" s="106"/>
      <c r="AC385" s="112"/>
      <c r="AD385" s="192" t="e">
        <f t="shared" si="503"/>
        <v>#DIV/0!</v>
      </c>
      <c r="AE385" s="112">
        <f t="shared" si="486"/>
        <v>0</v>
      </c>
      <c r="AF385" s="195" t="e">
        <f t="shared" si="507"/>
        <v>#DIV/0!</v>
      </c>
      <c r="AG385" s="112"/>
      <c r="AH385" s="195"/>
      <c r="AI385" s="106"/>
      <c r="AJ385" s="106"/>
      <c r="AK385" s="106"/>
      <c r="AL385" s="231" t="e">
        <f t="shared" si="511"/>
        <v>#DIV/0!</v>
      </c>
      <c r="AM385" s="106"/>
      <c r="AN385" s="106"/>
      <c r="AO385" s="106">
        <f>AH385</f>
        <v>0</v>
      </c>
      <c r="AP385" s="106" t="e">
        <f>AQ385+AS385</f>
        <v>#DIV/0!</v>
      </c>
      <c r="AQ385" s="106"/>
      <c r="AR385" s="106"/>
      <c r="AS385" s="106" t="e">
        <f>AL385</f>
        <v>#DIV/0!</v>
      </c>
      <c r="AT385" s="106">
        <f t="shared" si="509"/>
        <v>0</v>
      </c>
      <c r="AU385" s="106"/>
      <c r="AV385" s="106"/>
      <c r="AW385" s="106">
        <f>N385</f>
        <v>0</v>
      </c>
      <c r="AX385" s="112">
        <f t="shared" si="508"/>
        <v>0</v>
      </c>
      <c r="AY385" s="195" t="e">
        <f t="shared" si="461"/>
        <v>#DIV/0!</v>
      </c>
      <c r="AZ385" s="112"/>
      <c r="BA385" s="195"/>
      <c r="BB385" s="106"/>
      <c r="BC385" s="106"/>
      <c r="BD385" s="106"/>
      <c r="BE385" s="231" t="e">
        <f t="shared" si="492"/>
        <v>#DIV/0!</v>
      </c>
    </row>
    <row r="386" spans="2:57" s="198" customFormat="1" ht="132.75" hidden="1" customHeight="1" x14ac:dyDescent="0.2">
      <c r="B386" s="125" t="s">
        <v>67</v>
      </c>
      <c r="C386" s="233"/>
      <c r="D386" s="106"/>
      <c r="E386" s="106">
        <f t="shared" si="452"/>
        <v>17686.32</v>
      </c>
      <c r="F386" s="106"/>
      <c r="G386" s="106">
        <v>17686.32</v>
      </c>
      <c r="H386" s="106"/>
      <c r="I386" s="106"/>
      <c r="J386" s="106"/>
      <c r="K386" s="106">
        <f t="shared" si="484"/>
        <v>0</v>
      </c>
      <c r="L386" s="106"/>
      <c r="M386" s="106"/>
      <c r="N386" s="106">
        <v>0</v>
      </c>
      <c r="O386" s="106">
        <f t="shared" si="504"/>
        <v>0</v>
      </c>
      <c r="P386" s="451" t="e">
        <f t="shared" si="463"/>
        <v>#DIV/0!</v>
      </c>
      <c r="Q386" s="106"/>
      <c r="R386" s="451"/>
      <c r="S386" s="106"/>
      <c r="T386" s="106"/>
      <c r="U386" s="106"/>
      <c r="V386" s="517" t="e">
        <f t="shared" si="505"/>
        <v>#DIV/0!</v>
      </c>
      <c r="W386" s="106">
        <f t="shared" si="506"/>
        <v>0</v>
      </c>
      <c r="X386" s="192" t="e">
        <f t="shared" si="465"/>
        <v>#DIV/0!</v>
      </c>
      <c r="Y386" s="112"/>
      <c r="Z386" s="106"/>
      <c r="AA386" s="106"/>
      <c r="AB386" s="106"/>
      <c r="AC386" s="112"/>
      <c r="AD386" s="192" t="e">
        <f t="shared" si="503"/>
        <v>#DIV/0!</v>
      </c>
      <c r="AE386" s="112">
        <f t="shared" si="486"/>
        <v>0</v>
      </c>
      <c r="AF386" s="195" t="e">
        <f t="shared" si="507"/>
        <v>#DIV/0!</v>
      </c>
      <c r="AG386" s="112"/>
      <c r="AH386" s="195"/>
      <c r="AI386" s="106"/>
      <c r="AJ386" s="106"/>
      <c r="AK386" s="106"/>
      <c r="AL386" s="231" t="e">
        <f t="shared" si="511"/>
        <v>#DIV/0!</v>
      </c>
      <c r="AM386" s="106"/>
      <c r="AN386" s="106"/>
      <c r="AO386" s="106">
        <f>AH386</f>
        <v>0</v>
      </c>
      <c r="AP386" s="106" t="e">
        <f>AQ386+AS386</f>
        <v>#DIV/0!</v>
      </c>
      <c r="AQ386" s="106"/>
      <c r="AR386" s="106"/>
      <c r="AS386" s="106" t="e">
        <f>AL386</f>
        <v>#DIV/0!</v>
      </c>
      <c r="AT386" s="106" t="e">
        <f t="shared" si="509"/>
        <v>#DIV/0!</v>
      </c>
      <c r="AU386" s="106"/>
      <c r="AV386" s="106"/>
      <c r="AW386" s="106" t="e">
        <f>AL386</f>
        <v>#DIV/0!</v>
      </c>
      <c r="AX386" s="112">
        <f t="shared" si="508"/>
        <v>0</v>
      </c>
      <c r="AY386" s="195" t="e">
        <f t="shared" si="461"/>
        <v>#DIV/0!</v>
      </c>
      <c r="AZ386" s="112"/>
      <c r="BA386" s="195"/>
      <c r="BB386" s="106"/>
      <c r="BC386" s="106"/>
      <c r="BD386" s="106"/>
      <c r="BE386" s="231" t="e">
        <f t="shared" si="492"/>
        <v>#DIV/0!</v>
      </c>
    </row>
    <row r="387" spans="2:57" s="198" customFormat="1" ht="129" customHeight="1" x14ac:dyDescent="0.2">
      <c r="B387" s="125" t="s">
        <v>60</v>
      </c>
      <c r="C387" s="233" t="s">
        <v>404</v>
      </c>
      <c r="D387" s="106"/>
      <c r="E387" s="106"/>
      <c r="F387" s="106"/>
      <c r="G387" s="106"/>
      <c r="H387" s="106"/>
      <c r="I387" s="106"/>
      <c r="J387" s="106"/>
      <c r="K387" s="106">
        <f t="shared" si="484"/>
        <v>84423.447899999999</v>
      </c>
      <c r="L387" s="106"/>
      <c r="M387" s="106"/>
      <c r="N387" s="106">
        <f>'[2]2023_2025'!$BK$423</f>
        <v>84423.447899999999</v>
      </c>
      <c r="O387" s="106">
        <f>U387</f>
        <v>0</v>
      </c>
      <c r="P387" s="451">
        <f t="shared" si="463"/>
        <v>0</v>
      </c>
      <c r="Q387" s="106"/>
      <c r="R387" s="451"/>
      <c r="S387" s="106"/>
      <c r="T387" s="106"/>
      <c r="U387" s="106"/>
      <c r="V387" s="517">
        <f t="shared" si="505"/>
        <v>0</v>
      </c>
      <c r="W387" s="106">
        <f>AC387</f>
        <v>0</v>
      </c>
      <c r="X387" s="192">
        <f t="shared" si="465"/>
        <v>0</v>
      </c>
      <c r="Y387" s="112"/>
      <c r="Z387" s="106"/>
      <c r="AA387" s="106"/>
      <c r="AB387" s="106"/>
      <c r="AC387" s="112">
        <v>0</v>
      </c>
      <c r="AD387" s="192">
        <f t="shared" si="503"/>
        <v>0</v>
      </c>
      <c r="AE387" s="112">
        <f>AK387</f>
        <v>84423.447899999999</v>
      </c>
      <c r="AF387" s="231">
        <f t="shared" si="507"/>
        <v>1</v>
      </c>
      <c r="AG387" s="112"/>
      <c r="AH387" s="195"/>
      <c r="AI387" s="106"/>
      <c r="AJ387" s="106"/>
      <c r="AK387" s="112">
        <f>'[2]2023_2025'!$BK$423</f>
        <v>84423.447899999999</v>
      </c>
      <c r="AL387" s="231">
        <f t="shared" si="511"/>
        <v>1</v>
      </c>
      <c r="AM387" s="106"/>
      <c r="AN387" s="106"/>
      <c r="AO387" s="106"/>
      <c r="AP387" s="106">
        <f>AQ387+AS387</f>
        <v>0</v>
      </c>
      <c r="AQ387" s="106"/>
      <c r="AR387" s="106"/>
      <c r="AS387" s="106"/>
      <c r="AT387" s="106">
        <f t="shared" si="509"/>
        <v>0</v>
      </c>
      <c r="AU387" s="106"/>
      <c r="AV387" s="106"/>
      <c r="AW387" s="106">
        <f>AC387</f>
        <v>0</v>
      </c>
      <c r="AX387" s="112">
        <f>BD387</f>
        <v>84423.447899999999</v>
      </c>
      <c r="AY387" s="195">
        <f t="shared" si="461"/>
        <v>1</v>
      </c>
      <c r="AZ387" s="112"/>
      <c r="BA387" s="195"/>
      <c r="BB387" s="106"/>
      <c r="BC387" s="106"/>
      <c r="BD387" s="112">
        <f t="shared" ref="BD387:BD388" si="512">N387-AC387</f>
        <v>84423.447899999999</v>
      </c>
      <c r="BE387" s="231">
        <f t="shared" si="492"/>
        <v>1</v>
      </c>
    </row>
    <row r="388" spans="2:57" s="198" customFormat="1" ht="91.5" customHeight="1" x14ac:dyDescent="0.2">
      <c r="B388" s="125" t="s">
        <v>67</v>
      </c>
      <c r="C388" s="233" t="s">
        <v>154</v>
      </c>
      <c r="D388" s="106" t="e">
        <f>#REF!+#REF!</f>
        <v>#REF!</v>
      </c>
      <c r="E388" s="106">
        <f t="shared" si="452"/>
        <v>15694.8</v>
      </c>
      <c r="F388" s="106"/>
      <c r="G388" s="106">
        <v>15694.8</v>
      </c>
      <c r="H388" s="106"/>
      <c r="I388" s="106"/>
      <c r="J388" s="106"/>
      <c r="K388" s="106">
        <f t="shared" si="484"/>
        <v>31135.405859999999</v>
      </c>
      <c r="L388" s="106"/>
      <c r="M388" s="106"/>
      <c r="N388" s="106">
        <v>31135.405859999999</v>
      </c>
      <c r="O388" s="106">
        <f>Q388+U388</f>
        <v>0</v>
      </c>
      <c r="P388" s="451">
        <f t="shared" si="463"/>
        <v>0</v>
      </c>
      <c r="Q388" s="106"/>
      <c r="R388" s="451"/>
      <c r="S388" s="106"/>
      <c r="T388" s="106"/>
      <c r="U388" s="106"/>
      <c r="V388" s="517">
        <f t="shared" si="505"/>
        <v>0</v>
      </c>
      <c r="W388" s="106">
        <f>Y388+AC388</f>
        <v>0</v>
      </c>
      <c r="X388" s="192">
        <f t="shared" si="465"/>
        <v>0</v>
      </c>
      <c r="Y388" s="112"/>
      <c r="Z388" s="106"/>
      <c r="AA388" s="106"/>
      <c r="AB388" s="106"/>
      <c r="AC388" s="112">
        <v>0</v>
      </c>
      <c r="AD388" s="192">
        <f t="shared" si="503"/>
        <v>0</v>
      </c>
      <c r="AE388" s="112">
        <f>AG388+AK388</f>
        <v>31135.405859999999</v>
      </c>
      <c r="AF388" s="231">
        <f t="shared" si="507"/>
        <v>1</v>
      </c>
      <c r="AG388" s="112"/>
      <c r="AH388" s="195"/>
      <c r="AI388" s="106"/>
      <c r="AJ388" s="106"/>
      <c r="AK388" s="112">
        <v>31135.405859999999</v>
      </c>
      <c r="AL388" s="231">
        <f t="shared" si="511"/>
        <v>1</v>
      </c>
      <c r="AM388" s="106"/>
      <c r="AN388" s="106"/>
      <c r="AO388" s="106">
        <f>AW388-AC388</f>
        <v>31135.405859999999</v>
      </c>
      <c r="AP388" s="106">
        <f>AQ388+AS388</f>
        <v>0</v>
      </c>
      <c r="AQ388" s="106"/>
      <c r="AR388" s="106"/>
      <c r="AS388" s="106">
        <f>AZ388-AG388</f>
        <v>0</v>
      </c>
      <c r="AT388" s="106">
        <f t="shared" si="509"/>
        <v>31135.405859999999</v>
      </c>
      <c r="AU388" s="106"/>
      <c r="AV388" s="106"/>
      <c r="AW388" s="106">
        <f>N388</f>
        <v>31135.405859999999</v>
      </c>
      <c r="AX388" s="112">
        <f>AZ388+BD388</f>
        <v>31135.405859999999</v>
      </c>
      <c r="AY388" s="195">
        <f t="shared" si="461"/>
        <v>1</v>
      </c>
      <c r="AZ388" s="112"/>
      <c r="BA388" s="195"/>
      <c r="BB388" s="106"/>
      <c r="BC388" s="106"/>
      <c r="BD388" s="112">
        <f t="shared" si="512"/>
        <v>31135.405859999999</v>
      </c>
      <c r="BE388" s="231">
        <f t="shared" si="492"/>
        <v>1</v>
      </c>
    </row>
    <row r="389" spans="2:57" s="198" customFormat="1" ht="117.75" hidden="1" customHeight="1" x14ac:dyDescent="0.2">
      <c r="B389" s="125" t="s">
        <v>31</v>
      </c>
      <c r="C389" s="233"/>
      <c r="D389" s="106" t="e">
        <f>#REF!+#REF!</f>
        <v>#REF!</v>
      </c>
      <c r="E389" s="106"/>
      <c r="F389" s="106"/>
      <c r="G389" s="106"/>
      <c r="H389" s="106"/>
      <c r="I389" s="106"/>
      <c r="J389" s="106"/>
      <c r="K389" s="106">
        <f t="shared" si="484"/>
        <v>0</v>
      </c>
      <c r="L389" s="106"/>
      <c r="M389" s="106"/>
      <c r="N389" s="106">
        <v>0</v>
      </c>
      <c r="O389" s="106">
        <f>Q389+U389</f>
        <v>0</v>
      </c>
      <c r="P389" s="451" t="e">
        <f t="shared" si="463"/>
        <v>#DIV/0!</v>
      </c>
      <c r="Q389" s="106"/>
      <c r="R389" s="451"/>
      <c r="S389" s="106"/>
      <c r="T389" s="106"/>
      <c r="U389" s="106">
        <v>0</v>
      </c>
      <c r="V389" s="517" t="e">
        <f t="shared" si="505"/>
        <v>#DIV/0!</v>
      </c>
      <c r="W389" s="106">
        <f>Y389+AC389</f>
        <v>0</v>
      </c>
      <c r="X389" s="192" t="e">
        <f t="shared" si="465"/>
        <v>#DIV/0!</v>
      </c>
      <c r="Y389" s="112"/>
      <c r="Z389" s="106"/>
      <c r="AA389" s="106"/>
      <c r="AB389" s="106"/>
      <c r="AC389" s="112">
        <v>0</v>
      </c>
      <c r="AD389" s="192" t="e">
        <f t="shared" si="503"/>
        <v>#DIV/0!</v>
      </c>
      <c r="AE389" s="112">
        <f>AG389+AK389</f>
        <v>0</v>
      </c>
      <c r="AF389" s="195" t="e">
        <f t="shared" si="507"/>
        <v>#DIV/0!</v>
      </c>
      <c r="AG389" s="112"/>
      <c r="AH389" s="195"/>
      <c r="AI389" s="106"/>
      <c r="AJ389" s="106"/>
      <c r="AK389" s="112">
        <v>0</v>
      </c>
      <c r="AL389" s="231" t="e">
        <f t="shared" si="511"/>
        <v>#DIV/0!</v>
      </c>
      <c r="AM389" s="106"/>
      <c r="AN389" s="106"/>
      <c r="AO389" s="106">
        <f>AW389-AC389</f>
        <v>0</v>
      </c>
      <c r="AP389" s="106">
        <f>AQ389+AR389+AS389</f>
        <v>0</v>
      </c>
      <c r="AQ389" s="106"/>
      <c r="AR389" s="106"/>
      <c r="AS389" s="106">
        <f>AZ389-AG389</f>
        <v>0</v>
      </c>
      <c r="AT389" s="106">
        <f t="shared" ref="AT389:AT394" si="513">AU389+AV389+AW389</f>
        <v>0</v>
      </c>
      <c r="AU389" s="106"/>
      <c r="AV389" s="106"/>
      <c r="AW389" s="106">
        <v>0</v>
      </c>
      <c r="AX389" s="112">
        <f>AZ389+BD389</f>
        <v>0</v>
      </c>
      <c r="AY389" s="195" t="e">
        <f t="shared" si="461"/>
        <v>#DIV/0!</v>
      </c>
      <c r="AZ389" s="112"/>
      <c r="BA389" s="195"/>
      <c r="BB389" s="106"/>
      <c r="BC389" s="106"/>
      <c r="BD389" s="112">
        <v>0</v>
      </c>
      <c r="BE389" s="231" t="e">
        <f t="shared" si="492"/>
        <v>#DIV/0!</v>
      </c>
    </row>
    <row r="390" spans="2:57" s="198" customFormat="1" ht="87.75" hidden="1" customHeight="1" x14ac:dyDescent="0.2">
      <c r="B390" s="125" t="s">
        <v>31</v>
      </c>
      <c r="C390" s="233"/>
      <c r="D390" s="106" t="e">
        <f>#REF!-#REF!</f>
        <v>#REF!</v>
      </c>
      <c r="E390" s="106"/>
      <c r="F390" s="106"/>
      <c r="G390" s="106"/>
      <c r="H390" s="106"/>
      <c r="I390" s="106"/>
      <c r="J390" s="106"/>
      <c r="K390" s="106">
        <f t="shared" si="484"/>
        <v>0</v>
      </c>
      <c r="L390" s="106"/>
      <c r="M390" s="106"/>
      <c r="N390" s="106">
        <v>0</v>
      </c>
      <c r="O390" s="106">
        <f>Q390+U390</f>
        <v>0</v>
      </c>
      <c r="P390" s="451" t="e">
        <f t="shared" si="463"/>
        <v>#DIV/0!</v>
      </c>
      <c r="Q390" s="106"/>
      <c r="R390" s="451"/>
      <c r="S390" s="106"/>
      <c r="T390" s="106"/>
      <c r="U390" s="106">
        <v>0</v>
      </c>
      <c r="V390" s="517" t="e">
        <f t="shared" si="505"/>
        <v>#DIV/0!</v>
      </c>
      <c r="W390" s="106">
        <f>Y390+AC390</f>
        <v>0</v>
      </c>
      <c r="X390" s="192" t="e">
        <f t="shared" si="465"/>
        <v>#DIV/0!</v>
      </c>
      <c r="Y390" s="112"/>
      <c r="Z390" s="106"/>
      <c r="AA390" s="106"/>
      <c r="AB390" s="106"/>
      <c r="AC390" s="112">
        <v>0</v>
      </c>
      <c r="AD390" s="192" t="e">
        <f t="shared" si="503"/>
        <v>#DIV/0!</v>
      </c>
      <c r="AE390" s="112">
        <f>AG390+AK390</f>
        <v>0</v>
      </c>
      <c r="AF390" s="195" t="e">
        <f t="shared" si="507"/>
        <v>#DIV/0!</v>
      </c>
      <c r="AG390" s="112"/>
      <c r="AH390" s="195"/>
      <c r="AI390" s="106"/>
      <c r="AJ390" s="106"/>
      <c r="AK390" s="106">
        <v>0</v>
      </c>
      <c r="AL390" s="231" t="e">
        <f t="shared" si="511"/>
        <v>#DIV/0!</v>
      </c>
      <c r="AM390" s="106"/>
      <c r="AN390" s="106"/>
      <c r="AO390" s="106"/>
      <c r="AP390" s="106">
        <f>AQ390+AR390+AS390</f>
        <v>0</v>
      </c>
      <c r="AQ390" s="106"/>
      <c r="AR390" s="106"/>
      <c r="AS390" s="106">
        <v>0</v>
      </c>
      <c r="AT390" s="106">
        <f t="shared" si="513"/>
        <v>0</v>
      </c>
      <c r="AU390" s="106"/>
      <c r="AV390" s="106"/>
      <c r="AW390" s="106">
        <v>0</v>
      </c>
      <c r="AX390" s="112">
        <f>AZ390+BD390</f>
        <v>0</v>
      </c>
      <c r="AY390" s="195" t="e">
        <f t="shared" si="461"/>
        <v>#DIV/0!</v>
      </c>
      <c r="AZ390" s="112"/>
      <c r="BA390" s="195"/>
      <c r="BB390" s="106"/>
      <c r="BC390" s="106"/>
      <c r="BD390" s="106">
        <v>0</v>
      </c>
      <c r="BE390" s="231" t="e">
        <f t="shared" si="492"/>
        <v>#DIV/0!</v>
      </c>
    </row>
    <row r="391" spans="2:57" s="198" customFormat="1" ht="132.75" hidden="1" customHeight="1" x14ac:dyDescent="0.2">
      <c r="B391" s="125" t="s">
        <v>31</v>
      </c>
      <c r="C391" s="234" t="s">
        <v>155</v>
      </c>
      <c r="D391" s="106" t="e">
        <f>#REF!-#REF!</f>
        <v>#REF!</v>
      </c>
      <c r="E391" s="106"/>
      <c r="F391" s="106"/>
      <c r="G391" s="106"/>
      <c r="H391" s="106"/>
      <c r="I391" s="106"/>
      <c r="J391" s="106"/>
      <c r="K391" s="106">
        <f t="shared" si="484"/>
        <v>0</v>
      </c>
      <c r="L391" s="106"/>
      <c r="M391" s="106"/>
      <c r="N391" s="106">
        <v>0</v>
      </c>
      <c r="O391" s="106"/>
      <c r="P391" s="451" t="e">
        <f t="shared" si="463"/>
        <v>#DIV/0!</v>
      </c>
      <c r="Q391" s="106"/>
      <c r="R391" s="451"/>
      <c r="S391" s="106"/>
      <c r="T391" s="106"/>
      <c r="U391" s="106"/>
      <c r="V391" s="517" t="e">
        <f t="shared" si="505"/>
        <v>#DIV/0!</v>
      </c>
      <c r="W391" s="106"/>
      <c r="X391" s="192" t="e">
        <f t="shared" si="465"/>
        <v>#DIV/0!</v>
      </c>
      <c r="Y391" s="112"/>
      <c r="Z391" s="106"/>
      <c r="AA391" s="106"/>
      <c r="AB391" s="106"/>
      <c r="AC391" s="112"/>
      <c r="AD391" s="192" t="e">
        <f t="shared" si="503"/>
        <v>#DIV/0!</v>
      </c>
      <c r="AE391" s="112"/>
      <c r="AF391" s="195" t="e">
        <f t="shared" si="507"/>
        <v>#DIV/0!</v>
      </c>
      <c r="AG391" s="112"/>
      <c r="AH391" s="195"/>
      <c r="AI391" s="106"/>
      <c r="AJ391" s="106"/>
      <c r="AK391" s="106"/>
      <c r="AL391" s="231" t="e">
        <f t="shared" si="511"/>
        <v>#DIV/0!</v>
      </c>
      <c r="AM391" s="106"/>
      <c r="AN391" s="106"/>
      <c r="AO391" s="106"/>
      <c r="AP391" s="106">
        <f>AQ391+AR391+AS391</f>
        <v>0</v>
      </c>
      <c r="AQ391" s="106"/>
      <c r="AR391" s="106"/>
      <c r="AS391" s="106">
        <v>0</v>
      </c>
      <c r="AT391" s="106">
        <f t="shared" si="513"/>
        <v>0</v>
      </c>
      <c r="AU391" s="106"/>
      <c r="AV391" s="106"/>
      <c r="AW391" s="106">
        <v>0</v>
      </c>
      <c r="AX391" s="112"/>
      <c r="AY391" s="195" t="e">
        <f t="shared" si="461"/>
        <v>#DIV/0!</v>
      </c>
      <c r="AZ391" s="112"/>
      <c r="BA391" s="195"/>
      <c r="BB391" s="106"/>
      <c r="BC391" s="106"/>
      <c r="BD391" s="106"/>
      <c r="BE391" s="231" t="e">
        <f t="shared" si="492"/>
        <v>#DIV/0!</v>
      </c>
    </row>
    <row r="392" spans="2:57" s="130" customFormat="1" ht="31.5" hidden="1" customHeight="1" x14ac:dyDescent="0.25">
      <c r="B392" s="101" t="s">
        <v>129</v>
      </c>
      <c r="C392" s="235" t="s">
        <v>156</v>
      </c>
      <c r="D392" s="103" t="e">
        <f>D393</f>
        <v>#REF!</v>
      </c>
      <c r="E392" s="103">
        <f t="shared" si="452"/>
        <v>0</v>
      </c>
      <c r="F392" s="103">
        <f>F393</f>
        <v>0</v>
      </c>
      <c r="G392" s="103">
        <f>G393</f>
        <v>0</v>
      </c>
      <c r="H392" s="103"/>
      <c r="I392" s="103"/>
      <c r="J392" s="103"/>
      <c r="K392" s="106">
        <f t="shared" si="484"/>
        <v>0</v>
      </c>
      <c r="L392" s="517"/>
      <c r="M392" s="517"/>
      <c r="N392" s="517">
        <f>N393</f>
        <v>0</v>
      </c>
      <c r="O392" s="517">
        <f t="shared" ref="O392:O402" si="514">Q392+U392</f>
        <v>0</v>
      </c>
      <c r="P392" s="451" t="e">
        <f t="shared" si="463"/>
        <v>#DIV/0!</v>
      </c>
      <c r="Q392" s="517">
        <f>Q393</f>
        <v>0</v>
      </c>
      <c r="R392" s="451"/>
      <c r="S392" s="517"/>
      <c r="T392" s="517"/>
      <c r="U392" s="517">
        <f>U393</f>
        <v>0</v>
      </c>
      <c r="V392" s="517" t="e">
        <f t="shared" si="505"/>
        <v>#DIV/0!</v>
      </c>
      <c r="W392" s="517">
        <f t="shared" ref="W392:W393" si="515">Y392+AC392</f>
        <v>0</v>
      </c>
      <c r="X392" s="192" t="e">
        <f t="shared" si="465"/>
        <v>#DIV/0!</v>
      </c>
      <c r="Y392" s="104">
        <f>Y393</f>
        <v>0</v>
      </c>
      <c r="Z392" s="103"/>
      <c r="AA392" s="103"/>
      <c r="AB392" s="103"/>
      <c r="AC392" s="104">
        <f>AC393</f>
        <v>0</v>
      </c>
      <c r="AD392" s="192" t="e">
        <f t="shared" si="503"/>
        <v>#DIV/0!</v>
      </c>
      <c r="AE392" s="104">
        <f t="shared" ref="AE392:AE393" si="516">AG392+AK392</f>
        <v>0</v>
      </c>
      <c r="AF392" s="195" t="e">
        <f t="shared" si="507"/>
        <v>#DIV/0!</v>
      </c>
      <c r="AG392" s="104">
        <f>AG393</f>
        <v>0</v>
      </c>
      <c r="AH392" s="195"/>
      <c r="AI392" s="103"/>
      <c r="AJ392" s="103"/>
      <c r="AK392" s="103">
        <f>AK393</f>
        <v>0</v>
      </c>
      <c r="AL392" s="231" t="e">
        <f t="shared" si="511"/>
        <v>#DIV/0!</v>
      </c>
      <c r="AM392" s="103"/>
      <c r="AN392" s="103"/>
      <c r="AO392" s="103">
        <f>AH392</f>
        <v>0</v>
      </c>
      <c r="AP392" s="103">
        <f t="shared" ref="AP392:AP417" si="517">AQ392+AS392</f>
        <v>0</v>
      </c>
      <c r="AQ392" s="103"/>
      <c r="AR392" s="103"/>
      <c r="AS392" s="103">
        <f>AS393</f>
        <v>0</v>
      </c>
      <c r="AT392" s="106">
        <f t="shared" si="513"/>
        <v>0</v>
      </c>
      <c r="AU392" s="103"/>
      <c r="AV392" s="103"/>
      <c r="AW392" s="103">
        <f>AW393</f>
        <v>0</v>
      </c>
      <c r="AX392" s="104">
        <f t="shared" ref="AX392:AX393" si="518">AZ392+BD392</f>
        <v>0</v>
      </c>
      <c r="AY392" s="195" t="e">
        <f t="shared" si="461"/>
        <v>#DIV/0!</v>
      </c>
      <c r="AZ392" s="104">
        <f>AZ393</f>
        <v>0</v>
      </c>
      <c r="BA392" s="195"/>
      <c r="BB392" s="415"/>
      <c r="BC392" s="415"/>
      <c r="BD392" s="415">
        <f>BD393</f>
        <v>0</v>
      </c>
      <c r="BE392" s="231" t="e">
        <f t="shared" si="492"/>
        <v>#DIV/0!</v>
      </c>
    </row>
    <row r="393" spans="2:57" s="198" customFormat="1" ht="157.5" hidden="1" customHeight="1" x14ac:dyDescent="0.2">
      <c r="B393" s="125" t="s">
        <v>60</v>
      </c>
      <c r="C393" s="116" t="s">
        <v>157</v>
      </c>
      <c r="D393" s="112" t="e">
        <f>#REF!-#REF!</f>
        <v>#REF!</v>
      </c>
      <c r="E393" s="106">
        <f t="shared" si="452"/>
        <v>0</v>
      </c>
      <c r="F393" s="106"/>
      <c r="G393" s="106"/>
      <c r="H393" s="106"/>
      <c r="I393" s="106"/>
      <c r="J393" s="106"/>
      <c r="K393" s="106">
        <f t="shared" si="484"/>
        <v>0</v>
      </c>
      <c r="L393" s="106"/>
      <c r="M393" s="106"/>
      <c r="N393" s="106">
        <v>0</v>
      </c>
      <c r="O393" s="106">
        <f t="shared" si="514"/>
        <v>0</v>
      </c>
      <c r="P393" s="451" t="e">
        <f t="shared" si="463"/>
        <v>#DIV/0!</v>
      </c>
      <c r="Q393" s="106"/>
      <c r="R393" s="451"/>
      <c r="S393" s="106"/>
      <c r="T393" s="106"/>
      <c r="U393" s="106"/>
      <c r="V393" s="517" t="e">
        <f t="shared" si="505"/>
        <v>#DIV/0!</v>
      </c>
      <c r="W393" s="106">
        <f t="shared" si="515"/>
        <v>0</v>
      </c>
      <c r="X393" s="192" t="e">
        <f t="shared" si="465"/>
        <v>#DIV/0!</v>
      </c>
      <c r="Y393" s="112"/>
      <c r="Z393" s="106"/>
      <c r="AA393" s="106"/>
      <c r="AB393" s="106"/>
      <c r="AC393" s="112"/>
      <c r="AD393" s="192" t="e">
        <f t="shared" si="503"/>
        <v>#DIV/0!</v>
      </c>
      <c r="AE393" s="112">
        <f t="shared" si="516"/>
        <v>0</v>
      </c>
      <c r="AF393" s="195" t="e">
        <f t="shared" si="507"/>
        <v>#DIV/0!</v>
      </c>
      <c r="AG393" s="112"/>
      <c r="AH393" s="195"/>
      <c r="AI393" s="106"/>
      <c r="AJ393" s="106"/>
      <c r="AK393" s="106"/>
      <c r="AL393" s="231" t="e">
        <f t="shared" si="511"/>
        <v>#DIV/0!</v>
      </c>
      <c r="AM393" s="106"/>
      <c r="AN393" s="106"/>
      <c r="AO393" s="106">
        <f>AH393</f>
        <v>0</v>
      </c>
      <c r="AP393" s="106">
        <f t="shared" si="517"/>
        <v>0</v>
      </c>
      <c r="AQ393" s="106"/>
      <c r="AR393" s="106"/>
      <c r="AS393" s="106">
        <f>AW393-AC393</f>
        <v>0</v>
      </c>
      <c r="AT393" s="106">
        <f t="shared" si="513"/>
        <v>0</v>
      </c>
      <c r="AU393" s="106"/>
      <c r="AV393" s="106"/>
      <c r="AW393" s="106">
        <v>0</v>
      </c>
      <c r="AX393" s="112">
        <f t="shared" si="518"/>
        <v>0</v>
      </c>
      <c r="AY393" s="195" t="e">
        <f t="shared" si="461"/>
        <v>#DIV/0!</v>
      </c>
      <c r="AZ393" s="112"/>
      <c r="BA393" s="195"/>
      <c r="BB393" s="106"/>
      <c r="BC393" s="106"/>
      <c r="BD393" s="106"/>
      <c r="BE393" s="231" t="e">
        <f t="shared" si="492"/>
        <v>#DIV/0!</v>
      </c>
    </row>
    <row r="394" spans="2:57" s="198" customFormat="1" ht="131.25" hidden="1" customHeight="1" x14ac:dyDescent="0.2">
      <c r="B394" s="125" t="s">
        <v>76</v>
      </c>
      <c r="C394" s="234" t="s">
        <v>158</v>
      </c>
      <c r="D394" s="112"/>
      <c r="E394" s="106"/>
      <c r="F394" s="106"/>
      <c r="G394" s="106"/>
      <c r="H394" s="106"/>
      <c r="I394" s="106"/>
      <c r="J394" s="106"/>
      <c r="K394" s="106">
        <f t="shared" si="484"/>
        <v>0</v>
      </c>
      <c r="L394" s="106"/>
      <c r="M394" s="106"/>
      <c r="N394" s="106">
        <v>0</v>
      </c>
      <c r="O394" s="106"/>
      <c r="P394" s="451" t="e">
        <f t="shared" si="463"/>
        <v>#DIV/0!</v>
      </c>
      <c r="Q394" s="106"/>
      <c r="R394" s="451"/>
      <c r="S394" s="106"/>
      <c r="T394" s="106"/>
      <c r="U394" s="106"/>
      <c r="V394" s="517" t="e">
        <f t="shared" si="505"/>
        <v>#DIV/0!</v>
      </c>
      <c r="W394" s="106"/>
      <c r="X394" s="192" t="e">
        <f t="shared" si="465"/>
        <v>#DIV/0!</v>
      </c>
      <c r="Y394" s="112"/>
      <c r="Z394" s="106"/>
      <c r="AA394" s="106"/>
      <c r="AB394" s="106"/>
      <c r="AC394" s="112"/>
      <c r="AD394" s="192" t="e">
        <f t="shared" si="503"/>
        <v>#DIV/0!</v>
      </c>
      <c r="AE394" s="112"/>
      <c r="AF394" s="195" t="e">
        <f t="shared" si="507"/>
        <v>#DIV/0!</v>
      </c>
      <c r="AG394" s="112"/>
      <c r="AH394" s="195"/>
      <c r="AI394" s="106"/>
      <c r="AJ394" s="106"/>
      <c r="AK394" s="106"/>
      <c r="AL394" s="231" t="e">
        <f t="shared" si="511"/>
        <v>#DIV/0!</v>
      </c>
      <c r="AM394" s="106"/>
      <c r="AN394" s="106"/>
      <c r="AO394" s="106"/>
      <c r="AP394" s="106"/>
      <c r="AQ394" s="106"/>
      <c r="AR394" s="106"/>
      <c r="AS394" s="106"/>
      <c r="AT394" s="106">
        <f t="shared" si="513"/>
        <v>0</v>
      </c>
      <c r="AU394" s="106"/>
      <c r="AV394" s="106"/>
      <c r="AW394" s="106">
        <f>N394</f>
        <v>0</v>
      </c>
      <c r="AX394" s="112"/>
      <c r="AY394" s="195" t="e">
        <f t="shared" si="461"/>
        <v>#DIV/0!</v>
      </c>
      <c r="AZ394" s="112"/>
      <c r="BA394" s="195"/>
      <c r="BB394" s="106"/>
      <c r="BC394" s="106"/>
      <c r="BD394" s="106"/>
      <c r="BE394" s="231" t="e">
        <f t="shared" si="492"/>
        <v>#DIV/0!</v>
      </c>
    </row>
    <row r="395" spans="2:57" s="130" customFormat="1" ht="49.5" customHeight="1" x14ac:dyDescent="0.25">
      <c r="B395" s="101" t="s">
        <v>143</v>
      </c>
      <c r="C395" s="235" t="s">
        <v>159</v>
      </c>
      <c r="D395" s="103" t="e">
        <f>D396+D397+D399+D400</f>
        <v>#REF!</v>
      </c>
      <c r="E395" s="103">
        <f t="shared" si="452"/>
        <v>12988</v>
      </c>
      <c r="F395" s="103">
        <f>F396+F397+F399</f>
        <v>0</v>
      </c>
      <c r="G395" s="103">
        <f>G396+G397+G399</f>
        <v>12988</v>
      </c>
      <c r="H395" s="103"/>
      <c r="I395" s="103"/>
      <c r="J395" s="103"/>
      <c r="K395" s="517">
        <f t="shared" si="484"/>
        <v>94597.193540000007</v>
      </c>
      <c r="L395" s="517"/>
      <c r="M395" s="517"/>
      <c r="N395" s="517">
        <f>SUM(N400:N403)</f>
        <v>94597.193540000007</v>
      </c>
      <c r="O395" s="517">
        <f t="shared" si="514"/>
        <v>0</v>
      </c>
      <c r="P395" s="451">
        <f t="shared" si="463"/>
        <v>0</v>
      </c>
      <c r="Q395" s="517">
        <f>Q396+Q397+Q399</f>
        <v>0</v>
      </c>
      <c r="R395" s="451"/>
      <c r="S395" s="517"/>
      <c r="T395" s="517"/>
      <c r="U395" s="517">
        <f>U400</f>
        <v>0</v>
      </c>
      <c r="V395" s="517">
        <f t="shared" si="505"/>
        <v>0</v>
      </c>
      <c r="W395" s="517">
        <f t="shared" ref="W395:W402" si="519">Y395+AC395</f>
        <v>0</v>
      </c>
      <c r="X395" s="192">
        <f t="shared" si="465"/>
        <v>0</v>
      </c>
      <c r="Y395" s="104">
        <f>Y396+Y397+Y399</f>
        <v>0</v>
      </c>
      <c r="Z395" s="103"/>
      <c r="AA395" s="103"/>
      <c r="AB395" s="103"/>
      <c r="AC395" s="104">
        <f>SUM(AC400:AC402)</f>
        <v>0</v>
      </c>
      <c r="AD395" s="192">
        <f t="shared" si="503"/>
        <v>0</v>
      </c>
      <c r="AE395" s="104">
        <f t="shared" ref="AE395:AE403" si="520">AG395+AK395</f>
        <v>94597.193540000007</v>
      </c>
      <c r="AF395" s="195">
        <f t="shared" si="507"/>
        <v>1</v>
      </c>
      <c r="AG395" s="104">
        <f>AG396+AG397+AG399</f>
        <v>0</v>
      </c>
      <c r="AH395" s="195"/>
      <c r="AI395" s="103"/>
      <c r="AJ395" s="103"/>
      <c r="AK395" s="104">
        <f>SUM(AK400:AK403)</f>
        <v>94597.193540000007</v>
      </c>
      <c r="AL395" s="231">
        <f t="shared" si="511"/>
        <v>1</v>
      </c>
      <c r="AM395" s="103"/>
      <c r="AN395" s="103"/>
      <c r="AO395" s="103">
        <f>AO396+AO397+AO399</f>
        <v>0</v>
      </c>
      <c r="AP395" s="103" t="e">
        <f t="shared" si="517"/>
        <v>#DIV/0!</v>
      </c>
      <c r="AQ395" s="103"/>
      <c r="AR395" s="103"/>
      <c r="AS395" s="103" t="e">
        <f>AS396+AS397+AS399+AS400</f>
        <v>#DIV/0!</v>
      </c>
      <c r="AT395" s="103">
        <f t="shared" ref="AT395:AT419" si="521">AU395+AW395</f>
        <v>1000.00001</v>
      </c>
      <c r="AU395" s="103"/>
      <c r="AV395" s="103"/>
      <c r="AW395" s="103">
        <f>SUM(AW399:AW401)</f>
        <v>1000.00001</v>
      </c>
      <c r="AX395" s="104">
        <f t="shared" ref="AX395:AX402" si="522">AZ395+BD395</f>
        <v>52541.572370000002</v>
      </c>
      <c r="AY395" s="195">
        <f t="shared" si="461"/>
        <v>0.55542421930078745</v>
      </c>
      <c r="AZ395" s="104">
        <f>AZ396+AZ397+AZ399</f>
        <v>0</v>
      </c>
      <c r="BA395" s="195"/>
      <c r="BB395" s="415"/>
      <c r="BC395" s="415"/>
      <c r="BD395" s="104">
        <f>BD400+BD402</f>
        <v>52541.572370000002</v>
      </c>
      <c r="BE395" s="231">
        <f t="shared" si="492"/>
        <v>0.55542421930078745</v>
      </c>
    </row>
    <row r="396" spans="2:57" s="198" customFormat="1" ht="91.5" hidden="1" customHeight="1" x14ac:dyDescent="0.2">
      <c r="B396" s="125" t="s">
        <v>60</v>
      </c>
      <c r="C396" s="236" t="s">
        <v>160</v>
      </c>
      <c r="D396" s="106" t="e">
        <f>#REF!-#REF!</f>
        <v>#REF!</v>
      </c>
      <c r="E396" s="106">
        <f t="shared" si="452"/>
        <v>0</v>
      </c>
      <c r="F396" s="106"/>
      <c r="G396" s="106"/>
      <c r="H396" s="106"/>
      <c r="I396" s="106"/>
      <c r="J396" s="106"/>
      <c r="K396" s="106">
        <f t="shared" si="484"/>
        <v>0</v>
      </c>
      <c r="L396" s="106"/>
      <c r="M396" s="106"/>
      <c r="N396" s="106">
        <v>0</v>
      </c>
      <c r="O396" s="106">
        <f t="shared" si="514"/>
        <v>0</v>
      </c>
      <c r="P396" s="451" t="e">
        <f t="shared" si="463"/>
        <v>#DIV/0!</v>
      </c>
      <c r="Q396" s="106"/>
      <c r="R396" s="451"/>
      <c r="S396" s="106"/>
      <c r="T396" s="106"/>
      <c r="U396" s="106">
        <v>0</v>
      </c>
      <c r="V396" s="517" t="e">
        <f t="shared" si="505"/>
        <v>#DIV/0!</v>
      </c>
      <c r="W396" s="106">
        <f t="shared" si="519"/>
        <v>0</v>
      </c>
      <c r="X396" s="192" t="e">
        <f t="shared" si="465"/>
        <v>#DIV/0!</v>
      </c>
      <c r="Y396" s="112"/>
      <c r="Z396" s="106"/>
      <c r="AA396" s="106"/>
      <c r="AB396" s="106"/>
      <c r="AC396" s="112">
        <v>0</v>
      </c>
      <c r="AD396" s="192" t="e">
        <f t="shared" si="503"/>
        <v>#DIV/0!</v>
      </c>
      <c r="AE396" s="112">
        <f t="shared" si="520"/>
        <v>0</v>
      </c>
      <c r="AF396" s="195" t="e">
        <f t="shared" si="507"/>
        <v>#DIV/0!</v>
      </c>
      <c r="AG396" s="112"/>
      <c r="AH396" s="195"/>
      <c r="AI396" s="106"/>
      <c r="AJ396" s="106"/>
      <c r="AK396" s="106">
        <v>0</v>
      </c>
      <c r="AL396" s="231" t="e">
        <f t="shared" si="511"/>
        <v>#DIV/0!</v>
      </c>
      <c r="AM396" s="106"/>
      <c r="AN396" s="106"/>
      <c r="AO396" s="106">
        <f>AH396</f>
        <v>0</v>
      </c>
      <c r="AP396" s="106" t="e">
        <f t="shared" si="517"/>
        <v>#DIV/0!</v>
      </c>
      <c r="AQ396" s="106"/>
      <c r="AR396" s="106"/>
      <c r="AS396" s="106" t="e">
        <f>AL396</f>
        <v>#DIV/0!</v>
      </c>
      <c r="AT396" s="106" t="e">
        <f t="shared" si="521"/>
        <v>#DIV/0!</v>
      </c>
      <c r="AU396" s="106"/>
      <c r="AV396" s="106"/>
      <c r="AW396" s="106" t="e">
        <f>AL396</f>
        <v>#DIV/0!</v>
      </c>
      <c r="AX396" s="112">
        <f t="shared" si="522"/>
        <v>0</v>
      </c>
      <c r="AY396" s="195" t="e">
        <f t="shared" si="461"/>
        <v>#DIV/0!</v>
      </c>
      <c r="AZ396" s="112"/>
      <c r="BA396" s="195"/>
      <c r="BB396" s="106"/>
      <c r="BC396" s="106"/>
      <c r="BD396" s="106">
        <v>0</v>
      </c>
      <c r="BE396" s="231" t="e">
        <f t="shared" si="492"/>
        <v>#DIV/0!</v>
      </c>
    </row>
    <row r="397" spans="2:57" s="198" customFormat="1" ht="102.75" hidden="1" customHeight="1" x14ac:dyDescent="0.2">
      <c r="B397" s="125" t="s">
        <v>67</v>
      </c>
      <c r="C397" s="236" t="s">
        <v>161</v>
      </c>
      <c r="D397" s="106" t="e">
        <f>#REF!-#REF!</f>
        <v>#REF!</v>
      </c>
      <c r="E397" s="106">
        <f t="shared" si="452"/>
        <v>0</v>
      </c>
      <c r="F397" s="106"/>
      <c r="G397" s="106"/>
      <c r="H397" s="106"/>
      <c r="I397" s="106"/>
      <c r="J397" s="106"/>
      <c r="K397" s="106">
        <f t="shared" si="484"/>
        <v>0</v>
      </c>
      <c r="L397" s="106"/>
      <c r="M397" s="106"/>
      <c r="N397" s="106">
        <v>0</v>
      </c>
      <c r="O397" s="106">
        <f t="shared" si="514"/>
        <v>0</v>
      </c>
      <c r="P397" s="451" t="e">
        <f t="shared" si="463"/>
        <v>#DIV/0!</v>
      </c>
      <c r="Q397" s="106"/>
      <c r="R397" s="451"/>
      <c r="S397" s="106"/>
      <c r="T397" s="106"/>
      <c r="U397" s="106"/>
      <c r="V397" s="517" t="e">
        <f t="shared" si="505"/>
        <v>#DIV/0!</v>
      </c>
      <c r="W397" s="106">
        <f t="shared" si="519"/>
        <v>0</v>
      </c>
      <c r="X397" s="192" t="e">
        <f t="shared" si="465"/>
        <v>#DIV/0!</v>
      </c>
      <c r="Y397" s="112"/>
      <c r="Z397" s="106"/>
      <c r="AA397" s="106"/>
      <c r="AB397" s="106"/>
      <c r="AC397" s="112"/>
      <c r="AD397" s="192" t="e">
        <f t="shared" si="503"/>
        <v>#DIV/0!</v>
      </c>
      <c r="AE397" s="112">
        <f t="shared" si="520"/>
        <v>0</v>
      </c>
      <c r="AF397" s="195" t="e">
        <f t="shared" si="507"/>
        <v>#DIV/0!</v>
      </c>
      <c r="AG397" s="112"/>
      <c r="AH397" s="195"/>
      <c r="AI397" s="106"/>
      <c r="AJ397" s="106"/>
      <c r="AK397" s="106"/>
      <c r="AL397" s="231" t="e">
        <f t="shared" si="511"/>
        <v>#DIV/0!</v>
      </c>
      <c r="AM397" s="106"/>
      <c r="AN397" s="106"/>
      <c r="AO397" s="106">
        <f>AH397</f>
        <v>0</v>
      </c>
      <c r="AP397" s="106" t="e">
        <f t="shared" si="517"/>
        <v>#DIV/0!</v>
      </c>
      <c r="AQ397" s="106"/>
      <c r="AR397" s="106"/>
      <c r="AS397" s="106" t="e">
        <f>AL397</f>
        <v>#DIV/0!</v>
      </c>
      <c r="AT397" s="106" t="e">
        <f t="shared" si="521"/>
        <v>#DIV/0!</v>
      </c>
      <c r="AU397" s="106"/>
      <c r="AV397" s="106"/>
      <c r="AW397" s="106" t="e">
        <f>AL397</f>
        <v>#DIV/0!</v>
      </c>
      <c r="AX397" s="112">
        <f t="shared" si="522"/>
        <v>0</v>
      </c>
      <c r="AY397" s="195" t="e">
        <f t="shared" si="461"/>
        <v>#DIV/0!</v>
      </c>
      <c r="AZ397" s="112"/>
      <c r="BA397" s="195"/>
      <c r="BB397" s="106"/>
      <c r="BC397" s="106"/>
      <c r="BD397" s="106"/>
      <c r="BE397" s="231" t="e">
        <f t="shared" si="492"/>
        <v>#DIV/0!</v>
      </c>
    </row>
    <row r="398" spans="2:57" s="198" customFormat="1" ht="76.5" hidden="1" customHeight="1" x14ac:dyDescent="0.2">
      <c r="B398" s="125" t="s">
        <v>71</v>
      </c>
      <c r="C398" s="236" t="s">
        <v>162</v>
      </c>
      <c r="D398" s="106"/>
      <c r="E398" s="106"/>
      <c r="F398" s="106"/>
      <c r="G398" s="106"/>
      <c r="H398" s="106"/>
      <c r="I398" s="106"/>
      <c r="J398" s="106"/>
      <c r="K398" s="106">
        <f t="shared" si="484"/>
        <v>0</v>
      </c>
      <c r="L398" s="106"/>
      <c r="M398" s="106"/>
      <c r="N398" s="106">
        <v>0</v>
      </c>
      <c r="O398" s="106">
        <f t="shared" si="514"/>
        <v>0</v>
      </c>
      <c r="P398" s="451" t="e">
        <f t="shared" si="463"/>
        <v>#DIV/0!</v>
      </c>
      <c r="Q398" s="106"/>
      <c r="R398" s="451"/>
      <c r="S398" s="106"/>
      <c r="T398" s="106"/>
      <c r="U398" s="106">
        <v>0</v>
      </c>
      <c r="V398" s="517" t="e">
        <f t="shared" si="505"/>
        <v>#DIV/0!</v>
      </c>
      <c r="W398" s="106">
        <f t="shared" si="519"/>
        <v>0</v>
      </c>
      <c r="X398" s="192" t="e">
        <f t="shared" si="465"/>
        <v>#DIV/0!</v>
      </c>
      <c r="Y398" s="112"/>
      <c r="Z398" s="106"/>
      <c r="AA398" s="106"/>
      <c r="AB398" s="106"/>
      <c r="AC398" s="112">
        <v>0</v>
      </c>
      <c r="AD398" s="192" t="e">
        <f t="shared" si="503"/>
        <v>#DIV/0!</v>
      </c>
      <c r="AE398" s="112">
        <f t="shared" si="520"/>
        <v>0</v>
      </c>
      <c r="AF398" s="195" t="e">
        <f t="shared" si="507"/>
        <v>#DIV/0!</v>
      </c>
      <c r="AG398" s="112"/>
      <c r="AH398" s="195"/>
      <c r="AI398" s="106"/>
      <c r="AJ398" s="106"/>
      <c r="AK398" s="106">
        <v>0</v>
      </c>
      <c r="AL398" s="231" t="e">
        <f t="shared" si="511"/>
        <v>#DIV/0!</v>
      </c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12">
        <f t="shared" si="522"/>
        <v>0</v>
      </c>
      <c r="AY398" s="195" t="e">
        <f t="shared" si="461"/>
        <v>#DIV/0!</v>
      </c>
      <c r="AZ398" s="112"/>
      <c r="BA398" s="195"/>
      <c r="BB398" s="106"/>
      <c r="BC398" s="106"/>
      <c r="BD398" s="106">
        <v>0</v>
      </c>
      <c r="BE398" s="231" t="e">
        <f t="shared" si="492"/>
        <v>#DIV/0!</v>
      </c>
    </row>
    <row r="399" spans="2:57" s="198" customFormat="1" ht="106.5" hidden="1" customHeight="1" x14ac:dyDescent="0.2">
      <c r="B399" s="125" t="s">
        <v>60</v>
      </c>
      <c r="C399" s="234" t="s">
        <v>163</v>
      </c>
      <c r="D399" s="106" t="e">
        <f>#REF!+#REF!</f>
        <v>#REF!</v>
      </c>
      <c r="E399" s="106">
        <f t="shared" si="452"/>
        <v>12988</v>
      </c>
      <c r="F399" s="106"/>
      <c r="G399" s="106">
        <f>[3]Лист1!$M$41</f>
        <v>12988</v>
      </c>
      <c r="H399" s="106"/>
      <c r="I399" s="106"/>
      <c r="J399" s="106"/>
      <c r="K399" s="106">
        <f t="shared" si="484"/>
        <v>0</v>
      </c>
      <c r="L399" s="106"/>
      <c r="M399" s="106"/>
      <c r="N399" s="106">
        <v>0</v>
      </c>
      <c r="O399" s="106">
        <f t="shared" si="514"/>
        <v>0</v>
      </c>
      <c r="P399" s="451" t="e">
        <f t="shared" si="463"/>
        <v>#DIV/0!</v>
      </c>
      <c r="Q399" s="106"/>
      <c r="R399" s="451"/>
      <c r="S399" s="106"/>
      <c r="T399" s="106"/>
      <c r="U399" s="106">
        <v>0</v>
      </c>
      <c r="V399" s="517" t="e">
        <f t="shared" si="505"/>
        <v>#DIV/0!</v>
      </c>
      <c r="W399" s="106">
        <f t="shared" si="519"/>
        <v>0</v>
      </c>
      <c r="X399" s="192" t="e">
        <f t="shared" si="465"/>
        <v>#DIV/0!</v>
      </c>
      <c r="Y399" s="112"/>
      <c r="Z399" s="106"/>
      <c r="AA399" s="106"/>
      <c r="AB399" s="106"/>
      <c r="AC399" s="112">
        <v>0</v>
      </c>
      <c r="AD399" s="192" t="e">
        <f t="shared" si="503"/>
        <v>#DIV/0!</v>
      </c>
      <c r="AE399" s="112">
        <f t="shared" si="520"/>
        <v>0</v>
      </c>
      <c r="AF399" s="195" t="e">
        <f t="shared" si="507"/>
        <v>#DIV/0!</v>
      </c>
      <c r="AG399" s="112"/>
      <c r="AH399" s="195"/>
      <c r="AI399" s="106"/>
      <c r="AJ399" s="106"/>
      <c r="AK399" s="106">
        <v>0</v>
      </c>
      <c r="AL399" s="231" t="e">
        <f t="shared" si="511"/>
        <v>#DIV/0!</v>
      </c>
      <c r="AM399" s="106"/>
      <c r="AN399" s="106"/>
      <c r="AO399" s="106">
        <f>AW399-AC399</f>
        <v>0</v>
      </c>
      <c r="AP399" s="106">
        <f t="shared" si="517"/>
        <v>0</v>
      </c>
      <c r="AQ399" s="106"/>
      <c r="AR399" s="106"/>
      <c r="AS399" s="106">
        <f>AZ399-AG399</f>
        <v>0</v>
      </c>
      <c r="AT399" s="106">
        <f t="shared" si="521"/>
        <v>0</v>
      </c>
      <c r="AU399" s="106"/>
      <c r="AV399" s="106"/>
      <c r="AW399" s="106">
        <f>N399</f>
        <v>0</v>
      </c>
      <c r="AX399" s="112">
        <f t="shared" si="522"/>
        <v>0</v>
      </c>
      <c r="AY399" s="195" t="e">
        <f t="shared" si="461"/>
        <v>#DIV/0!</v>
      </c>
      <c r="AZ399" s="112"/>
      <c r="BA399" s="195"/>
      <c r="BB399" s="106"/>
      <c r="BC399" s="106"/>
      <c r="BD399" s="106">
        <v>0</v>
      </c>
      <c r="BE399" s="231" t="e">
        <f t="shared" si="492"/>
        <v>#DIV/0!</v>
      </c>
    </row>
    <row r="400" spans="2:57" s="198" customFormat="1" ht="90" customHeight="1" x14ac:dyDescent="0.2">
      <c r="B400" s="125" t="s">
        <v>60</v>
      </c>
      <c r="C400" s="234" t="s">
        <v>403</v>
      </c>
      <c r="D400" s="106" t="e">
        <f>#REF!-#REF!</f>
        <v>#REF!</v>
      </c>
      <c r="E400" s="106"/>
      <c r="F400" s="106"/>
      <c r="G400" s="106"/>
      <c r="H400" s="106"/>
      <c r="I400" s="106"/>
      <c r="J400" s="106"/>
      <c r="K400" s="106">
        <f t="shared" si="484"/>
        <v>1000.00001</v>
      </c>
      <c r="L400" s="106"/>
      <c r="M400" s="106"/>
      <c r="N400" s="106">
        <v>1000.00001</v>
      </c>
      <c r="O400" s="106">
        <f t="shared" si="514"/>
        <v>0</v>
      </c>
      <c r="P400" s="451">
        <f t="shared" si="463"/>
        <v>0</v>
      </c>
      <c r="Q400" s="106"/>
      <c r="R400" s="451"/>
      <c r="S400" s="106"/>
      <c r="T400" s="106"/>
      <c r="U400" s="106">
        <v>0</v>
      </c>
      <c r="V400" s="517">
        <f t="shared" si="505"/>
        <v>0</v>
      </c>
      <c r="W400" s="106">
        <f t="shared" si="519"/>
        <v>0</v>
      </c>
      <c r="X400" s="192">
        <f t="shared" si="465"/>
        <v>0</v>
      </c>
      <c r="Y400" s="112"/>
      <c r="Z400" s="106"/>
      <c r="AA400" s="106"/>
      <c r="AB400" s="106"/>
      <c r="AC400" s="112">
        <v>0</v>
      </c>
      <c r="AD400" s="192">
        <f t="shared" si="503"/>
        <v>0</v>
      </c>
      <c r="AE400" s="112">
        <f t="shared" si="520"/>
        <v>1000.00001</v>
      </c>
      <c r="AF400" s="231">
        <f t="shared" si="507"/>
        <v>1</v>
      </c>
      <c r="AG400" s="112"/>
      <c r="AH400" s="195"/>
      <c r="AI400" s="106"/>
      <c r="AJ400" s="106"/>
      <c r="AK400" s="112">
        <v>1000.00001</v>
      </c>
      <c r="AL400" s="231">
        <f t="shared" si="511"/>
        <v>1</v>
      </c>
      <c r="AM400" s="106"/>
      <c r="AN400" s="106"/>
      <c r="AO400" s="106"/>
      <c r="AP400" s="106">
        <f t="shared" si="517"/>
        <v>1000.00001</v>
      </c>
      <c r="AQ400" s="106"/>
      <c r="AR400" s="106"/>
      <c r="AS400" s="106">
        <f>AW400-AC400</f>
        <v>1000.00001</v>
      </c>
      <c r="AT400" s="106">
        <f t="shared" si="521"/>
        <v>1000.00001</v>
      </c>
      <c r="AU400" s="106"/>
      <c r="AV400" s="106"/>
      <c r="AW400" s="106">
        <f>N400</f>
        <v>1000.00001</v>
      </c>
      <c r="AX400" s="112">
        <f t="shared" si="522"/>
        <v>1000.00001</v>
      </c>
      <c r="AY400" s="195">
        <f t="shared" si="461"/>
        <v>1</v>
      </c>
      <c r="AZ400" s="112"/>
      <c r="BA400" s="195"/>
      <c r="BB400" s="106"/>
      <c r="BC400" s="106"/>
      <c r="BD400" s="112">
        <f t="shared" ref="BD400:BD402" si="523">N400-AC400</f>
        <v>1000.00001</v>
      </c>
      <c r="BE400" s="231">
        <f t="shared" si="492"/>
        <v>1</v>
      </c>
    </row>
    <row r="401" spans="2:57" s="198" customFormat="1" ht="186.75" hidden="1" customHeight="1" x14ac:dyDescent="0.2">
      <c r="B401" s="125" t="s">
        <v>71</v>
      </c>
      <c r="C401" s="234" t="s">
        <v>164</v>
      </c>
      <c r="D401" s="106"/>
      <c r="E401" s="106"/>
      <c r="F401" s="106"/>
      <c r="G401" s="106"/>
      <c r="H401" s="106"/>
      <c r="I401" s="106"/>
      <c r="J401" s="106"/>
      <c r="K401" s="106">
        <f t="shared" si="484"/>
        <v>0</v>
      </c>
      <c r="L401" s="106"/>
      <c r="M401" s="106"/>
      <c r="N401" s="106">
        <v>0</v>
      </c>
      <c r="O401" s="106">
        <f t="shared" si="514"/>
        <v>0</v>
      </c>
      <c r="P401" s="451" t="e">
        <f t="shared" si="463"/>
        <v>#DIV/0!</v>
      </c>
      <c r="Q401" s="106"/>
      <c r="R401" s="451"/>
      <c r="S401" s="106"/>
      <c r="T401" s="106"/>
      <c r="U401" s="106">
        <f>AC401</f>
        <v>0</v>
      </c>
      <c r="V401" s="517" t="e">
        <f t="shared" si="505"/>
        <v>#DIV/0!</v>
      </c>
      <c r="W401" s="106">
        <f t="shared" si="519"/>
        <v>0</v>
      </c>
      <c r="X401" s="192" t="e">
        <f t="shared" si="465"/>
        <v>#DIV/0!</v>
      </c>
      <c r="Y401" s="112"/>
      <c r="Z401" s="106"/>
      <c r="AA401" s="106"/>
      <c r="AB401" s="106"/>
      <c r="AC401" s="112">
        <v>0</v>
      </c>
      <c r="AD401" s="192" t="e">
        <f t="shared" si="503"/>
        <v>#DIV/0!</v>
      </c>
      <c r="AE401" s="112">
        <f t="shared" si="520"/>
        <v>0</v>
      </c>
      <c r="AF401" s="231" t="e">
        <f t="shared" si="507"/>
        <v>#DIV/0!</v>
      </c>
      <c r="AG401" s="112"/>
      <c r="AH401" s="195"/>
      <c r="AI401" s="106"/>
      <c r="AJ401" s="106"/>
      <c r="AK401" s="112">
        <f t="shared" ref="AK401" si="524">N401</f>
        <v>0</v>
      </c>
      <c r="AL401" s="231" t="e">
        <f t="shared" si="511"/>
        <v>#DIV/0!</v>
      </c>
      <c r="AM401" s="106"/>
      <c r="AN401" s="106"/>
      <c r="AO401" s="106"/>
      <c r="AP401" s="106"/>
      <c r="AQ401" s="106"/>
      <c r="AR401" s="106"/>
      <c r="AS401" s="106"/>
      <c r="AT401" s="106">
        <f t="shared" si="521"/>
        <v>0</v>
      </c>
      <c r="AU401" s="106"/>
      <c r="AV401" s="106"/>
      <c r="AW401" s="106">
        <f>N401</f>
        <v>0</v>
      </c>
      <c r="AX401" s="112">
        <f t="shared" si="522"/>
        <v>0</v>
      </c>
      <c r="AY401" s="195" t="e">
        <f t="shared" si="461"/>
        <v>#DIV/0!</v>
      </c>
      <c r="AZ401" s="112"/>
      <c r="BA401" s="195"/>
      <c r="BB401" s="106"/>
      <c r="BC401" s="106"/>
      <c r="BD401" s="112">
        <f t="shared" si="523"/>
        <v>0</v>
      </c>
      <c r="BE401" s="231" t="e">
        <f t="shared" si="492"/>
        <v>#DIV/0!</v>
      </c>
    </row>
    <row r="402" spans="2:57" s="198" customFormat="1" ht="83.25" customHeight="1" x14ac:dyDescent="0.2">
      <c r="B402" s="125" t="s">
        <v>67</v>
      </c>
      <c r="C402" s="234" t="s">
        <v>164</v>
      </c>
      <c r="D402" s="106"/>
      <c r="E402" s="106"/>
      <c r="F402" s="106"/>
      <c r="G402" s="106"/>
      <c r="H402" s="106"/>
      <c r="I402" s="106"/>
      <c r="J402" s="106"/>
      <c r="K402" s="106">
        <f t="shared" si="484"/>
        <v>51541.572359999998</v>
      </c>
      <c r="L402" s="106"/>
      <c r="M402" s="106"/>
      <c r="N402" s="106">
        <v>51541.572359999998</v>
      </c>
      <c r="O402" s="106">
        <f t="shared" si="514"/>
        <v>0</v>
      </c>
      <c r="P402" s="451">
        <f t="shared" si="463"/>
        <v>0</v>
      </c>
      <c r="Q402" s="106"/>
      <c r="R402" s="451"/>
      <c r="S402" s="106"/>
      <c r="T402" s="106"/>
      <c r="U402" s="106">
        <v>0</v>
      </c>
      <c r="V402" s="517">
        <f t="shared" si="505"/>
        <v>0</v>
      </c>
      <c r="W402" s="106">
        <f t="shared" si="519"/>
        <v>0</v>
      </c>
      <c r="X402" s="192">
        <f t="shared" si="465"/>
        <v>0</v>
      </c>
      <c r="Y402" s="112"/>
      <c r="Z402" s="106"/>
      <c r="AA402" s="106"/>
      <c r="AB402" s="106"/>
      <c r="AC402" s="112">
        <v>0</v>
      </c>
      <c r="AD402" s="192">
        <f t="shared" si="503"/>
        <v>0</v>
      </c>
      <c r="AE402" s="112">
        <f t="shared" si="520"/>
        <v>51541.572359999998</v>
      </c>
      <c r="AF402" s="231">
        <f t="shared" si="507"/>
        <v>1</v>
      </c>
      <c r="AG402" s="112"/>
      <c r="AH402" s="195"/>
      <c r="AI402" s="106"/>
      <c r="AJ402" s="106"/>
      <c r="AK402" s="112">
        <v>51541.572359999998</v>
      </c>
      <c r="AL402" s="231">
        <f t="shared" si="511"/>
        <v>1</v>
      </c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12">
        <f t="shared" si="522"/>
        <v>51541.572359999998</v>
      </c>
      <c r="AY402" s="195">
        <f t="shared" si="461"/>
        <v>1</v>
      </c>
      <c r="AZ402" s="112"/>
      <c r="BA402" s="195"/>
      <c r="BB402" s="106"/>
      <c r="BC402" s="106"/>
      <c r="BD402" s="112">
        <f t="shared" si="523"/>
        <v>51541.572359999998</v>
      </c>
      <c r="BE402" s="231">
        <f t="shared" si="492"/>
        <v>1</v>
      </c>
    </row>
    <row r="403" spans="2:57" s="198" customFormat="1" ht="97.5" customHeight="1" x14ac:dyDescent="0.2">
      <c r="B403" s="125" t="s">
        <v>71</v>
      </c>
      <c r="C403" s="234" t="s">
        <v>402</v>
      </c>
      <c r="D403" s="106"/>
      <c r="E403" s="106"/>
      <c r="F403" s="106"/>
      <c r="G403" s="106"/>
      <c r="H403" s="106"/>
      <c r="I403" s="106"/>
      <c r="J403" s="106"/>
      <c r="K403" s="106">
        <f t="shared" si="484"/>
        <v>42055.621169999999</v>
      </c>
      <c r="L403" s="106"/>
      <c r="M403" s="106"/>
      <c r="N403" s="106">
        <f>'[2]2023_2025'!$BK$432</f>
        <v>42055.621169999999</v>
      </c>
      <c r="O403" s="106"/>
      <c r="P403" s="451"/>
      <c r="Q403" s="106"/>
      <c r="R403" s="451"/>
      <c r="S403" s="106"/>
      <c r="T403" s="106"/>
      <c r="U403" s="106"/>
      <c r="V403" s="517"/>
      <c r="W403" s="106">
        <v>0</v>
      </c>
      <c r="X403" s="192">
        <v>0</v>
      </c>
      <c r="Y403" s="112"/>
      <c r="Z403" s="106"/>
      <c r="AA403" s="106"/>
      <c r="AB403" s="106"/>
      <c r="AC403" s="112"/>
      <c r="AD403" s="192"/>
      <c r="AE403" s="112">
        <f t="shared" si="520"/>
        <v>42055.621169999999</v>
      </c>
      <c r="AF403" s="231">
        <f t="shared" si="507"/>
        <v>1</v>
      </c>
      <c r="AG403" s="112"/>
      <c r="AH403" s="195"/>
      <c r="AI403" s="106"/>
      <c r="AJ403" s="106"/>
      <c r="AK403" s="112">
        <f>'[2]2023_2025'!$BK$432</f>
        <v>42055.621169999999</v>
      </c>
      <c r="AL403" s="231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12"/>
      <c r="AY403" s="195"/>
      <c r="AZ403" s="112"/>
      <c r="BA403" s="195"/>
      <c r="BB403" s="106"/>
      <c r="BC403" s="106"/>
      <c r="BD403" s="112"/>
      <c r="BE403" s="231"/>
    </row>
    <row r="404" spans="2:57" s="130" customFormat="1" ht="63" hidden="1" customHeight="1" x14ac:dyDescent="0.25">
      <c r="B404" s="101" t="s">
        <v>165</v>
      </c>
      <c r="C404" s="235" t="s">
        <v>166</v>
      </c>
      <c r="D404" s="103">
        <f>D405</f>
        <v>0</v>
      </c>
      <c r="E404" s="103">
        <f>E405+E408+E409</f>
        <v>22596.148000000001</v>
      </c>
      <c r="F404" s="103">
        <f>F405+F408</f>
        <v>0</v>
      </c>
      <c r="G404" s="103">
        <f>G405+G408+G409</f>
        <v>22596.148000000001</v>
      </c>
      <c r="H404" s="103"/>
      <c r="I404" s="103"/>
      <c r="J404" s="103"/>
      <c r="K404" s="517">
        <f t="shared" si="484"/>
        <v>0</v>
      </c>
      <c r="L404" s="517"/>
      <c r="M404" s="517"/>
      <c r="N404" s="517">
        <f>N405</f>
        <v>0</v>
      </c>
      <c r="O404" s="517">
        <f>Q404+U404</f>
        <v>0</v>
      </c>
      <c r="P404" s="451" t="e">
        <f t="shared" si="463"/>
        <v>#DIV/0!</v>
      </c>
      <c r="Q404" s="517">
        <f>Q405+Q408</f>
        <v>0</v>
      </c>
      <c r="R404" s="451"/>
      <c r="S404" s="517"/>
      <c r="T404" s="517"/>
      <c r="U404" s="517">
        <f>U405</f>
        <v>0</v>
      </c>
      <c r="V404" s="517" t="e">
        <f t="shared" si="505"/>
        <v>#DIV/0!</v>
      </c>
      <c r="W404" s="517">
        <f>Y404+AC404</f>
        <v>0</v>
      </c>
      <c r="X404" s="192" t="e">
        <f t="shared" si="465"/>
        <v>#DIV/0!</v>
      </c>
      <c r="Y404" s="104">
        <f>Y405+Y408</f>
        <v>0</v>
      </c>
      <c r="Z404" s="103"/>
      <c r="AA404" s="103"/>
      <c r="AB404" s="103"/>
      <c r="AC404" s="104">
        <f>AC405</f>
        <v>0</v>
      </c>
      <c r="AD404" s="192" t="e">
        <f t="shared" si="503"/>
        <v>#DIV/0!</v>
      </c>
      <c r="AE404" s="104">
        <f>AG404+AK404</f>
        <v>0</v>
      </c>
      <c r="AF404" s="195" t="e">
        <f t="shared" si="507"/>
        <v>#DIV/0!</v>
      </c>
      <c r="AG404" s="104">
        <f>AG405+AG408</f>
        <v>0</v>
      </c>
      <c r="AH404" s="195"/>
      <c r="AI404" s="103"/>
      <c r="AJ404" s="103"/>
      <c r="AK404" s="104">
        <f>AK405</f>
        <v>0</v>
      </c>
      <c r="AL404" s="231" t="e">
        <f t="shared" si="511"/>
        <v>#DIV/0!</v>
      </c>
      <c r="AM404" s="103"/>
      <c r="AN404" s="103"/>
      <c r="AO404" s="103">
        <v>0</v>
      </c>
      <c r="AP404" s="103" t="e">
        <f t="shared" si="517"/>
        <v>#DIV/0!</v>
      </c>
      <c r="AQ404" s="103"/>
      <c r="AR404" s="103"/>
      <c r="AS404" s="103" t="e">
        <f>AS408+AS409</f>
        <v>#DIV/0!</v>
      </c>
      <c r="AT404" s="103">
        <f t="shared" si="521"/>
        <v>0</v>
      </c>
      <c r="AU404" s="103"/>
      <c r="AV404" s="103"/>
      <c r="AW404" s="103">
        <f>AW405</f>
        <v>0</v>
      </c>
      <c r="AX404" s="104">
        <f>AZ404+BD404</f>
        <v>0</v>
      </c>
      <c r="AY404" s="195" t="e">
        <f t="shared" si="461"/>
        <v>#DIV/0!</v>
      </c>
      <c r="AZ404" s="104">
        <f>AZ405+AZ408</f>
        <v>0</v>
      </c>
      <c r="BA404" s="195"/>
      <c r="BB404" s="415"/>
      <c r="BC404" s="415"/>
      <c r="BD404" s="104">
        <f>BD405</f>
        <v>0</v>
      </c>
      <c r="BE404" s="231" t="e">
        <f t="shared" si="492"/>
        <v>#DIV/0!</v>
      </c>
    </row>
    <row r="405" spans="2:57" s="198" customFormat="1" ht="76.5" hidden="1" customHeight="1" x14ac:dyDescent="0.2">
      <c r="B405" s="125" t="s">
        <v>60</v>
      </c>
      <c r="C405" s="234" t="s">
        <v>167</v>
      </c>
      <c r="D405" s="106"/>
      <c r="E405" s="106"/>
      <c r="F405" s="106"/>
      <c r="G405" s="106"/>
      <c r="H405" s="106"/>
      <c r="I405" s="106"/>
      <c r="J405" s="106"/>
      <c r="K405" s="106">
        <f t="shared" si="484"/>
        <v>0</v>
      </c>
      <c r="L405" s="106"/>
      <c r="M405" s="106"/>
      <c r="N405" s="106">
        <v>0</v>
      </c>
      <c r="O405" s="106">
        <f>U405</f>
        <v>0</v>
      </c>
      <c r="P405" s="451" t="e">
        <f t="shared" si="463"/>
        <v>#DIV/0!</v>
      </c>
      <c r="Q405" s="106"/>
      <c r="R405" s="451"/>
      <c r="S405" s="106"/>
      <c r="T405" s="106"/>
      <c r="U405" s="106">
        <f>N405</f>
        <v>0</v>
      </c>
      <c r="V405" s="517" t="e">
        <f t="shared" si="505"/>
        <v>#DIV/0!</v>
      </c>
      <c r="W405" s="106">
        <f>AC405</f>
        <v>0</v>
      </c>
      <c r="X405" s="192" t="e">
        <f t="shared" si="465"/>
        <v>#DIV/0!</v>
      </c>
      <c r="Y405" s="112"/>
      <c r="Z405" s="106"/>
      <c r="AA405" s="106"/>
      <c r="AB405" s="106"/>
      <c r="AC405" s="112">
        <v>0</v>
      </c>
      <c r="AD405" s="192" t="e">
        <f t="shared" si="503"/>
        <v>#DIV/0!</v>
      </c>
      <c r="AE405" s="112">
        <f>AK405</f>
        <v>0</v>
      </c>
      <c r="AF405" s="231" t="e">
        <f t="shared" si="507"/>
        <v>#DIV/0!</v>
      </c>
      <c r="AG405" s="112"/>
      <c r="AH405" s="195"/>
      <c r="AI405" s="106"/>
      <c r="AJ405" s="106"/>
      <c r="AK405" s="112">
        <f>N405</f>
        <v>0</v>
      </c>
      <c r="AL405" s="231" t="e">
        <f t="shared" si="511"/>
        <v>#DIV/0!</v>
      </c>
      <c r="AM405" s="106"/>
      <c r="AN405" s="106"/>
      <c r="AO405" s="106"/>
      <c r="AP405" s="79">
        <f t="shared" si="517"/>
        <v>0</v>
      </c>
      <c r="AQ405" s="106"/>
      <c r="AR405" s="106"/>
      <c r="AS405" s="106"/>
      <c r="AT405" s="79">
        <f t="shared" si="521"/>
        <v>0</v>
      </c>
      <c r="AU405" s="106"/>
      <c r="AV405" s="106"/>
      <c r="AW405" s="106">
        <v>0</v>
      </c>
      <c r="AX405" s="112">
        <f>BD405</f>
        <v>0</v>
      </c>
      <c r="AY405" s="195" t="e">
        <f t="shared" si="461"/>
        <v>#DIV/0!</v>
      </c>
      <c r="AZ405" s="112"/>
      <c r="BA405" s="195"/>
      <c r="BB405" s="106"/>
      <c r="BC405" s="106"/>
      <c r="BD405" s="112">
        <f>N405-AC405</f>
        <v>0</v>
      </c>
      <c r="BE405" s="231" t="e">
        <f t="shared" si="492"/>
        <v>#DIV/0!</v>
      </c>
    </row>
    <row r="406" spans="2:57" s="198" customFormat="1" ht="111.75" hidden="1" customHeight="1" x14ac:dyDescent="0.2">
      <c r="B406" s="125" t="s">
        <v>67</v>
      </c>
      <c r="C406" s="116" t="s">
        <v>168</v>
      </c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451" t="e">
        <f t="shared" si="463"/>
        <v>#DIV/0!</v>
      </c>
      <c r="Q406" s="106"/>
      <c r="R406" s="451"/>
      <c r="S406" s="106"/>
      <c r="T406" s="106"/>
      <c r="U406" s="106"/>
      <c r="V406" s="517" t="e">
        <f t="shared" si="505"/>
        <v>#DIV/0!</v>
      </c>
      <c r="W406" s="106"/>
      <c r="X406" s="192" t="e">
        <f t="shared" si="465"/>
        <v>#DIV/0!</v>
      </c>
      <c r="Y406" s="112"/>
      <c r="Z406" s="106"/>
      <c r="AA406" s="106"/>
      <c r="AB406" s="106"/>
      <c r="AC406" s="112"/>
      <c r="AD406" s="192" t="e">
        <f t="shared" si="503"/>
        <v>#DIV/0!</v>
      </c>
      <c r="AE406" s="112"/>
      <c r="AF406" s="195" t="e">
        <f t="shared" si="507"/>
        <v>#DIV/0!</v>
      </c>
      <c r="AG406" s="112"/>
      <c r="AH406" s="195"/>
      <c r="AI406" s="106"/>
      <c r="AJ406" s="106"/>
      <c r="AK406" s="112"/>
      <c r="AL406" s="231" t="e">
        <f t="shared" si="511"/>
        <v>#DIV/0!</v>
      </c>
      <c r="AM406" s="106"/>
      <c r="AN406" s="106"/>
      <c r="AO406" s="106"/>
      <c r="AP406" s="79">
        <f t="shared" si="517"/>
        <v>0</v>
      </c>
      <c r="AQ406" s="106"/>
      <c r="AR406" s="106"/>
      <c r="AS406" s="106"/>
      <c r="AT406" s="79"/>
      <c r="AU406" s="106"/>
      <c r="AV406" s="106"/>
      <c r="AW406" s="106"/>
      <c r="AX406" s="112"/>
      <c r="AY406" s="195" t="e">
        <f t="shared" si="461"/>
        <v>#DIV/0!</v>
      </c>
      <c r="AZ406" s="112"/>
      <c r="BA406" s="195"/>
      <c r="BB406" s="106"/>
      <c r="BC406" s="106"/>
      <c r="BD406" s="112"/>
      <c r="BE406" s="231" t="e">
        <f t="shared" si="492"/>
        <v>#DIV/0!</v>
      </c>
    </row>
    <row r="407" spans="2:57" s="198" customFormat="1" ht="111.75" hidden="1" customHeight="1" x14ac:dyDescent="0.2">
      <c r="B407" s="125" t="s">
        <v>71</v>
      </c>
      <c r="C407" s="116" t="s">
        <v>169</v>
      </c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451" t="e">
        <f t="shared" si="463"/>
        <v>#DIV/0!</v>
      </c>
      <c r="Q407" s="106"/>
      <c r="R407" s="451"/>
      <c r="S407" s="106"/>
      <c r="T407" s="106"/>
      <c r="U407" s="106"/>
      <c r="V407" s="517" t="e">
        <f t="shared" si="505"/>
        <v>#DIV/0!</v>
      </c>
      <c r="W407" s="106"/>
      <c r="X407" s="192" t="e">
        <f t="shared" si="465"/>
        <v>#DIV/0!</v>
      </c>
      <c r="Y407" s="112"/>
      <c r="Z407" s="106"/>
      <c r="AA407" s="106"/>
      <c r="AB407" s="106"/>
      <c r="AC407" s="112"/>
      <c r="AD407" s="192" t="e">
        <f t="shared" si="503"/>
        <v>#DIV/0!</v>
      </c>
      <c r="AE407" s="112"/>
      <c r="AF407" s="195" t="e">
        <f t="shared" si="507"/>
        <v>#DIV/0!</v>
      </c>
      <c r="AG407" s="112"/>
      <c r="AH407" s="195"/>
      <c r="AI407" s="106"/>
      <c r="AJ407" s="106"/>
      <c r="AK407" s="112"/>
      <c r="AL407" s="231" t="e">
        <f t="shared" si="511"/>
        <v>#DIV/0!</v>
      </c>
      <c r="AM407" s="106"/>
      <c r="AN407" s="106"/>
      <c r="AO407" s="106"/>
      <c r="AP407" s="79">
        <f t="shared" si="517"/>
        <v>0</v>
      </c>
      <c r="AQ407" s="106"/>
      <c r="AR407" s="106"/>
      <c r="AS407" s="106"/>
      <c r="AT407" s="79"/>
      <c r="AU407" s="106"/>
      <c r="AV407" s="106"/>
      <c r="AW407" s="106"/>
      <c r="AX407" s="112"/>
      <c r="AY407" s="195" t="e">
        <f t="shared" si="461"/>
        <v>#DIV/0!</v>
      </c>
      <c r="AZ407" s="112"/>
      <c r="BA407" s="195"/>
      <c r="BB407" s="106"/>
      <c r="BC407" s="106"/>
      <c r="BD407" s="112"/>
      <c r="BE407" s="231" t="e">
        <f t="shared" si="492"/>
        <v>#DIV/0!</v>
      </c>
    </row>
    <row r="408" spans="2:57" s="130" customFormat="1" ht="33" hidden="1" customHeight="1" x14ac:dyDescent="0.25">
      <c r="B408" s="101" t="s">
        <v>170</v>
      </c>
      <c r="C408" s="235" t="s">
        <v>171</v>
      </c>
      <c r="D408" s="103">
        <f>D409+D410+D411</f>
        <v>0</v>
      </c>
      <c r="E408" s="103">
        <f>E409+E410+E411</f>
        <v>22596.148000000001</v>
      </c>
      <c r="F408" s="103">
        <f>F409+F410</f>
        <v>0</v>
      </c>
      <c r="G408" s="103">
        <f>G409+G410+G411</f>
        <v>22596.148000000001</v>
      </c>
      <c r="H408" s="103"/>
      <c r="I408" s="103"/>
      <c r="J408" s="103"/>
      <c r="K408" s="517">
        <f t="shared" si="484"/>
        <v>0</v>
      </c>
      <c r="L408" s="517"/>
      <c r="M408" s="517"/>
      <c r="N408" s="517">
        <f>N409+N410+N411</f>
        <v>0</v>
      </c>
      <c r="O408" s="517">
        <f>Q408+U408</f>
        <v>0</v>
      </c>
      <c r="P408" s="451" t="e">
        <f t="shared" si="463"/>
        <v>#DIV/0!</v>
      </c>
      <c r="Q408" s="517">
        <f>Q409+Q410</f>
        <v>0</v>
      </c>
      <c r="R408" s="451"/>
      <c r="S408" s="517"/>
      <c r="T408" s="517"/>
      <c r="U408" s="517">
        <f>U409+U410</f>
        <v>0</v>
      </c>
      <c r="V408" s="517" t="e">
        <f t="shared" si="505"/>
        <v>#DIV/0!</v>
      </c>
      <c r="W408" s="517">
        <f>Y408+AC408</f>
        <v>0</v>
      </c>
      <c r="X408" s="192" t="e">
        <f t="shared" si="465"/>
        <v>#DIV/0!</v>
      </c>
      <c r="Y408" s="104">
        <f>Y409+Y410</f>
        <v>0</v>
      </c>
      <c r="Z408" s="103"/>
      <c r="AA408" s="103"/>
      <c r="AB408" s="103"/>
      <c r="AC408" s="104">
        <f>AC409+AC410</f>
        <v>0</v>
      </c>
      <c r="AD408" s="192" t="e">
        <f t="shared" si="503"/>
        <v>#DIV/0!</v>
      </c>
      <c r="AE408" s="104">
        <f>AG408+AK408</f>
        <v>0</v>
      </c>
      <c r="AF408" s="195" t="e">
        <f t="shared" si="507"/>
        <v>#DIV/0!</v>
      </c>
      <c r="AG408" s="104">
        <f>AG409+AG410</f>
        <v>0</v>
      </c>
      <c r="AH408" s="195"/>
      <c r="AI408" s="103"/>
      <c r="AJ408" s="103"/>
      <c r="AK408" s="104">
        <f>AK409+AK410</f>
        <v>0</v>
      </c>
      <c r="AL408" s="231" t="e">
        <f t="shared" si="511"/>
        <v>#DIV/0!</v>
      </c>
      <c r="AM408" s="103"/>
      <c r="AN408" s="103"/>
      <c r="AO408" s="103">
        <f>AO409</f>
        <v>0</v>
      </c>
      <c r="AP408" s="103">
        <f t="shared" si="517"/>
        <v>0</v>
      </c>
      <c r="AQ408" s="103"/>
      <c r="AR408" s="103"/>
      <c r="AS408" s="103">
        <f>AS410+AS411</f>
        <v>0</v>
      </c>
      <c r="AT408" s="103">
        <f t="shared" si="521"/>
        <v>8730.5</v>
      </c>
      <c r="AU408" s="103"/>
      <c r="AV408" s="103"/>
      <c r="AW408" s="103">
        <f>AW409+AW410+AW411</f>
        <v>8730.5</v>
      </c>
      <c r="AX408" s="104">
        <f>AZ408+BD408</f>
        <v>0</v>
      </c>
      <c r="AY408" s="195" t="e">
        <f t="shared" si="461"/>
        <v>#DIV/0!</v>
      </c>
      <c r="AZ408" s="104">
        <f>AZ409+AZ410</f>
        <v>0</v>
      </c>
      <c r="BA408" s="195"/>
      <c r="BB408" s="415"/>
      <c r="BC408" s="415"/>
      <c r="BD408" s="104">
        <f>BD409+BD410</f>
        <v>0</v>
      </c>
      <c r="BE408" s="231" t="e">
        <f t="shared" si="492"/>
        <v>#DIV/0!</v>
      </c>
    </row>
    <row r="409" spans="2:57" s="198" customFormat="1" ht="84.75" hidden="1" customHeight="1" x14ac:dyDescent="0.2">
      <c r="B409" s="125" t="s">
        <v>60</v>
      </c>
      <c r="C409" s="234" t="s">
        <v>172</v>
      </c>
      <c r="D409" s="106"/>
      <c r="E409" s="106">
        <f>F409+G409</f>
        <v>0</v>
      </c>
      <c r="F409" s="106"/>
      <c r="G409" s="106">
        <v>0</v>
      </c>
      <c r="H409" s="106"/>
      <c r="I409" s="106"/>
      <c r="J409" s="106"/>
      <c r="K409" s="106">
        <f t="shared" si="484"/>
        <v>0</v>
      </c>
      <c r="L409" s="106"/>
      <c r="M409" s="106"/>
      <c r="N409" s="106">
        <v>0</v>
      </c>
      <c r="O409" s="106">
        <f>Q409+U409</f>
        <v>0</v>
      </c>
      <c r="P409" s="451" t="e">
        <f t="shared" si="463"/>
        <v>#DIV/0!</v>
      </c>
      <c r="Q409" s="106"/>
      <c r="R409" s="451"/>
      <c r="S409" s="106"/>
      <c r="T409" s="106"/>
      <c r="U409" s="106">
        <v>0</v>
      </c>
      <c r="V409" s="517" t="e">
        <f t="shared" si="505"/>
        <v>#DIV/0!</v>
      </c>
      <c r="W409" s="106">
        <f>Y409+AC409</f>
        <v>0</v>
      </c>
      <c r="X409" s="192" t="e">
        <f t="shared" si="465"/>
        <v>#DIV/0!</v>
      </c>
      <c r="Y409" s="112"/>
      <c r="Z409" s="106"/>
      <c r="AA409" s="106"/>
      <c r="AB409" s="106"/>
      <c r="AC409" s="112">
        <v>0</v>
      </c>
      <c r="AD409" s="192" t="e">
        <f t="shared" si="503"/>
        <v>#DIV/0!</v>
      </c>
      <c r="AE409" s="112">
        <f>AG409+AK409</f>
        <v>0</v>
      </c>
      <c r="AF409" s="231" t="e">
        <f t="shared" si="507"/>
        <v>#DIV/0!</v>
      </c>
      <c r="AG409" s="112"/>
      <c r="AH409" s="195"/>
      <c r="AI409" s="106"/>
      <c r="AJ409" s="106"/>
      <c r="AK409" s="112">
        <f>N409</f>
        <v>0</v>
      </c>
      <c r="AL409" s="231" t="e">
        <f t="shared" si="511"/>
        <v>#DIV/0!</v>
      </c>
      <c r="AM409" s="106"/>
      <c r="AN409" s="106"/>
      <c r="AO409" s="106"/>
      <c r="AP409" s="106" t="e">
        <f t="shared" si="517"/>
        <v>#DIV/0!</v>
      </c>
      <c r="AQ409" s="106"/>
      <c r="AR409" s="106"/>
      <c r="AS409" s="106" t="e">
        <f>AL409</f>
        <v>#DIV/0!</v>
      </c>
      <c r="AT409" s="106">
        <f t="shared" si="521"/>
        <v>8730.5</v>
      </c>
      <c r="AU409" s="106"/>
      <c r="AV409" s="106"/>
      <c r="AW409" s="106">
        <v>8730.5</v>
      </c>
      <c r="AX409" s="112">
        <f>AZ409+BD409</f>
        <v>0</v>
      </c>
      <c r="AY409" s="195" t="e">
        <f t="shared" si="461"/>
        <v>#DIV/0!</v>
      </c>
      <c r="AZ409" s="112"/>
      <c r="BA409" s="195"/>
      <c r="BB409" s="106"/>
      <c r="BC409" s="106"/>
      <c r="BD409" s="112">
        <f>AG409</f>
        <v>0</v>
      </c>
      <c r="BE409" s="231" t="e">
        <f t="shared" si="492"/>
        <v>#DIV/0!</v>
      </c>
    </row>
    <row r="410" spans="2:57" s="198" customFormat="1" ht="132" hidden="1" customHeight="1" x14ac:dyDescent="0.2">
      <c r="B410" s="125" t="s">
        <v>67</v>
      </c>
      <c r="C410" s="236" t="s">
        <v>173</v>
      </c>
      <c r="D410" s="106"/>
      <c r="E410" s="106">
        <f>F410+G410</f>
        <v>16124.484</v>
      </c>
      <c r="F410" s="106"/>
      <c r="G410" s="106">
        <v>16124.484</v>
      </c>
      <c r="H410" s="106"/>
      <c r="I410" s="106"/>
      <c r="J410" s="106"/>
      <c r="K410" s="106">
        <f t="shared" si="484"/>
        <v>0</v>
      </c>
      <c r="L410" s="106"/>
      <c r="M410" s="106"/>
      <c r="N410" s="106">
        <v>0</v>
      </c>
      <c r="O410" s="106">
        <f>Q410+U410</f>
        <v>0</v>
      </c>
      <c r="P410" s="451" t="e">
        <f t="shared" si="463"/>
        <v>#DIV/0!</v>
      </c>
      <c r="Q410" s="106"/>
      <c r="R410" s="451"/>
      <c r="S410" s="106"/>
      <c r="T410" s="106"/>
      <c r="U410" s="106">
        <v>0</v>
      </c>
      <c r="V410" s="517" t="e">
        <f t="shared" si="505"/>
        <v>#DIV/0!</v>
      </c>
      <c r="W410" s="106">
        <f>Y410+AC410</f>
        <v>0</v>
      </c>
      <c r="X410" s="192" t="e">
        <f t="shared" si="465"/>
        <v>#DIV/0!</v>
      </c>
      <c r="Y410" s="112"/>
      <c r="Z410" s="106"/>
      <c r="AA410" s="106"/>
      <c r="AB410" s="106"/>
      <c r="AC410" s="112">
        <v>0</v>
      </c>
      <c r="AD410" s="192" t="e">
        <f t="shared" si="503"/>
        <v>#DIV/0!</v>
      </c>
      <c r="AE410" s="112">
        <f>AG410+AK410</f>
        <v>0</v>
      </c>
      <c r="AF410" s="195" t="e">
        <f t="shared" si="507"/>
        <v>#DIV/0!</v>
      </c>
      <c r="AG410" s="112"/>
      <c r="AH410" s="195"/>
      <c r="AI410" s="106"/>
      <c r="AJ410" s="106"/>
      <c r="AK410" s="112">
        <v>0</v>
      </c>
      <c r="AL410" s="231" t="e">
        <f t="shared" si="511"/>
        <v>#DIV/0!</v>
      </c>
      <c r="AM410" s="106"/>
      <c r="AN410" s="106"/>
      <c r="AO410" s="106"/>
      <c r="AP410" s="106">
        <f t="shared" si="517"/>
        <v>0</v>
      </c>
      <c r="AQ410" s="106"/>
      <c r="AR410" s="106"/>
      <c r="AS410" s="106"/>
      <c r="AT410" s="106">
        <f t="shared" si="521"/>
        <v>0</v>
      </c>
      <c r="AU410" s="106"/>
      <c r="AV410" s="106"/>
      <c r="AW410" s="106">
        <v>0</v>
      </c>
      <c r="AX410" s="112">
        <f>AZ410+BD410</f>
        <v>0</v>
      </c>
      <c r="AY410" s="195" t="e">
        <f t="shared" si="461"/>
        <v>#DIV/0!</v>
      </c>
      <c r="AZ410" s="112"/>
      <c r="BA410" s="195"/>
      <c r="BB410" s="106"/>
      <c r="BC410" s="106"/>
      <c r="BD410" s="106">
        <v>0</v>
      </c>
      <c r="BE410" s="231" t="e">
        <f t="shared" si="492"/>
        <v>#DIV/0!</v>
      </c>
    </row>
    <row r="411" spans="2:57" s="198" customFormat="1" ht="92.25" hidden="1" customHeight="1" x14ac:dyDescent="0.2">
      <c r="B411" s="125" t="s">
        <v>67</v>
      </c>
      <c r="C411" s="236" t="s">
        <v>174</v>
      </c>
      <c r="D411" s="106"/>
      <c r="E411" s="106">
        <f>F411+G411</f>
        <v>6471.6639999999998</v>
      </c>
      <c r="F411" s="106"/>
      <c r="G411" s="106">
        <v>6471.6639999999998</v>
      </c>
      <c r="H411" s="106"/>
      <c r="I411" s="106"/>
      <c r="J411" s="106"/>
      <c r="K411" s="106">
        <f t="shared" si="484"/>
        <v>0</v>
      </c>
      <c r="L411" s="106"/>
      <c r="M411" s="106"/>
      <c r="N411" s="106">
        <v>0</v>
      </c>
      <c r="O411" s="106"/>
      <c r="P411" s="451" t="e">
        <f t="shared" si="463"/>
        <v>#DIV/0!</v>
      </c>
      <c r="Q411" s="106"/>
      <c r="R411" s="451"/>
      <c r="S411" s="106"/>
      <c r="T411" s="106"/>
      <c r="U411" s="106"/>
      <c r="V411" s="517" t="e">
        <f t="shared" si="505"/>
        <v>#DIV/0!</v>
      </c>
      <c r="W411" s="106"/>
      <c r="X411" s="192" t="e">
        <f t="shared" si="465"/>
        <v>#DIV/0!</v>
      </c>
      <c r="Y411" s="112"/>
      <c r="Z411" s="106"/>
      <c r="AA411" s="106"/>
      <c r="AB411" s="106"/>
      <c r="AC411" s="112"/>
      <c r="AD411" s="192" t="e">
        <f t="shared" si="503"/>
        <v>#DIV/0!</v>
      </c>
      <c r="AE411" s="112"/>
      <c r="AF411" s="195" t="e">
        <f t="shared" si="507"/>
        <v>#DIV/0!</v>
      </c>
      <c r="AG411" s="112"/>
      <c r="AH411" s="195"/>
      <c r="AI411" s="106"/>
      <c r="AJ411" s="106"/>
      <c r="AK411" s="112"/>
      <c r="AL411" s="231" t="e">
        <f t="shared" si="511"/>
        <v>#DIV/0!</v>
      </c>
      <c r="AM411" s="106"/>
      <c r="AN411" s="106"/>
      <c r="AO411" s="106"/>
      <c r="AP411" s="106">
        <f t="shared" si="517"/>
        <v>0</v>
      </c>
      <c r="AQ411" s="106"/>
      <c r="AR411" s="106"/>
      <c r="AS411" s="106"/>
      <c r="AT411" s="106">
        <f t="shared" si="521"/>
        <v>0</v>
      </c>
      <c r="AU411" s="106"/>
      <c r="AV411" s="106"/>
      <c r="AW411" s="106"/>
      <c r="AX411" s="112"/>
      <c r="AY411" s="195" t="e">
        <f t="shared" si="461"/>
        <v>#DIV/0!</v>
      </c>
      <c r="AZ411" s="112"/>
      <c r="BA411" s="195"/>
      <c r="BB411" s="106"/>
      <c r="BC411" s="106"/>
      <c r="BD411" s="106"/>
      <c r="BE411" s="231" t="e">
        <f t="shared" si="492"/>
        <v>#DIV/0!</v>
      </c>
    </row>
    <row r="412" spans="2:57" s="108" customFormat="1" ht="59.25" hidden="1" customHeight="1" x14ac:dyDescent="0.25">
      <c r="B412" s="101" t="s">
        <v>170</v>
      </c>
      <c r="C412" s="235" t="s">
        <v>176</v>
      </c>
      <c r="D412" s="79" t="e">
        <f>D413</f>
        <v>#REF!</v>
      </c>
      <c r="E412" s="79">
        <f>E413</f>
        <v>0</v>
      </c>
      <c r="F412" s="79">
        <f>F413</f>
        <v>0</v>
      </c>
      <c r="G412" s="79">
        <f>G413</f>
        <v>0</v>
      </c>
      <c r="H412" s="79"/>
      <c r="I412" s="79"/>
      <c r="J412" s="79"/>
      <c r="K412" s="517">
        <f t="shared" si="484"/>
        <v>0</v>
      </c>
      <c r="L412" s="517"/>
      <c r="M412" s="517"/>
      <c r="N412" s="517">
        <f>N413+N414</f>
        <v>0</v>
      </c>
      <c r="O412" s="517">
        <f>O413</f>
        <v>0</v>
      </c>
      <c r="P412" s="451" t="e">
        <f t="shared" si="463"/>
        <v>#DIV/0!</v>
      </c>
      <c r="Q412" s="517">
        <f>Q413</f>
        <v>0</v>
      </c>
      <c r="R412" s="451"/>
      <c r="S412" s="517"/>
      <c r="T412" s="517"/>
      <c r="U412" s="517">
        <f>U413</f>
        <v>0</v>
      </c>
      <c r="V412" s="517" t="e">
        <f t="shared" si="505"/>
        <v>#DIV/0!</v>
      </c>
      <c r="W412" s="517">
        <f>W413</f>
        <v>0</v>
      </c>
      <c r="X412" s="192" t="e">
        <f t="shared" si="465"/>
        <v>#DIV/0!</v>
      </c>
      <c r="Y412" s="104">
        <f>Y413</f>
        <v>0</v>
      </c>
      <c r="Z412" s="103"/>
      <c r="AA412" s="103"/>
      <c r="AB412" s="103"/>
      <c r="AC412" s="104">
        <f>AC413</f>
        <v>0</v>
      </c>
      <c r="AD412" s="192" t="e">
        <f t="shared" si="503"/>
        <v>#DIV/0!</v>
      </c>
      <c r="AE412" s="104">
        <f>AK412</f>
        <v>0</v>
      </c>
      <c r="AF412" s="195" t="e">
        <f t="shared" si="507"/>
        <v>#DIV/0!</v>
      </c>
      <c r="AG412" s="104">
        <f>AG413</f>
        <v>0</v>
      </c>
      <c r="AH412" s="195"/>
      <c r="AI412" s="103"/>
      <c r="AJ412" s="103"/>
      <c r="AK412" s="104">
        <f>AK413+AK414</f>
        <v>0</v>
      </c>
      <c r="AL412" s="231" t="e">
        <f t="shared" si="511"/>
        <v>#DIV/0!</v>
      </c>
      <c r="AM412" s="103"/>
      <c r="AN412" s="103"/>
      <c r="AO412" s="103">
        <f>AO413</f>
        <v>2356.0700000000002</v>
      </c>
      <c r="AP412" s="103" t="e">
        <f t="shared" si="517"/>
        <v>#DIV/0!</v>
      </c>
      <c r="AQ412" s="103"/>
      <c r="AR412" s="103"/>
      <c r="AS412" s="103" t="e">
        <f>AL412</f>
        <v>#DIV/0!</v>
      </c>
      <c r="AT412" s="103">
        <f t="shared" si="521"/>
        <v>2356.0700000000002</v>
      </c>
      <c r="AU412" s="103"/>
      <c r="AV412" s="103"/>
      <c r="AW412" s="103">
        <f>AW413+AW414</f>
        <v>2356.0700000000002</v>
      </c>
      <c r="AX412" s="104">
        <f>BD412</f>
        <v>0</v>
      </c>
      <c r="AY412" s="195" t="e">
        <f t="shared" si="461"/>
        <v>#DIV/0!</v>
      </c>
      <c r="AZ412" s="104">
        <f>AZ413</f>
        <v>0</v>
      </c>
      <c r="BA412" s="195"/>
      <c r="BB412" s="415"/>
      <c r="BC412" s="415"/>
      <c r="BD412" s="415">
        <f>BD413+BD414</f>
        <v>0</v>
      </c>
      <c r="BE412" s="231" t="e">
        <f t="shared" si="492"/>
        <v>#DIV/0!</v>
      </c>
    </row>
    <row r="413" spans="2:57" s="198" customFormat="1" ht="136.5" hidden="1" customHeight="1" x14ac:dyDescent="0.2">
      <c r="B413" s="125" t="s">
        <v>60</v>
      </c>
      <c r="C413" s="234" t="s">
        <v>369</v>
      </c>
      <c r="D413" s="106" t="e">
        <f>#REF!+#REF!</f>
        <v>#REF!</v>
      </c>
      <c r="E413" s="106">
        <f>F413+G413</f>
        <v>0</v>
      </c>
      <c r="F413" s="106"/>
      <c r="G413" s="106">
        <v>0</v>
      </c>
      <c r="H413" s="106"/>
      <c r="I413" s="106"/>
      <c r="J413" s="106"/>
      <c r="K413" s="106">
        <f t="shared" si="484"/>
        <v>0</v>
      </c>
      <c r="L413" s="106"/>
      <c r="M413" s="106"/>
      <c r="N413" s="106">
        <v>0</v>
      </c>
      <c r="O413" s="106">
        <f>Q413+U413</f>
        <v>0</v>
      </c>
      <c r="P413" s="451" t="e">
        <f t="shared" si="463"/>
        <v>#DIV/0!</v>
      </c>
      <c r="Q413" s="106"/>
      <c r="R413" s="451"/>
      <c r="S413" s="106"/>
      <c r="T413" s="106"/>
      <c r="U413" s="106">
        <v>0</v>
      </c>
      <c r="V413" s="517" t="e">
        <f t="shared" si="505"/>
        <v>#DIV/0!</v>
      </c>
      <c r="W413" s="106">
        <f>Y413+AC413</f>
        <v>0</v>
      </c>
      <c r="X413" s="192" t="e">
        <f t="shared" si="465"/>
        <v>#DIV/0!</v>
      </c>
      <c r="Y413" s="112"/>
      <c r="Z413" s="106"/>
      <c r="AA413" s="106"/>
      <c r="AB413" s="106"/>
      <c r="AC413" s="112">
        <v>0</v>
      </c>
      <c r="AD413" s="192" t="e">
        <f t="shared" si="503"/>
        <v>#DIV/0!</v>
      </c>
      <c r="AE413" s="112">
        <f>AG413+AK413</f>
        <v>0</v>
      </c>
      <c r="AF413" s="231" t="e">
        <f t="shared" si="507"/>
        <v>#DIV/0!</v>
      </c>
      <c r="AG413" s="112"/>
      <c r="AH413" s="195"/>
      <c r="AI413" s="106"/>
      <c r="AJ413" s="106"/>
      <c r="AK413" s="112">
        <f>N413</f>
        <v>0</v>
      </c>
      <c r="AL413" s="231" t="e">
        <f t="shared" si="511"/>
        <v>#DIV/0!</v>
      </c>
      <c r="AM413" s="106"/>
      <c r="AN413" s="106"/>
      <c r="AO413" s="106">
        <f>AW413-AC413</f>
        <v>2356.0700000000002</v>
      </c>
      <c r="AP413" s="106" t="e">
        <f t="shared" si="517"/>
        <v>#DIV/0!</v>
      </c>
      <c r="AQ413" s="106"/>
      <c r="AR413" s="106"/>
      <c r="AS413" s="106" t="e">
        <f>AL413</f>
        <v>#DIV/0!</v>
      </c>
      <c r="AT413" s="106">
        <f t="shared" si="521"/>
        <v>2356.0700000000002</v>
      </c>
      <c r="AU413" s="106"/>
      <c r="AV413" s="106"/>
      <c r="AW413" s="106">
        <v>2356.0700000000002</v>
      </c>
      <c r="AX413" s="112">
        <f>AZ413+BD413</f>
        <v>0</v>
      </c>
      <c r="AY413" s="195" t="e">
        <f t="shared" si="461"/>
        <v>#DIV/0!</v>
      </c>
      <c r="AZ413" s="112"/>
      <c r="BA413" s="195"/>
      <c r="BB413" s="106"/>
      <c r="BC413" s="106"/>
      <c r="BD413" s="112">
        <f t="shared" ref="BD413:BD414" si="525">N413-AC413</f>
        <v>0</v>
      </c>
      <c r="BE413" s="231" t="e">
        <f t="shared" si="492"/>
        <v>#DIV/0!</v>
      </c>
    </row>
    <row r="414" spans="2:57" s="198" customFormat="1" ht="129.75" hidden="1" customHeight="1" x14ac:dyDescent="0.2">
      <c r="B414" s="125" t="s">
        <v>67</v>
      </c>
      <c r="C414" s="234" t="s">
        <v>370</v>
      </c>
      <c r="D414" s="106"/>
      <c r="E414" s="106"/>
      <c r="F414" s="106"/>
      <c r="G414" s="106"/>
      <c r="H414" s="106"/>
      <c r="I414" s="106"/>
      <c r="J414" s="106"/>
      <c r="K414" s="106">
        <f t="shared" si="484"/>
        <v>0</v>
      </c>
      <c r="L414" s="106"/>
      <c r="M414" s="106"/>
      <c r="N414" s="106">
        <v>0</v>
      </c>
      <c r="O414" s="106">
        <f>U414</f>
        <v>0</v>
      </c>
      <c r="P414" s="451" t="e">
        <f t="shared" si="463"/>
        <v>#DIV/0!</v>
      </c>
      <c r="Q414" s="106"/>
      <c r="R414" s="451"/>
      <c r="S414" s="106"/>
      <c r="T414" s="106"/>
      <c r="U414" s="106">
        <v>0</v>
      </c>
      <c r="V414" s="517" t="e">
        <f t="shared" si="505"/>
        <v>#DIV/0!</v>
      </c>
      <c r="W414" s="106">
        <f>Y414+AC414</f>
        <v>0</v>
      </c>
      <c r="X414" s="192" t="e">
        <f t="shared" si="465"/>
        <v>#DIV/0!</v>
      </c>
      <c r="Y414" s="112"/>
      <c r="Z414" s="106"/>
      <c r="AA414" s="106"/>
      <c r="AB414" s="106"/>
      <c r="AC414" s="112">
        <v>0</v>
      </c>
      <c r="AD414" s="192" t="e">
        <f t="shared" si="503"/>
        <v>#DIV/0!</v>
      </c>
      <c r="AE414" s="112">
        <f>AG414+AK414</f>
        <v>0</v>
      </c>
      <c r="AF414" s="231" t="e">
        <f t="shared" si="507"/>
        <v>#DIV/0!</v>
      </c>
      <c r="AG414" s="112"/>
      <c r="AH414" s="195"/>
      <c r="AI414" s="106"/>
      <c r="AJ414" s="106"/>
      <c r="AK414" s="112">
        <f>N414</f>
        <v>0</v>
      </c>
      <c r="AL414" s="231" t="e">
        <f t="shared" si="511"/>
        <v>#DIV/0!</v>
      </c>
      <c r="AM414" s="106"/>
      <c r="AN414" s="106"/>
      <c r="AO414" s="106"/>
      <c r="AP414" s="106"/>
      <c r="AQ414" s="106"/>
      <c r="AR414" s="106"/>
      <c r="AS414" s="106"/>
      <c r="AT414" s="106">
        <f t="shared" si="521"/>
        <v>0</v>
      </c>
      <c r="AU414" s="106"/>
      <c r="AV414" s="106"/>
      <c r="AW414" s="106">
        <f>N414</f>
        <v>0</v>
      </c>
      <c r="AX414" s="112">
        <f>AZ414+BD414</f>
        <v>0</v>
      </c>
      <c r="AY414" s="195" t="e">
        <f t="shared" si="461"/>
        <v>#DIV/0!</v>
      </c>
      <c r="AZ414" s="112"/>
      <c r="BA414" s="195"/>
      <c r="BB414" s="106"/>
      <c r="BC414" s="106"/>
      <c r="BD414" s="112">
        <f t="shared" si="525"/>
        <v>0</v>
      </c>
      <c r="BE414" s="231" t="e">
        <f t="shared" si="492"/>
        <v>#DIV/0!</v>
      </c>
    </row>
    <row r="415" spans="2:57" s="130" customFormat="1" ht="33" hidden="1" customHeight="1" x14ac:dyDescent="0.25">
      <c r="B415" s="101" t="s">
        <v>175</v>
      </c>
      <c r="C415" s="235" t="s">
        <v>178</v>
      </c>
      <c r="D415" s="103" t="e">
        <f>D416</f>
        <v>#REF!</v>
      </c>
      <c r="E415" s="103">
        <f>E416</f>
        <v>0</v>
      </c>
      <c r="F415" s="103">
        <f>F416</f>
        <v>0</v>
      </c>
      <c r="G415" s="103">
        <f>G416</f>
        <v>0</v>
      </c>
      <c r="H415" s="103"/>
      <c r="I415" s="103"/>
      <c r="J415" s="103"/>
      <c r="K415" s="517">
        <f t="shared" si="484"/>
        <v>0</v>
      </c>
      <c r="L415" s="517"/>
      <c r="M415" s="517"/>
      <c r="N415" s="517">
        <f>N418</f>
        <v>0</v>
      </c>
      <c r="O415" s="517">
        <f>U415</f>
        <v>0</v>
      </c>
      <c r="P415" s="451" t="e">
        <f t="shared" si="463"/>
        <v>#DIV/0!</v>
      </c>
      <c r="Q415" s="517">
        <f>Q416</f>
        <v>0</v>
      </c>
      <c r="R415" s="451"/>
      <c r="S415" s="517"/>
      <c r="T415" s="517"/>
      <c r="U415" s="517">
        <f>U418</f>
        <v>0</v>
      </c>
      <c r="V415" s="517" t="e">
        <f t="shared" si="505"/>
        <v>#DIV/0!</v>
      </c>
      <c r="W415" s="517">
        <f>AC415</f>
        <v>0</v>
      </c>
      <c r="X415" s="192" t="e">
        <f t="shared" si="465"/>
        <v>#DIV/0!</v>
      </c>
      <c r="Y415" s="104">
        <f>Y416</f>
        <v>0</v>
      </c>
      <c r="Z415" s="103"/>
      <c r="AA415" s="103"/>
      <c r="AB415" s="103"/>
      <c r="AC415" s="104">
        <f>AC418</f>
        <v>0</v>
      </c>
      <c r="AD415" s="192" t="e">
        <f t="shared" si="503"/>
        <v>#DIV/0!</v>
      </c>
      <c r="AE415" s="104">
        <f>AK415</f>
        <v>0</v>
      </c>
      <c r="AF415" s="195" t="e">
        <f t="shared" si="507"/>
        <v>#DIV/0!</v>
      </c>
      <c r="AG415" s="104">
        <f>AG416</f>
        <v>0</v>
      </c>
      <c r="AH415" s="195"/>
      <c r="AI415" s="103"/>
      <c r="AJ415" s="103"/>
      <c r="AK415" s="104">
        <f>AK418</f>
        <v>0</v>
      </c>
      <c r="AL415" s="231" t="e">
        <f t="shared" si="511"/>
        <v>#DIV/0!</v>
      </c>
      <c r="AM415" s="103"/>
      <c r="AN415" s="103"/>
      <c r="AO415" s="103">
        <f>AH415</f>
        <v>0</v>
      </c>
      <c r="AP415" s="103">
        <f t="shared" si="517"/>
        <v>0</v>
      </c>
      <c r="AQ415" s="103"/>
      <c r="AR415" s="103"/>
      <c r="AS415" s="103">
        <f>AS416</f>
        <v>0</v>
      </c>
      <c r="AT415" s="103">
        <f t="shared" si="521"/>
        <v>0</v>
      </c>
      <c r="AU415" s="103"/>
      <c r="AV415" s="103"/>
      <c r="AW415" s="103">
        <f>AW416+AW419</f>
        <v>0</v>
      </c>
      <c r="AX415" s="104">
        <f>BD415</f>
        <v>0</v>
      </c>
      <c r="AY415" s="195" t="e">
        <f t="shared" ref="AY415:AY481" si="526">AX415/K415</f>
        <v>#DIV/0!</v>
      </c>
      <c r="AZ415" s="104">
        <f>AZ416</f>
        <v>0</v>
      </c>
      <c r="BA415" s="195"/>
      <c r="BB415" s="415"/>
      <c r="BC415" s="415"/>
      <c r="BD415" s="415">
        <f>BD418</f>
        <v>0</v>
      </c>
      <c r="BE415" s="231" t="e">
        <f t="shared" si="492"/>
        <v>#DIV/0!</v>
      </c>
    </row>
    <row r="416" spans="2:57" s="198" customFormat="1" ht="272.25" hidden="1" customHeight="1" x14ac:dyDescent="0.2">
      <c r="B416" s="125" t="s">
        <v>60</v>
      </c>
      <c r="C416" s="234" t="s">
        <v>179</v>
      </c>
      <c r="D416" s="106" t="e">
        <f>#REF!-#REF!</f>
        <v>#REF!</v>
      </c>
      <c r="E416" s="106">
        <f>F416+G416</f>
        <v>0</v>
      </c>
      <c r="F416" s="106"/>
      <c r="G416" s="106"/>
      <c r="H416" s="106"/>
      <c r="I416" s="106"/>
      <c r="J416" s="106"/>
      <c r="K416" s="106">
        <f t="shared" si="484"/>
        <v>0</v>
      </c>
      <c r="L416" s="106"/>
      <c r="M416" s="106"/>
      <c r="N416" s="106">
        <v>0</v>
      </c>
      <c r="O416" s="106">
        <f>Q416+U416</f>
        <v>0</v>
      </c>
      <c r="P416" s="451" t="e">
        <f t="shared" si="463"/>
        <v>#DIV/0!</v>
      </c>
      <c r="Q416" s="106"/>
      <c r="R416" s="451"/>
      <c r="S416" s="106"/>
      <c r="T416" s="106"/>
      <c r="U416" s="106"/>
      <c r="V416" s="517" t="e">
        <f t="shared" si="505"/>
        <v>#DIV/0!</v>
      </c>
      <c r="W416" s="106">
        <f>Y416+AC416</f>
        <v>0</v>
      </c>
      <c r="X416" s="192" t="e">
        <f t="shared" si="465"/>
        <v>#DIV/0!</v>
      </c>
      <c r="Y416" s="112"/>
      <c r="Z416" s="106"/>
      <c r="AA416" s="106"/>
      <c r="AB416" s="106"/>
      <c r="AC416" s="112"/>
      <c r="AD416" s="192" t="e">
        <f t="shared" si="503"/>
        <v>#DIV/0!</v>
      </c>
      <c r="AE416" s="112">
        <f>AG416+AK416</f>
        <v>0</v>
      </c>
      <c r="AF416" s="195" t="e">
        <f t="shared" si="507"/>
        <v>#DIV/0!</v>
      </c>
      <c r="AG416" s="112"/>
      <c r="AH416" s="195"/>
      <c r="AI416" s="106"/>
      <c r="AJ416" s="106"/>
      <c r="AK416" s="112"/>
      <c r="AL416" s="231" t="e">
        <f t="shared" si="511"/>
        <v>#DIV/0!</v>
      </c>
      <c r="AM416" s="106"/>
      <c r="AN416" s="106"/>
      <c r="AO416" s="106">
        <f>AH416</f>
        <v>0</v>
      </c>
      <c r="AP416" s="106">
        <f t="shared" si="517"/>
        <v>0</v>
      </c>
      <c r="AQ416" s="106"/>
      <c r="AR416" s="106"/>
      <c r="AS416" s="106">
        <f>AW416-AC416</f>
        <v>0</v>
      </c>
      <c r="AT416" s="106">
        <f t="shared" si="521"/>
        <v>0</v>
      </c>
      <c r="AU416" s="106"/>
      <c r="AV416" s="106"/>
      <c r="AW416" s="106">
        <v>0</v>
      </c>
      <c r="AX416" s="112">
        <f>AZ416+BD416</f>
        <v>0</v>
      </c>
      <c r="AY416" s="195" t="e">
        <f t="shared" si="526"/>
        <v>#DIV/0!</v>
      </c>
      <c r="AZ416" s="112"/>
      <c r="BA416" s="195"/>
      <c r="BB416" s="106"/>
      <c r="BC416" s="106"/>
      <c r="BD416" s="106"/>
      <c r="BE416" s="231" t="e">
        <f t="shared" si="492"/>
        <v>#DIV/0!</v>
      </c>
    </row>
    <row r="417" spans="2:57" s="108" customFormat="1" ht="33" hidden="1" customHeight="1" x14ac:dyDescent="0.25">
      <c r="B417" s="101" t="s">
        <v>181</v>
      </c>
      <c r="C417" s="237" t="s">
        <v>176</v>
      </c>
      <c r="D417" s="79">
        <f>D418</f>
        <v>0</v>
      </c>
      <c r="E417" s="79">
        <f>E418</f>
        <v>0</v>
      </c>
      <c r="F417" s="79">
        <f>F418</f>
        <v>0</v>
      </c>
      <c r="G417" s="79">
        <f>G418</f>
        <v>0</v>
      </c>
      <c r="H417" s="79"/>
      <c r="I417" s="79"/>
      <c r="J417" s="79"/>
      <c r="K417" s="517">
        <f t="shared" si="484"/>
        <v>0</v>
      </c>
      <c r="L417" s="517"/>
      <c r="M417" s="517"/>
      <c r="N417" s="517"/>
      <c r="O417" s="517">
        <f>O418</f>
        <v>0</v>
      </c>
      <c r="P417" s="451" t="e">
        <f t="shared" si="463"/>
        <v>#DIV/0!</v>
      </c>
      <c r="Q417" s="517">
        <f>Q418</f>
        <v>0</v>
      </c>
      <c r="R417" s="451"/>
      <c r="S417" s="517"/>
      <c r="T417" s="517"/>
      <c r="U417" s="517">
        <f>U418</f>
        <v>0</v>
      </c>
      <c r="V417" s="517" t="e">
        <f t="shared" si="505"/>
        <v>#DIV/0!</v>
      </c>
      <c r="W417" s="517">
        <f>W418</f>
        <v>0</v>
      </c>
      <c r="X417" s="192" t="e">
        <f t="shared" si="465"/>
        <v>#DIV/0!</v>
      </c>
      <c r="Y417" s="104">
        <f>Y418</f>
        <v>0</v>
      </c>
      <c r="Z417" s="421"/>
      <c r="AA417" s="421"/>
      <c r="AB417" s="421"/>
      <c r="AC417" s="104"/>
      <c r="AD417" s="192" t="e">
        <f t="shared" si="503"/>
        <v>#DIV/0!</v>
      </c>
      <c r="AE417" s="111">
        <f>AE418</f>
        <v>0</v>
      </c>
      <c r="AF417" s="195" t="e">
        <f t="shared" si="507"/>
        <v>#DIV/0!</v>
      </c>
      <c r="AG417" s="111">
        <f>AG418</f>
        <v>0</v>
      </c>
      <c r="AH417" s="195"/>
      <c r="AI417" s="79"/>
      <c r="AJ417" s="79"/>
      <c r="AK417" s="111">
        <f>AK418</f>
        <v>0</v>
      </c>
      <c r="AL417" s="231" t="e">
        <f t="shared" si="511"/>
        <v>#DIV/0!</v>
      </c>
      <c r="AM417" s="79"/>
      <c r="AN417" s="79"/>
      <c r="AO417" s="79">
        <f>AH417</f>
        <v>0</v>
      </c>
      <c r="AP417" s="79" t="e">
        <f t="shared" si="517"/>
        <v>#DIV/0!</v>
      </c>
      <c r="AQ417" s="79"/>
      <c r="AR417" s="79"/>
      <c r="AS417" s="79" t="e">
        <f>AL417</f>
        <v>#DIV/0!</v>
      </c>
      <c r="AT417" s="106">
        <f t="shared" si="521"/>
        <v>0</v>
      </c>
      <c r="AU417" s="79"/>
      <c r="AV417" s="79"/>
      <c r="AW417" s="79">
        <f>AW418</f>
        <v>0</v>
      </c>
      <c r="AX417" s="111">
        <f>AX418</f>
        <v>0</v>
      </c>
      <c r="AY417" s="195" t="e">
        <f t="shared" si="526"/>
        <v>#DIV/0!</v>
      </c>
      <c r="AZ417" s="111">
        <f>AZ418</f>
        <v>0</v>
      </c>
      <c r="BA417" s="195"/>
      <c r="BB417" s="413"/>
      <c r="BC417" s="413"/>
      <c r="BD417" s="413">
        <f>BD418</f>
        <v>0</v>
      </c>
      <c r="BE417" s="231" t="e">
        <f t="shared" si="492"/>
        <v>#DIV/0!</v>
      </c>
    </row>
    <row r="418" spans="2:57" s="198" customFormat="1" ht="119.25" hidden="1" customHeight="1" x14ac:dyDescent="0.2">
      <c r="B418" s="125" t="s">
        <v>60</v>
      </c>
      <c r="C418" s="234" t="s">
        <v>180</v>
      </c>
      <c r="D418" s="106"/>
      <c r="E418" s="106"/>
      <c r="F418" s="106"/>
      <c r="G418" s="106"/>
      <c r="H418" s="106"/>
      <c r="I418" s="106"/>
      <c r="J418" s="106"/>
      <c r="K418" s="106">
        <f t="shared" si="484"/>
        <v>0</v>
      </c>
      <c r="L418" s="106"/>
      <c r="M418" s="106"/>
      <c r="N418" s="106">
        <v>0</v>
      </c>
      <c r="O418" s="106">
        <f>U418</f>
        <v>0</v>
      </c>
      <c r="P418" s="451" t="e">
        <f t="shared" si="463"/>
        <v>#DIV/0!</v>
      </c>
      <c r="Q418" s="106"/>
      <c r="R418" s="451"/>
      <c r="S418" s="106"/>
      <c r="T418" s="106"/>
      <c r="U418" s="106">
        <f>N418</f>
        <v>0</v>
      </c>
      <c r="V418" s="517" t="e">
        <f t="shared" si="505"/>
        <v>#DIV/0!</v>
      </c>
      <c r="W418" s="106">
        <f>AC418</f>
        <v>0</v>
      </c>
      <c r="X418" s="192" t="e">
        <f t="shared" si="465"/>
        <v>#DIV/0!</v>
      </c>
      <c r="Y418" s="112"/>
      <c r="Z418" s="106"/>
      <c r="AA418" s="106"/>
      <c r="AB418" s="106"/>
      <c r="AC418" s="112">
        <f>N418</f>
        <v>0</v>
      </c>
      <c r="AD418" s="192" t="e">
        <f t="shared" si="503"/>
        <v>#DIV/0!</v>
      </c>
      <c r="AE418" s="112">
        <f>AK418</f>
        <v>0</v>
      </c>
      <c r="AF418" s="195" t="e">
        <f t="shared" si="507"/>
        <v>#DIV/0!</v>
      </c>
      <c r="AG418" s="112"/>
      <c r="AH418" s="195"/>
      <c r="AI418" s="106"/>
      <c r="AJ418" s="106"/>
      <c r="AK418" s="112"/>
      <c r="AL418" s="231" t="e">
        <f t="shared" si="511"/>
        <v>#DIV/0!</v>
      </c>
      <c r="AM418" s="106"/>
      <c r="AN418" s="106"/>
      <c r="AO418" s="106"/>
      <c r="AP418" s="106"/>
      <c r="AQ418" s="106"/>
      <c r="AR418" s="106"/>
      <c r="AS418" s="106"/>
      <c r="AT418" s="106">
        <f t="shared" si="521"/>
        <v>0</v>
      </c>
      <c r="AU418" s="106"/>
      <c r="AV418" s="106"/>
      <c r="AW418" s="106">
        <f>N418</f>
        <v>0</v>
      </c>
      <c r="AX418" s="112">
        <f>BD418</f>
        <v>0</v>
      </c>
      <c r="AY418" s="195" t="e">
        <f t="shared" si="526"/>
        <v>#DIV/0!</v>
      </c>
      <c r="AZ418" s="112"/>
      <c r="BA418" s="195"/>
      <c r="BB418" s="106"/>
      <c r="BC418" s="106"/>
      <c r="BD418" s="112">
        <f>N418-AC418</f>
        <v>0</v>
      </c>
      <c r="BE418" s="231" t="e">
        <f t="shared" si="492"/>
        <v>#DIV/0!</v>
      </c>
    </row>
    <row r="419" spans="2:57" s="198" customFormat="1" ht="174.75" hidden="1" customHeight="1" x14ac:dyDescent="0.2">
      <c r="B419" s="125" t="s">
        <v>67</v>
      </c>
      <c r="C419" s="234" t="s">
        <v>180</v>
      </c>
      <c r="D419" s="106"/>
      <c r="E419" s="106"/>
      <c r="F419" s="106"/>
      <c r="G419" s="106"/>
      <c r="H419" s="106"/>
      <c r="I419" s="106"/>
      <c r="J419" s="106"/>
      <c r="K419" s="106">
        <f t="shared" si="484"/>
        <v>0</v>
      </c>
      <c r="L419" s="106"/>
      <c r="M419" s="106"/>
      <c r="N419" s="106">
        <v>0</v>
      </c>
      <c r="O419" s="106" t="e">
        <f>Q419+U419</f>
        <v>#REF!</v>
      </c>
      <c r="P419" s="451" t="e">
        <f t="shared" si="463"/>
        <v>#REF!</v>
      </c>
      <c r="Q419" s="106"/>
      <c r="R419" s="451"/>
      <c r="S419" s="106"/>
      <c r="T419" s="106"/>
      <c r="U419" s="106" t="e">
        <f>AC419-N419</f>
        <v>#REF!</v>
      </c>
      <c r="V419" s="517" t="e">
        <f t="shared" si="505"/>
        <v>#REF!</v>
      </c>
      <c r="W419" s="106" t="e">
        <f>Y419+AC419</f>
        <v>#REF!</v>
      </c>
      <c r="X419" s="192" t="e">
        <f t="shared" si="465"/>
        <v>#REF!</v>
      </c>
      <c r="Y419" s="112"/>
      <c r="Z419" s="106"/>
      <c r="AA419" s="106"/>
      <c r="AB419" s="106"/>
      <c r="AC419" s="112" t="e">
        <f>AL419-#REF!</f>
        <v>#REF!</v>
      </c>
      <c r="AD419" s="192" t="e">
        <f t="shared" si="503"/>
        <v>#REF!</v>
      </c>
      <c r="AE419" s="112" t="e">
        <f>AG419+AK419</f>
        <v>#REF!</v>
      </c>
      <c r="AF419" s="195" t="e">
        <f t="shared" si="507"/>
        <v>#REF!</v>
      </c>
      <c r="AG419" s="112"/>
      <c r="AH419" s="195"/>
      <c r="AI419" s="106"/>
      <c r="AJ419" s="106"/>
      <c r="AK419" s="112" t="e">
        <f>AT419-#REF!</f>
        <v>#REF!</v>
      </c>
      <c r="AL419" s="231" t="e">
        <f t="shared" si="511"/>
        <v>#REF!</v>
      </c>
      <c r="AM419" s="106"/>
      <c r="AN419" s="106"/>
      <c r="AO419" s="106"/>
      <c r="AP419" s="106"/>
      <c r="AQ419" s="106"/>
      <c r="AR419" s="106"/>
      <c r="AS419" s="106"/>
      <c r="AT419" s="106">
        <f t="shared" si="521"/>
        <v>0</v>
      </c>
      <c r="AU419" s="106"/>
      <c r="AV419" s="106"/>
      <c r="AW419" s="106">
        <v>0</v>
      </c>
      <c r="AX419" s="112" t="e">
        <f>AZ419+BD419</f>
        <v>#REF!</v>
      </c>
      <c r="AY419" s="195" t="e">
        <f t="shared" si="526"/>
        <v>#REF!</v>
      </c>
      <c r="AZ419" s="112"/>
      <c r="BA419" s="195"/>
      <c r="BB419" s="106"/>
      <c r="BC419" s="106"/>
      <c r="BD419" s="106" t="e">
        <f>BM419-#REF!</f>
        <v>#REF!</v>
      </c>
      <c r="BE419" s="231" t="e">
        <f t="shared" si="492"/>
        <v>#REF!</v>
      </c>
    </row>
    <row r="420" spans="2:57" s="130" customFormat="1" ht="33" customHeight="1" x14ac:dyDescent="0.25">
      <c r="B420" s="101" t="s">
        <v>145</v>
      </c>
      <c r="C420" s="235" t="s">
        <v>182</v>
      </c>
      <c r="D420" s="103" t="e">
        <f>D421</f>
        <v>#REF!</v>
      </c>
      <c r="E420" s="103">
        <f>E421</f>
        <v>0</v>
      </c>
      <c r="F420" s="103">
        <f>F421</f>
        <v>0</v>
      </c>
      <c r="G420" s="103">
        <f>G421</f>
        <v>0</v>
      </c>
      <c r="H420" s="103"/>
      <c r="I420" s="103"/>
      <c r="J420" s="103"/>
      <c r="K420" s="517">
        <f>L420+N420</f>
        <v>148318.03068</v>
      </c>
      <c r="L420" s="517"/>
      <c r="M420" s="517"/>
      <c r="N420" s="517">
        <f>N421</f>
        <v>148318.03068</v>
      </c>
      <c r="O420" s="517">
        <f>U420+S420+Q420</f>
        <v>0</v>
      </c>
      <c r="P420" s="451">
        <f t="shared" si="463"/>
        <v>0</v>
      </c>
      <c r="Q420" s="517">
        <f>Q421</f>
        <v>0</v>
      </c>
      <c r="R420" s="451"/>
      <c r="S420" s="517"/>
      <c r="T420" s="517"/>
      <c r="U420" s="517">
        <f>U421+U436</f>
        <v>0</v>
      </c>
      <c r="V420" s="517">
        <f t="shared" si="505"/>
        <v>0</v>
      </c>
      <c r="W420" s="517">
        <f>AC420+AA420+Y420</f>
        <v>44495.409090000001</v>
      </c>
      <c r="X420" s="192">
        <f t="shared" si="465"/>
        <v>0.29999999923138138</v>
      </c>
      <c r="Y420" s="104">
        <f>Y421</f>
        <v>0</v>
      </c>
      <c r="Z420" s="103"/>
      <c r="AA420" s="103"/>
      <c r="AB420" s="103"/>
      <c r="AC420" s="104">
        <f>AC421+AC436</f>
        <v>44495.409090000001</v>
      </c>
      <c r="AD420" s="192">
        <f t="shared" si="503"/>
        <v>0.29999999923138138</v>
      </c>
      <c r="AE420" s="104">
        <f>AK420+AI420+AG420</f>
        <v>148318.03068</v>
      </c>
      <c r="AF420" s="195">
        <f t="shared" si="507"/>
        <v>1</v>
      </c>
      <c r="AG420" s="104">
        <f>AG421</f>
        <v>0</v>
      </c>
      <c r="AH420" s="195"/>
      <c r="AI420" s="103"/>
      <c r="AJ420" s="103"/>
      <c r="AK420" s="104">
        <f>AK421+AK436</f>
        <v>148318.03068</v>
      </c>
      <c r="AL420" s="231">
        <f t="shared" si="511"/>
        <v>1</v>
      </c>
      <c r="AM420" s="103"/>
      <c r="AN420" s="103"/>
      <c r="AO420" s="103">
        <f>AO421+AO436</f>
        <v>75549.461750000002</v>
      </c>
      <c r="AP420" s="103">
        <f>AQ420+AS420</f>
        <v>-44495.409090000001</v>
      </c>
      <c r="AQ420" s="103"/>
      <c r="AR420" s="103"/>
      <c r="AS420" s="103">
        <f>AS421</f>
        <v>-44495.409090000001</v>
      </c>
      <c r="AT420" s="103">
        <f>AU420+AW420</f>
        <v>75549.461750000002</v>
      </c>
      <c r="AU420" s="103"/>
      <c r="AV420" s="103"/>
      <c r="AW420" s="103">
        <f>AW421+AW436</f>
        <v>75549.461750000002</v>
      </c>
      <c r="AX420" s="104">
        <f>BD420+BB420+AZ420</f>
        <v>103822.62159</v>
      </c>
      <c r="AY420" s="195">
        <f t="shared" si="526"/>
        <v>0.70000000076861857</v>
      </c>
      <c r="AZ420" s="104">
        <f>AZ421</f>
        <v>0</v>
      </c>
      <c r="BA420" s="195"/>
      <c r="BB420" s="415"/>
      <c r="BC420" s="415"/>
      <c r="BD420" s="104">
        <f>BD421+BD436</f>
        <v>103822.62159</v>
      </c>
      <c r="BE420" s="231">
        <f t="shared" si="492"/>
        <v>0.70000000076861857</v>
      </c>
    </row>
    <row r="421" spans="2:57" s="198" customFormat="1" ht="106.5" customHeight="1" x14ac:dyDescent="0.2">
      <c r="B421" s="125" t="s">
        <v>60</v>
      </c>
      <c r="C421" s="234" t="s">
        <v>401</v>
      </c>
      <c r="D421" s="106" t="e">
        <f>#REF!-#REF!</f>
        <v>#REF!</v>
      </c>
      <c r="E421" s="106"/>
      <c r="F421" s="106"/>
      <c r="G421" s="106"/>
      <c r="H421" s="106"/>
      <c r="I421" s="106"/>
      <c r="J421" s="106"/>
      <c r="K421" s="106">
        <f>N421</f>
        <v>148318.03068</v>
      </c>
      <c r="L421" s="106"/>
      <c r="M421" s="106"/>
      <c r="N421" s="106">
        <v>148318.03068</v>
      </c>
      <c r="O421" s="106">
        <f>U421</f>
        <v>0</v>
      </c>
      <c r="P421" s="451">
        <f t="shared" si="463"/>
        <v>0</v>
      </c>
      <c r="Q421" s="106"/>
      <c r="R421" s="451"/>
      <c r="S421" s="106"/>
      <c r="T421" s="106"/>
      <c r="U421" s="106">
        <v>0</v>
      </c>
      <c r="V421" s="517">
        <f t="shared" si="505"/>
        <v>0</v>
      </c>
      <c r="W421" s="106">
        <f>AC421</f>
        <v>44495.409090000001</v>
      </c>
      <c r="X421" s="192">
        <f t="shared" si="465"/>
        <v>0.29999999923138138</v>
      </c>
      <c r="Y421" s="112"/>
      <c r="Z421" s="106"/>
      <c r="AA421" s="106"/>
      <c r="AB421" s="106"/>
      <c r="AC421" s="112">
        <v>44495.409090000001</v>
      </c>
      <c r="AD421" s="192">
        <f t="shared" si="503"/>
        <v>0.29999999923138138</v>
      </c>
      <c r="AE421" s="112">
        <f>AK421</f>
        <v>148318.03068</v>
      </c>
      <c r="AF421" s="231">
        <f t="shared" si="507"/>
        <v>1</v>
      </c>
      <c r="AG421" s="112"/>
      <c r="AH421" s="195"/>
      <c r="AI421" s="106"/>
      <c r="AJ421" s="106"/>
      <c r="AK421" s="112">
        <v>148318.03068</v>
      </c>
      <c r="AL421" s="231">
        <f t="shared" si="511"/>
        <v>1</v>
      </c>
      <c r="AM421" s="106"/>
      <c r="AN421" s="106"/>
      <c r="AO421" s="106"/>
      <c r="AP421" s="106">
        <f>AS421</f>
        <v>-44495.409090000001</v>
      </c>
      <c r="AQ421" s="106"/>
      <c r="AR421" s="106"/>
      <c r="AS421" s="106">
        <f>AW421-AC421</f>
        <v>-44495.409090000001</v>
      </c>
      <c r="AT421" s="106">
        <f>AW421</f>
        <v>0</v>
      </c>
      <c r="AU421" s="106"/>
      <c r="AV421" s="106"/>
      <c r="AW421" s="106">
        <v>0</v>
      </c>
      <c r="AX421" s="112">
        <f>BD421</f>
        <v>103822.62159</v>
      </c>
      <c r="AY421" s="195">
        <f t="shared" si="526"/>
        <v>0.70000000076861857</v>
      </c>
      <c r="AZ421" s="112"/>
      <c r="BA421" s="195"/>
      <c r="BB421" s="106"/>
      <c r="BC421" s="106"/>
      <c r="BD421" s="112">
        <f>N421-AC421</f>
        <v>103822.62159</v>
      </c>
      <c r="BE421" s="231">
        <f t="shared" si="492"/>
        <v>0.70000000076861857</v>
      </c>
    </row>
    <row r="422" spans="2:57" s="243" customFormat="1" ht="47.25" hidden="1" customHeight="1" x14ac:dyDescent="0.25">
      <c r="B422" s="238" t="s">
        <v>184</v>
      </c>
      <c r="C422" s="239" t="s">
        <v>185</v>
      </c>
      <c r="D422" s="240">
        <v>0</v>
      </c>
      <c r="E422" s="240">
        <f>G422</f>
        <v>34170.603999999999</v>
      </c>
      <c r="F422" s="240"/>
      <c r="G422" s="240">
        <v>34170.603999999999</v>
      </c>
      <c r="H422" s="240"/>
      <c r="I422" s="240"/>
      <c r="J422" s="240"/>
      <c r="K422" s="106">
        <f t="shared" ref="K422:K436" si="527">N422</f>
        <v>0</v>
      </c>
      <c r="L422" s="240"/>
      <c r="M422" s="240"/>
      <c r="N422" s="240">
        <v>0</v>
      </c>
      <c r="O422" s="241"/>
      <c r="P422" s="240"/>
      <c r="Q422" s="241"/>
      <c r="R422" s="240"/>
      <c r="S422" s="240"/>
      <c r="T422" s="240"/>
      <c r="U422" s="240"/>
      <c r="V422" s="240"/>
      <c r="W422" s="241"/>
      <c r="X422" s="240"/>
      <c r="Y422" s="241"/>
      <c r="Z422" s="240"/>
      <c r="AA422" s="240"/>
      <c r="AB422" s="240"/>
      <c r="AC422" s="240"/>
      <c r="AD422" s="240"/>
      <c r="AE422" s="241"/>
      <c r="AF422" s="240"/>
      <c r="AG422" s="241"/>
      <c r="AH422" s="240"/>
      <c r="AI422" s="240"/>
      <c r="AJ422" s="240"/>
      <c r="AK422" s="240"/>
      <c r="AL422" s="240"/>
      <c r="AM422" s="240"/>
      <c r="AN422" s="240"/>
      <c r="AO422" s="242">
        <f>AW422-AC422</f>
        <v>0</v>
      </c>
      <c r="AP422" s="240">
        <f>AQ422+AS422</f>
        <v>0</v>
      </c>
      <c r="AQ422" s="240"/>
      <c r="AR422" s="240"/>
      <c r="AS422" s="242">
        <f>AZ422-AG422</f>
        <v>0</v>
      </c>
      <c r="AT422" s="106">
        <f t="shared" ref="AT422:AT436" si="528">AW422</f>
        <v>0</v>
      </c>
      <c r="AU422" s="240"/>
      <c r="AV422" s="240"/>
      <c r="AW422" s="240">
        <f>AC422</f>
        <v>0</v>
      </c>
      <c r="AX422" s="240"/>
      <c r="AY422" s="195" t="e">
        <f t="shared" si="526"/>
        <v>#DIV/0!</v>
      </c>
      <c r="AZ422" s="241"/>
      <c r="BA422" s="195" t="e">
        <f t="shared" ref="BA422:BA481" si="529">AZ422/L422</f>
        <v>#DIV/0!</v>
      </c>
      <c r="BB422" s="240"/>
      <c r="BC422" s="240"/>
      <c r="BD422" s="240"/>
      <c r="BE422" s="240"/>
    </row>
    <row r="423" spans="2:57" s="127" customFormat="1" ht="137.25" hidden="1" customHeight="1" x14ac:dyDescent="0.25">
      <c r="B423" s="101" t="s">
        <v>71</v>
      </c>
      <c r="C423" s="126" t="s">
        <v>186</v>
      </c>
      <c r="D423" s="103">
        <f>D424+D428+D431</f>
        <v>0</v>
      </c>
      <c r="E423" s="103">
        <f t="shared" ref="E423:Q423" si="530">E424+E428+E431</f>
        <v>497651.12247</v>
      </c>
      <c r="F423" s="103">
        <f t="shared" si="530"/>
        <v>497651.12247</v>
      </c>
      <c r="G423" s="103">
        <f t="shared" si="530"/>
        <v>0</v>
      </c>
      <c r="H423" s="103">
        <f t="shared" si="530"/>
        <v>-477401.12247</v>
      </c>
      <c r="I423" s="103">
        <f t="shared" si="530"/>
        <v>-477401.12247</v>
      </c>
      <c r="J423" s="103">
        <f t="shared" si="530"/>
        <v>0</v>
      </c>
      <c r="K423" s="106">
        <f t="shared" si="527"/>
        <v>0</v>
      </c>
      <c r="L423" s="103">
        <f t="shared" si="530"/>
        <v>0</v>
      </c>
      <c r="M423" s="103"/>
      <c r="N423" s="103">
        <f t="shared" si="530"/>
        <v>0</v>
      </c>
      <c r="O423" s="104" t="e">
        <f t="shared" si="530"/>
        <v>#REF!</v>
      </c>
      <c r="P423" s="103"/>
      <c r="Q423" s="104" t="e">
        <f t="shared" si="530"/>
        <v>#REF!</v>
      </c>
      <c r="R423" s="103"/>
      <c r="S423" s="103"/>
      <c r="T423" s="103"/>
      <c r="U423" s="103">
        <f t="shared" ref="U423:W423" si="531">U424+U428+U431</f>
        <v>0</v>
      </c>
      <c r="V423" s="103"/>
      <c r="W423" s="104" t="e">
        <f t="shared" si="531"/>
        <v>#REF!</v>
      </c>
      <c r="X423" s="103"/>
      <c r="Y423" s="104" t="e">
        <f t="shared" ref="Y423" si="532">Y424+Y428+Y431</f>
        <v>#REF!</v>
      </c>
      <c r="Z423" s="103"/>
      <c r="AA423" s="103"/>
      <c r="AB423" s="103"/>
      <c r="AC423" s="103">
        <f t="shared" ref="AC423" si="533">AC424+AC428+AC431</f>
        <v>0</v>
      </c>
      <c r="AD423" s="103"/>
      <c r="AE423" s="104" t="e">
        <f t="shared" ref="AE423" si="534">AE424+AE428+AE431</f>
        <v>#REF!</v>
      </c>
      <c r="AF423" s="103"/>
      <c r="AG423" s="104" t="e">
        <f t="shared" ref="AG423" si="535">AG424+AG428+AG431</f>
        <v>#REF!</v>
      </c>
      <c r="AH423" s="103"/>
      <c r="AI423" s="103"/>
      <c r="AJ423" s="103"/>
      <c r="AK423" s="103">
        <f t="shared" ref="AK423" si="536">AK424+AK428+AK431</f>
        <v>0</v>
      </c>
      <c r="AL423" s="103"/>
      <c r="AM423" s="103">
        <f>AU423-AA423</f>
        <v>0</v>
      </c>
      <c r="AN423" s="103"/>
      <c r="AO423" s="103">
        <f>AO424+AO428+AO431</f>
        <v>0</v>
      </c>
      <c r="AP423" s="103" t="e">
        <f>AP424+AP428+AP431</f>
        <v>#REF!</v>
      </c>
      <c r="AQ423" s="103" t="e">
        <f>AX423-AE423</f>
        <v>#REF!</v>
      </c>
      <c r="AR423" s="103"/>
      <c r="AS423" s="103">
        <f>AS424+AS428+AS431</f>
        <v>0</v>
      </c>
      <c r="AT423" s="106">
        <f t="shared" si="528"/>
        <v>0</v>
      </c>
      <c r="AU423" s="103">
        <f>AU424+AU428+AU431</f>
        <v>0</v>
      </c>
      <c r="AV423" s="103"/>
      <c r="AW423" s="103">
        <f>AW424+AW428+AW431</f>
        <v>0</v>
      </c>
      <c r="AX423" s="448" t="e">
        <f t="shared" ref="AX423" si="537">AX424+AX428+AX431</f>
        <v>#REF!</v>
      </c>
      <c r="AY423" s="195" t="e">
        <f t="shared" si="526"/>
        <v>#REF!</v>
      </c>
      <c r="AZ423" s="104" t="e">
        <f t="shared" ref="AZ423" si="538">AZ424+AZ428+AZ431</f>
        <v>#REF!</v>
      </c>
      <c r="BA423" s="195" t="e">
        <f t="shared" si="529"/>
        <v>#REF!</v>
      </c>
      <c r="BB423" s="415"/>
      <c r="BC423" s="415"/>
      <c r="BD423" s="415">
        <f t="shared" ref="BD423" si="539">BD424+BD428+BD431</f>
        <v>0</v>
      </c>
      <c r="BE423" s="415"/>
    </row>
    <row r="424" spans="2:57" s="121" customFormat="1" ht="116.25" hidden="1" customHeight="1" x14ac:dyDescent="0.25">
      <c r="B424" s="76" t="s">
        <v>105</v>
      </c>
      <c r="C424" s="77" t="s">
        <v>187</v>
      </c>
      <c r="D424" s="78"/>
      <c r="E424" s="79">
        <f t="shared" ref="E424:E433" si="540">F424+G424</f>
        <v>477401.12247</v>
      </c>
      <c r="F424" s="78">
        <f>SUM(F425:F427)</f>
        <v>477401.12247</v>
      </c>
      <c r="G424" s="78">
        <f>SUM(G425:G427)</f>
        <v>0</v>
      </c>
      <c r="H424" s="78">
        <f>I424</f>
        <v>-477401.12247</v>
      </c>
      <c r="I424" s="78">
        <f>I425+I426+I427</f>
        <v>-477401.12247</v>
      </c>
      <c r="J424" s="78"/>
      <c r="K424" s="106">
        <f t="shared" si="527"/>
        <v>0</v>
      </c>
      <c r="L424" s="78">
        <f>L425+L426+L427</f>
        <v>0</v>
      </c>
      <c r="M424" s="78"/>
      <c r="N424" s="78"/>
      <c r="O424" s="111">
        <f>Q424+U424</f>
        <v>0</v>
      </c>
      <c r="P424" s="79"/>
      <c r="Q424" s="111">
        <f>SUM(Q425:Q427)</f>
        <v>0</v>
      </c>
      <c r="R424" s="78"/>
      <c r="S424" s="78"/>
      <c r="T424" s="78"/>
      <c r="U424" s="78">
        <f>SUM(U425:U427)</f>
        <v>0</v>
      </c>
      <c r="V424" s="78"/>
      <c r="W424" s="111">
        <f>Y424+AC424</f>
        <v>0</v>
      </c>
      <c r="X424" s="79"/>
      <c r="Y424" s="111">
        <f>SUM(Y425:Y427)</f>
        <v>0</v>
      </c>
      <c r="Z424" s="78"/>
      <c r="AA424" s="78"/>
      <c r="AB424" s="78"/>
      <c r="AC424" s="78">
        <f>SUM(AC425:AC427)</f>
        <v>0</v>
      </c>
      <c r="AD424" s="78"/>
      <c r="AE424" s="111">
        <f>AG424+AK424</f>
        <v>0</v>
      </c>
      <c r="AF424" s="79"/>
      <c r="AG424" s="111">
        <f>SUM(AG425:AG427)</f>
        <v>0</v>
      </c>
      <c r="AH424" s="78"/>
      <c r="AI424" s="78"/>
      <c r="AJ424" s="78"/>
      <c r="AK424" s="78">
        <f>SUM(AK425:AK427)</f>
        <v>0</v>
      </c>
      <c r="AL424" s="78"/>
      <c r="AM424" s="78">
        <f>AM425+AM426+AM427</f>
        <v>0</v>
      </c>
      <c r="AN424" s="78"/>
      <c r="AO424" s="78"/>
      <c r="AP424" s="78">
        <f>AQ424</f>
        <v>0</v>
      </c>
      <c r="AQ424" s="78">
        <f>AQ425+AQ426+AQ427</f>
        <v>0</v>
      </c>
      <c r="AR424" s="78"/>
      <c r="AS424" s="78"/>
      <c r="AT424" s="106">
        <f t="shared" si="528"/>
        <v>0</v>
      </c>
      <c r="AU424" s="78">
        <f>AU425+AU426+AU427</f>
        <v>0</v>
      </c>
      <c r="AV424" s="78"/>
      <c r="AW424" s="78"/>
      <c r="AX424" s="447">
        <f>AZ424+BD424</f>
        <v>0</v>
      </c>
      <c r="AY424" s="195" t="e">
        <f t="shared" si="526"/>
        <v>#DIV/0!</v>
      </c>
      <c r="AZ424" s="111">
        <f>SUM(AZ425:AZ427)</f>
        <v>0</v>
      </c>
      <c r="BA424" s="195" t="e">
        <f t="shared" si="529"/>
        <v>#DIV/0!</v>
      </c>
      <c r="BB424" s="78"/>
      <c r="BC424" s="78"/>
      <c r="BD424" s="78">
        <f>SUM(BD425:BD427)</f>
        <v>0</v>
      </c>
      <c r="BE424" s="78"/>
    </row>
    <row r="425" spans="2:57" s="120" customFormat="1" ht="15" hidden="1" customHeight="1" x14ac:dyDescent="0.25">
      <c r="B425" s="115"/>
      <c r="C425" s="113" t="s">
        <v>65</v>
      </c>
      <c r="D425" s="117"/>
      <c r="E425" s="117">
        <f t="shared" si="540"/>
        <v>375493.84052999999</v>
      </c>
      <c r="F425" s="117">
        <v>375493.84052999999</v>
      </c>
      <c r="G425" s="117"/>
      <c r="H425" s="117">
        <f>I425+J425</f>
        <v>-375493.84052999999</v>
      </c>
      <c r="I425" s="117">
        <f>L425-F425</f>
        <v>-375493.84052999999</v>
      </c>
      <c r="J425" s="117"/>
      <c r="K425" s="106">
        <f t="shared" si="527"/>
        <v>0</v>
      </c>
      <c r="L425" s="117">
        <v>0</v>
      </c>
      <c r="M425" s="117"/>
      <c r="N425" s="117"/>
      <c r="O425" s="118">
        <f>Q425+U425</f>
        <v>0</v>
      </c>
      <c r="P425" s="117"/>
      <c r="Q425" s="118"/>
      <c r="R425" s="117"/>
      <c r="S425" s="117"/>
      <c r="T425" s="117"/>
      <c r="U425" s="117"/>
      <c r="V425" s="117"/>
      <c r="W425" s="118">
        <f>Y425+AC425</f>
        <v>0</v>
      </c>
      <c r="X425" s="117"/>
      <c r="Y425" s="118"/>
      <c r="Z425" s="117"/>
      <c r="AA425" s="117"/>
      <c r="AB425" s="117"/>
      <c r="AC425" s="117"/>
      <c r="AD425" s="117"/>
      <c r="AE425" s="118">
        <f>AG425+AK425</f>
        <v>0</v>
      </c>
      <c r="AF425" s="117"/>
      <c r="AG425" s="118"/>
      <c r="AH425" s="117"/>
      <c r="AI425" s="117"/>
      <c r="AJ425" s="117"/>
      <c r="AK425" s="117"/>
      <c r="AL425" s="117"/>
      <c r="AM425" s="117">
        <v>0</v>
      </c>
      <c r="AN425" s="117"/>
      <c r="AO425" s="117"/>
      <c r="AP425" s="117">
        <f>AQ425</f>
        <v>0</v>
      </c>
      <c r="AQ425" s="117">
        <v>0</v>
      </c>
      <c r="AR425" s="117"/>
      <c r="AS425" s="117"/>
      <c r="AT425" s="106">
        <f t="shared" si="528"/>
        <v>0</v>
      </c>
      <c r="AU425" s="117">
        <v>0</v>
      </c>
      <c r="AV425" s="117"/>
      <c r="AW425" s="117"/>
      <c r="AX425" s="117">
        <f>AZ425+BD425</f>
        <v>0</v>
      </c>
      <c r="AY425" s="195" t="e">
        <f t="shared" si="526"/>
        <v>#DIV/0!</v>
      </c>
      <c r="AZ425" s="118"/>
      <c r="BA425" s="195" t="e">
        <f t="shared" si="529"/>
        <v>#DIV/0!</v>
      </c>
      <c r="BB425" s="117"/>
      <c r="BC425" s="117"/>
      <c r="BD425" s="117"/>
      <c r="BE425" s="117"/>
    </row>
    <row r="426" spans="2:57" s="120" customFormat="1" ht="45.75" hidden="1" customHeight="1" x14ac:dyDescent="0.25">
      <c r="B426" s="115"/>
      <c r="C426" s="113" t="s">
        <v>73</v>
      </c>
      <c r="D426" s="117"/>
      <c r="E426" s="117">
        <f t="shared" si="540"/>
        <v>0</v>
      </c>
      <c r="F426" s="117">
        <v>0</v>
      </c>
      <c r="G426" s="117"/>
      <c r="H426" s="117">
        <f>I426+J426</f>
        <v>0</v>
      </c>
      <c r="I426" s="117">
        <f>L426-F426</f>
        <v>0</v>
      </c>
      <c r="J426" s="117"/>
      <c r="K426" s="106">
        <f t="shared" si="527"/>
        <v>0</v>
      </c>
      <c r="L426" s="117">
        <v>0</v>
      </c>
      <c r="M426" s="117"/>
      <c r="N426" s="117"/>
      <c r="O426" s="118"/>
      <c r="P426" s="117"/>
      <c r="Q426" s="118"/>
      <c r="R426" s="117"/>
      <c r="S426" s="117"/>
      <c r="T426" s="117"/>
      <c r="U426" s="117"/>
      <c r="V426" s="117"/>
      <c r="W426" s="118"/>
      <c r="X426" s="117"/>
      <c r="Y426" s="118"/>
      <c r="Z426" s="117"/>
      <c r="AA426" s="117"/>
      <c r="AB426" s="117"/>
      <c r="AC426" s="117"/>
      <c r="AD426" s="117"/>
      <c r="AE426" s="118"/>
      <c r="AF426" s="117"/>
      <c r="AG426" s="118"/>
      <c r="AH426" s="117"/>
      <c r="AI426" s="117"/>
      <c r="AJ426" s="117"/>
      <c r="AK426" s="117"/>
      <c r="AL426" s="117"/>
      <c r="AM426" s="117">
        <v>0</v>
      </c>
      <c r="AN426" s="117"/>
      <c r="AO426" s="117"/>
      <c r="AP426" s="117">
        <f>AQ426</f>
        <v>0</v>
      </c>
      <c r="AQ426" s="117">
        <v>0</v>
      </c>
      <c r="AR426" s="117"/>
      <c r="AS426" s="117"/>
      <c r="AT426" s="106">
        <f t="shared" si="528"/>
        <v>0</v>
      </c>
      <c r="AU426" s="117">
        <v>0</v>
      </c>
      <c r="AV426" s="117"/>
      <c r="AW426" s="117"/>
      <c r="AX426" s="117"/>
      <c r="AY426" s="195" t="e">
        <f t="shared" si="526"/>
        <v>#DIV/0!</v>
      </c>
      <c r="AZ426" s="118"/>
      <c r="BA426" s="195" t="e">
        <f t="shared" si="529"/>
        <v>#DIV/0!</v>
      </c>
      <c r="BB426" s="117"/>
      <c r="BC426" s="117"/>
      <c r="BD426" s="117"/>
      <c r="BE426" s="117"/>
    </row>
    <row r="427" spans="2:57" s="120" customFormat="1" ht="15" hidden="1" customHeight="1" x14ac:dyDescent="0.25">
      <c r="B427" s="115"/>
      <c r="C427" s="113" t="s">
        <v>75</v>
      </c>
      <c r="D427" s="117"/>
      <c r="E427" s="117">
        <f t="shared" si="540"/>
        <v>101907.28194</v>
      </c>
      <c r="F427" s="117">
        <v>101907.28194</v>
      </c>
      <c r="G427" s="117"/>
      <c r="H427" s="117">
        <f>I427+J427</f>
        <v>-101907.28194</v>
      </c>
      <c r="I427" s="117">
        <f>L427-F427</f>
        <v>-101907.28194</v>
      </c>
      <c r="J427" s="117"/>
      <c r="K427" s="106">
        <f t="shared" si="527"/>
        <v>0</v>
      </c>
      <c r="L427" s="117">
        <v>0</v>
      </c>
      <c r="M427" s="117"/>
      <c r="N427" s="117"/>
      <c r="O427" s="118">
        <f t="shared" ref="O427:O433" si="541">Q427+U427</f>
        <v>0</v>
      </c>
      <c r="P427" s="117"/>
      <c r="Q427" s="118"/>
      <c r="R427" s="117"/>
      <c r="S427" s="117"/>
      <c r="T427" s="117"/>
      <c r="U427" s="117"/>
      <c r="V427" s="117"/>
      <c r="W427" s="118">
        <f t="shared" ref="W427:W433" si="542">Y427+AC427</f>
        <v>0</v>
      </c>
      <c r="X427" s="117"/>
      <c r="Y427" s="118"/>
      <c r="Z427" s="117"/>
      <c r="AA427" s="117"/>
      <c r="AB427" s="117"/>
      <c r="AC427" s="117"/>
      <c r="AD427" s="117"/>
      <c r="AE427" s="118">
        <f t="shared" ref="AE427:AE433" si="543">AG427+AK427</f>
        <v>0</v>
      </c>
      <c r="AF427" s="117"/>
      <c r="AG427" s="118"/>
      <c r="AH427" s="117"/>
      <c r="AI427" s="117"/>
      <c r="AJ427" s="117"/>
      <c r="AK427" s="117"/>
      <c r="AL427" s="117"/>
      <c r="AM427" s="117">
        <v>0</v>
      </c>
      <c r="AN427" s="117"/>
      <c r="AO427" s="117"/>
      <c r="AP427" s="117">
        <f>AQ427</f>
        <v>0</v>
      </c>
      <c r="AQ427" s="117">
        <v>0</v>
      </c>
      <c r="AR427" s="117"/>
      <c r="AS427" s="117"/>
      <c r="AT427" s="106">
        <f t="shared" si="528"/>
        <v>0</v>
      </c>
      <c r="AU427" s="117">
        <v>0</v>
      </c>
      <c r="AV427" s="117"/>
      <c r="AW427" s="117"/>
      <c r="AX427" s="117">
        <f t="shared" ref="AX427:AX433" si="544">AZ427+BD427</f>
        <v>0</v>
      </c>
      <c r="AY427" s="195" t="e">
        <f t="shared" si="526"/>
        <v>#DIV/0!</v>
      </c>
      <c r="AZ427" s="118"/>
      <c r="BA427" s="195" t="e">
        <f t="shared" si="529"/>
        <v>#DIV/0!</v>
      </c>
      <c r="BB427" s="117"/>
      <c r="BC427" s="117"/>
      <c r="BD427" s="117"/>
      <c r="BE427" s="117"/>
    </row>
    <row r="428" spans="2:57" s="121" customFormat="1" ht="153" hidden="1" customHeight="1" x14ac:dyDescent="0.25">
      <c r="B428" s="76" t="s">
        <v>143</v>
      </c>
      <c r="C428" s="77" t="s">
        <v>188</v>
      </c>
      <c r="D428" s="78"/>
      <c r="E428" s="79">
        <f t="shared" si="540"/>
        <v>0</v>
      </c>
      <c r="F428" s="78">
        <f>F429+F430</f>
        <v>0</v>
      </c>
      <c r="G428" s="78">
        <f>SUM(G429:G430)</f>
        <v>0</v>
      </c>
      <c r="H428" s="78"/>
      <c r="I428" s="78"/>
      <c r="J428" s="78"/>
      <c r="K428" s="106">
        <f t="shared" si="527"/>
        <v>0</v>
      </c>
      <c r="L428" s="78">
        <f>L429+L430</f>
        <v>0</v>
      </c>
      <c r="M428" s="78"/>
      <c r="N428" s="78"/>
      <c r="O428" s="111">
        <f t="shared" si="541"/>
        <v>0</v>
      </c>
      <c r="P428" s="79"/>
      <c r="Q428" s="111">
        <f>SUM(Q429:Q430)</f>
        <v>0</v>
      </c>
      <c r="R428" s="78"/>
      <c r="S428" s="78"/>
      <c r="T428" s="78"/>
      <c r="U428" s="78">
        <f>SUM(U429:U430)</f>
        <v>0</v>
      </c>
      <c r="V428" s="78"/>
      <c r="W428" s="111">
        <f t="shared" si="542"/>
        <v>0</v>
      </c>
      <c r="X428" s="79"/>
      <c r="Y428" s="111">
        <f>SUM(Y429:Y430)</f>
        <v>0</v>
      </c>
      <c r="Z428" s="78"/>
      <c r="AA428" s="78"/>
      <c r="AB428" s="78"/>
      <c r="AC428" s="78">
        <f>SUM(AC429:AC430)</f>
        <v>0</v>
      </c>
      <c r="AD428" s="78"/>
      <c r="AE428" s="111">
        <f t="shared" si="543"/>
        <v>0</v>
      </c>
      <c r="AF428" s="79"/>
      <c r="AG428" s="111">
        <f>SUM(AG429:AG430)</f>
        <v>0</v>
      </c>
      <c r="AH428" s="78"/>
      <c r="AI428" s="78"/>
      <c r="AJ428" s="78"/>
      <c r="AK428" s="78">
        <f>SUM(AK429:AK430)</f>
        <v>0</v>
      </c>
      <c r="AL428" s="78"/>
      <c r="AM428" s="78">
        <f>AM429+AM430</f>
        <v>0</v>
      </c>
      <c r="AN428" s="78"/>
      <c r="AO428" s="78"/>
      <c r="AP428" s="79">
        <f>AQ428+AS428</f>
        <v>0</v>
      </c>
      <c r="AQ428" s="78">
        <f>AQ429+AQ430</f>
        <v>0</v>
      </c>
      <c r="AR428" s="78"/>
      <c r="AS428" s="78"/>
      <c r="AT428" s="106">
        <f t="shared" si="528"/>
        <v>0</v>
      </c>
      <c r="AU428" s="78">
        <f>AU429+AU430</f>
        <v>0</v>
      </c>
      <c r="AV428" s="78"/>
      <c r="AW428" s="78"/>
      <c r="AX428" s="447">
        <f t="shared" si="544"/>
        <v>0</v>
      </c>
      <c r="AY428" s="195" t="e">
        <f t="shared" si="526"/>
        <v>#DIV/0!</v>
      </c>
      <c r="AZ428" s="111">
        <f>SUM(AZ429:AZ430)</f>
        <v>0</v>
      </c>
      <c r="BA428" s="195" t="e">
        <f t="shared" si="529"/>
        <v>#DIV/0!</v>
      </c>
      <c r="BB428" s="78"/>
      <c r="BC428" s="78"/>
      <c r="BD428" s="78">
        <f>SUM(BD429:BD430)</f>
        <v>0</v>
      </c>
      <c r="BE428" s="78"/>
    </row>
    <row r="429" spans="2:57" s="120" customFormat="1" ht="15" hidden="1" customHeight="1" x14ac:dyDescent="0.25">
      <c r="B429" s="115"/>
      <c r="C429" s="113" t="s">
        <v>65</v>
      </c>
      <c r="D429" s="117"/>
      <c r="E429" s="117">
        <f t="shared" si="540"/>
        <v>0</v>
      </c>
      <c r="F429" s="117">
        <v>0</v>
      </c>
      <c r="G429" s="117">
        <v>0</v>
      </c>
      <c r="H429" s="117"/>
      <c r="I429" s="117"/>
      <c r="J429" s="117"/>
      <c r="K429" s="106">
        <f t="shared" si="527"/>
        <v>0</v>
      </c>
      <c r="L429" s="117">
        <v>0</v>
      </c>
      <c r="M429" s="117"/>
      <c r="N429" s="117"/>
      <c r="O429" s="118">
        <f t="shared" si="541"/>
        <v>0</v>
      </c>
      <c r="P429" s="117"/>
      <c r="Q429" s="118">
        <f>L429</f>
        <v>0</v>
      </c>
      <c r="R429" s="117"/>
      <c r="S429" s="117"/>
      <c r="T429" s="117"/>
      <c r="U429" s="117"/>
      <c r="V429" s="117"/>
      <c r="W429" s="118">
        <f t="shared" si="542"/>
        <v>0</v>
      </c>
      <c r="X429" s="117"/>
      <c r="Y429" s="118">
        <f>U429</f>
        <v>0</v>
      </c>
      <c r="Z429" s="117"/>
      <c r="AA429" s="117"/>
      <c r="AB429" s="117"/>
      <c r="AC429" s="117"/>
      <c r="AD429" s="117"/>
      <c r="AE429" s="118">
        <f t="shared" si="543"/>
        <v>0</v>
      </c>
      <c r="AF429" s="117"/>
      <c r="AG429" s="118">
        <f>AC429</f>
        <v>0</v>
      </c>
      <c r="AH429" s="117"/>
      <c r="AI429" s="117"/>
      <c r="AJ429" s="117"/>
      <c r="AK429" s="117"/>
      <c r="AL429" s="117"/>
      <c r="AM429" s="117">
        <v>0</v>
      </c>
      <c r="AN429" s="117"/>
      <c r="AO429" s="117"/>
      <c r="AP429" s="117">
        <f>AQ429+AS429</f>
        <v>0</v>
      </c>
      <c r="AQ429" s="117">
        <v>0</v>
      </c>
      <c r="AR429" s="117"/>
      <c r="AS429" s="117"/>
      <c r="AT429" s="106">
        <f t="shared" si="528"/>
        <v>0</v>
      </c>
      <c r="AU429" s="117">
        <v>0</v>
      </c>
      <c r="AV429" s="117"/>
      <c r="AW429" s="117"/>
      <c r="AX429" s="117">
        <f t="shared" si="544"/>
        <v>0</v>
      </c>
      <c r="AY429" s="195" t="e">
        <f t="shared" si="526"/>
        <v>#DIV/0!</v>
      </c>
      <c r="AZ429" s="118">
        <f>AV429</f>
        <v>0</v>
      </c>
      <c r="BA429" s="195" t="e">
        <f t="shared" si="529"/>
        <v>#DIV/0!</v>
      </c>
      <c r="BB429" s="117"/>
      <c r="BC429" s="117"/>
      <c r="BD429" s="117"/>
      <c r="BE429" s="117"/>
    </row>
    <row r="430" spans="2:57" s="120" customFormat="1" ht="15" hidden="1" customHeight="1" x14ac:dyDescent="0.25">
      <c r="B430" s="115"/>
      <c r="C430" s="113" t="s">
        <v>75</v>
      </c>
      <c r="D430" s="117"/>
      <c r="E430" s="117">
        <f t="shared" si="540"/>
        <v>0</v>
      </c>
      <c r="F430" s="117">
        <v>0</v>
      </c>
      <c r="G430" s="117"/>
      <c r="H430" s="117"/>
      <c r="I430" s="117"/>
      <c r="J430" s="117"/>
      <c r="K430" s="106">
        <f t="shared" si="527"/>
        <v>0</v>
      </c>
      <c r="L430" s="117">
        <v>0</v>
      </c>
      <c r="M430" s="117"/>
      <c r="N430" s="117"/>
      <c r="O430" s="118">
        <f t="shared" si="541"/>
        <v>0</v>
      </c>
      <c r="P430" s="117"/>
      <c r="Q430" s="118"/>
      <c r="R430" s="117"/>
      <c r="S430" s="117"/>
      <c r="T430" s="117"/>
      <c r="U430" s="117"/>
      <c r="V430" s="117"/>
      <c r="W430" s="118">
        <f t="shared" si="542"/>
        <v>0</v>
      </c>
      <c r="X430" s="117"/>
      <c r="Y430" s="118"/>
      <c r="Z430" s="117"/>
      <c r="AA430" s="117"/>
      <c r="AB430" s="117"/>
      <c r="AC430" s="117"/>
      <c r="AD430" s="117"/>
      <c r="AE430" s="118">
        <f t="shared" si="543"/>
        <v>0</v>
      </c>
      <c r="AF430" s="117"/>
      <c r="AG430" s="118"/>
      <c r="AH430" s="117"/>
      <c r="AI430" s="117"/>
      <c r="AJ430" s="117"/>
      <c r="AK430" s="117"/>
      <c r="AL430" s="117"/>
      <c r="AM430" s="117">
        <v>0</v>
      </c>
      <c r="AN430" s="117"/>
      <c r="AO430" s="117"/>
      <c r="AP430" s="117">
        <f>AQ430+AS430</f>
        <v>0</v>
      </c>
      <c r="AQ430" s="117">
        <v>0</v>
      </c>
      <c r="AR430" s="117"/>
      <c r="AS430" s="117"/>
      <c r="AT430" s="106">
        <f t="shared" si="528"/>
        <v>0</v>
      </c>
      <c r="AU430" s="117">
        <v>0</v>
      </c>
      <c r="AV430" s="117"/>
      <c r="AW430" s="117"/>
      <c r="AX430" s="117">
        <f t="shared" si="544"/>
        <v>0</v>
      </c>
      <c r="AY430" s="195" t="e">
        <f t="shared" si="526"/>
        <v>#DIV/0!</v>
      </c>
      <c r="AZ430" s="118"/>
      <c r="BA430" s="195" t="e">
        <f t="shared" si="529"/>
        <v>#DIV/0!</v>
      </c>
      <c r="BB430" s="117"/>
      <c r="BC430" s="117"/>
      <c r="BD430" s="117"/>
      <c r="BE430" s="117"/>
    </row>
    <row r="431" spans="2:57" s="121" customFormat="1" ht="155.25" hidden="1" customHeight="1" x14ac:dyDescent="0.25">
      <c r="B431" s="76" t="s">
        <v>105</v>
      </c>
      <c r="C431" s="77" t="s">
        <v>189</v>
      </c>
      <c r="D431" s="78"/>
      <c r="E431" s="79">
        <f t="shared" si="540"/>
        <v>20250</v>
      </c>
      <c r="F431" s="78">
        <f>F432+F433</f>
        <v>20250</v>
      </c>
      <c r="G431" s="78">
        <f>SUM(G432:G433)</f>
        <v>0</v>
      </c>
      <c r="H431" s="78"/>
      <c r="I431" s="78"/>
      <c r="J431" s="78"/>
      <c r="K431" s="106">
        <f t="shared" si="527"/>
        <v>0</v>
      </c>
      <c r="L431" s="78">
        <f>L432+L433</f>
        <v>0</v>
      </c>
      <c r="M431" s="78"/>
      <c r="N431" s="78"/>
      <c r="O431" s="111" t="e">
        <f t="shared" si="541"/>
        <v>#REF!</v>
      </c>
      <c r="P431" s="79"/>
      <c r="Q431" s="111" t="e">
        <f>Q432+Q433</f>
        <v>#REF!</v>
      </c>
      <c r="R431" s="78"/>
      <c r="S431" s="78"/>
      <c r="T431" s="78"/>
      <c r="U431" s="78">
        <f>SUM(U432:U433)</f>
        <v>0</v>
      </c>
      <c r="V431" s="78"/>
      <c r="W431" s="111" t="e">
        <f t="shared" si="542"/>
        <v>#REF!</v>
      </c>
      <c r="X431" s="79"/>
      <c r="Y431" s="111" t="e">
        <f>Y432+Y433</f>
        <v>#REF!</v>
      </c>
      <c r="Z431" s="78"/>
      <c r="AA431" s="78"/>
      <c r="AB431" s="78"/>
      <c r="AC431" s="78">
        <f>SUM(AC432:AC433)</f>
        <v>0</v>
      </c>
      <c r="AD431" s="78"/>
      <c r="AE431" s="111" t="e">
        <f t="shared" si="543"/>
        <v>#REF!</v>
      </c>
      <c r="AF431" s="79"/>
      <c r="AG431" s="111" t="e">
        <f>AG432+AG433</f>
        <v>#REF!</v>
      </c>
      <c r="AH431" s="78"/>
      <c r="AI431" s="78"/>
      <c r="AJ431" s="78"/>
      <c r="AK431" s="78">
        <f>SUM(AK432:AK433)</f>
        <v>0</v>
      </c>
      <c r="AL431" s="78"/>
      <c r="AM431" s="78">
        <f>AU431-AA431</f>
        <v>0</v>
      </c>
      <c r="AN431" s="78"/>
      <c r="AO431" s="78"/>
      <c r="AP431" s="78" t="e">
        <f>AQ431</f>
        <v>#REF!</v>
      </c>
      <c r="AQ431" s="78" t="e">
        <f>AX431-AE431</f>
        <v>#REF!</v>
      </c>
      <c r="AR431" s="78"/>
      <c r="AS431" s="78"/>
      <c r="AT431" s="106">
        <f t="shared" si="528"/>
        <v>0</v>
      </c>
      <c r="AU431" s="78">
        <f>AU432</f>
        <v>0</v>
      </c>
      <c r="AV431" s="78"/>
      <c r="AW431" s="78"/>
      <c r="AX431" s="447" t="e">
        <f t="shared" si="544"/>
        <v>#REF!</v>
      </c>
      <c r="AY431" s="195" t="e">
        <f t="shared" si="526"/>
        <v>#REF!</v>
      </c>
      <c r="AZ431" s="111" t="e">
        <f>AZ432+AZ433</f>
        <v>#REF!</v>
      </c>
      <c r="BA431" s="195" t="e">
        <f t="shared" si="529"/>
        <v>#REF!</v>
      </c>
      <c r="BB431" s="78"/>
      <c r="BC431" s="78"/>
      <c r="BD431" s="78">
        <f>SUM(BD432:BD433)</f>
        <v>0</v>
      </c>
      <c r="BE431" s="78"/>
    </row>
    <row r="432" spans="2:57" s="120" customFormat="1" ht="24" hidden="1" customHeight="1" x14ac:dyDescent="0.25">
      <c r="B432" s="115"/>
      <c r="C432" s="113" t="s">
        <v>65</v>
      </c>
      <c r="D432" s="117"/>
      <c r="E432" s="117">
        <f t="shared" si="540"/>
        <v>20250</v>
      </c>
      <c r="F432" s="117">
        <v>20250</v>
      </c>
      <c r="G432" s="117">
        <v>0</v>
      </c>
      <c r="H432" s="117"/>
      <c r="I432" s="117"/>
      <c r="J432" s="117"/>
      <c r="K432" s="106">
        <f t="shared" si="527"/>
        <v>0</v>
      </c>
      <c r="L432" s="117">
        <v>0</v>
      </c>
      <c r="M432" s="117"/>
      <c r="N432" s="117"/>
      <c r="O432" s="118" t="e">
        <f t="shared" si="541"/>
        <v>#REF!</v>
      </c>
      <c r="P432" s="117"/>
      <c r="Q432" s="118" t="e">
        <f>#REF!-L432</f>
        <v>#REF!</v>
      </c>
      <c r="R432" s="117"/>
      <c r="S432" s="117"/>
      <c r="T432" s="117"/>
      <c r="U432" s="117"/>
      <c r="V432" s="117"/>
      <c r="W432" s="118" t="e">
        <f t="shared" si="542"/>
        <v>#REF!</v>
      </c>
      <c r="X432" s="117"/>
      <c r="Y432" s="118" t="e">
        <f>#REF!-U432</f>
        <v>#REF!</v>
      </c>
      <c r="Z432" s="117"/>
      <c r="AA432" s="117"/>
      <c r="AB432" s="117"/>
      <c r="AC432" s="117"/>
      <c r="AD432" s="117"/>
      <c r="AE432" s="118" t="e">
        <f t="shared" si="543"/>
        <v>#REF!</v>
      </c>
      <c r="AF432" s="117"/>
      <c r="AG432" s="118" t="e">
        <f>#REF!-AC432</f>
        <v>#REF!</v>
      </c>
      <c r="AH432" s="117"/>
      <c r="AI432" s="117"/>
      <c r="AJ432" s="117"/>
      <c r="AK432" s="117"/>
      <c r="AL432" s="117"/>
      <c r="AM432" s="117">
        <f>AU432-AA432</f>
        <v>0</v>
      </c>
      <c r="AN432" s="117"/>
      <c r="AO432" s="117"/>
      <c r="AP432" s="117"/>
      <c r="AQ432" s="117"/>
      <c r="AR432" s="117"/>
      <c r="AS432" s="117"/>
      <c r="AT432" s="106">
        <f t="shared" si="528"/>
        <v>0</v>
      </c>
      <c r="AU432" s="117">
        <v>0</v>
      </c>
      <c r="AV432" s="117"/>
      <c r="AW432" s="117"/>
      <c r="AX432" s="117" t="e">
        <f t="shared" si="544"/>
        <v>#REF!</v>
      </c>
      <c r="AY432" s="195" t="e">
        <f t="shared" si="526"/>
        <v>#REF!</v>
      </c>
      <c r="AZ432" s="118" t="e">
        <f>#REF!-AV432</f>
        <v>#REF!</v>
      </c>
      <c r="BA432" s="195" t="e">
        <f t="shared" si="529"/>
        <v>#REF!</v>
      </c>
      <c r="BB432" s="117"/>
      <c r="BC432" s="117"/>
      <c r="BD432" s="117"/>
      <c r="BE432" s="117"/>
    </row>
    <row r="433" spans="2:59" s="120" customFormat="1" ht="35.25" hidden="1" customHeight="1" x14ac:dyDescent="0.25">
      <c r="B433" s="115"/>
      <c r="C433" s="113" t="s">
        <v>75</v>
      </c>
      <c r="D433" s="117"/>
      <c r="E433" s="117">
        <f t="shared" si="540"/>
        <v>0</v>
      </c>
      <c r="F433" s="117">
        <v>0</v>
      </c>
      <c r="G433" s="117"/>
      <c r="H433" s="117"/>
      <c r="I433" s="117"/>
      <c r="J433" s="117"/>
      <c r="K433" s="106">
        <f t="shared" si="527"/>
        <v>0</v>
      </c>
      <c r="L433" s="117">
        <v>0</v>
      </c>
      <c r="M433" s="117"/>
      <c r="N433" s="117"/>
      <c r="O433" s="118" t="e">
        <f t="shared" si="541"/>
        <v>#REF!</v>
      </c>
      <c r="P433" s="117"/>
      <c r="Q433" s="118" t="e">
        <f>#REF!-L433</f>
        <v>#REF!</v>
      </c>
      <c r="R433" s="117"/>
      <c r="S433" s="117"/>
      <c r="T433" s="117"/>
      <c r="U433" s="117"/>
      <c r="V433" s="117"/>
      <c r="W433" s="118" t="e">
        <f t="shared" si="542"/>
        <v>#REF!</v>
      </c>
      <c r="X433" s="117"/>
      <c r="Y433" s="118" t="e">
        <f>#REF!-U433</f>
        <v>#REF!</v>
      </c>
      <c r="Z433" s="117"/>
      <c r="AA433" s="117"/>
      <c r="AB433" s="117"/>
      <c r="AC433" s="117"/>
      <c r="AD433" s="117"/>
      <c r="AE433" s="118" t="e">
        <f t="shared" si="543"/>
        <v>#REF!</v>
      </c>
      <c r="AF433" s="117"/>
      <c r="AG433" s="118" t="e">
        <f>#REF!-AC433</f>
        <v>#REF!</v>
      </c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06">
        <f t="shared" si="528"/>
        <v>0</v>
      </c>
      <c r="AU433" s="117"/>
      <c r="AV433" s="117"/>
      <c r="AW433" s="117"/>
      <c r="AX433" s="117" t="e">
        <f t="shared" si="544"/>
        <v>#REF!</v>
      </c>
      <c r="AY433" s="195" t="e">
        <f t="shared" si="526"/>
        <v>#REF!</v>
      </c>
      <c r="AZ433" s="118" t="e">
        <f>#REF!-AV433</f>
        <v>#REF!</v>
      </c>
      <c r="BA433" s="195" t="e">
        <f t="shared" si="529"/>
        <v>#REF!</v>
      </c>
      <c r="BB433" s="117"/>
      <c r="BC433" s="117"/>
      <c r="BD433" s="117"/>
      <c r="BE433" s="117"/>
    </row>
    <row r="434" spans="2:59" s="120" customFormat="1" ht="86.25" hidden="1" customHeight="1" x14ac:dyDescent="0.25">
      <c r="B434" s="244" t="s">
        <v>31</v>
      </c>
      <c r="C434" s="245" t="s">
        <v>190</v>
      </c>
      <c r="D434" s="139">
        <v>0</v>
      </c>
      <c r="E434" s="139">
        <v>0</v>
      </c>
      <c r="F434" s="139">
        <v>0</v>
      </c>
      <c r="G434" s="139">
        <v>0</v>
      </c>
      <c r="H434" s="139">
        <v>0</v>
      </c>
      <c r="I434" s="139">
        <v>0</v>
      </c>
      <c r="J434" s="139">
        <v>0</v>
      </c>
      <c r="K434" s="106">
        <f t="shared" si="527"/>
        <v>0</v>
      </c>
      <c r="L434" s="139">
        <v>0</v>
      </c>
      <c r="M434" s="139"/>
      <c r="N434" s="139">
        <v>0</v>
      </c>
      <c r="O434" s="164">
        <v>0</v>
      </c>
      <c r="P434" s="139"/>
      <c r="Q434" s="164">
        <v>0</v>
      </c>
      <c r="R434" s="139"/>
      <c r="S434" s="139"/>
      <c r="T434" s="139"/>
      <c r="U434" s="139">
        <v>0</v>
      </c>
      <c r="V434" s="139"/>
      <c r="W434" s="164">
        <v>0</v>
      </c>
      <c r="X434" s="139"/>
      <c r="Y434" s="164">
        <v>0</v>
      </c>
      <c r="Z434" s="139"/>
      <c r="AA434" s="139"/>
      <c r="AB434" s="139"/>
      <c r="AC434" s="139">
        <v>0</v>
      </c>
      <c r="AD434" s="139"/>
      <c r="AE434" s="164">
        <v>0</v>
      </c>
      <c r="AF434" s="139"/>
      <c r="AG434" s="164">
        <v>0</v>
      </c>
      <c r="AH434" s="139"/>
      <c r="AI434" s="139"/>
      <c r="AJ434" s="139"/>
      <c r="AK434" s="139">
        <v>0</v>
      </c>
      <c r="AL434" s="139"/>
      <c r="AM434" s="139">
        <v>0</v>
      </c>
      <c r="AN434" s="139"/>
      <c r="AO434" s="139">
        <v>0</v>
      </c>
      <c r="AP434" s="139">
        <v>0</v>
      </c>
      <c r="AQ434" s="139">
        <v>0</v>
      </c>
      <c r="AR434" s="139"/>
      <c r="AS434" s="139">
        <v>0</v>
      </c>
      <c r="AT434" s="106">
        <f t="shared" si="528"/>
        <v>0</v>
      </c>
      <c r="AU434" s="139">
        <v>0</v>
      </c>
      <c r="AV434" s="139"/>
      <c r="AW434" s="139">
        <v>0</v>
      </c>
      <c r="AX434" s="139">
        <v>0</v>
      </c>
      <c r="AY434" s="195" t="e">
        <f t="shared" si="526"/>
        <v>#DIV/0!</v>
      </c>
      <c r="AZ434" s="164">
        <v>0</v>
      </c>
      <c r="BA434" s="195" t="e">
        <f t="shared" si="529"/>
        <v>#DIV/0!</v>
      </c>
      <c r="BB434" s="139"/>
      <c r="BC434" s="139"/>
      <c r="BD434" s="139">
        <v>0</v>
      </c>
      <c r="BE434" s="139"/>
    </row>
    <row r="435" spans="2:59" s="109" customFormat="1" ht="90.75" hidden="1" customHeight="1" x14ac:dyDescent="0.25">
      <c r="B435" s="244" t="s">
        <v>32</v>
      </c>
      <c r="C435" s="245" t="s">
        <v>191</v>
      </c>
      <c r="D435" s="106">
        <v>0</v>
      </c>
      <c r="E435" s="106">
        <v>0</v>
      </c>
      <c r="F435" s="106">
        <v>0</v>
      </c>
      <c r="G435" s="106">
        <v>0</v>
      </c>
      <c r="H435" s="106">
        <v>0</v>
      </c>
      <c r="I435" s="106">
        <v>0</v>
      </c>
      <c r="J435" s="106">
        <v>0</v>
      </c>
      <c r="K435" s="106">
        <f t="shared" si="527"/>
        <v>0</v>
      </c>
      <c r="L435" s="106">
        <v>0</v>
      </c>
      <c r="M435" s="106"/>
      <c r="N435" s="106">
        <v>0</v>
      </c>
      <c r="O435" s="112">
        <v>0</v>
      </c>
      <c r="P435" s="106"/>
      <c r="Q435" s="112">
        <v>0</v>
      </c>
      <c r="R435" s="106"/>
      <c r="S435" s="106"/>
      <c r="T435" s="106"/>
      <c r="U435" s="106">
        <v>0</v>
      </c>
      <c r="V435" s="106"/>
      <c r="W435" s="112">
        <v>0</v>
      </c>
      <c r="X435" s="106"/>
      <c r="Y435" s="112">
        <v>0</v>
      </c>
      <c r="Z435" s="106"/>
      <c r="AA435" s="106"/>
      <c r="AB435" s="106"/>
      <c r="AC435" s="106">
        <v>0</v>
      </c>
      <c r="AD435" s="106"/>
      <c r="AE435" s="112">
        <v>0</v>
      </c>
      <c r="AF435" s="106"/>
      <c r="AG435" s="112">
        <v>0</v>
      </c>
      <c r="AH435" s="106"/>
      <c r="AI435" s="106"/>
      <c r="AJ435" s="106"/>
      <c r="AK435" s="106">
        <v>0</v>
      </c>
      <c r="AL435" s="106"/>
      <c r="AM435" s="106">
        <v>0</v>
      </c>
      <c r="AN435" s="106"/>
      <c r="AO435" s="106">
        <v>0</v>
      </c>
      <c r="AP435" s="106">
        <v>0</v>
      </c>
      <c r="AQ435" s="106">
        <v>0</v>
      </c>
      <c r="AR435" s="106"/>
      <c r="AS435" s="106">
        <v>0</v>
      </c>
      <c r="AT435" s="106">
        <f t="shared" si="528"/>
        <v>0</v>
      </c>
      <c r="AU435" s="106">
        <v>0</v>
      </c>
      <c r="AV435" s="106"/>
      <c r="AW435" s="106">
        <v>0</v>
      </c>
      <c r="AX435" s="106">
        <v>0</v>
      </c>
      <c r="AY435" s="195" t="e">
        <f t="shared" si="526"/>
        <v>#DIV/0!</v>
      </c>
      <c r="AZ435" s="112">
        <v>0</v>
      </c>
      <c r="BA435" s="195" t="e">
        <f t="shared" si="529"/>
        <v>#DIV/0!</v>
      </c>
      <c r="BB435" s="106"/>
      <c r="BC435" s="106"/>
      <c r="BD435" s="106">
        <v>0</v>
      </c>
      <c r="BE435" s="106"/>
      <c r="BF435" s="108"/>
      <c r="BG435" s="108"/>
    </row>
    <row r="436" spans="2:59" s="109" customFormat="1" ht="180" hidden="1" customHeight="1" x14ac:dyDescent="0.25">
      <c r="B436" s="125" t="s">
        <v>60</v>
      </c>
      <c r="C436" s="234" t="s">
        <v>183</v>
      </c>
      <c r="D436" s="106"/>
      <c r="E436" s="106"/>
      <c r="F436" s="106"/>
      <c r="G436" s="106"/>
      <c r="H436" s="106"/>
      <c r="I436" s="106"/>
      <c r="J436" s="106"/>
      <c r="K436" s="106">
        <f t="shared" si="527"/>
        <v>0</v>
      </c>
      <c r="L436" s="106"/>
      <c r="M436" s="106"/>
      <c r="N436" s="106"/>
      <c r="O436" s="112">
        <f>U436</f>
        <v>0</v>
      </c>
      <c r="P436" s="106"/>
      <c r="Q436" s="112"/>
      <c r="R436" s="106"/>
      <c r="S436" s="106"/>
      <c r="T436" s="106"/>
      <c r="U436" s="106">
        <v>0</v>
      </c>
      <c r="V436" s="106"/>
      <c r="W436" s="112">
        <f>AC436</f>
        <v>0</v>
      </c>
      <c r="X436" s="106"/>
      <c r="Y436" s="112"/>
      <c r="Z436" s="106"/>
      <c r="AA436" s="106"/>
      <c r="AB436" s="106"/>
      <c r="AC436" s="106">
        <v>0</v>
      </c>
      <c r="AD436" s="106"/>
      <c r="AE436" s="112">
        <f>AK436</f>
        <v>0</v>
      </c>
      <c r="AF436" s="106"/>
      <c r="AG436" s="112"/>
      <c r="AH436" s="106"/>
      <c r="AI436" s="106"/>
      <c r="AJ436" s="106"/>
      <c r="AK436" s="106">
        <v>0</v>
      </c>
      <c r="AL436" s="106"/>
      <c r="AM436" s="106"/>
      <c r="AN436" s="106"/>
      <c r="AO436" s="106">
        <f>AW436-AC436</f>
        <v>75549.461750000002</v>
      </c>
      <c r="AP436" s="106"/>
      <c r="AQ436" s="106"/>
      <c r="AR436" s="106"/>
      <c r="AS436" s="106"/>
      <c r="AT436" s="106">
        <f t="shared" si="528"/>
        <v>75549.461750000002</v>
      </c>
      <c r="AU436" s="106"/>
      <c r="AV436" s="106"/>
      <c r="AW436" s="106">
        <v>75549.461750000002</v>
      </c>
      <c r="AX436" s="106">
        <f>BD436</f>
        <v>0</v>
      </c>
      <c r="AY436" s="195" t="e">
        <f t="shared" si="526"/>
        <v>#DIV/0!</v>
      </c>
      <c r="AZ436" s="112"/>
      <c r="BA436" s="195" t="e">
        <f t="shared" si="529"/>
        <v>#DIV/0!</v>
      </c>
      <c r="BB436" s="106"/>
      <c r="BC436" s="106"/>
      <c r="BD436" s="106">
        <v>0</v>
      </c>
      <c r="BE436" s="106"/>
      <c r="BF436" s="108"/>
      <c r="BG436" s="108"/>
    </row>
    <row r="437" spans="2:59" s="109" customFormat="1" ht="81" hidden="1" customHeight="1" x14ac:dyDescent="0.25">
      <c r="B437" s="246"/>
      <c r="C437" s="247"/>
      <c r="D437" s="248"/>
      <c r="E437" s="248"/>
      <c r="F437" s="248"/>
      <c r="G437" s="248"/>
      <c r="H437" s="248"/>
      <c r="I437" s="248"/>
      <c r="J437" s="248"/>
      <c r="K437" s="248"/>
      <c r="L437" s="248"/>
      <c r="M437" s="248"/>
      <c r="N437" s="248"/>
      <c r="O437" s="249"/>
      <c r="P437" s="248"/>
      <c r="Q437" s="249"/>
      <c r="R437" s="248"/>
      <c r="S437" s="248"/>
      <c r="T437" s="248"/>
      <c r="U437" s="248"/>
      <c r="V437" s="248"/>
      <c r="W437" s="249"/>
      <c r="X437" s="248"/>
      <c r="Y437" s="249"/>
      <c r="Z437" s="248"/>
      <c r="AA437" s="248"/>
      <c r="AB437" s="248"/>
      <c r="AC437" s="248"/>
      <c r="AD437" s="248"/>
      <c r="AE437" s="249"/>
      <c r="AF437" s="248"/>
      <c r="AG437" s="249"/>
      <c r="AH437" s="248"/>
      <c r="AI437" s="248"/>
      <c r="AJ437" s="248"/>
      <c r="AK437" s="248"/>
      <c r="AL437" s="248"/>
      <c r="AM437" s="248"/>
      <c r="AN437" s="248"/>
      <c r="AO437" s="148"/>
      <c r="AP437" s="248"/>
      <c r="AQ437" s="248"/>
      <c r="AR437" s="248"/>
      <c r="AS437" s="148"/>
      <c r="AT437" s="248"/>
      <c r="AU437" s="248"/>
      <c r="AV437" s="248"/>
      <c r="AW437" s="148"/>
      <c r="AX437" s="248"/>
      <c r="AY437" s="195" t="e">
        <f t="shared" si="526"/>
        <v>#DIV/0!</v>
      </c>
      <c r="AZ437" s="249"/>
      <c r="BA437" s="195" t="e">
        <f t="shared" si="529"/>
        <v>#DIV/0!</v>
      </c>
      <c r="BB437" s="248"/>
      <c r="BC437" s="248"/>
      <c r="BD437" s="248"/>
      <c r="BE437" s="248"/>
      <c r="BF437" s="108"/>
      <c r="BG437" s="108"/>
    </row>
    <row r="438" spans="2:59" s="109" customFormat="1" ht="81" hidden="1" customHeight="1" x14ac:dyDescent="0.25">
      <c r="B438" s="250"/>
      <c r="C438" s="251"/>
      <c r="D438" s="252"/>
      <c r="E438" s="252"/>
      <c r="F438" s="252"/>
      <c r="G438" s="252"/>
      <c r="H438" s="252"/>
      <c r="I438" s="252"/>
      <c r="J438" s="252"/>
      <c r="K438" s="252"/>
      <c r="L438" s="252"/>
      <c r="M438" s="252"/>
      <c r="N438" s="252"/>
      <c r="O438" s="253"/>
      <c r="P438" s="252"/>
      <c r="Q438" s="253"/>
      <c r="R438" s="252"/>
      <c r="S438" s="252"/>
      <c r="T438" s="252"/>
      <c r="U438" s="252"/>
      <c r="V438" s="252"/>
      <c r="W438" s="253"/>
      <c r="X438" s="252"/>
      <c r="Y438" s="253"/>
      <c r="Z438" s="252"/>
      <c r="AA438" s="252"/>
      <c r="AB438" s="252"/>
      <c r="AC438" s="252"/>
      <c r="AD438" s="252"/>
      <c r="AE438" s="253"/>
      <c r="AF438" s="252"/>
      <c r="AG438" s="253"/>
      <c r="AH438" s="252"/>
      <c r="AI438" s="252"/>
      <c r="AJ438" s="252"/>
      <c r="AK438" s="252"/>
      <c r="AL438" s="252"/>
      <c r="AM438" s="252"/>
      <c r="AN438" s="252"/>
      <c r="AO438" s="148"/>
      <c r="AP438" s="252"/>
      <c r="AQ438" s="252"/>
      <c r="AR438" s="252"/>
      <c r="AS438" s="148"/>
      <c r="AT438" s="252"/>
      <c r="AU438" s="252"/>
      <c r="AV438" s="252"/>
      <c r="AW438" s="148"/>
      <c r="AX438" s="252"/>
      <c r="AY438" s="195" t="e">
        <f t="shared" si="526"/>
        <v>#DIV/0!</v>
      </c>
      <c r="AZ438" s="253"/>
      <c r="BA438" s="195" t="e">
        <f t="shared" si="529"/>
        <v>#DIV/0!</v>
      </c>
      <c r="BB438" s="252"/>
      <c r="BC438" s="252"/>
      <c r="BD438" s="252"/>
      <c r="BE438" s="252"/>
      <c r="BF438" s="108"/>
      <c r="BG438" s="108"/>
    </row>
    <row r="439" spans="2:59" s="109" customFormat="1" ht="180" hidden="1" customHeight="1" x14ac:dyDescent="0.25">
      <c r="B439" s="254"/>
      <c r="C439" s="255"/>
      <c r="D439" s="256"/>
      <c r="E439" s="256"/>
      <c r="F439" s="256"/>
      <c r="G439" s="256"/>
      <c r="H439" s="256"/>
      <c r="I439" s="256"/>
      <c r="J439" s="256"/>
      <c r="K439" s="256"/>
      <c r="L439" s="256"/>
      <c r="M439" s="148"/>
      <c r="N439" s="148"/>
      <c r="O439" s="257"/>
      <c r="P439" s="256"/>
      <c r="Q439" s="257"/>
      <c r="R439" s="256"/>
      <c r="S439" s="256"/>
      <c r="T439" s="256"/>
      <c r="U439" s="256"/>
      <c r="V439" s="256"/>
      <c r="W439" s="257"/>
      <c r="X439" s="256"/>
      <c r="Y439" s="257"/>
      <c r="Z439" s="256"/>
      <c r="AA439" s="256"/>
      <c r="AB439" s="256"/>
      <c r="AC439" s="256"/>
      <c r="AD439" s="256"/>
      <c r="AE439" s="257"/>
      <c r="AF439" s="256"/>
      <c r="AG439" s="257"/>
      <c r="AH439" s="256"/>
      <c r="AI439" s="256"/>
      <c r="AJ439" s="256"/>
      <c r="AK439" s="256"/>
      <c r="AL439" s="256"/>
      <c r="AM439" s="256"/>
      <c r="AN439" s="148"/>
      <c r="AO439" s="148"/>
      <c r="AP439" s="256"/>
      <c r="AQ439" s="256"/>
      <c r="AR439" s="148"/>
      <c r="AS439" s="148"/>
      <c r="AT439" s="256"/>
      <c r="AU439" s="256"/>
      <c r="AV439" s="148"/>
      <c r="AW439" s="148"/>
      <c r="AX439" s="256"/>
      <c r="AY439" s="195" t="e">
        <f t="shared" si="526"/>
        <v>#DIV/0!</v>
      </c>
      <c r="AZ439" s="257"/>
      <c r="BA439" s="195" t="e">
        <f t="shared" si="529"/>
        <v>#DIV/0!</v>
      </c>
      <c r="BB439" s="256"/>
      <c r="BC439" s="256"/>
      <c r="BD439" s="256"/>
      <c r="BE439" s="256"/>
      <c r="BF439" s="108"/>
      <c r="BG439" s="108"/>
    </row>
    <row r="440" spans="2:59" s="109" customFormat="1" ht="45.75" hidden="1" customHeight="1" x14ac:dyDescent="0.25">
      <c r="B440" s="254"/>
      <c r="C440" s="258"/>
      <c r="D440" s="256"/>
      <c r="E440" s="256"/>
      <c r="F440" s="256"/>
      <c r="G440" s="256"/>
      <c r="H440" s="256"/>
      <c r="I440" s="256"/>
      <c r="J440" s="256"/>
      <c r="K440" s="256"/>
      <c r="L440" s="256"/>
      <c r="M440" s="148"/>
      <c r="N440" s="148"/>
      <c r="O440" s="257"/>
      <c r="P440" s="256"/>
      <c r="Q440" s="257"/>
      <c r="R440" s="256"/>
      <c r="S440" s="256"/>
      <c r="T440" s="256"/>
      <c r="U440" s="256"/>
      <c r="V440" s="256"/>
      <c r="W440" s="257"/>
      <c r="X440" s="256"/>
      <c r="Y440" s="257"/>
      <c r="Z440" s="256"/>
      <c r="AA440" s="256"/>
      <c r="AB440" s="256"/>
      <c r="AC440" s="256"/>
      <c r="AD440" s="256"/>
      <c r="AE440" s="257"/>
      <c r="AF440" s="256"/>
      <c r="AG440" s="257"/>
      <c r="AH440" s="256"/>
      <c r="AI440" s="256"/>
      <c r="AJ440" s="256"/>
      <c r="AK440" s="256"/>
      <c r="AL440" s="256"/>
      <c r="AM440" s="256"/>
      <c r="AN440" s="148"/>
      <c r="AO440" s="148"/>
      <c r="AP440" s="256"/>
      <c r="AQ440" s="256"/>
      <c r="AR440" s="148"/>
      <c r="AS440" s="148"/>
      <c r="AT440" s="256"/>
      <c r="AU440" s="256"/>
      <c r="AV440" s="148"/>
      <c r="AW440" s="148"/>
      <c r="AX440" s="256"/>
      <c r="AY440" s="195" t="e">
        <f t="shared" si="526"/>
        <v>#DIV/0!</v>
      </c>
      <c r="AZ440" s="257"/>
      <c r="BA440" s="195" t="e">
        <f t="shared" si="529"/>
        <v>#DIV/0!</v>
      </c>
      <c r="BB440" s="256"/>
      <c r="BC440" s="256"/>
      <c r="BD440" s="256"/>
      <c r="BE440" s="256"/>
      <c r="BF440" s="108"/>
      <c r="BG440" s="108"/>
    </row>
    <row r="441" spans="2:59" s="109" customFormat="1" ht="36" hidden="1" customHeight="1" x14ac:dyDescent="0.25">
      <c r="B441" s="254"/>
      <c r="C441" s="259"/>
      <c r="D441" s="256"/>
      <c r="E441" s="148"/>
      <c r="F441" s="148"/>
      <c r="G441" s="256"/>
      <c r="H441" s="148"/>
      <c r="I441" s="148"/>
      <c r="J441" s="256"/>
      <c r="K441" s="148"/>
      <c r="L441" s="148"/>
      <c r="M441" s="148"/>
      <c r="N441" s="148"/>
      <c r="O441" s="148"/>
      <c r="P441" s="148"/>
      <c r="Q441" s="148"/>
      <c r="R441" s="148"/>
      <c r="S441" s="256"/>
      <c r="T441" s="256"/>
      <c r="U441" s="256"/>
      <c r="V441" s="256"/>
      <c r="W441" s="148"/>
      <c r="X441" s="148"/>
      <c r="Y441" s="148"/>
      <c r="Z441" s="148"/>
      <c r="AA441" s="256"/>
      <c r="AB441" s="256"/>
      <c r="AC441" s="256"/>
      <c r="AD441" s="256"/>
      <c r="AE441" s="148"/>
      <c r="AF441" s="148"/>
      <c r="AG441" s="148"/>
      <c r="AH441" s="148"/>
      <c r="AI441" s="256"/>
      <c r="AJ441" s="256"/>
      <c r="AK441" s="256"/>
      <c r="AL441" s="256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95" t="e">
        <f t="shared" si="526"/>
        <v>#DIV/0!</v>
      </c>
      <c r="AZ441" s="148"/>
      <c r="BA441" s="195" t="e">
        <f t="shared" si="529"/>
        <v>#DIV/0!</v>
      </c>
      <c r="BB441" s="256"/>
      <c r="BC441" s="256"/>
      <c r="BD441" s="256"/>
      <c r="BE441" s="256"/>
      <c r="BF441" s="108"/>
      <c r="BG441" s="108"/>
    </row>
    <row r="442" spans="2:59" s="109" customFormat="1" ht="30" hidden="1" customHeight="1" x14ac:dyDescent="0.25">
      <c r="B442" s="254"/>
      <c r="C442" s="259"/>
      <c r="D442" s="256"/>
      <c r="E442" s="148"/>
      <c r="F442" s="148"/>
      <c r="G442" s="256"/>
      <c r="H442" s="148"/>
      <c r="I442" s="148"/>
      <c r="J442" s="256"/>
      <c r="K442" s="148"/>
      <c r="L442" s="148"/>
      <c r="M442" s="148"/>
      <c r="N442" s="148"/>
      <c r="O442" s="148"/>
      <c r="P442" s="148"/>
      <c r="Q442" s="148"/>
      <c r="R442" s="148"/>
      <c r="S442" s="256"/>
      <c r="T442" s="256"/>
      <c r="U442" s="256"/>
      <c r="V442" s="256"/>
      <c r="W442" s="148"/>
      <c r="X442" s="148"/>
      <c r="Y442" s="148"/>
      <c r="Z442" s="148"/>
      <c r="AA442" s="256"/>
      <c r="AB442" s="256"/>
      <c r="AC442" s="256"/>
      <c r="AD442" s="256"/>
      <c r="AE442" s="148"/>
      <c r="AF442" s="148"/>
      <c r="AG442" s="148"/>
      <c r="AH442" s="148"/>
      <c r="AI442" s="256"/>
      <c r="AJ442" s="256"/>
      <c r="AK442" s="256"/>
      <c r="AL442" s="256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95" t="e">
        <f t="shared" si="526"/>
        <v>#DIV/0!</v>
      </c>
      <c r="AZ442" s="148"/>
      <c r="BA442" s="195" t="e">
        <f t="shared" si="529"/>
        <v>#DIV/0!</v>
      </c>
      <c r="BB442" s="256"/>
      <c r="BC442" s="256"/>
      <c r="BD442" s="256"/>
      <c r="BE442" s="256"/>
      <c r="BF442" s="108"/>
      <c r="BG442" s="108"/>
    </row>
    <row r="443" spans="2:59" s="109" customFormat="1" ht="45" hidden="1" customHeight="1" x14ac:dyDescent="0.25">
      <c r="B443" s="254"/>
      <c r="C443" s="259"/>
      <c r="D443" s="256"/>
      <c r="E443" s="148"/>
      <c r="F443" s="148"/>
      <c r="G443" s="256"/>
      <c r="H443" s="256"/>
      <c r="I443" s="256"/>
      <c r="J443" s="256"/>
      <c r="K443" s="256"/>
      <c r="L443" s="148"/>
      <c r="M443" s="148"/>
      <c r="N443" s="148"/>
      <c r="O443" s="148"/>
      <c r="P443" s="148"/>
      <c r="Q443" s="148"/>
      <c r="R443" s="148"/>
      <c r="S443" s="256"/>
      <c r="T443" s="256"/>
      <c r="U443" s="256"/>
      <c r="V443" s="256"/>
      <c r="W443" s="148"/>
      <c r="X443" s="148"/>
      <c r="Y443" s="148"/>
      <c r="Z443" s="148"/>
      <c r="AA443" s="256"/>
      <c r="AB443" s="256"/>
      <c r="AC443" s="256"/>
      <c r="AD443" s="256"/>
      <c r="AE443" s="148"/>
      <c r="AF443" s="148"/>
      <c r="AG443" s="148"/>
      <c r="AH443" s="148"/>
      <c r="AI443" s="256"/>
      <c r="AJ443" s="256"/>
      <c r="AK443" s="256"/>
      <c r="AL443" s="256"/>
      <c r="AM443" s="148"/>
      <c r="AN443" s="148"/>
      <c r="AO443" s="148"/>
      <c r="AP443" s="256"/>
      <c r="AQ443" s="148"/>
      <c r="AR443" s="148"/>
      <c r="AS443" s="148"/>
      <c r="AT443" s="148"/>
      <c r="AU443" s="148"/>
      <c r="AV443" s="148"/>
      <c r="AW443" s="148"/>
      <c r="AX443" s="148"/>
      <c r="AY443" s="195" t="e">
        <f t="shared" si="526"/>
        <v>#DIV/0!</v>
      </c>
      <c r="AZ443" s="148"/>
      <c r="BA443" s="195" t="e">
        <f t="shared" si="529"/>
        <v>#DIV/0!</v>
      </c>
      <c r="BB443" s="256"/>
      <c r="BC443" s="256"/>
      <c r="BD443" s="256"/>
      <c r="BE443" s="256"/>
      <c r="BF443" s="108"/>
      <c r="BG443" s="108"/>
    </row>
    <row r="444" spans="2:59" s="109" customFormat="1" ht="56.25" hidden="1" customHeight="1" x14ac:dyDescent="0.25">
      <c r="B444" s="254"/>
      <c r="C444" s="259"/>
      <c r="D444" s="256"/>
      <c r="E444" s="148"/>
      <c r="F444" s="148"/>
      <c r="G444" s="256"/>
      <c r="H444" s="256"/>
      <c r="I444" s="256"/>
      <c r="J444" s="256"/>
      <c r="K444" s="148"/>
      <c r="L444" s="148"/>
      <c r="M444" s="148"/>
      <c r="N444" s="148"/>
      <c r="O444" s="148"/>
      <c r="P444" s="148"/>
      <c r="Q444" s="148"/>
      <c r="R444" s="148"/>
      <c r="S444" s="256"/>
      <c r="T444" s="256"/>
      <c r="U444" s="256"/>
      <c r="V444" s="256"/>
      <c r="W444" s="148"/>
      <c r="X444" s="148"/>
      <c r="Y444" s="148"/>
      <c r="Z444" s="148"/>
      <c r="AA444" s="256"/>
      <c r="AB444" s="256"/>
      <c r="AC444" s="256"/>
      <c r="AD444" s="256"/>
      <c r="AE444" s="148"/>
      <c r="AF444" s="148"/>
      <c r="AG444" s="148"/>
      <c r="AH444" s="148"/>
      <c r="AI444" s="256"/>
      <c r="AJ444" s="256"/>
      <c r="AK444" s="256"/>
      <c r="AL444" s="256"/>
      <c r="AM444" s="148"/>
      <c r="AN444" s="148"/>
      <c r="AO444" s="148"/>
      <c r="AP444" s="256"/>
      <c r="AQ444" s="148"/>
      <c r="AR444" s="148"/>
      <c r="AS444" s="148"/>
      <c r="AT444" s="256"/>
      <c r="AU444" s="148"/>
      <c r="AV444" s="148"/>
      <c r="AW444" s="148"/>
      <c r="AX444" s="148"/>
      <c r="AY444" s="195" t="e">
        <f t="shared" si="526"/>
        <v>#DIV/0!</v>
      </c>
      <c r="AZ444" s="148"/>
      <c r="BA444" s="195" t="e">
        <f t="shared" si="529"/>
        <v>#DIV/0!</v>
      </c>
      <c r="BB444" s="256"/>
      <c r="BC444" s="256"/>
      <c r="BD444" s="256"/>
      <c r="BE444" s="256"/>
      <c r="BF444" s="108"/>
      <c r="BG444" s="108"/>
    </row>
    <row r="445" spans="2:59" s="86" customFormat="1" ht="46.5" hidden="1" customHeight="1" x14ac:dyDescent="0.25">
      <c r="B445" s="260"/>
      <c r="C445" s="261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2"/>
      <c r="P445" s="262"/>
      <c r="Q445" s="262"/>
      <c r="R445" s="262"/>
      <c r="S445" s="262"/>
      <c r="T445" s="262"/>
      <c r="U445" s="262"/>
      <c r="V445" s="262"/>
      <c r="W445" s="262"/>
      <c r="X445" s="262"/>
      <c r="Y445" s="262"/>
      <c r="Z445" s="262"/>
      <c r="AA445" s="262"/>
      <c r="AB445" s="262"/>
      <c r="AC445" s="262"/>
      <c r="AD445" s="262"/>
      <c r="AE445" s="262"/>
      <c r="AF445" s="262"/>
      <c r="AG445" s="262"/>
      <c r="AH445" s="262"/>
      <c r="AI445" s="262"/>
      <c r="AJ445" s="262"/>
      <c r="AK445" s="262"/>
      <c r="AL445" s="262"/>
      <c r="AM445" s="262"/>
      <c r="AN445" s="262"/>
      <c r="AO445" s="262"/>
      <c r="AP445" s="262"/>
      <c r="AQ445" s="262"/>
      <c r="AR445" s="262"/>
      <c r="AS445" s="262"/>
      <c r="AT445" s="262"/>
      <c r="AU445" s="262"/>
      <c r="AV445" s="262"/>
      <c r="AW445" s="262"/>
      <c r="AX445" s="262"/>
      <c r="AY445" s="195" t="e">
        <f t="shared" si="526"/>
        <v>#DIV/0!</v>
      </c>
      <c r="AZ445" s="262"/>
      <c r="BA445" s="195" t="e">
        <f t="shared" si="529"/>
        <v>#DIV/0!</v>
      </c>
      <c r="BB445" s="262"/>
      <c r="BC445" s="262"/>
      <c r="BD445" s="262"/>
      <c r="BE445" s="262"/>
    </row>
    <row r="446" spans="2:59" s="109" customFormat="1" ht="137.25" hidden="1" customHeight="1" x14ac:dyDescent="0.25">
      <c r="B446" s="254" t="s">
        <v>192</v>
      </c>
      <c r="C446" s="255" t="s">
        <v>193</v>
      </c>
      <c r="D446" s="256">
        <f>D424</f>
        <v>0</v>
      </c>
      <c r="E446" s="256">
        <f>F446</f>
        <v>0</v>
      </c>
      <c r="F446" s="256">
        <f>F448+F449+F450</f>
        <v>0</v>
      </c>
      <c r="G446" s="256">
        <f t="shared" ref="G446:J446" si="545">G424</f>
        <v>0</v>
      </c>
      <c r="H446" s="256" t="e">
        <f>I446</f>
        <v>#REF!</v>
      </c>
      <c r="I446" s="256" t="e">
        <f>I448+I449+I450</f>
        <v>#REF!</v>
      </c>
      <c r="J446" s="256">
        <f t="shared" si="545"/>
        <v>0</v>
      </c>
      <c r="K446" s="256">
        <f>L446</f>
        <v>0</v>
      </c>
      <c r="L446" s="256">
        <f>L447+L451</f>
        <v>0</v>
      </c>
      <c r="M446" s="256"/>
      <c r="N446" s="148"/>
      <c r="O446" s="256" t="e">
        <f>Q446</f>
        <v>#REF!</v>
      </c>
      <c r="P446" s="256"/>
      <c r="Q446" s="256" t="e">
        <f>Q447+Q451</f>
        <v>#REF!</v>
      </c>
      <c r="R446" s="256"/>
      <c r="S446" s="256"/>
      <c r="T446" s="256"/>
      <c r="U446" s="256">
        <f>U424</f>
        <v>0</v>
      </c>
      <c r="V446" s="256"/>
      <c r="W446" s="256" t="e">
        <f>Y446</f>
        <v>#REF!</v>
      </c>
      <c r="X446" s="256"/>
      <c r="Y446" s="256" t="e">
        <f>Y447+Y451</f>
        <v>#REF!</v>
      </c>
      <c r="Z446" s="256"/>
      <c r="AA446" s="256"/>
      <c r="AB446" s="256"/>
      <c r="AC446" s="256">
        <f>AC424</f>
        <v>0</v>
      </c>
      <c r="AD446" s="256"/>
      <c r="AE446" s="256" t="e">
        <f>AG446</f>
        <v>#REF!</v>
      </c>
      <c r="AF446" s="256"/>
      <c r="AG446" s="256" t="e">
        <f>AG447+AG451</f>
        <v>#REF!</v>
      </c>
      <c r="AH446" s="256"/>
      <c r="AI446" s="256"/>
      <c r="AJ446" s="256"/>
      <c r="AK446" s="256">
        <f>AK424</f>
        <v>0</v>
      </c>
      <c r="AL446" s="256"/>
      <c r="AM446" s="256">
        <f>AM447+AM451</f>
        <v>0</v>
      </c>
      <c r="AN446" s="256"/>
      <c r="AO446" s="148"/>
      <c r="AP446" s="256" t="e">
        <f>AQ446</f>
        <v>#REF!</v>
      </c>
      <c r="AQ446" s="256" t="e">
        <f>AQ448+AQ449+AQ450</f>
        <v>#REF!</v>
      </c>
      <c r="AR446" s="256"/>
      <c r="AS446" s="148"/>
      <c r="AT446" s="256">
        <f>AU446</f>
        <v>0</v>
      </c>
      <c r="AU446" s="256">
        <f>AU447+AU451</f>
        <v>0</v>
      </c>
      <c r="AV446" s="256"/>
      <c r="AW446" s="148"/>
      <c r="AX446" s="256" t="e">
        <f>AZ446</f>
        <v>#REF!</v>
      </c>
      <c r="AY446" s="195" t="e">
        <f t="shared" si="526"/>
        <v>#REF!</v>
      </c>
      <c r="AZ446" s="256" t="e">
        <f>AZ447+AZ451</f>
        <v>#REF!</v>
      </c>
      <c r="BA446" s="195" t="e">
        <f t="shared" si="529"/>
        <v>#REF!</v>
      </c>
      <c r="BB446" s="256"/>
      <c r="BC446" s="256"/>
      <c r="BD446" s="256">
        <f>BD424</f>
        <v>0</v>
      </c>
      <c r="BE446" s="256"/>
      <c r="BF446" s="108"/>
      <c r="BG446" s="108"/>
    </row>
    <row r="447" spans="2:59" s="109" customFormat="1" ht="45.75" hidden="1" customHeight="1" x14ac:dyDescent="0.25">
      <c r="B447" s="254"/>
      <c r="C447" s="258" t="s">
        <v>56</v>
      </c>
      <c r="D447" s="256"/>
      <c r="E447" s="256"/>
      <c r="F447" s="256"/>
      <c r="G447" s="256"/>
      <c r="H447" s="256"/>
      <c r="I447" s="256"/>
      <c r="J447" s="256"/>
      <c r="K447" s="256">
        <f>L447</f>
        <v>0</v>
      </c>
      <c r="L447" s="256">
        <f>SUM(L448:L450)</f>
        <v>0</v>
      </c>
      <c r="M447" s="148"/>
      <c r="N447" s="148"/>
      <c r="O447" s="256" t="e">
        <f>Q447</f>
        <v>#REF!</v>
      </c>
      <c r="P447" s="256"/>
      <c r="Q447" s="256" t="e">
        <f>SUM(Q448:Q450)</f>
        <v>#REF!</v>
      </c>
      <c r="R447" s="256"/>
      <c r="S447" s="256"/>
      <c r="T447" s="256"/>
      <c r="U447" s="256"/>
      <c r="V447" s="256"/>
      <c r="W447" s="256" t="e">
        <f>Y447</f>
        <v>#REF!</v>
      </c>
      <c r="X447" s="256"/>
      <c r="Y447" s="256" t="e">
        <f>SUM(Y448:Y450)</f>
        <v>#REF!</v>
      </c>
      <c r="Z447" s="256"/>
      <c r="AA447" s="256"/>
      <c r="AB447" s="256"/>
      <c r="AC447" s="256"/>
      <c r="AD447" s="256"/>
      <c r="AE447" s="256" t="e">
        <f>AG447</f>
        <v>#REF!</v>
      </c>
      <c r="AF447" s="256"/>
      <c r="AG447" s="256" t="e">
        <f>SUM(AG448:AG450)</f>
        <v>#REF!</v>
      </c>
      <c r="AH447" s="256"/>
      <c r="AI447" s="256"/>
      <c r="AJ447" s="256"/>
      <c r="AK447" s="256"/>
      <c r="AL447" s="256"/>
      <c r="AM447" s="256">
        <f>SUM(AM448:AM450)</f>
        <v>0</v>
      </c>
      <c r="AN447" s="148"/>
      <c r="AO447" s="148"/>
      <c r="AP447" s="256"/>
      <c r="AQ447" s="256"/>
      <c r="AR447" s="148"/>
      <c r="AS447" s="148"/>
      <c r="AT447" s="256">
        <f>AU447</f>
        <v>0</v>
      </c>
      <c r="AU447" s="256">
        <f>SUM(AU448:AU450)</f>
        <v>0</v>
      </c>
      <c r="AV447" s="148"/>
      <c r="AW447" s="148"/>
      <c r="AX447" s="256" t="e">
        <f>AZ447</f>
        <v>#REF!</v>
      </c>
      <c r="AY447" s="195" t="e">
        <f t="shared" si="526"/>
        <v>#REF!</v>
      </c>
      <c r="AZ447" s="256" t="e">
        <f>SUM(AZ448:AZ450)</f>
        <v>#REF!</v>
      </c>
      <c r="BA447" s="195" t="e">
        <f t="shared" si="529"/>
        <v>#REF!</v>
      </c>
      <c r="BB447" s="256"/>
      <c r="BC447" s="256"/>
      <c r="BD447" s="256"/>
      <c r="BE447" s="256"/>
      <c r="BF447" s="108"/>
      <c r="BG447" s="108"/>
    </row>
    <row r="448" spans="2:59" s="109" customFormat="1" ht="33.75" hidden="1" customHeight="1" x14ac:dyDescent="0.25">
      <c r="B448" s="254"/>
      <c r="C448" s="259" t="s">
        <v>65</v>
      </c>
      <c r="D448" s="256"/>
      <c r="E448" s="148">
        <f>F448</f>
        <v>0</v>
      </c>
      <c r="F448" s="148">
        <v>0</v>
      </c>
      <c r="G448" s="256"/>
      <c r="H448" s="148" t="e">
        <f>I448+J448</f>
        <v>#REF!</v>
      </c>
      <c r="I448" s="148" t="e">
        <f>L448-#REF!</f>
        <v>#REF!</v>
      </c>
      <c r="J448" s="256"/>
      <c r="K448" s="148">
        <f>L448</f>
        <v>0</v>
      </c>
      <c r="L448" s="148">
        <v>0</v>
      </c>
      <c r="M448" s="148"/>
      <c r="N448" s="148"/>
      <c r="O448" s="148" t="e">
        <f>Q448</f>
        <v>#REF!</v>
      </c>
      <c r="P448" s="148"/>
      <c r="Q448" s="148" t="e">
        <f>#REF!-L448</f>
        <v>#REF!</v>
      </c>
      <c r="R448" s="148"/>
      <c r="S448" s="256"/>
      <c r="T448" s="256"/>
      <c r="U448" s="256"/>
      <c r="V448" s="256"/>
      <c r="W448" s="148" t="e">
        <f>Y448</f>
        <v>#REF!</v>
      </c>
      <c r="X448" s="148"/>
      <c r="Y448" s="148" t="e">
        <f>#REF!-U448</f>
        <v>#REF!</v>
      </c>
      <c r="Z448" s="148"/>
      <c r="AA448" s="256"/>
      <c r="AB448" s="256"/>
      <c r="AC448" s="256"/>
      <c r="AD448" s="256"/>
      <c r="AE448" s="148" t="e">
        <f>AG448</f>
        <v>#REF!</v>
      </c>
      <c r="AF448" s="148"/>
      <c r="AG448" s="148" t="e">
        <f>#REF!-AC448</f>
        <v>#REF!</v>
      </c>
      <c r="AH448" s="148"/>
      <c r="AI448" s="256"/>
      <c r="AJ448" s="256"/>
      <c r="AK448" s="256"/>
      <c r="AL448" s="256"/>
      <c r="AM448" s="148">
        <f>AU448-AA448</f>
        <v>0</v>
      </c>
      <c r="AN448" s="148"/>
      <c r="AO448" s="148"/>
      <c r="AP448" s="148" t="e">
        <f>AQ448</f>
        <v>#REF!</v>
      </c>
      <c r="AQ448" s="148" t="e">
        <f>AX448-AE448</f>
        <v>#REF!</v>
      </c>
      <c r="AR448" s="148"/>
      <c r="AS448" s="148"/>
      <c r="AT448" s="148">
        <f>AU448</f>
        <v>0</v>
      </c>
      <c r="AU448" s="148">
        <v>0</v>
      </c>
      <c r="AV448" s="148"/>
      <c r="AW448" s="148"/>
      <c r="AX448" s="148" t="e">
        <f>AZ448</f>
        <v>#REF!</v>
      </c>
      <c r="AY448" s="195" t="e">
        <f t="shared" si="526"/>
        <v>#REF!</v>
      </c>
      <c r="AZ448" s="148" t="e">
        <f>#REF!-AV448</f>
        <v>#REF!</v>
      </c>
      <c r="BA448" s="195" t="e">
        <f t="shared" si="529"/>
        <v>#REF!</v>
      </c>
      <c r="BB448" s="256"/>
      <c r="BC448" s="256"/>
      <c r="BD448" s="256"/>
      <c r="BE448" s="256"/>
      <c r="BF448" s="108"/>
      <c r="BG448" s="108"/>
    </row>
    <row r="449" spans="1:59" s="109" customFormat="1" ht="40.5" hidden="1" customHeight="1" x14ac:dyDescent="0.25">
      <c r="B449" s="254"/>
      <c r="C449" s="259" t="s">
        <v>73</v>
      </c>
      <c r="D449" s="256"/>
      <c r="E449" s="148">
        <f>F449</f>
        <v>0</v>
      </c>
      <c r="F449" s="148">
        <v>0</v>
      </c>
      <c r="G449" s="256"/>
      <c r="H449" s="148" t="e">
        <f>I449+J449</f>
        <v>#REF!</v>
      </c>
      <c r="I449" s="148" t="e">
        <f>L449-#REF!</f>
        <v>#REF!</v>
      </c>
      <c r="J449" s="256"/>
      <c r="K449" s="148">
        <f>L449</f>
        <v>0</v>
      </c>
      <c r="L449" s="148">
        <v>0</v>
      </c>
      <c r="M449" s="148"/>
      <c r="N449" s="148"/>
      <c r="O449" s="148" t="e">
        <f>Q449</f>
        <v>#REF!</v>
      </c>
      <c r="P449" s="148"/>
      <c r="Q449" s="148" t="e">
        <f>#REF!-L449</f>
        <v>#REF!</v>
      </c>
      <c r="R449" s="148"/>
      <c r="S449" s="256"/>
      <c r="T449" s="256"/>
      <c r="U449" s="256"/>
      <c r="V449" s="256"/>
      <c r="W449" s="148" t="e">
        <f>Y449</f>
        <v>#REF!</v>
      </c>
      <c r="X449" s="148"/>
      <c r="Y449" s="148" t="e">
        <f>#REF!-U449</f>
        <v>#REF!</v>
      </c>
      <c r="Z449" s="148"/>
      <c r="AA449" s="256"/>
      <c r="AB449" s="256"/>
      <c r="AC449" s="256"/>
      <c r="AD449" s="256"/>
      <c r="AE449" s="148" t="e">
        <f>AG449</f>
        <v>#REF!</v>
      </c>
      <c r="AF449" s="148"/>
      <c r="AG449" s="148" t="e">
        <f>#REF!-AC449</f>
        <v>#REF!</v>
      </c>
      <c r="AH449" s="148"/>
      <c r="AI449" s="256"/>
      <c r="AJ449" s="256"/>
      <c r="AK449" s="256"/>
      <c r="AL449" s="256"/>
      <c r="AM449" s="148">
        <f>AU449-AA449</f>
        <v>0</v>
      </c>
      <c r="AN449" s="148"/>
      <c r="AO449" s="148"/>
      <c r="AP449" s="148" t="e">
        <f>AQ449</f>
        <v>#REF!</v>
      </c>
      <c r="AQ449" s="148" t="e">
        <f>AX449-AE449</f>
        <v>#REF!</v>
      </c>
      <c r="AR449" s="148"/>
      <c r="AS449" s="148"/>
      <c r="AT449" s="148">
        <f>AU449</f>
        <v>0</v>
      </c>
      <c r="AU449" s="148">
        <v>0</v>
      </c>
      <c r="AV449" s="148"/>
      <c r="AW449" s="148"/>
      <c r="AX449" s="148" t="e">
        <f>AZ449</f>
        <v>#REF!</v>
      </c>
      <c r="AY449" s="195" t="e">
        <f t="shared" si="526"/>
        <v>#REF!</v>
      </c>
      <c r="AZ449" s="148" t="e">
        <f>#REF!-AV449</f>
        <v>#REF!</v>
      </c>
      <c r="BA449" s="195" t="e">
        <f t="shared" si="529"/>
        <v>#REF!</v>
      </c>
      <c r="BB449" s="256"/>
      <c r="BC449" s="256"/>
      <c r="BD449" s="256"/>
      <c r="BE449" s="256"/>
      <c r="BF449" s="108"/>
      <c r="BG449" s="108"/>
    </row>
    <row r="450" spans="1:59" s="109" customFormat="1" ht="28.5" hidden="1" customHeight="1" x14ac:dyDescent="0.25">
      <c r="B450" s="254"/>
      <c r="C450" s="259" t="s">
        <v>75</v>
      </c>
      <c r="D450" s="256"/>
      <c r="E450" s="148">
        <f>F450</f>
        <v>0</v>
      </c>
      <c r="F450" s="148">
        <v>0</v>
      </c>
      <c r="G450" s="256"/>
      <c r="H450" s="148" t="e">
        <f>I450+J450</f>
        <v>#REF!</v>
      </c>
      <c r="I450" s="148" t="e">
        <f>L450-#REF!</f>
        <v>#REF!</v>
      </c>
      <c r="J450" s="256"/>
      <c r="K450" s="148">
        <f>L450</f>
        <v>0</v>
      </c>
      <c r="L450" s="148">
        <v>0</v>
      </c>
      <c r="M450" s="148"/>
      <c r="N450" s="148"/>
      <c r="O450" s="148" t="e">
        <f>Q450</f>
        <v>#REF!</v>
      </c>
      <c r="P450" s="148"/>
      <c r="Q450" s="148" t="e">
        <f>#REF!-L450</f>
        <v>#REF!</v>
      </c>
      <c r="R450" s="148"/>
      <c r="S450" s="256"/>
      <c r="T450" s="256"/>
      <c r="U450" s="256"/>
      <c r="V450" s="256"/>
      <c r="W450" s="148" t="e">
        <f>Y450</f>
        <v>#REF!</v>
      </c>
      <c r="X450" s="148"/>
      <c r="Y450" s="148" t="e">
        <f>#REF!-U450</f>
        <v>#REF!</v>
      </c>
      <c r="Z450" s="148"/>
      <c r="AA450" s="256"/>
      <c r="AB450" s="256"/>
      <c r="AC450" s="256"/>
      <c r="AD450" s="256"/>
      <c r="AE450" s="148" t="e">
        <f>AG450</f>
        <v>#REF!</v>
      </c>
      <c r="AF450" s="148"/>
      <c r="AG450" s="148" t="e">
        <f>#REF!-AC450</f>
        <v>#REF!</v>
      </c>
      <c r="AH450" s="148"/>
      <c r="AI450" s="256"/>
      <c r="AJ450" s="256"/>
      <c r="AK450" s="256"/>
      <c r="AL450" s="256"/>
      <c r="AM450" s="148">
        <f>AU450-AA450</f>
        <v>0</v>
      </c>
      <c r="AN450" s="148"/>
      <c r="AO450" s="148"/>
      <c r="AP450" s="148" t="e">
        <f>AQ450</f>
        <v>#REF!</v>
      </c>
      <c r="AQ450" s="148" t="e">
        <f>AX450-AE450</f>
        <v>#REF!</v>
      </c>
      <c r="AR450" s="148"/>
      <c r="AS450" s="148"/>
      <c r="AT450" s="148">
        <f>AU450</f>
        <v>0</v>
      </c>
      <c r="AU450" s="148">
        <v>0</v>
      </c>
      <c r="AV450" s="148"/>
      <c r="AW450" s="148"/>
      <c r="AX450" s="148" t="e">
        <f>AZ450</f>
        <v>#REF!</v>
      </c>
      <c r="AY450" s="195" t="e">
        <f t="shared" si="526"/>
        <v>#REF!</v>
      </c>
      <c r="AZ450" s="148" t="e">
        <f>#REF!-AV450</f>
        <v>#REF!</v>
      </c>
      <c r="BA450" s="195" t="e">
        <f t="shared" si="529"/>
        <v>#REF!</v>
      </c>
      <c r="BB450" s="256"/>
      <c r="BC450" s="256"/>
      <c r="BD450" s="256"/>
      <c r="BE450" s="256"/>
      <c r="BF450" s="108"/>
      <c r="BG450" s="108"/>
    </row>
    <row r="451" spans="1:59" s="86" customFormat="1" ht="46.5" hidden="1" customHeight="1" x14ac:dyDescent="0.25">
      <c r="B451" s="260"/>
      <c r="C451" s="261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262"/>
      <c r="R451" s="262"/>
      <c r="S451" s="262"/>
      <c r="T451" s="262"/>
      <c r="U451" s="262"/>
      <c r="V451" s="262"/>
      <c r="W451" s="262"/>
      <c r="X451" s="262"/>
      <c r="Y451" s="262"/>
      <c r="Z451" s="262"/>
      <c r="AA451" s="262"/>
      <c r="AB451" s="262"/>
      <c r="AC451" s="262"/>
      <c r="AD451" s="262"/>
      <c r="AE451" s="262"/>
      <c r="AF451" s="262"/>
      <c r="AG451" s="262"/>
      <c r="AH451" s="262"/>
      <c r="AI451" s="262"/>
      <c r="AJ451" s="262"/>
      <c r="AK451" s="262"/>
      <c r="AL451" s="262"/>
      <c r="AM451" s="262"/>
      <c r="AN451" s="262"/>
      <c r="AO451" s="262"/>
      <c r="AP451" s="262"/>
      <c r="AQ451" s="262"/>
      <c r="AR451" s="262"/>
      <c r="AS451" s="262"/>
      <c r="AT451" s="262"/>
      <c r="AU451" s="262"/>
      <c r="AV451" s="262"/>
      <c r="AW451" s="262"/>
      <c r="AX451" s="262"/>
      <c r="AY451" s="195" t="e">
        <f t="shared" si="526"/>
        <v>#DIV/0!</v>
      </c>
      <c r="AZ451" s="262"/>
      <c r="BA451" s="195" t="e">
        <f t="shared" si="529"/>
        <v>#DIV/0!</v>
      </c>
      <c r="BB451" s="262"/>
      <c r="BC451" s="262"/>
      <c r="BD451" s="262"/>
      <c r="BE451" s="262"/>
    </row>
    <row r="452" spans="1:59" s="109" customFormat="1" ht="162.75" hidden="1" customHeight="1" x14ac:dyDescent="0.25">
      <c r="B452" s="254" t="s">
        <v>194</v>
      </c>
      <c r="C452" s="255" t="s">
        <v>195</v>
      </c>
      <c r="D452" s="256">
        <f>D428</f>
        <v>0</v>
      </c>
      <c r="E452" s="256">
        <f>F452</f>
        <v>0</v>
      </c>
      <c r="F452" s="256">
        <f>F453</f>
        <v>0</v>
      </c>
      <c r="G452" s="256">
        <f t="shared" ref="G452:J452" si="546">G428</f>
        <v>0</v>
      </c>
      <c r="H452" s="256" t="e">
        <f>I452</f>
        <v>#REF!</v>
      </c>
      <c r="I452" s="256" t="e">
        <f>I453+I455</f>
        <v>#REF!</v>
      </c>
      <c r="J452" s="256">
        <f t="shared" si="546"/>
        <v>0</v>
      </c>
      <c r="K452" s="256">
        <f>L452</f>
        <v>0</v>
      </c>
      <c r="L452" s="148">
        <f>L453+L455</f>
        <v>0</v>
      </c>
      <c r="M452" s="148"/>
      <c r="N452" s="148"/>
      <c r="O452" s="256">
        <f>O428</f>
        <v>0</v>
      </c>
      <c r="P452" s="256"/>
      <c r="Q452" s="256">
        <f>Q428</f>
        <v>0</v>
      </c>
      <c r="R452" s="256"/>
      <c r="S452" s="256"/>
      <c r="T452" s="256"/>
      <c r="U452" s="256">
        <f>U428</f>
        <v>0</v>
      </c>
      <c r="V452" s="256"/>
      <c r="W452" s="256">
        <f>W428</f>
        <v>0</v>
      </c>
      <c r="X452" s="256"/>
      <c r="Y452" s="256">
        <f>Y428</f>
        <v>0</v>
      </c>
      <c r="Z452" s="256"/>
      <c r="AA452" s="256"/>
      <c r="AB452" s="256"/>
      <c r="AC452" s="256">
        <f>AC428</f>
        <v>0</v>
      </c>
      <c r="AD452" s="256"/>
      <c r="AE452" s="256">
        <f>AE428</f>
        <v>0</v>
      </c>
      <c r="AF452" s="256"/>
      <c r="AG452" s="256">
        <f>AG428</f>
        <v>0</v>
      </c>
      <c r="AH452" s="256"/>
      <c r="AI452" s="256"/>
      <c r="AJ452" s="256"/>
      <c r="AK452" s="256">
        <f>AK428</f>
        <v>0</v>
      </c>
      <c r="AL452" s="256"/>
      <c r="AM452" s="256">
        <f>AM453+AM455</f>
        <v>0</v>
      </c>
      <c r="AN452" s="148"/>
      <c r="AO452" s="148"/>
      <c r="AP452" s="256">
        <f>AQ452</f>
        <v>0</v>
      </c>
      <c r="AQ452" s="256">
        <f>AQ453+AQ455</f>
        <v>0</v>
      </c>
      <c r="AR452" s="148"/>
      <c r="AS452" s="148"/>
      <c r="AT452" s="256">
        <f>AU452</f>
        <v>0</v>
      </c>
      <c r="AU452" s="256">
        <f>AU453+AU455</f>
        <v>0</v>
      </c>
      <c r="AV452" s="148"/>
      <c r="AW452" s="148"/>
      <c r="AX452" s="256">
        <f>AX428</f>
        <v>0</v>
      </c>
      <c r="AY452" s="195" t="e">
        <f t="shared" si="526"/>
        <v>#DIV/0!</v>
      </c>
      <c r="AZ452" s="256">
        <f>AZ428</f>
        <v>0</v>
      </c>
      <c r="BA452" s="195" t="e">
        <f t="shared" si="529"/>
        <v>#DIV/0!</v>
      </c>
      <c r="BB452" s="256"/>
      <c r="BC452" s="256"/>
      <c r="BD452" s="256">
        <f>BD428</f>
        <v>0</v>
      </c>
      <c r="BE452" s="256"/>
      <c r="BF452" s="108"/>
      <c r="BG452" s="108"/>
    </row>
    <row r="453" spans="1:59" s="109" customFormat="1" ht="48" hidden="1" customHeight="1" x14ac:dyDescent="0.25">
      <c r="B453" s="254"/>
      <c r="C453" s="259" t="s">
        <v>65</v>
      </c>
      <c r="D453" s="256"/>
      <c r="E453" s="148">
        <f>F453</f>
        <v>0</v>
      </c>
      <c r="F453" s="148">
        <v>0</v>
      </c>
      <c r="G453" s="256"/>
      <c r="H453" s="148" t="e">
        <f>I453+J453</f>
        <v>#REF!</v>
      </c>
      <c r="I453" s="148" t="e">
        <f>L453-#REF!</f>
        <v>#REF!</v>
      </c>
      <c r="J453" s="256"/>
      <c r="K453" s="148">
        <f>L453</f>
        <v>0</v>
      </c>
      <c r="L453" s="148">
        <f>F429</f>
        <v>0</v>
      </c>
      <c r="M453" s="148"/>
      <c r="N453" s="148"/>
      <c r="O453" s="256"/>
      <c r="P453" s="256"/>
      <c r="Q453" s="256"/>
      <c r="R453" s="256"/>
      <c r="S453" s="256"/>
      <c r="T453" s="256"/>
      <c r="U453" s="256"/>
      <c r="V453" s="256"/>
      <c r="W453" s="256"/>
      <c r="X453" s="256"/>
      <c r="Y453" s="256"/>
      <c r="Z453" s="256"/>
      <c r="AA453" s="256"/>
      <c r="AB453" s="256"/>
      <c r="AC453" s="256"/>
      <c r="AD453" s="256"/>
      <c r="AE453" s="256"/>
      <c r="AF453" s="256"/>
      <c r="AG453" s="256"/>
      <c r="AH453" s="256"/>
      <c r="AI453" s="256"/>
      <c r="AJ453" s="256"/>
      <c r="AK453" s="256"/>
      <c r="AL453" s="256"/>
      <c r="AM453" s="148">
        <f>AG429</f>
        <v>0</v>
      </c>
      <c r="AN453" s="148"/>
      <c r="AO453" s="148"/>
      <c r="AP453" s="148">
        <f>AQ453</f>
        <v>0</v>
      </c>
      <c r="AQ453" s="148">
        <f>AK429</f>
        <v>0</v>
      </c>
      <c r="AR453" s="148"/>
      <c r="AS453" s="148"/>
      <c r="AT453" s="148">
        <f>AU453</f>
        <v>0</v>
      </c>
      <c r="AU453" s="148">
        <f>AK429</f>
        <v>0</v>
      </c>
      <c r="AV453" s="148"/>
      <c r="AW453" s="148"/>
      <c r="AX453" s="256"/>
      <c r="AY453" s="195" t="e">
        <f t="shared" si="526"/>
        <v>#DIV/0!</v>
      </c>
      <c r="AZ453" s="256"/>
      <c r="BA453" s="195" t="e">
        <f t="shared" si="529"/>
        <v>#DIV/0!</v>
      </c>
      <c r="BB453" s="256"/>
      <c r="BC453" s="256"/>
      <c r="BD453" s="256"/>
      <c r="BE453" s="256"/>
      <c r="BF453" s="108"/>
      <c r="BG453" s="108"/>
    </row>
    <row r="454" spans="1:59" s="109" customFormat="1" ht="48" hidden="1" customHeight="1" x14ac:dyDescent="0.25">
      <c r="B454" s="254"/>
      <c r="C454" s="259" t="s">
        <v>73</v>
      </c>
      <c r="D454" s="256"/>
      <c r="E454" s="148"/>
      <c r="F454" s="148"/>
      <c r="G454" s="256"/>
      <c r="H454" s="148"/>
      <c r="I454" s="148"/>
      <c r="J454" s="256"/>
      <c r="K454" s="148"/>
      <c r="L454" s="148"/>
      <c r="M454" s="148"/>
      <c r="N454" s="148"/>
      <c r="O454" s="256"/>
      <c r="P454" s="256"/>
      <c r="Q454" s="256"/>
      <c r="R454" s="256"/>
      <c r="S454" s="256"/>
      <c r="T454" s="256"/>
      <c r="U454" s="256"/>
      <c r="V454" s="256"/>
      <c r="W454" s="256"/>
      <c r="X454" s="256"/>
      <c r="Y454" s="256"/>
      <c r="Z454" s="256"/>
      <c r="AA454" s="256"/>
      <c r="AB454" s="256"/>
      <c r="AC454" s="256"/>
      <c r="AD454" s="256"/>
      <c r="AE454" s="256"/>
      <c r="AF454" s="256"/>
      <c r="AG454" s="256"/>
      <c r="AH454" s="256"/>
      <c r="AI454" s="256"/>
      <c r="AJ454" s="256"/>
      <c r="AK454" s="256"/>
      <c r="AL454" s="256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256"/>
      <c r="AY454" s="195" t="e">
        <f t="shared" si="526"/>
        <v>#DIV/0!</v>
      </c>
      <c r="AZ454" s="256"/>
      <c r="BA454" s="195" t="e">
        <f t="shared" si="529"/>
        <v>#DIV/0!</v>
      </c>
      <c r="BB454" s="256"/>
      <c r="BC454" s="256"/>
      <c r="BD454" s="256"/>
      <c r="BE454" s="256"/>
      <c r="BF454" s="108"/>
      <c r="BG454" s="108"/>
    </row>
    <row r="455" spans="1:59" s="109" customFormat="1" ht="39.75" hidden="1" customHeight="1" x14ac:dyDescent="0.25">
      <c r="B455" s="254"/>
      <c r="C455" s="259" t="s">
        <v>75</v>
      </c>
      <c r="D455" s="256"/>
      <c r="E455" s="148">
        <f>F455</f>
        <v>0</v>
      </c>
      <c r="F455" s="148">
        <v>0</v>
      </c>
      <c r="G455" s="256"/>
      <c r="H455" s="148" t="e">
        <f>I455+J455</f>
        <v>#REF!</v>
      </c>
      <c r="I455" s="148" t="e">
        <f>L455-#REF!</f>
        <v>#REF!</v>
      </c>
      <c r="J455" s="256"/>
      <c r="K455" s="148">
        <f>L455</f>
        <v>0</v>
      </c>
      <c r="L455" s="148">
        <f>F430</f>
        <v>0</v>
      </c>
      <c r="M455" s="148"/>
      <c r="N455" s="148"/>
      <c r="O455" s="256"/>
      <c r="P455" s="256"/>
      <c r="Q455" s="256"/>
      <c r="R455" s="256"/>
      <c r="S455" s="256"/>
      <c r="T455" s="256"/>
      <c r="U455" s="256"/>
      <c r="V455" s="256"/>
      <c r="W455" s="256"/>
      <c r="X455" s="256"/>
      <c r="Y455" s="256"/>
      <c r="Z455" s="256"/>
      <c r="AA455" s="256"/>
      <c r="AB455" s="256"/>
      <c r="AC455" s="256"/>
      <c r="AD455" s="256"/>
      <c r="AE455" s="256"/>
      <c r="AF455" s="256"/>
      <c r="AG455" s="256"/>
      <c r="AH455" s="256"/>
      <c r="AI455" s="256"/>
      <c r="AJ455" s="256"/>
      <c r="AK455" s="256"/>
      <c r="AL455" s="256"/>
      <c r="AM455" s="148">
        <f>AG430</f>
        <v>0</v>
      </c>
      <c r="AN455" s="148"/>
      <c r="AO455" s="148"/>
      <c r="AP455" s="148">
        <f>AQ455</f>
        <v>0</v>
      </c>
      <c r="AQ455" s="148">
        <f>AK430</f>
        <v>0</v>
      </c>
      <c r="AR455" s="148"/>
      <c r="AS455" s="148"/>
      <c r="AT455" s="148">
        <f>AU455</f>
        <v>0</v>
      </c>
      <c r="AU455" s="148">
        <f>AK430</f>
        <v>0</v>
      </c>
      <c r="AV455" s="148"/>
      <c r="AW455" s="148"/>
      <c r="AX455" s="256"/>
      <c r="AY455" s="195" t="e">
        <f t="shared" si="526"/>
        <v>#DIV/0!</v>
      </c>
      <c r="AZ455" s="256"/>
      <c r="BA455" s="195" t="e">
        <f t="shared" si="529"/>
        <v>#DIV/0!</v>
      </c>
      <c r="BB455" s="256"/>
      <c r="BC455" s="256"/>
      <c r="BD455" s="256"/>
      <c r="BE455" s="256"/>
      <c r="BF455" s="108"/>
      <c r="BG455" s="108"/>
    </row>
    <row r="456" spans="1:59" s="263" customFormat="1" ht="40.5" hidden="1" customHeight="1" x14ac:dyDescent="0.3">
      <c r="B456" s="589" t="s">
        <v>196</v>
      </c>
      <c r="C456" s="589"/>
      <c r="D456" s="252" t="e">
        <f>#REF!+D368+D434+D437+D423</f>
        <v>#REF!</v>
      </c>
      <c r="E456" s="252" t="e">
        <f>#REF!+E368+E434+E437+E423</f>
        <v>#REF!</v>
      </c>
      <c r="F456" s="252" t="e">
        <f>#REF!+F368+F434+F437+F423</f>
        <v>#REF!</v>
      </c>
      <c r="G456" s="252" t="e">
        <f>#REF!+G368+G434+G437+G423</f>
        <v>#REF!</v>
      </c>
      <c r="H456" s="252" t="e">
        <f>#REF!+H368+H434+H437+H423</f>
        <v>#REF!</v>
      </c>
      <c r="I456" s="252" t="e">
        <f>#REF!+I368+I434+I437+I423</f>
        <v>#REF!</v>
      </c>
      <c r="J456" s="252" t="e">
        <f>#REF!+J368+J434+J437+J423</f>
        <v>#REF!</v>
      </c>
      <c r="K456" s="252" t="e">
        <f>#REF!+K368+K434+K437+K423</f>
        <v>#REF!</v>
      </c>
      <c r="L456" s="252" t="e">
        <f>#REF!+L368+L434+L437+L423</f>
        <v>#REF!</v>
      </c>
      <c r="M456" s="252" t="e">
        <f>#REF!+M368+M434+M437+M423</f>
        <v>#REF!</v>
      </c>
      <c r="N456" s="252" t="e">
        <f>#REF!+N368+N434+N437+N423</f>
        <v>#REF!</v>
      </c>
      <c r="O456" s="252" t="e">
        <f>#REF!+O368+O434+O437+O423</f>
        <v>#REF!</v>
      </c>
      <c r="P456" s="252"/>
      <c r="Q456" s="252" t="e">
        <f>#REF!+Q368+Q434+Q437+Q423</f>
        <v>#REF!</v>
      </c>
      <c r="R456" s="252"/>
      <c r="S456" s="252" t="e">
        <f>#REF!+S368+S434+S437+S423</f>
        <v>#REF!</v>
      </c>
      <c r="T456" s="252"/>
      <c r="U456" s="252" t="e">
        <f>#REF!+U368+U434+U437+U423</f>
        <v>#REF!</v>
      </c>
      <c r="V456" s="252"/>
      <c r="W456" s="252" t="e">
        <f>#REF!+W368+W434+W437+W423</f>
        <v>#REF!</v>
      </c>
      <c r="X456" s="252"/>
      <c r="Y456" s="252" t="e">
        <f>#REF!+Y368+Y434+Y437+Y423</f>
        <v>#REF!</v>
      </c>
      <c r="Z456" s="252"/>
      <c r="AA456" s="252" t="e">
        <f>#REF!+AA368+AA434+AA437+AA423</f>
        <v>#REF!</v>
      </c>
      <c r="AB456" s="252"/>
      <c r="AC456" s="252" t="e">
        <f>#REF!+AC368+AC434+AC437+AC423</f>
        <v>#REF!</v>
      </c>
      <c r="AD456" s="252"/>
      <c r="AE456" s="252" t="e">
        <f>#REF!+AE368+AE434+AE437+AE423</f>
        <v>#REF!</v>
      </c>
      <c r="AF456" s="252"/>
      <c r="AG456" s="252" t="e">
        <f>#REF!+AG368+AG434+AG437+AG423</f>
        <v>#REF!</v>
      </c>
      <c r="AH456" s="252"/>
      <c r="AI456" s="252" t="e">
        <f>#REF!+AI368+AI434+AI437+AI423</f>
        <v>#REF!</v>
      </c>
      <c r="AJ456" s="252"/>
      <c r="AK456" s="252" t="e">
        <f>#REF!+AK368+AK434+AK437+AK423</f>
        <v>#REF!</v>
      </c>
      <c r="AL456" s="252"/>
      <c r="AM456" s="252" t="e">
        <f>#REF!+AM368+AM434+AM437+AM423</f>
        <v>#REF!</v>
      </c>
      <c r="AN456" s="252" t="e">
        <f>#REF!+AN368+AN434+AN437+AN423</f>
        <v>#REF!</v>
      </c>
      <c r="AO456" s="252" t="e">
        <f>#REF!+AO368+AO434+AO437+AO423</f>
        <v>#REF!</v>
      </c>
      <c r="AP456" s="252" t="e">
        <f>#REF!+AP368+AP434+AP437+AP423</f>
        <v>#REF!</v>
      </c>
      <c r="AQ456" s="252" t="e">
        <f>#REF!+AQ368+AQ434+AQ437+AQ423</f>
        <v>#REF!</v>
      </c>
      <c r="AR456" s="252" t="e">
        <f>#REF!+AR368+AR434+AR437+AR423</f>
        <v>#REF!</v>
      </c>
      <c r="AS456" s="252" t="e">
        <f>#REF!+AS368+AS434+AS437+AS423</f>
        <v>#REF!</v>
      </c>
      <c r="AT456" s="252" t="e">
        <f>#REF!+AT368+AT434+AT437+AT423</f>
        <v>#REF!</v>
      </c>
      <c r="AU456" s="252" t="e">
        <f>#REF!+AU368+AU434+AU437+AU423</f>
        <v>#REF!</v>
      </c>
      <c r="AV456" s="252" t="e">
        <f>#REF!+AV368+AV434+AV437+AV423</f>
        <v>#REF!</v>
      </c>
      <c r="AW456" s="252" t="e">
        <f>#REF!+AW368+AW434+AW437+AW423</f>
        <v>#REF!</v>
      </c>
      <c r="AX456" s="252" t="e">
        <f>#REF!+AX368+AX434+AX437+AX423</f>
        <v>#REF!</v>
      </c>
      <c r="AY456" s="195" t="e">
        <f t="shared" si="526"/>
        <v>#REF!</v>
      </c>
      <c r="AZ456" s="252" t="e">
        <f>#REF!+AZ368+AZ434+AZ437+AZ423</f>
        <v>#REF!</v>
      </c>
      <c r="BA456" s="195" t="e">
        <f t="shared" si="529"/>
        <v>#REF!</v>
      </c>
      <c r="BB456" s="252" t="e">
        <f>#REF!+BB368+BB434+BB437+BB423</f>
        <v>#REF!</v>
      </c>
      <c r="BC456" s="252"/>
      <c r="BD456" s="252" t="e">
        <f>#REF!+BD368+BD434+BD437+BD423</f>
        <v>#REF!</v>
      </c>
      <c r="BE456" s="252"/>
    </row>
    <row r="457" spans="1:59" s="109" customFormat="1" ht="69" hidden="1" customHeight="1" x14ac:dyDescent="0.25">
      <c r="B457" s="254"/>
      <c r="C457" s="258" t="s">
        <v>56</v>
      </c>
      <c r="D457" s="256" t="e">
        <f>#REF!+D368+D423+D434+D437</f>
        <v>#REF!</v>
      </c>
      <c r="E457" s="256"/>
      <c r="F457" s="256"/>
      <c r="G457" s="256"/>
      <c r="H457" s="256"/>
      <c r="I457" s="256"/>
      <c r="J457" s="256"/>
      <c r="K457" s="256" t="e">
        <f>L457+M457+N457</f>
        <v>#REF!</v>
      </c>
      <c r="L457" s="256" t="e">
        <f>#REF!+L368+L423+L434+L437</f>
        <v>#REF!</v>
      </c>
      <c r="M457" s="256" t="e">
        <f>#REF!+M368+M423+M434+M437</f>
        <v>#REF!</v>
      </c>
      <c r="N457" s="256" t="e">
        <f>#REF!+N368+N423+N434+N437</f>
        <v>#REF!</v>
      </c>
      <c r="O457" s="256" t="e">
        <f>Q457+S457+U457</f>
        <v>#REF!</v>
      </c>
      <c r="P457" s="256"/>
      <c r="Q457" s="256" t="e">
        <f>#REF!+Q368+Q423+Q434+Q437</f>
        <v>#REF!</v>
      </c>
      <c r="R457" s="256"/>
      <c r="S457" s="256" t="e">
        <f>#REF!+S368+S423+S434+S437</f>
        <v>#REF!</v>
      </c>
      <c r="T457" s="256"/>
      <c r="U457" s="256" t="e">
        <f>#REF!+U368+U423+U434+U437</f>
        <v>#REF!</v>
      </c>
      <c r="V457" s="256"/>
      <c r="W457" s="256" t="e">
        <f>Y457+AA457+AC457</f>
        <v>#REF!</v>
      </c>
      <c r="X457" s="256"/>
      <c r="Y457" s="256" t="e">
        <f>#REF!+Y368+Y423+Y434+Y437</f>
        <v>#REF!</v>
      </c>
      <c r="Z457" s="256"/>
      <c r="AA457" s="256" t="e">
        <f>#REF!+AA368+AA423+AA434+AA437</f>
        <v>#REF!</v>
      </c>
      <c r="AB457" s="256"/>
      <c r="AC457" s="256" t="e">
        <f>#REF!+AC368+AC423+AC434+AC437</f>
        <v>#REF!</v>
      </c>
      <c r="AD457" s="256"/>
      <c r="AE457" s="256" t="e">
        <f>AG457+AI457+AK457</f>
        <v>#REF!</v>
      </c>
      <c r="AF457" s="256"/>
      <c r="AG457" s="256" t="e">
        <f>#REF!+AG368+AG423+AG434+AG437</f>
        <v>#REF!</v>
      </c>
      <c r="AH457" s="256"/>
      <c r="AI457" s="256" t="e">
        <f>#REF!+AI368+AI423+AI434+AI437</f>
        <v>#REF!</v>
      </c>
      <c r="AJ457" s="256"/>
      <c r="AK457" s="256" t="e">
        <f>#REF!+AK368+AK423+AK434+AK437</f>
        <v>#REF!</v>
      </c>
      <c r="AL457" s="256"/>
      <c r="AM457" s="256" t="e">
        <f>#REF!+AM368+AM423+AM434+AM437</f>
        <v>#REF!</v>
      </c>
      <c r="AN457" s="256" t="e">
        <f>#REF!+AN368+AN423+AN434+AN437</f>
        <v>#REF!</v>
      </c>
      <c r="AO457" s="256" t="e">
        <f>#REF!+AO368+AO423+AO434+AO437</f>
        <v>#REF!</v>
      </c>
      <c r="AP457" s="256" t="e">
        <f>AQ457+AR457+AS457</f>
        <v>#REF!</v>
      </c>
      <c r="AQ457" s="256" t="e">
        <f>#REF!+AQ368+AQ423+AQ434+AQ437</f>
        <v>#REF!</v>
      </c>
      <c r="AR457" s="256" t="e">
        <f>#REF!+AR368+AR423+AR434+AR437</f>
        <v>#REF!</v>
      </c>
      <c r="AS457" s="256" t="e">
        <f>#REF!+AS368+AS423+AS434+AS437</f>
        <v>#REF!</v>
      </c>
      <c r="AT457" s="256" t="e">
        <f>AU457+AV457+AW457</f>
        <v>#REF!</v>
      </c>
      <c r="AU457" s="256" t="e">
        <f>#REF!+AU368+AU423+AU434+AU437</f>
        <v>#REF!</v>
      </c>
      <c r="AV457" s="256" t="e">
        <f>#REF!+AV368+AV423+AV434+AV437</f>
        <v>#REF!</v>
      </c>
      <c r="AW457" s="256" t="e">
        <f>#REF!+AW368+AW423+AW434+AW437</f>
        <v>#REF!</v>
      </c>
      <c r="AX457" s="256" t="e">
        <f>AZ457+BB457+BD457</f>
        <v>#REF!</v>
      </c>
      <c r="AY457" s="195" t="e">
        <f t="shared" si="526"/>
        <v>#REF!</v>
      </c>
      <c r="AZ457" s="256" t="e">
        <f>#REF!+AZ368+AZ423+AZ434+AZ437</f>
        <v>#REF!</v>
      </c>
      <c r="BA457" s="195" t="e">
        <f t="shared" si="529"/>
        <v>#REF!</v>
      </c>
      <c r="BB457" s="256" t="e">
        <f>#REF!+BB368+BB423+BB434+BB437</f>
        <v>#REF!</v>
      </c>
      <c r="BC457" s="256"/>
      <c r="BD457" s="256" t="e">
        <f>#REF!+BD368+BD423+BD434+BD437</f>
        <v>#REF!</v>
      </c>
      <c r="BE457" s="256"/>
      <c r="BF457" s="108"/>
      <c r="BG457" s="108"/>
    </row>
    <row r="458" spans="1:59" s="86" customFormat="1" ht="48" hidden="1" customHeight="1" x14ac:dyDescent="0.25">
      <c r="B458" s="260"/>
      <c r="C458" s="261" t="s">
        <v>57</v>
      </c>
      <c r="D458" s="262" t="e">
        <f>#REF!</f>
        <v>#REF!</v>
      </c>
      <c r="E458" s="262"/>
      <c r="F458" s="262"/>
      <c r="G458" s="262"/>
      <c r="H458" s="262"/>
      <c r="I458" s="262"/>
      <c r="J458" s="262"/>
      <c r="K458" s="262" t="e">
        <f>L458+M458+N458</f>
        <v>#REF!</v>
      </c>
      <c r="L458" s="262" t="e">
        <f>#REF!</f>
        <v>#REF!</v>
      </c>
      <c r="M458" s="262" t="e">
        <f>#REF!</f>
        <v>#REF!</v>
      </c>
      <c r="N458" s="262" t="e">
        <f>#REF!</f>
        <v>#REF!</v>
      </c>
      <c r="O458" s="262" t="e">
        <f>Q458+S458+U458</f>
        <v>#REF!</v>
      </c>
      <c r="P458" s="262"/>
      <c r="Q458" s="262" t="e">
        <f>#REF!</f>
        <v>#REF!</v>
      </c>
      <c r="R458" s="262"/>
      <c r="S458" s="262" t="e">
        <f>#REF!</f>
        <v>#REF!</v>
      </c>
      <c r="T458" s="262"/>
      <c r="U458" s="262" t="e">
        <f>#REF!</f>
        <v>#REF!</v>
      </c>
      <c r="V458" s="262"/>
      <c r="W458" s="262" t="e">
        <f>Y458+AA458+AC458</f>
        <v>#REF!</v>
      </c>
      <c r="X458" s="262"/>
      <c r="Y458" s="262" t="e">
        <f>#REF!</f>
        <v>#REF!</v>
      </c>
      <c r="Z458" s="262"/>
      <c r="AA458" s="262" t="e">
        <f>#REF!</f>
        <v>#REF!</v>
      </c>
      <c r="AB458" s="262"/>
      <c r="AC458" s="262" t="e">
        <f>#REF!</f>
        <v>#REF!</v>
      </c>
      <c r="AD458" s="262"/>
      <c r="AE458" s="262" t="e">
        <f>AG458+AI458+AK458</f>
        <v>#REF!</v>
      </c>
      <c r="AF458" s="262"/>
      <c r="AG458" s="262" t="e">
        <f>#REF!</f>
        <v>#REF!</v>
      </c>
      <c r="AH458" s="262"/>
      <c r="AI458" s="262" t="e">
        <f>#REF!</f>
        <v>#REF!</v>
      </c>
      <c r="AJ458" s="262"/>
      <c r="AK458" s="262" t="e">
        <f>#REF!</f>
        <v>#REF!</v>
      </c>
      <c r="AL458" s="262"/>
      <c r="AM458" s="262" t="e">
        <f>#REF!</f>
        <v>#REF!</v>
      </c>
      <c r="AN458" s="262" t="e">
        <f>#REF!</f>
        <v>#REF!</v>
      </c>
      <c r="AO458" s="262" t="e">
        <f>#REF!</f>
        <v>#REF!</v>
      </c>
      <c r="AP458" s="262">
        <v>0</v>
      </c>
      <c r="AQ458" s="262">
        <v>0</v>
      </c>
      <c r="AR458" s="262">
        <v>0</v>
      </c>
      <c r="AS458" s="262">
        <v>0</v>
      </c>
      <c r="AT458" s="262" t="e">
        <f>AU458+AV458+AW458</f>
        <v>#REF!</v>
      </c>
      <c r="AU458" s="262" t="e">
        <f>#REF!</f>
        <v>#REF!</v>
      </c>
      <c r="AV458" s="262" t="e">
        <f>#REF!</f>
        <v>#REF!</v>
      </c>
      <c r="AW458" s="262" t="e">
        <f>#REF!</f>
        <v>#REF!</v>
      </c>
      <c r="AX458" s="262" t="e">
        <f>AZ458+BB458+BD458</f>
        <v>#REF!</v>
      </c>
      <c r="AY458" s="195" t="e">
        <f t="shared" si="526"/>
        <v>#REF!</v>
      </c>
      <c r="AZ458" s="262" t="e">
        <f>#REF!</f>
        <v>#REF!</v>
      </c>
      <c r="BA458" s="195" t="e">
        <f t="shared" si="529"/>
        <v>#REF!</v>
      </c>
      <c r="BB458" s="262" t="e">
        <f>#REF!</f>
        <v>#REF!</v>
      </c>
      <c r="BC458" s="262"/>
      <c r="BD458" s="262" t="e">
        <f>#REF!</f>
        <v>#REF!</v>
      </c>
      <c r="BE458" s="262"/>
    </row>
    <row r="459" spans="1:59" s="264" customFormat="1" ht="48" hidden="1" customHeight="1" x14ac:dyDescent="0.25">
      <c r="A459" s="264" t="s">
        <v>197</v>
      </c>
      <c r="B459" s="586" t="s">
        <v>198</v>
      </c>
      <c r="C459" s="586"/>
      <c r="D459" s="59" t="e">
        <f t="shared" ref="D459:U459" si="547">D368</f>
        <v>#REF!</v>
      </c>
      <c r="E459" s="59">
        <f t="shared" si="547"/>
        <v>110250</v>
      </c>
      <c r="F459" s="59">
        <f t="shared" si="547"/>
        <v>0</v>
      </c>
      <c r="G459" s="59">
        <f t="shared" si="547"/>
        <v>110250</v>
      </c>
      <c r="H459" s="59">
        <f t="shared" si="547"/>
        <v>0</v>
      </c>
      <c r="I459" s="59">
        <f t="shared" si="547"/>
        <v>0</v>
      </c>
      <c r="J459" s="59">
        <f t="shared" si="547"/>
        <v>0</v>
      </c>
      <c r="K459" s="59">
        <f t="shared" si="547"/>
        <v>367020.77798000001</v>
      </c>
      <c r="L459" s="59">
        <f t="shared" si="547"/>
        <v>0</v>
      </c>
      <c r="M459" s="59">
        <f t="shared" si="547"/>
        <v>0</v>
      </c>
      <c r="N459" s="59">
        <f t="shared" si="547"/>
        <v>367020.77798000001</v>
      </c>
      <c r="O459" s="59">
        <f t="shared" si="547"/>
        <v>0</v>
      </c>
      <c r="P459" s="59"/>
      <c r="Q459" s="59">
        <f t="shared" si="547"/>
        <v>0</v>
      </c>
      <c r="R459" s="59"/>
      <c r="S459" s="59">
        <f t="shared" si="547"/>
        <v>0</v>
      </c>
      <c r="T459" s="59"/>
      <c r="U459" s="59">
        <f t="shared" si="547"/>
        <v>0</v>
      </c>
      <c r="V459" s="59"/>
      <c r="W459" s="59">
        <f t="shared" ref="W459" si="548">W368</f>
        <v>44495.409090000001</v>
      </c>
      <c r="X459" s="59"/>
      <c r="Y459" s="59">
        <f t="shared" ref="Y459" si="549">Y368</f>
        <v>0</v>
      </c>
      <c r="Z459" s="59"/>
      <c r="AA459" s="59">
        <f t="shared" ref="AA459" si="550">AA368</f>
        <v>0</v>
      </c>
      <c r="AB459" s="59"/>
      <c r="AC459" s="59">
        <f t="shared" ref="AC459" si="551">AC368</f>
        <v>44495.409090000001</v>
      </c>
      <c r="AD459" s="59"/>
      <c r="AE459" s="59">
        <f t="shared" ref="AE459" si="552">AE368</f>
        <v>367020.77798000001</v>
      </c>
      <c r="AF459" s="59"/>
      <c r="AG459" s="59">
        <f t="shared" ref="AG459" si="553">AG368</f>
        <v>0</v>
      </c>
      <c r="AH459" s="59"/>
      <c r="AI459" s="59">
        <f t="shared" ref="AI459" si="554">AI368</f>
        <v>0</v>
      </c>
      <c r="AJ459" s="59"/>
      <c r="AK459" s="59">
        <f t="shared" ref="AK459" si="555">AK368</f>
        <v>367020.77798000001</v>
      </c>
      <c r="AL459" s="59"/>
      <c r="AM459" s="59">
        <f t="shared" ref="AM459:AX459" si="556">AM368</f>
        <v>0</v>
      </c>
      <c r="AN459" s="59">
        <f t="shared" si="556"/>
        <v>0</v>
      </c>
      <c r="AO459" s="59">
        <f t="shared" si="556"/>
        <v>109040.93760999999</v>
      </c>
      <c r="AP459" s="59" t="e">
        <f t="shared" si="556"/>
        <v>#DIV/0!</v>
      </c>
      <c r="AQ459" s="59">
        <f t="shared" si="556"/>
        <v>0</v>
      </c>
      <c r="AR459" s="59">
        <f t="shared" si="556"/>
        <v>0</v>
      </c>
      <c r="AS459" s="59" t="e">
        <f t="shared" si="556"/>
        <v>#DIV/0!</v>
      </c>
      <c r="AT459" s="59">
        <f t="shared" si="556"/>
        <v>118771.43762000001</v>
      </c>
      <c r="AU459" s="59">
        <f t="shared" si="556"/>
        <v>0</v>
      </c>
      <c r="AV459" s="59">
        <f t="shared" si="556"/>
        <v>0</v>
      </c>
      <c r="AW459" s="59">
        <f t="shared" si="556"/>
        <v>118771.43762000001</v>
      </c>
      <c r="AX459" s="59">
        <f t="shared" si="556"/>
        <v>271923.04772000003</v>
      </c>
      <c r="AY459" s="195">
        <f t="shared" si="526"/>
        <v>0.74089278873148123</v>
      </c>
      <c r="AZ459" s="59">
        <f t="shared" ref="AZ459" si="557">AZ368</f>
        <v>0</v>
      </c>
      <c r="BA459" s="195" t="e">
        <f t="shared" si="529"/>
        <v>#DIV/0!</v>
      </c>
      <c r="BB459" s="59">
        <f t="shared" ref="BB459" si="558">BB368</f>
        <v>0</v>
      </c>
      <c r="BC459" s="59"/>
      <c r="BD459" s="59">
        <f t="shared" ref="BD459" si="559">BD368</f>
        <v>271923.04772000003</v>
      </c>
      <c r="BE459" s="59"/>
      <c r="BF459" s="265"/>
      <c r="BG459" s="265"/>
    </row>
    <row r="460" spans="1:59" s="172" customFormat="1" ht="50.25" hidden="1" customHeight="1" x14ac:dyDescent="0.25">
      <c r="B460" s="587" t="s">
        <v>199</v>
      </c>
      <c r="C460" s="587"/>
      <c r="D460" s="587"/>
      <c r="E460" s="587"/>
      <c r="F460" s="587"/>
      <c r="G460" s="587"/>
      <c r="H460" s="587"/>
      <c r="I460" s="587"/>
      <c r="J460" s="587"/>
      <c r="K460" s="587"/>
      <c r="L460" s="587"/>
      <c r="M460" s="587"/>
      <c r="N460" s="587"/>
      <c r="O460" s="587"/>
      <c r="P460" s="587"/>
      <c r="Q460" s="587"/>
      <c r="R460" s="587"/>
      <c r="S460" s="587"/>
      <c r="T460" s="587"/>
      <c r="U460" s="587"/>
      <c r="V460" s="587"/>
      <c r="W460" s="587"/>
      <c r="X460" s="587"/>
      <c r="Y460" s="587"/>
      <c r="Z460" s="587"/>
      <c r="AA460" s="587"/>
      <c r="AB460" s="587"/>
      <c r="AC460" s="587"/>
      <c r="AD460" s="587"/>
      <c r="AE460" s="587"/>
      <c r="AF460" s="587"/>
      <c r="AG460" s="587"/>
      <c r="AH460" s="587"/>
      <c r="AI460" s="587"/>
      <c r="AJ460" s="587"/>
      <c r="AK460" s="587"/>
      <c r="AL460" s="587"/>
      <c r="AM460" s="587"/>
      <c r="AN460" s="587"/>
      <c r="AO460" s="587"/>
      <c r="AP460" s="587"/>
      <c r="AQ460" s="587"/>
      <c r="AR460" s="587"/>
      <c r="AS460" s="587"/>
      <c r="AT460" s="587"/>
      <c r="AU460" s="587"/>
      <c r="AV460" s="587"/>
      <c r="AW460" s="587"/>
      <c r="AX460" s="455"/>
      <c r="AY460" s="195" t="e">
        <f t="shared" si="526"/>
        <v>#DIV/0!</v>
      </c>
      <c r="AZ460" s="266"/>
      <c r="BA460" s="195" t="e">
        <f t="shared" si="529"/>
        <v>#DIV/0!</v>
      </c>
      <c r="BB460" s="91"/>
      <c r="BC460" s="91"/>
      <c r="BD460" s="91"/>
      <c r="BE460" s="91"/>
      <c r="BF460" s="91"/>
      <c r="BG460" s="91"/>
    </row>
    <row r="461" spans="1:59" s="267" customFormat="1" ht="114" hidden="1" customHeight="1" x14ac:dyDescent="0.25">
      <c r="B461" s="246">
        <v>4</v>
      </c>
      <c r="C461" s="268" t="s">
        <v>200</v>
      </c>
      <c r="D461" s="248" t="e">
        <f>D464+D478+D483+#REF!</f>
        <v>#REF!</v>
      </c>
      <c r="E461" s="248" t="e">
        <f>E464+E478+E483+#REF!</f>
        <v>#REF!</v>
      </c>
      <c r="F461" s="248" t="e">
        <f>F464+F478+F483+#REF!</f>
        <v>#REF!</v>
      </c>
      <c r="G461" s="248" t="e">
        <f>G464+G478+G483+#REF!</f>
        <v>#REF!</v>
      </c>
      <c r="H461" s="248" t="e">
        <f>H464+H478+H483+#REF!</f>
        <v>#REF!</v>
      </c>
      <c r="I461" s="248" t="e">
        <f>I464+I478+I483+#REF!</f>
        <v>#REF!</v>
      </c>
      <c r="J461" s="248" t="e">
        <f>J464+J478+J483+#REF!</f>
        <v>#REF!</v>
      </c>
      <c r="K461" s="248">
        <f>L461</f>
        <v>4254578.8824899998</v>
      </c>
      <c r="L461" s="248">
        <f>L464+L478+L486</f>
        <v>4254578.8824899998</v>
      </c>
      <c r="M461" s="248"/>
      <c r="N461" s="248" t="e">
        <f>N464+N478+N483+#REF!</f>
        <v>#REF!</v>
      </c>
      <c r="O461" s="248" t="e">
        <f>O464+O478+O483+#REF!</f>
        <v>#REF!</v>
      </c>
      <c r="P461" s="248"/>
      <c r="Q461" s="248" t="e">
        <f>Q464+Q478+Q483+#REF!</f>
        <v>#REF!</v>
      </c>
      <c r="R461" s="248"/>
      <c r="S461" s="248"/>
      <c r="T461" s="248"/>
      <c r="U461" s="248" t="e">
        <f>U464+U478+U483+#REF!</f>
        <v>#REF!</v>
      </c>
      <c r="V461" s="248"/>
      <c r="W461" s="248" t="e">
        <f>W464+W478+W483+#REF!</f>
        <v>#REF!</v>
      </c>
      <c r="X461" s="248"/>
      <c r="Y461" s="248" t="e">
        <f>Y464+Y478+Y483+#REF!</f>
        <v>#REF!</v>
      </c>
      <c r="Z461" s="248"/>
      <c r="AA461" s="248"/>
      <c r="AB461" s="248"/>
      <c r="AC461" s="248" t="e">
        <f>AC464+AC478+AC483+#REF!</f>
        <v>#REF!</v>
      </c>
      <c r="AD461" s="248"/>
      <c r="AE461" s="248" t="e">
        <f>AE464+AE478+AE483+#REF!</f>
        <v>#REF!</v>
      </c>
      <c r="AF461" s="248"/>
      <c r="AG461" s="248" t="e">
        <f>AG464+AG478+AG483+#REF!</f>
        <v>#REF!</v>
      </c>
      <c r="AH461" s="248"/>
      <c r="AI461" s="248"/>
      <c r="AJ461" s="248"/>
      <c r="AK461" s="248" t="e">
        <f>AK464+AK478+AK483+#REF!</f>
        <v>#REF!</v>
      </c>
      <c r="AL461" s="248"/>
      <c r="AM461" s="248" t="e">
        <f>AM464+AM478+AM483+#REF!</f>
        <v>#REF!</v>
      </c>
      <c r="AN461" s="248"/>
      <c r="AO461" s="248" t="e">
        <f>AO464+AO478+AO483+#REF!</f>
        <v>#REF!</v>
      </c>
      <c r="AP461" s="248" t="e">
        <f>AP464+AP478+AP483+#REF!</f>
        <v>#REF!</v>
      </c>
      <c r="AQ461" s="248" t="e">
        <f>AQ464+AQ478+AQ483+#REF!</f>
        <v>#REF!</v>
      </c>
      <c r="AR461" s="248"/>
      <c r="AS461" s="248" t="e">
        <f>AS464+AS478+AS483+#REF!</f>
        <v>#REF!</v>
      </c>
      <c r="AT461" s="248">
        <f>AU461</f>
        <v>-185088.16058</v>
      </c>
      <c r="AU461" s="248">
        <f>AU464+AU478+AU486</f>
        <v>-185088.16058</v>
      </c>
      <c r="AV461" s="248"/>
      <c r="AW461" s="248" t="e">
        <f>AW464+AW478+AW483+#REF!</f>
        <v>#REF!</v>
      </c>
      <c r="AX461" s="248" t="e">
        <f>AX464+AX478+AX483+#REF!</f>
        <v>#REF!</v>
      </c>
      <c r="AY461" s="195" t="e">
        <f t="shared" si="526"/>
        <v>#REF!</v>
      </c>
      <c r="AZ461" s="248" t="e">
        <f>AZ464+AZ478+AZ483+#REF!</f>
        <v>#REF!</v>
      </c>
      <c r="BA461" s="195" t="e">
        <f t="shared" si="529"/>
        <v>#REF!</v>
      </c>
      <c r="BB461" s="248"/>
      <c r="BC461" s="248"/>
      <c r="BD461" s="248" t="e">
        <f>BD464+BD478+BD483+#REF!</f>
        <v>#REF!</v>
      </c>
      <c r="BE461" s="248"/>
      <c r="BF461" s="142"/>
      <c r="BG461" s="142"/>
    </row>
    <row r="462" spans="1:59" s="267" customFormat="1" ht="63.75" customHeight="1" x14ac:dyDescent="0.25">
      <c r="B462" s="101" t="s">
        <v>165</v>
      </c>
      <c r="C462" s="235" t="s">
        <v>406</v>
      </c>
      <c r="D462" s="248"/>
      <c r="E462" s="248"/>
      <c r="F462" s="248"/>
      <c r="G462" s="248"/>
      <c r="H462" s="248"/>
      <c r="I462" s="248"/>
      <c r="J462" s="248"/>
      <c r="K462" s="517">
        <f>L462+N462</f>
        <v>8546.7000000000007</v>
      </c>
      <c r="L462" s="517"/>
      <c r="M462" s="517"/>
      <c r="N462" s="517">
        <f>N463</f>
        <v>8546.7000000000007</v>
      </c>
      <c r="O462" s="248"/>
      <c r="P462" s="248"/>
      <c r="Q462" s="248"/>
      <c r="R462" s="248"/>
      <c r="S462" s="248"/>
      <c r="T462" s="248"/>
      <c r="U462" s="248"/>
      <c r="V462" s="248"/>
      <c r="W462" s="520">
        <v>0</v>
      </c>
      <c r="X462" s="192">
        <v>0</v>
      </c>
      <c r="Y462" s="248"/>
      <c r="Z462" s="248"/>
      <c r="AA462" s="248"/>
      <c r="AB462" s="248"/>
      <c r="AC462" s="248"/>
      <c r="AD462" s="248"/>
      <c r="AE462" s="104">
        <f>AK462+AI462+AG462</f>
        <v>8546.7000000000007</v>
      </c>
      <c r="AF462" s="195">
        <f t="shared" ref="AF462:AF463" si="560">AE462/K462</f>
        <v>1</v>
      </c>
      <c r="AG462" s="248"/>
      <c r="AH462" s="248"/>
      <c r="AI462" s="248"/>
      <c r="AJ462" s="248"/>
      <c r="AK462" s="104">
        <f>AK463</f>
        <v>8546.7000000000007</v>
      </c>
      <c r="AL462" s="231">
        <f>AK462/N462</f>
        <v>1</v>
      </c>
      <c r="AM462" s="248"/>
      <c r="AN462" s="248"/>
      <c r="AO462" s="248"/>
      <c r="AP462" s="248"/>
      <c r="AQ462" s="248"/>
      <c r="AR462" s="248"/>
      <c r="AS462" s="248"/>
      <c r="AT462" s="248"/>
      <c r="AU462" s="248"/>
      <c r="AV462" s="248"/>
      <c r="AW462" s="248"/>
      <c r="AX462" s="248"/>
      <c r="AY462" s="195"/>
      <c r="AZ462" s="248"/>
      <c r="BA462" s="195"/>
      <c r="BB462" s="248"/>
      <c r="BC462" s="248"/>
      <c r="BD462" s="248"/>
      <c r="BE462" s="248"/>
      <c r="BF462" s="142"/>
      <c r="BG462" s="142"/>
    </row>
    <row r="463" spans="1:59" s="267" customFormat="1" ht="81" customHeight="1" x14ac:dyDescent="0.25">
      <c r="B463" s="125" t="s">
        <v>60</v>
      </c>
      <c r="C463" s="234" t="s">
        <v>405</v>
      </c>
      <c r="D463" s="248"/>
      <c r="E463" s="248"/>
      <c r="F463" s="248"/>
      <c r="G463" s="248"/>
      <c r="H463" s="248"/>
      <c r="I463" s="248"/>
      <c r="J463" s="248"/>
      <c r="K463" s="106">
        <f>N463</f>
        <v>8546.7000000000007</v>
      </c>
      <c r="L463" s="106"/>
      <c r="M463" s="106"/>
      <c r="N463" s="106">
        <v>8546.7000000000007</v>
      </c>
      <c r="O463" s="248"/>
      <c r="P463" s="248"/>
      <c r="Q463" s="248"/>
      <c r="R463" s="248"/>
      <c r="S463" s="248"/>
      <c r="T463" s="248"/>
      <c r="U463" s="248"/>
      <c r="V463" s="248"/>
      <c r="W463" s="106">
        <v>0</v>
      </c>
      <c r="X463" s="192">
        <v>0</v>
      </c>
      <c r="Y463" s="248"/>
      <c r="Z463" s="248"/>
      <c r="AA463" s="248"/>
      <c r="AB463" s="248"/>
      <c r="AC463" s="248"/>
      <c r="AD463" s="248"/>
      <c r="AE463" s="112">
        <f>AK463</f>
        <v>8546.7000000000007</v>
      </c>
      <c r="AF463" s="231">
        <f t="shared" si="560"/>
        <v>1</v>
      </c>
      <c r="AG463" s="248"/>
      <c r="AH463" s="248"/>
      <c r="AI463" s="248"/>
      <c r="AJ463" s="248"/>
      <c r="AK463" s="112">
        <v>8546.7000000000007</v>
      </c>
      <c r="AL463" s="231">
        <f>AK463/N463</f>
        <v>1</v>
      </c>
      <c r="AM463" s="248"/>
      <c r="AN463" s="248"/>
      <c r="AO463" s="248"/>
      <c r="AP463" s="248"/>
      <c r="AQ463" s="248"/>
      <c r="AR463" s="248"/>
      <c r="AS463" s="248"/>
      <c r="AT463" s="248"/>
      <c r="AU463" s="248"/>
      <c r="AV463" s="248"/>
      <c r="AW463" s="248"/>
      <c r="AX463" s="248"/>
      <c r="AY463" s="195"/>
      <c r="AZ463" s="248"/>
      <c r="BA463" s="195"/>
      <c r="BB463" s="248"/>
      <c r="BC463" s="248"/>
      <c r="BD463" s="248"/>
      <c r="BE463" s="248"/>
      <c r="BF463" s="142"/>
      <c r="BG463" s="142"/>
    </row>
    <row r="464" spans="1:59" s="269" customFormat="1" ht="112.5" customHeight="1" x14ac:dyDescent="0.25">
      <c r="B464" s="140" t="s">
        <v>31</v>
      </c>
      <c r="C464" s="270" t="s">
        <v>201</v>
      </c>
      <c r="D464" s="153"/>
      <c r="E464" s="153">
        <f>F464+G464</f>
        <v>3068471.4634199999</v>
      </c>
      <c r="F464" s="153">
        <f>F465+F474+F476</f>
        <v>3068471.4634199999</v>
      </c>
      <c r="G464" s="153">
        <f>G465+G476</f>
        <v>0</v>
      </c>
      <c r="H464" s="153">
        <f t="shared" ref="H464:H476" si="561">I464+J464</f>
        <v>225041.65861000019</v>
      </c>
      <c r="I464" s="153">
        <f>I465+I474+I476</f>
        <v>225041.65861000019</v>
      </c>
      <c r="J464" s="153"/>
      <c r="K464" s="153">
        <f>L464+M464+N464</f>
        <v>3293518.1220300002</v>
      </c>
      <c r="L464" s="517">
        <f>L465+L468+L469+L470+L471+L472+L473+L474+L475+L476</f>
        <v>3293518.1220300002</v>
      </c>
      <c r="M464" s="153"/>
      <c r="N464" s="153"/>
      <c r="O464" s="153">
        <f>Q464+S464+U464</f>
        <v>878878.22526000009</v>
      </c>
      <c r="P464" s="451">
        <f>O464/K464</f>
        <v>0.26685088488849507</v>
      </c>
      <c r="Q464" s="517">
        <f>Q465+Q468+Q469+Q470+Q471+Q472+Q473+Q474+Q475+Q476</f>
        <v>878878.22526000009</v>
      </c>
      <c r="R464" s="451">
        <f>Q464/L464</f>
        <v>0.26685088488849507</v>
      </c>
      <c r="S464" s="153"/>
      <c r="T464" s="153"/>
      <c r="U464" s="153">
        <f>U465+U476</f>
        <v>0</v>
      </c>
      <c r="V464" s="153"/>
      <c r="W464" s="153">
        <f>Y464+AA464+AC464</f>
        <v>909136.60008999996</v>
      </c>
      <c r="X464" s="271">
        <f>W464/K464</f>
        <v>0.27603813502918956</v>
      </c>
      <c r="Y464" s="104">
        <f>Y465+Y468+Y469+Y470+Y471+Y472+Y473+Y474+Y475+Y476</f>
        <v>909136.60008999996</v>
      </c>
      <c r="Z464" s="271">
        <f>Y464/L464</f>
        <v>0.27603813502918956</v>
      </c>
      <c r="AA464" s="153"/>
      <c r="AB464" s="153"/>
      <c r="AC464" s="153"/>
      <c r="AD464" s="153"/>
      <c r="AE464" s="152">
        <f>AG464+AI464+AK464</f>
        <v>2253851.3532900005</v>
      </c>
      <c r="AF464" s="105">
        <f>AE464/K464</f>
        <v>0.68432942215019954</v>
      </c>
      <c r="AG464" s="152">
        <f>AG465+AG468+AG469+AG470+AG471+AG472+AG473+AG474+AG475+AG476</f>
        <v>2253851.3532900005</v>
      </c>
      <c r="AH464" s="105">
        <f>AG464/L464</f>
        <v>0.68432942215019954</v>
      </c>
      <c r="AI464" s="153"/>
      <c r="AJ464" s="153"/>
      <c r="AK464" s="153">
        <f>AK465+AK476</f>
        <v>0</v>
      </c>
      <c r="AL464" s="153"/>
      <c r="AM464" s="153">
        <f>AM465+AM474+AM476</f>
        <v>0</v>
      </c>
      <c r="AN464" s="153"/>
      <c r="AO464" s="153"/>
      <c r="AP464" s="153" t="e">
        <f t="shared" ref="AP464:AP484" si="562">AQ464</f>
        <v>#REF!</v>
      </c>
      <c r="AQ464" s="153" t="e">
        <f>AQ465+AQ474+AQ476</f>
        <v>#REF!</v>
      </c>
      <c r="AR464" s="153"/>
      <c r="AS464" s="153"/>
      <c r="AT464" s="153">
        <f t="shared" ref="AT464:AT484" si="563">AU464</f>
        <v>0</v>
      </c>
      <c r="AU464" s="153">
        <f>AU465+AU474+AU476</f>
        <v>0</v>
      </c>
      <c r="AV464" s="153"/>
      <c r="AW464" s="153"/>
      <c r="AX464" s="152" t="e">
        <f>AZ464+BB464+BD464</f>
        <v>#REF!</v>
      </c>
      <c r="AY464" s="195" t="e">
        <f t="shared" si="526"/>
        <v>#REF!</v>
      </c>
      <c r="AZ464" s="104" t="e">
        <f>AZ465+AZ474+AZ475+AZ476</f>
        <v>#REF!</v>
      </c>
      <c r="BA464" s="195" t="e">
        <f t="shared" si="529"/>
        <v>#REF!</v>
      </c>
      <c r="BB464" s="153"/>
      <c r="BC464" s="153"/>
      <c r="BD464" s="153">
        <f>BD465+BD476</f>
        <v>0</v>
      </c>
      <c r="BE464" s="153"/>
    </row>
    <row r="465" spans="1:57" s="120" customFormat="1" ht="30" hidden="1" customHeight="1" x14ac:dyDescent="0.25">
      <c r="B465" s="272"/>
      <c r="C465" s="161" t="s">
        <v>202</v>
      </c>
      <c r="D465" s="117"/>
      <c r="E465" s="117">
        <f>E466+E468</f>
        <v>3006824.38595</v>
      </c>
      <c r="F465" s="117">
        <f>F466+F468</f>
        <v>3006824.38595</v>
      </c>
      <c r="G465" s="117">
        <f>G466+G468</f>
        <v>0</v>
      </c>
      <c r="H465" s="117">
        <f t="shared" si="561"/>
        <v>167922.47538000019</v>
      </c>
      <c r="I465" s="117">
        <f>I466+I468</f>
        <v>167922.47538000019</v>
      </c>
      <c r="J465" s="117"/>
      <c r="K465" s="117">
        <f t="shared" ref="K465:K484" si="564">L465</f>
        <v>3174746.8613300002</v>
      </c>
      <c r="L465" s="117">
        <f>L466+L467</f>
        <v>3174746.8613300002</v>
      </c>
      <c r="M465" s="117"/>
      <c r="N465" s="117"/>
      <c r="O465" s="117">
        <f t="shared" ref="O465:O477" si="565">Q465+U465</f>
        <v>854592.29786000005</v>
      </c>
      <c r="P465" s="541">
        <f t="shared" ref="P465:P515" si="566">O465/K465</f>
        <v>0.26918439018535945</v>
      </c>
      <c r="Q465" s="117">
        <f>Q466+Q467</f>
        <v>854592.29786000005</v>
      </c>
      <c r="R465" s="541">
        <f t="shared" ref="R465:R513" si="567">Q465/L465</f>
        <v>0.26918439018535945</v>
      </c>
      <c r="S465" s="117"/>
      <c r="T465" s="117"/>
      <c r="U465" s="117">
        <f>U466+U468</f>
        <v>0</v>
      </c>
      <c r="V465" s="117"/>
      <c r="W465" s="117">
        <f t="shared" ref="W465:W477" si="568">Y465+AC465</f>
        <v>884398.44400000002</v>
      </c>
      <c r="X465" s="273">
        <f t="shared" ref="X465:X515" si="569">W465/K465</f>
        <v>0.27857290128306417</v>
      </c>
      <c r="Y465" s="118">
        <f>Y466+Y467</f>
        <v>884398.44400000002</v>
      </c>
      <c r="Z465" s="273">
        <f t="shared" ref="Z465:Z513" si="570">Y465/L465</f>
        <v>0.27857290128306417</v>
      </c>
      <c r="AA465" s="117"/>
      <c r="AB465" s="117"/>
      <c r="AC465" s="117"/>
      <c r="AD465" s="117"/>
      <c r="AE465" s="118">
        <f t="shared" ref="AE465:AE475" si="571">AG465+AK465</f>
        <v>2135651.4737900002</v>
      </c>
      <c r="AF465" s="114">
        <f t="shared" ref="AF465:AF515" si="572">AE465/K465</f>
        <v>0.67269976696513978</v>
      </c>
      <c r="AG465" s="118">
        <f>AG466+AG467</f>
        <v>2135651.4737900002</v>
      </c>
      <c r="AH465" s="114">
        <f t="shared" ref="AH465:AH513" si="573">AG465/L465</f>
        <v>0.67269976696513978</v>
      </c>
      <c r="AI465" s="117"/>
      <c r="AJ465" s="117"/>
      <c r="AK465" s="117"/>
      <c r="AL465" s="117"/>
      <c r="AM465" s="117">
        <f>AM466+AM468</f>
        <v>0</v>
      </c>
      <c r="AN465" s="117"/>
      <c r="AO465" s="117"/>
      <c r="AP465" s="117" t="e">
        <f t="shared" si="562"/>
        <v>#REF!</v>
      </c>
      <c r="AQ465" s="117" t="e">
        <f>AQ466+AQ468</f>
        <v>#REF!</v>
      </c>
      <c r="AR465" s="117"/>
      <c r="AS465" s="117"/>
      <c r="AT465" s="117">
        <f t="shared" si="563"/>
        <v>0</v>
      </c>
      <c r="AU465" s="117">
        <f>AU466+AU468</f>
        <v>0</v>
      </c>
      <c r="AV465" s="117"/>
      <c r="AW465" s="117"/>
      <c r="AX465" s="118" t="e">
        <f t="shared" ref="AX465:AX468" si="574">AZ465+BD465</f>
        <v>#REF!</v>
      </c>
      <c r="AY465" s="328" t="e">
        <f t="shared" si="526"/>
        <v>#REF!</v>
      </c>
      <c r="AZ465" s="118" t="e">
        <f>AZ466+AZ467+AZ468+AZ469+AZ470+AZ472+AZ473+AZ471</f>
        <v>#REF!</v>
      </c>
      <c r="BA465" s="328" t="e">
        <f t="shared" si="529"/>
        <v>#REF!</v>
      </c>
      <c r="BB465" s="117"/>
      <c r="BC465" s="117"/>
      <c r="BD465" s="117"/>
      <c r="BE465" s="117"/>
    </row>
    <row r="466" spans="1:57" s="120" customFormat="1" ht="24.75" hidden="1" customHeight="1" x14ac:dyDescent="0.25">
      <c r="B466" s="272"/>
      <c r="C466" s="161" t="s">
        <v>203</v>
      </c>
      <c r="D466" s="117"/>
      <c r="E466" s="117">
        <f>F466+G466</f>
        <v>2844810.2634199997</v>
      </c>
      <c r="F466" s="117">
        <f>'[4]18-20 декабря'!$R$170</f>
        <v>2844810.2634199997</v>
      </c>
      <c r="G466" s="117"/>
      <c r="H466" s="117">
        <f t="shared" si="561"/>
        <v>329936.59791000048</v>
      </c>
      <c r="I466" s="117">
        <f>L466-F466</f>
        <v>329936.59791000048</v>
      </c>
      <c r="J466" s="117"/>
      <c r="K466" s="117">
        <f t="shared" si="564"/>
        <v>3174746.8613300002</v>
      </c>
      <c r="L466" s="117">
        <v>3174746.8613300002</v>
      </c>
      <c r="M466" s="117"/>
      <c r="N466" s="117"/>
      <c r="O466" s="117">
        <f>Q466</f>
        <v>854592.29786000005</v>
      </c>
      <c r="P466" s="541">
        <f t="shared" si="566"/>
        <v>0.26918439018535945</v>
      </c>
      <c r="Q466" s="117">
        <v>854592.29786000005</v>
      </c>
      <c r="R466" s="541">
        <f>Y466/L466</f>
        <v>0.27857290128306417</v>
      </c>
      <c r="S466" s="117"/>
      <c r="T466" s="117"/>
      <c r="U466" s="117">
        <f>D466+G466</f>
        <v>0</v>
      </c>
      <c r="V466" s="117"/>
      <c r="W466" s="117">
        <f>Y466</f>
        <v>884398.44400000002</v>
      </c>
      <c r="X466" s="273">
        <f t="shared" si="569"/>
        <v>0.27857290128306417</v>
      </c>
      <c r="Y466" s="118">
        <v>884398.44400000002</v>
      </c>
      <c r="Z466" s="273">
        <f t="shared" si="570"/>
        <v>0.27857290128306417</v>
      </c>
      <c r="AA466" s="117"/>
      <c r="AB466" s="117"/>
      <c r="AC466" s="117"/>
      <c r="AD466" s="117"/>
      <c r="AE466" s="118">
        <f t="shared" si="571"/>
        <v>2135651.4737900002</v>
      </c>
      <c r="AF466" s="114">
        <f t="shared" si="572"/>
        <v>0.67269976696513978</v>
      </c>
      <c r="AG466" s="118">
        <v>2135651.4737900002</v>
      </c>
      <c r="AH466" s="114">
        <f t="shared" si="573"/>
        <v>0.67269976696513978</v>
      </c>
      <c r="AI466" s="117"/>
      <c r="AJ466" s="117"/>
      <c r="AK466" s="117"/>
      <c r="AL466" s="117"/>
      <c r="AM466" s="117">
        <f>AU466-AA466</f>
        <v>0</v>
      </c>
      <c r="AN466" s="117"/>
      <c r="AO466" s="117"/>
      <c r="AP466" s="117" t="e">
        <f t="shared" si="562"/>
        <v>#REF!</v>
      </c>
      <c r="AQ466" s="117" t="e">
        <f>AX466-AE466</f>
        <v>#REF!</v>
      </c>
      <c r="AR466" s="117"/>
      <c r="AS466" s="117"/>
      <c r="AT466" s="117">
        <f t="shared" si="563"/>
        <v>0</v>
      </c>
      <c r="AU466" s="117">
        <f>AA466</f>
        <v>0</v>
      </c>
      <c r="AV466" s="117"/>
      <c r="AW466" s="117"/>
      <c r="AX466" s="118" t="e">
        <f t="shared" si="574"/>
        <v>#REF!</v>
      </c>
      <c r="AY466" s="328" t="e">
        <f t="shared" si="526"/>
        <v>#REF!</v>
      </c>
      <c r="AZ466" s="118" t="e">
        <f>L466-#REF!</f>
        <v>#REF!</v>
      </c>
      <c r="BA466" s="328" t="e">
        <f t="shared" si="529"/>
        <v>#REF!</v>
      </c>
      <c r="BB466" s="117"/>
      <c r="BC466" s="117"/>
      <c r="BD466" s="117"/>
      <c r="BE466" s="117"/>
    </row>
    <row r="467" spans="1:57" s="120" customFormat="1" ht="24.75" hidden="1" customHeight="1" x14ac:dyDescent="0.25">
      <c r="B467" s="272"/>
      <c r="C467" s="161" t="s">
        <v>319</v>
      </c>
      <c r="D467" s="117"/>
      <c r="E467" s="117"/>
      <c r="F467" s="117"/>
      <c r="G467" s="117"/>
      <c r="H467" s="117"/>
      <c r="I467" s="117"/>
      <c r="J467" s="117"/>
      <c r="K467" s="117">
        <f t="shared" si="564"/>
        <v>0</v>
      </c>
      <c r="L467" s="117">
        <v>0</v>
      </c>
      <c r="M467" s="117"/>
      <c r="N467" s="117"/>
      <c r="O467" s="117">
        <f t="shared" si="565"/>
        <v>0</v>
      </c>
      <c r="P467" s="541" t="e">
        <f t="shared" si="566"/>
        <v>#DIV/0!</v>
      </c>
      <c r="Q467" s="117"/>
      <c r="R467" s="541" t="e">
        <f t="shared" si="567"/>
        <v>#DIV/0!</v>
      </c>
      <c r="S467" s="117"/>
      <c r="T467" s="117"/>
      <c r="U467" s="117"/>
      <c r="V467" s="117"/>
      <c r="W467" s="117">
        <f t="shared" si="568"/>
        <v>0</v>
      </c>
      <c r="X467" s="273" t="e">
        <f t="shared" si="569"/>
        <v>#DIV/0!</v>
      </c>
      <c r="Y467" s="118">
        <v>0</v>
      </c>
      <c r="Z467" s="273" t="e">
        <f t="shared" si="570"/>
        <v>#DIV/0!</v>
      </c>
      <c r="AA467" s="117"/>
      <c r="AB467" s="117"/>
      <c r="AC467" s="117"/>
      <c r="AD467" s="117"/>
      <c r="AE467" s="118">
        <f t="shared" si="571"/>
        <v>0</v>
      </c>
      <c r="AF467" s="114" t="e">
        <f t="shared" si="572"/>
        <v>#DIV/0!</v>
      </c>
      <c r="AG467" s="118"/>
      <c r="AH467" s="114" t="e">
        <f t="shared" si="573"/>
        <v>#DIV/0!</v>
      </c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8">
        <f t="shared" si="574"/>
        <v>0</v>
      </c>
      <c r="AY467" s="328" t="e">
        <f t="shared" si="526"/>
        <v>#DIV/0!</v>
      </c>
      <c r="AZ467" s="118">
        <f t="shared" ref="AZ467:AZ476" si="575">L467-Y467</f>
        <v>0</v>
      </c>
      <c r="BA467" s="328" t="e">
        <f t="shared" si="529"/>
        <v>#DIV/0!</v>
      </c>
      <c r="BB467" s="117"/>
      <c r="BC467" s="117"/>
      <c r="BD467" s="117"/>
      <c r="BE467" s="117"/>
    </row>
    <row r="468" spans="1:57" s="120" customFormat="1" ht="45" hidden="1" customHeight="1" x14ac:dyDescent="0.25">
      <c r="B468" s="272"/>
      <c r="C468" s="161" t="s">
        <v>322</v>
      </c>
      <c r="D468" s="117"/>
      <c r="E468" s="117">
        <f>F468+G468</f>
        <v>162014.12253000028</v>
      </c>
      <c r="F468" s="117">
        <f>'[4]18-20 декабря'!$Q$169-'[4]18-20 декабря'!$Q$170</f>
        <v>162014.12253000028</v>
      </c>
      <c r="G468" s="117"/>
      <c r="H468" s="117">
        <f t="shared" si="561"/>
        <v>-162014.12253000028</v>
      </c>
      <c r="I468" s="117">
        <f>L468-F468</f>
        <v>-162014.12253000028</v>
      </c>
      <c r="J468" s="117"/>
      <c r="K468" s="117">
        <f t="shared" si="564"/>
        <v>0</v>
      </c>
      <c r="L468" s="117">
        <v>0</v>
      </c>
      <c r="M468" s="117"/>
      <c r="N468" s="117"/>
      <c r="O468" s="117">
        <f t="shared" si="565"/>
        <v>0</v>
      </c>
      <c r="P468" s="541" t="e">
        <f t="shared" si="566"/>
        <v>#DIV/0!</v>
      </c>
      <c r="Q468" s="117"/>
      <c r="R468" s="541" t="e">
        <f t="shared" si="567"/>
        <v>#DIV/0!</v>
      </c>
      <c r="S468" s="117"/>
      <c r="T468" s="117"/>
      <c r="U468" s="117">
        <f>D468+G468</f>
        <v>0</v>
      </c>
      <c r="V468" s="117"/>
      <c r="W468" s="117">
        <f t="shared" si="568"/>
        <v>0</v>
      </c>
      <c r="X468" s="273" t="e">
        <f t="shared" si="569"/>
        <v>#DIV/0!</v>
      </c>
      <c r="Y468" s="118">
        <v>0</v>
      </c>
      <c r="Z468" s="273" t="e">
        <f t="shared" si="570"/>
        <v>#DIV/0!</v>
      </c>
      <c r="AA468" s="117"/>
      <c r="AB468" s="117"/>
      <c r="AC468" s="117"/>
      <c r="AD468" s="117"/>
      <c r="AE468" s="118">
        <f t="shared" si="571"/>
        <v>0</v>
      </c>
      <c r="AF468" s="114" t="e">
        <f t="shared" si="572"/>
        <v>#DIV/0!</v>
      </c>
      <c r="AG468" s="118"/>
      <c r="AH468" s="114" t="e">
        <f t="shared" si="573"/>
        <v>#DIV/0!</v>
      </c>
      <c r="AI468" s="117"/>
      <c r="AJ468" s="117"/>
      <c r="AK468" s="117"/>
      <c r="AL468" s="117"/>
      <c r="AM468" s="117">
        <f>AU468-AA468</f>
        <v>0</v>
      </c>
      <c r="AN468" s="117"/>
      <c r="AO468" s="117"/>
      <c r="AP468" s="117">
        <f t="shared" si="562"/>
        <v>0</v>
      </c>
      <c r="AQ468" s="117">
        <f>AX468-AE468</f>
        <v>0</v>
      </c>
      <c r="AR468" s="117"/>
      <c r="AS468" s="117"/>
      <c r="AT468" s="117">
        <f t="shared" si="563"/>
        <v>0</v>
      </c>
      <c r="AU468" s="117">
        <f>AA468</f>
        <v>0</v>
      </c>
      <c r="AV468" s="117"/>
      <c r="AW468" s="117"/>
      <c r="AX468" s="118">
        <f t="shared" si="574"/>
        <v>0</v>
      </c>
      <c r="AY468" s="328" t="e">
        <f t="shared" si="526"/>
        <v>#DIV/0!</v>
      </c>
      <c r="AZ468" s="118">
        <f t="shared" si="575"/>
        <v>0</v>
      </c>
      <c r="BA468" s="328" t="e">
        <f t="shared" si="529"/>
        <v>#DIV/0!</v>
      </c>
      <c r="BB468" s="117"/>
      <c r="BC468" s="117"/>
      <c r="BD468" s="117"/>
      <c r="BE468" s="117"/>
    </row>
    <row r="469" spans="1:57" s="120" customFormat="1" ht="86.25" hidden="1" customHeight="1" x14ac:dyDescent="0.25">
      <c r="B469" s="272"/>
      <c r="C469" s="161" t="s">
        <v>323</v>
      </c>
      <c r="D469" s="117"/>
      <c r="E469" s="117"/>
      <c r="F469" s="117"/>
      <c r="G469" s="117"/>
      <c r="H469" s="117"/>
      <c r="I469" s="117"/>
      <c r="J469" s="117"/>
      <c r="K469" s="117">
        <f>L469</f>
        <v>0</v>
      </c>
      <c r="L469" s="117">
        <v>0</v>
      </c>
      <c r="M469" s="117"/>
      <c r="N469" s="117"/>
      <c r="O469" s="117">
        <f t="shared" si="565"/>
        <v>0</v>
      </c>
      <c r="P469" s="541" t="e">
        <f t="shared" si="566"/>
        <v>#DIV/0!</v>
      </c>
      <c r="Q469" s="117"/>
      <c r="R469" s="541" t="e">
        <f t="shared" si="567"/>
        <v>#DIV/0!</v>
      </c>
      <c r="S469" s="117"/>
      <c r="T469" s="117"/>
      <c r="U469" s="117"/>
      <c r="V469" s="117"/>
      <c r="W469" s="117">
        <f>Y469</f>
        <v>0</v>
      </c>
      <c r="X469" s="273" t="e">
        <f t="shared" si="569"/>
        <v>#DIV/0!</v>
      </c>
      <c r="Y469" s="118">
        <f>L469</f>
        <v>0</v>
      </c>
      <c r="Z469" s="273" t="e">
        <f t="shared" si="570"/>
        <v>#DIV/0!</v>
      </c>
      <c r="AA469" s="117"/>
      <c r="AB469" s="117"/>
      <c r="AC469" s="117"/>
      <c r="AD469" s="117"/>
      <c r="AE469" s="118">
        <f>AG469</f>
        <v>0</v>
      </c>
      <c r="AF469" s="114" t="e">
        <f t="shared" si="572"/>
        <v>#DIV/0!</v>
      </c>
      <c r="AG469" s="118">
        <f t="shared" ref="AG469:AG470" si="576">L469</f>
        <v>0</v>
      </c>
      <c r="AH469" s="114" t="e">
        <f t="shared" si="573"/>
        <v>#DIV/0!</v>
      </c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8">
        <f>AZ469</f>
        <v>0</v>
      </c>
      <c r="AY469" s="328" t="e">
        <f t="shared" si="526"/>
        <v>#DIV/0!</v>
      </c>
      <c r="AZ469" s="118">
        <f t="shared" si="575"/>
        <v>0</v>
      </c>
      <c r="BA469" s="328" t="e">
        <f t="shared" si="529"/>
        <v>#DIV/0!</v>
      </c>
      <c r="BB469" s="117"/>
      <c r="BC469" s="117"/>
      <c r="BD469" s="117"/>
      <c r="BE469" s="117"/>
    </row>
    <row r="470" spans="1:57" s="120" customFormat="1" ht="118.5" hidden="1" customHeight="1" x14ac:dyDescent="0.25">
      <c r="B470" s="272"/>
      <c r="C470" s="161" t="s">
        <v>343</v>
      </c>
      <c r="K470" s="117">
        <f>L470</f>
        <v>0</v>
      </c>
      <c r="L470" s="117">
        <v>0</v>
      </c>
      <c r="M470" s="117"/>
      <c r="N470" s="117"/>
      <c r="O470" s="117">
        <f t="shared" si="565"/>
        <v>0</v>
      </c>
      <c r="P470" s="541" t="e">
        <f t="shared" si="566"/>
        <v>#DIV/0!</v>
      </c>
      <c r="Q470" s="117"/>
      <c r="R470" s="541" t="e">
        <f t="shared" si="567"/>
        <v>#DIV/0!</v>
      </c>
      <c r="S470" s="117"/>
      <c r="T470" s="117"/>
      <c r="U470" s="117"/>
      <c r="V470" s="117"/>
      <c r="W470" s="117">
        <f t="shared" si="568"/>
        <v>0</v>
      </c>
      <c r="X470" s="273" t="e">
        <f t="shared" si="569"/>
        <v>#DIV/0!</v>
      </c>
      <c r="Y470" s="118">
        <v>0</v>
      </c>
      <c r="Z470" s="273" t="e">
        <f t="shared" si="570"/>
        <v>#DIV/0!</v>
      </c>
      <c r="AA470" s="117"/>
      <c r="AB470" s="117"/>
      <c r="AC470" s="117"/>
      <c r="AD470" s="117"/>
      <c r="AE470" s="118">
        <f t="shared" ref="AE470:AE474" si="577">AG470</f>
        <v>0</v>
      </c>
      <c r="AF470" s="114" t="e">
        <f t="shared" si="572"/>
        <v>#DIV/0!</v>
      </c>
      <c r="AG470" s="118">
        <f t="shared" si="576"/>
        <v>0</v>
      </c>
      <c r="AH470" s="114" t="e">
        <f t="shared" si="573"/>
        <v>#DIV/0!</v>
      </c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8">
        <f t="shared" ref="AX470:AX474" si="578">AZ470</f>
        <v>0</v>
      </c>
      <c r="AY470" s="328" t="e">
        <f t="shared" si="526"/>
        <v>#DIV/0!</v>
      </c>
      <c r="AZ470" s="118">
        <f t="shared" si="575"/>
        <v>0</v>
      </c>
      <c r="BA470" s="328" t="e">
        <f t="shared" si="529"/>
        <v>#DIV/0!</v>
      </c>
      <c r="BB470" s="117"/>
      <c r="BC470" s="117"/>
      <c r="BD470" s="117"/>
      <c r="BE470" s="117"/>
    </row>
    <row r="471" spans="1:57" s="120" customFormat="1" ht="54.75" hidden="1" customHeight="1" x14ac:dyDescent="0.25">
      <c r="B471" s="272"/>
      <c r="C471" s="161" t="s">
        <v>324</v>
      </c>
      <c r="K471" s="117">
        <f>L471</f>
        <v>0</v>
      </c>
      <c r="L471" s="117">
        <v>0</v>
      </c>
      <c r="M471" s="117"/>
      <c r="N471" s="117"/>
      <c r="O471" s="117">
        <f t="shared" si="565"/>
        <v>0</v>
      </c>
      <c r="P471" s="541"/>
      <c r="Q471" s="117"/>
      <c r="R471" s="541"/>
      <c r="S471" s="117"/>
      <c r="T471" s="117"/>
      <c r="U471" s="117"/>
      <c r="V471" s="117"/>
      <c r="W471" s="117"/>
      <c r="X471" s="273"/>
      <c r="Y471" s="118"/>
      <c r="Z471" s="273" t="e">
        <f t="shared" si="570"/>
        <v>#DIV/0!</v>
      </c>
      <c r="AA471" s="117"/>
      <c r="AB471" s="117"/>
      <c r="AC471" s="117"/>
      <c r="AD471" s="117"/>
      <c r="AE471" s="118"/>
      <c r="AF471" s="114"/>
      <c r="AG471" s="118"/>
      <c r="AH471" s="114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8">
        <f t="shared" si="578"/>
        <v>0</v>
      </c>
      <c r="AY471" s="328" t="e">
        <f t="shared" si="526"/>
        <v>#DIV/0!</v>
      </c>
      <c r="AZ471" s="118">
        <f t="shared" si="575"/>
        <v>0</v>
      </c>
      <c r="BA471" s="328" t="e">
        <f t="shared" si="529"/>
        <v>#DIV/0!</v>
      </c>
      <c r="BB471" s="117"/>
      <c r="BC471" s="117"/>
      <c r="BD471" s="117"/>
      <c r="BE471" s="117"/>
    </row>
    <row r="472" spans="1:57" s="120" customFormat="1" ht="54.75" hidden="1" customHeight="1" x14ac:dyDescent="0.25">
      <c r="B472" s="272"/>
      <c r="C472" s="161" t="s">
        <v>325</v>
      </c>
      <c r="K472" s="117">
        <f t="shared" ref="K472:K473" si="579">L472</f>
        <v>0</v>
      </c>
      <c r="L472" s="117">
        <v>0</v>
      </c>
      <c r="M472" s="117"/>
      <c r="N472" s="117"/>
      <c r="O472" s="117">
        <f t="shared" si="565"/>
        <v>0</v>
      </c>
      <c r="P472" s="541" t="e">
        <f t="shared" si="566"/>
        <v>#DIV/0!</v>
      </c>
      <c r="Q472" s="117"/>
      <c r="R472" s="541" t="e">
        <f t="shared" si="567"/>
        <v>#DIV/0!</v>
      </c>
      <c r="S472" s="117"/>
      <c r="T472" s="117"/>
      <c r="U472" s="117"/>
      <c r="V472" s="117"/>
      <c r="W472" s="117">
        <f>Y472</f>
        <v>0</v>
      </c>
      <c r="X472" s="273" t="e">
        <f t="shared" si="569"/>
        <v>#DIV/0!</v>
      </c>
      <c r="Y472" s="118">
        <v>0</v>
      </c>
      <c r="Z472" s="273" t="e">
        <f t="shared" si="570"/>
        <v>#DIV/0!</v>
      </c>
      <c r="AA472" s="117"/>
      <c r="AB472" s="117"/>
      <c r="AC472" s="117"/>
      <c r="AD472" s="117"/>
      <c r="AE472" s="118">
        <f t="shared" si="577"/>
        <v>0</v>
      </c>
      <c r="AF472" s="114" t="e">
        <f t="shared" si="572"/>
        <v>#DIV/0!</v>
      </c>
      <c r="AG472" s="118">
        <f>Y472</f>
        <v>0</v>
      </c>
      <c r="AH472" s="114" t="e">
        <f t="shared" si="573"/>
        <v>#DIV/0!</v>
      </c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8">
        <f t="shared" si="578"/>
        <v>0</v>
      </c>
      <c r="AY472" s="328" t="e">
        <f t="shared" si="526"/>
        <v>#DIV/0!</v>
      </c>
      <c r="AZ472" s="118">
        <f t="shared" si="575"/>
        <v>0</v>
      </c>
      <c r="BA472" s="328" t="e">
        <f t="shared" si="529"/>
        <v>#DIV/0!</v>
      </c>
      <c r="BB472" s="117"/>
      <c r="BC472" s="117"/>
      <c r="BD472" s="117"/>
      <c r="BE472" s="117"/>
    </row>
    <row r="473" spans="1:57" s="120" customFormat="1" ht="54.75" hidden="1" customHeight="1" x14ac:dyDescent="0.25">
      <c r="B473" s="272"/>
      <c r="C473" s="161" t="s">
        <v>326</v>
      </c>
      <c r="D473" s="117"/>
      <c r="E473" s="117"/>
      <c r="F473" s="117"/>
      <c r="G473" s="117"/>
      <c r="H473" s="117"/>
      <c r="I473" s="117"/>
      <c r="J473" s="117"/>
      <c r="K473" s="117">
        <f t="shared" si="579"/>
        <v>0</v>
      </c>
      <c r="L473" s="117">
        <v>0</v>
      </c>
      <c r="M473" s="117"/>
      <c r="N473" s="117"/>
      <c r="O473" s="117">
        <f t="shared" si="565"/>
        <v>0</v>
      </c>
      <c r="P473" s="541" t="e">
        <f t="shared" si="566"/>
        <v>#DIV/0!</v>
      </c>
      <c r="Q473" s="117"/>
      <c r="R473" s="541" t="e">
        <f t="shared" si="567"/>
        <v>#DIV/0!</v>
      </c>
      <c r="S473" s="117"/>
      <c r="T473" s="117"/>
      <c r="U473" s="117"/>
      <c r="V473" s="117"/>
      <c r="W473" s="117">
        <f>Y473</f>
        <v>0</v>
      </c>
      <c r="X473" s="273" t="e">
        <f t="shared" si="569"/>
        <v>#DIV/0!</v>
      </c>
      <c r="Y473" s="118">
        <v>0</v>
      </c>
      <c r="Z473" s="273" t="e">
        <f t="shared" si="570"/>
        <v>#DIV/0!</v>
      </c>
      <c r="AA473" s="117"/>
      <c r="AB473" s="117"/>
      <c r="AC473" s="117"/>
      <c r="AD473" s="117"/>
      <c r="AE473" s="118">
        <f t="shared" si="577"/>
        <v>0</v>
      </c>
      <c r="AF473" s="114" t="e">
        <f t="shared" si="572"/>
        <v>#DIV/0!</v>
      </c>
      <c r="AG473" s="118">
        <v>0</v>
      </c>
      <c r="AH473" s="114" t="e">
        <f t="shared" si="573"/>
        <v>#DIV/0!</v>
      </c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8">
        <f t="shared" si="578"/>
        <v>0</v>
      </c>
      <c r="AY473" s="328" t="e">
        <f t="shared" si="526"/>
        <v>#DIV/0!</v>
      </c>
      <c r="AZ473" s="118">
        <f t="shared" si="575"/>
        <v>0</v>
      </c>
      <c r="BA473" s="328" t="e">
        <f t="shared" si="529"/>
        <v>#DIV/0!</v>
      </c>
      <c r="BB473" s="117"/>
      <c r="BC473" s="117"/>
      <c r="BD473" s="117"/>
      <c r="BE473" s="117"/>
    </row>
    <row r="474" spans="1:57" s="120" customFormat="1" ht="24" hidden="1" customHeight="1" x14ac:dyDescent="0.25">
      <c r="B474" s="272"/>
      <c r="C474" s="161" t="s">
        <v>344</v>
      </c>
      <c r="D474" s="117"/>
      <c r="E474" s="117">
        <f>F474</f>
        <v>41000</v>
      </c>
      <c r="F474" s="117">
        <v>41000</v>
      </c>
      <c r="G474" s="117"/>
      <c r="H474" s="117">
        <f t="shared" si="561"/>
        <v>35703.677299999996</v>
      </c>
      <c r="I474" s="117">
        <f>L474-F474</f>
        <v>35703.677299999996</v>
      </c>
      <c r="J474" s="117"/>
      <c r="K474" s="117">
        <f t="shared" si="564"/>
        <v>76703.677299999996</v>
      </c>
      <c r="L474" s="117">
        <v>76703.677299999996</v>
      </c>
      <c r="M474" s="117"/>
      <c r="N474" s="117"/>
      <c r="O474" s="117">
        <f>Q474</f>
        <v>24285.9274</v>
      </c>
      <c r="P474" s="541">
        <f t="shared" si="566"/>
        <v>0.31662011855069172</v>
      </c>
      <c r="Q474" s="117">
        <v>24285.9274</v>
      </c>
      <c r="R474" s="541">
        <f>Y474/L474</f>
        <v>0.32251590746093217</v>
      </c>
      <c r="S474" s="117"/>
      <c r="T474" s="117"/>
      <c r="U474" s="117"/>
      <c r="V474" s="117"/>
      <c r="W474" s="117">
        <f>Y474</f>
        <v>24738.15609</v>
      </c>
      <c r="X474" s="273">
        <f t="shared" si="569"/>
        <v>0.32251590746093217</v>
      </c>
      <c r="Y474" s="118">
        <v>24738.15609</v>
      </c>
      <c r="Z474" s="273">
        <f t="shared" si="570"/>
        <v>0.32251590746093217</v>
      </c>
      <c r="AA474" s="117"/>
      <c r="AB474" s="117"/>
      <c r="AC474" s="117"/>
      <c r="AD474" s="117"/>
      <c r="AE474" s="118">
        <f t="shared" si="577"/>
        <v>76703.577619999996</v>
      </c>
      <c r="AF474" s="114">
        <f t="shared" si="572"/>
        <v>0.99999870045343964</v>
      </c>
      <c r="AG474" s="118">
        <v>76703.577619999996</v>
      </c>
      <c r="AH474" s="114">
        <f t="shared" si="573"/>
        <v>0.99999870045343964</v>
      </c>
      <c r="AI474" s="117"/>
      <c r="AJ474" s="117"/>
      <c r="AK474" s="117"/>
      <c r="AL474" s="117"/>
      <c r="AM474" s="117">
        <f>AU474-AA474</f>
        <v>0</v>
      </c>
      <c r="AN474" s="117"/>
      <c r="AO474" s="117"/>
      <c r="AP474" s="117" t="e">
        <f t="shared" si="562"/>
        <v>#REF!</v>
      </c>
      <c r="AQ474" s="117" t="e">
        <f>AX474-AE474</f>
        <v>#REF!</v>
      </c>
      <c r="AR474" s="117"/>
      <c r="AS474" s="117"/>
      <c r="AT474" s="117">
        <f t="shared" si="563"/>
        <v>0</v>
      </c>
      <c r="AU474" s="117">
        <f>AA474</f>
        <v>0</v>
      </c>
      <c r="AV474" s="117"/>
      <c r="AW474" s="117"/>
      <c r="AX474" s="118" t="e">
        <f t="shared" si="578"/>
        <v>#REF!</v>
      </c>
      <c r="AY474" s="328" t="e">
        <f t="shared" si="526"/>
        <v>#REF!</v>
      </c>
      <c r="AZ474" s="118" t="e">
        <f>L474-#REF!</f>
        <v>#REF!</v>
      </c>
      <c r="BA474" s="328" t="e">
        <f t="shared" si="529"/>
        <v>#REF!</v>
      </c>
      <c r="BB474" s="117"/>
      <c r="BC474" s="117"/>
      <c r="BD474" s="117"/>
      <c r="BE474" s="117"/>
    </row>
    <row r="475" spans="1:57" s="120" customFormat="1" ht="24" hidden="1" customHeight="1" x14ac:dyDescent="0.25">
      <c r="B475" s="272"/>
      <c r="C475" s="161" t="s">
        <v>365</v>
      </c>
      <c r="D475" s="117"/>
      <c r="E475" s="117"/>
      <c r="F475" s="117"/>
      <c r="G475" s="117"/>
      <c r="H475" s="117"/>
      <c r="I475" s="117"/>
      <c r="J475" s="117"/>
      <c r="K475" s="117">
        <f t="shared" si="564"/>
        <v>5</v>
      </c>
      <c r="L475" s="117">
        <v>5</v>
      </c>
      <c r="M475" s="117"/>
      <c r="N475" s="117"/>
      <c r="O475" s="117">
        <f>Q475</f>
        <v>0</v>
      </c>
      <c r="P475" s="541">
        <f t="shared" si="566"/>
        <v>0</v>
      </c>
      <c r="Q475" s="117"/>
      <c r="R475" s="541">
        <f t="shared" si="567"/>
        <v>0</v>
      </c>
      <c r="S475" s="117"/>
      <c r="T475" s="117"/>
      <c r="U475" s="117"/>
      <c r="V475" s="117"/>
      <c r="W475" s="117">
        <f t="shared" si="568"/>
        <v>0</v>
      </c>
      <c r="X475" s="273">
        <f t="shared" si="569"/>
        <v>0</v>
      </c>
      <c r="Y475" s="118">
        <v>0</v>
      </c>
      <c r="Z475" s="273">
        <f t="shared" si="570"/>
        <v>0</v>
      </c>
      <c r="AA475" s="117"/>
      <c r="AB475" s="117"/>
      <c r="AC475" s="117"/>
      <c r="AD475" s="117"/>
      <c r="AE475" s="118">
        <f t="shared" si="571"/>
        <v>0</v>
      </c>
      <c r="AF475" s="114">
        <f t="shared" si="572"/>
        <v>0</v>
      </c>
      <c r="AG475" s="118"/>
      <c r="AH475" s="114">
        <f t="shared" si="573"/>
        <v>0</v>
      </c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>
        <f t="shared" si="563"/>
        <v>0</v>
      </c>
      <c r="AU475" s="117">
        <v>0</v>
      </c>
      <c r="AV475" s="117"/>
      <c r="AW475" s="117"/>
      <c r="AX475" s="118">
        <f t="shared" ref="AX475:AX477" si="580">AZ475+BD475</f>
        <v>5</v>
      </c>
      <c r="AY475" s="328">
        <f t="shared" si="526"/>
        <v>1</v>
      </c>
      <c r="AZ475" s="118">
        <f t="shared" si="575"/>
        <v>5</v>
      </c>
      <c r="BA475" s="328">
        <f t="shared" si="529"/>
        <v>1</v>
      </c>
      <c r="BB475" s="117"/>
      <c r="BC475" s="117"/>
      <c r="BD475" s="117"/>
      <c r="BE475" s="117"/>
    </row>
    <row r="476" spans="1:57" s="120" customFormat="1" ht="25.5" hidden="1" customHeight="1" x14ac:dyDescent="0.25">
      <c r="B476" s="272"/>
      <c r="C476" s="161" t="s">
        <v>204</v>
      </c>
      <c r="D476" s="117"/>
      <c r="E476" s="117">
        <f>F476+G476</f>
        <v>20647.07747</v>
      </c>
      <c r="F476" s="117">
        <f>'[4]18-20 декабря'!$Q$208</f>
        <v>20647.07747</v>
      </c>
      <c r="G476" s="117"/>
      <c r="H476" s="117">
        <f t="shared" si="561"/>
        <v>21415.505930000003</v>
      </c>
      <c r="I476" s="117">
        <f>L476-F476</f>
        <v>21415.505930000003</v>
      </c>
      <c r="J476" s="117"/>
      <c r="K476" s="117">
        <f t="shared" si="564"/>
        <v>42062.583400000003</v>
      </c>
      <c r="L476" s="117">
        <v>42062.583400000003</v>
      </c>
      <c r="M476" s="117"/>
      <c r="N476" s="117"/>
      <c r="O476" s="117">
        <f t="shared" si="565"/>
        <v>0</v>
      </c>
      <c r="P476" s="541">
        <f t="shared" si="566"/>
        <v>0</v>
      </c>
      <c r="Q476" s="117"/>
      <c r="R476" s="541">
        <f t="shared" si="567"/>
        <v>0</v>
      </c>
      <c r="S476" s="117"/>
      <c r="T476" s="117"/>
      <c r="U476" s="117">
        <f>D476+G476</f>
        <v>0</v>
      </c>
      <c r="V476" s="117"/>
      <c r="W476" s="117">
        <f t="shared" si="568"/>
        <v>0</v>
      </c>
      <c r="X476" s="273">
        <f t="shared" si="569"/>
        <v>0</v>
      </c>
      <c r="Y476" s="118">
        <v>0</v>
      </c>
      <c r="Z476" s="273">
        <f t="shared" si="570"/>
        <v>0</v>
      </c>
      <c r="AA476" s="117"/>
      <c r="AB476" s="117"/>
      <c r="AC476" s="117"/>
      <c r="AD476" s="117"/>
      <c r="AE476" s="118">
        <f t="shared" ref="AE476:AE477" si="581">AG476+AK476</f>
        <v>41496.301879999999</v>
      </c>
      <c r="AF476" s="114">
        <f t="shared" si="572"/>
        <v>0.98653716737712305</v>
      </c>
      <c r="AG476" s="118">
        <v>41496.301879999999</v>
      </c>
      <c r="AH476" s="114">
        <f t="shared" si="573"/>
        <v>0.98653716737712305</v>
      </c>
      <c r="AI476" s="117"/>
      <c r="AJ476" s="117"/>
      <c r="AK476" s="117"/>
      <c r="AL476" s="117"/>
      <c r="AM476" s="117">
        <f>AU476-AA476</f>
        <v>0</v>
      </c>
      <c r="AN476" s="117"/>
      <c r="AO476" s="117"/>
      <c r="AP476" s="117">
        <f t="shared" si="562"/>
        <v>566.28152000000409</v>
      </c>
      <c r="AQ476" s="117">
        <f>AX476-AE476</f>
        <v>566.28152000000409</v>
      </c>
      <c r="AR476" s="117"/>
      <c r="AS476" s="117"/>
      <c r="AT476" s="117">
        <f t="shared" si="563"/>
        <v>0</v>
      </c>
      <c r="AU476" s="117">
        <f>AA476</f>
        <v>0</v>
      </c>
      <c r="AV476" s="117"/>
      <c r="AW476" s="117"/>
      <c r="AX476" s="118">
        <f t="shared" si="580"/>
        <v>42062.583400000003</v>
      </c>
      <c r="AY476" s="328">
        <f t="shared" si="526"/>
        <v>1</v>
      </c>
      <c r="AZ476" s="118">
        <f t="shared" si="575"/>
        <v>42062.583400000003</v>
      </c>
      <c r="BA476" s="328">
        <f t="shared" si="529"/>
        <v>1</v>
      </c>
      <c r="BB476" s="117"/>
      <c r="BC476" s="117"/>
      <c r="BD476" s="117"/>
      <c r="BE476" s="117"/>
    </row>
    <row r="477" spans="1:57" s="120" customFormat="1" ht="122.25" hidden="1" customHeight="1" x14ac:dyDescent="0.25">
      <c r="B477" s="272"/>
      <c r="C477" s="161" t="s">
        <v>205</v>
      </c>
      <c r="D477" s="117"/>
      <c r="E477" s="117"/>
      <c r="F477" s="117"/>
      <c r="G477" s="117"/>
      <c r="H477" s="117"/>
      <c r="I477" s="117"/>
      <c r="J477" s="117"/>
      <c r="K477" s="117">
        <f t="shared" si="564"/>
        <v>0</v>
      </c>
      <c r="L477" s="117">
        <v>0</v>
      </c>
      <c r="M477" s="117"/>
      <c r="N477" s="117"/>
      <c r="O477" s="117">
        <f t="shared" si="565"/>
        <v>0</v>
      </c>
      <c r="P477" s="451" t="e">
        <f t="shared" si="566"/>
        <v>#DIV/0!</v>
      </c>
      <c r="Q477" s="117">
        <v>0</v>
      </c>
      <c r="R477" s="451" t="e">
        <f t="shared" si="567"/>
        <v>#DIV/0!</v>
      </c>
      <c r="S477" s="117"/>
      <c r="T477" s="117"/>
      <c r="U477" s="117"/>
      <c r="V477" s="117"/>
      <c r="W477" s="117">
        <f t="shared" si="568"/>
        <v>0</v>
      </c>
      <c r="X477" s="271" t="e">
        <f t="shared" si="569"/>
        <v>#DIV/0!</v>
      </c>
      <c r="Y477" s="118">
        <v>0</v>
      </c>
      <c r="Z477" s="271" t="e">
        <f t="shared" si="570"/>
        <v>#DIV/0!</v>
      </c>
      <c r="AA477" s="117"/>
      <c r="AB477" s="117"/>
      <c r="AC477" s="117"/>
      <c r="AD477" s="117"/>
      <c r="AE477" s="118">
        <f t="shared" si="581"/>
        <v>0</v>
      </c>
      <c r="AF477" s="105" t="e">
        <f t="shared" si="572"/>
        <v>#DIV/0!</v>
      </c>
      <c r="AG477" s="118">
        <v>0</v>
      </c>
      <c r="AH477" s="105" t="e">
        <f t="shared" si="573"/>
        <v>#DIV/0!</v>
      </c>
      <c r="AI477" s="117"/>
      <c r="AJ477" s="117"/>
      <c r="AK477" s="117"/>
      <c r="AL477" s="117"/>
      <c r="AM477" s="117">
        <f>AU477-AA477</f>
        <v>0</v>
      </c>
      <c r="AN477" s="117"/>
      <c r="AO477" s="117"/>
      <c r="AP477" s="117">
        <f t="shared" si="562"/>
        <v>0</v>
      </c>
      <c r="AQ477" s="117">
        <f>AX477-AE477</f>
        <v>0</v>
      </c>
      <c r="AR477" s="117"/>
      <c r="AS477" s="117"/>
      <c r="AT477" s="117">
        <f t="shared" si="563"/>
        <v>0</v>
      </c>
      <c r="AU477" s="117">
        <v>0</v>
      </c>
      <c r="AV477" s="117"/>
      <c r="AW477" s="117"/>
      <c r="AX477" s="118">
        <f t="shared" si="580"/>
        <v>0</v>
      </c>
      <c r="AY477" s="195" t="e">
        <f t="shared" si="526"/>
        <v>#DIV/0!</v>
      </c>
      <c r="AZ477" s="118">
        <f t="shared" ref="AZ477" si="582">L477-Y477</f>
        <v>0</v>
      </c>
      <c r="BA477" s="195" t="e">
        <f t="shared" si="529"/>
        <v>#DIV/0!</v>
      </c>
      <c r="BB477" s="117"/>
      <c r="BC477" s="117"/>
      <c r="BD477" s="117"/>
      <c r="BE477" s="117"/>
    </row>
    <row r="478" spans="1:57" s="275" customFormat="1" ht="71.25" customHeight="1" x14ac:dyDescent="0.25">
      <c r="A478" s="274" t="s">
        <v>22</v>
      </c>
      <c r="B478" s="140" t="s">
        <v>76</v>
      </c>
      <c r="C478" s="270" t="s">
        <v>206</v>
      </c>
      <c r="D478" s="153"/>
      <c r="E478" s="153">
        <f>F478+G478</f>
        <v>445719.85243000003</v>
      </c>
      <c r="F478" s="153">
        <f>F480+F482+F481</f>
        <v>445719.85243000003</v>
      </c>
      <c r="G478" s="153">
        <f>G480+G482+G481</f>
        <v>0</v>
      </c>
      <c r="H478" s="153">
        <f>I478</f>
        <v>376752.89735999994</v>
      </c>
      <c r="I478" s="153">
        <f>I479+I480+I481+I482</f>
        <v>376752.89735999994</v>
      </c>
      <c r="J478" s="153"/>
      <c r="K478" s="153">
        <f t="shared" si="564"/>
        <v>822472.74979000003</v>
      </c>
      <c r="L478" s="517">
        <f>F478+I478</f>
        <v>822472.74979000003</v>
      </c>
      <c r="M478" s="153"/>
      <c r="N478" s="153"/>
      <c r="O478" s="153">
        <f>Q478+U478</f>
        <v>16990.458299999998</v>
      </c>
      <c r="P478" s="451">
        <f t="shared" si="566"/>
        <v>2.0657776569908401E-2</v>
      </c>
      <c r="Q478" s="153">
        <f>Q480+Q482+Q481</f>
        <v>16990.458299999998</v>
      </c>
      <c r="R478" s="451">
        <f t="shared" si="567"/>
        <v>2.0657776569908401E-2</v>
      </c>
      <c r="S478" s="153"/>
      <c r="T478" s="153"/>
      <c r="U478" s="153">
        <f>U480+U482+U481</f>
        <v>0</v>
      </c>
      <c r="V478" s="153"/>
      <c r="W478" s="153">
        <f>Y478+AC478</f>
        <v>99183.887790000008</v>
      </c>
      <c r="X478" s="271">
        <f>W478/K478</f>
        <v>0.12059230876077583</v>
      </c>
      <c r="Y478" s="152">
        <f>Y480+Y482+Y481</f>
        <v>99183.887790000008</v>
      </c>
      <c r="Z478" s="271">
        <f>Y478/L478</f>
        <v>0.12059230876077583</v>
      </c>
      <c r="AA478" s="153"/>
      <c r="AB478" s="153"/>
      <c r="AC478" s="153">
        <f>AC480+AC482+AC481</f>
        <v>0</v>
      </c>
      <c r="AD478" s="153"/>
      <c r="AE478" s="152">
        <f>AG478+AK478</f>
        <v>378167.02238000004</v>
      </c>
      <c r="AF478" s="105">
        <f t="shared" si="572"/>
        <v>0.45979276818175008</v>
      </c>
      <c r="AG478" s="152">
        <f>AG480+AG482+AG481</f>
        <v>378167.02238000004</v>
      </c>
      <c r="AH478" s="105">
        <f t="shared" si="573"/>
        <v>0.45979276818175008</v>
      </c>
      <c r="AI478" s="153"/>
      <c r="AJ478" s="153"/>
      <c r="AK478" s="153">
        <f>AK480+AK482+AK481</f>
        <v>0</v>
      </c>
      <c r="AL478" s="153"/>
      <c r="AM478" s="153">
        <f>AM480+AM482</f>
        <v>0</v>
      </c>
      <c r="AN478" s="153"/>
      <c r="AO478" s="153"/>
      <c r="AP478" s="153">
        <f t="shared" si="562"/>
        <v>345121.83961999993</v>
      </c>
      <c r="AQ478" s="153">
        <f>AQ480+AQ482</f>
        <v>345121.83961999993</v>
      </c>
      <c r="AR478" s="153"/>
      <c r="AS478" s="153"/>
      <c r="AT478" s="153">
        <f t="shared" si="563"/>
        <v>0</v>
      </c>
      <c r="AU478" s="153">
        <f>AU480+AU482</f>
        <v>0</v>
      </c>
      <c r="AV478" s="153"/>
      <c r="AW478" s="153"/>
      <c r="AX478" s="152">
        <f>AZ478+BD478</f>
        <v>723288.86199999996</v>
      </c>
      <c r="AY478" s="195">
        <f t="shared" si="526"/>
        <v>0.87940769123922413</v>
      </c>
      <c r="AZ478" s="152">
        <f>AZ480+AZ482+AZ481</f>
        <v>723288.86199999996</v>
      </c>
      <c r="BA478" s="195">
        <f t="shared" si="529"/>
        <v>0.87940769123922413</v>
      </c>
      <c r="BB478" s="153"/>
      <c r="BC478" s="153"/>
      <c r="BD478" s="153">
        <f>BD480+BD482+BD481</f>
        <v>0</v>
      </c>
      <c r="BE478" s="153"/>
    </row>
    <row r="479" spans="1:57" s="269" customFormat="1" ht="28.5" hidden="1" customHeight="1" x14ac:dyDescent="0.25">
      <c r="A479" s="276"/>
      <c r="B479" s="140" t="s">
        <v>207</v>
      </c>
      <c r="C479" s="270" t="s">
        <v>208</v>
      </c>
      <c r="D479" s="153"/>
      <c r="E479" s="277"/>
      <c r="F479" s="153"/>
      <c r="G479" s="153"/>
      <c r="H479" s="153"/>
      <c r="I479" s="153"/>
      <c r="J479" s="153"/>
      <c r="K479" s="153">
        <f t="shared" si="564"/>
        <v>0</v>
      </c>
      <c r="L479" s="153">
        <f>F479+I479</f>
        <v>0</v>
      </c>
      <c r="M479" s="153"/>
      <c r="N479" s="153"/>
      <c r="O479" s="277"/>
      <c r="P479" s="451" t="e">
        <f t="shared" si="566"/>
        <v>#DIV/0!</v>
      </c>
      <c r="Q479" s="277"/>
      <c r="R479" s="451" t="e">
        <f t="shared" si="567"/>
        <v>#DIV/0!</v>
      </c>
      <c r="S479" s="153"/>
      <c r="T479" s="153"/>
      <c r="U479" s="153"/>
      <c r="V479" s="153"/>
      <c r="W479" s="277"/>
      <c r="X479" s="273" t="e">
        <f t="shared" si="569"/>
        <v>#DIV/0!</v>
      </c>
      <c r="Y479" s="278"/>
      <c r="Z479" s="273" t="e">
        <f t="shared" si="570"/>
        <v>#DIV/0!</v>
      </c>
      <c r="AA479" s="153"/>
      <c r="AB479" s="153"/>
      <c r="AC479" s="153"/>
      <c r="AD479" s="153"/>
      <c r="AE479" s="278"/>
      <c r="AF479" s="105" t="e">
        <f t="shared" si="572"/>
        <v>#DIV/0!</v>
      </c>
      <c r="AG479" s="278"/>
      <c r="AH479" s="105" t="e">
        <f t="shared" si="573"/>
        <v>#DIV/0!</v>
      </c>
      <c r="AI479" s="153"/>
      <c r="AJ479" s="153"/>
      <c r="AK479" s="153"/>
      <c r="AL479" s="153"/>
      <c r="AM479" s="153">
        <f>AG479+AJ479</f>
        <v>0</v>
      </c>
      <c r="AN479" s="153"/>
      <c r="AO479" s="153"/>
      <c r="AP479" s="153">
        <f t="shared" si="562"/>
        <v>0</v>
      </c>
      <c r="AQ479" s="153">
        <f>AK479+AN479</f>
        <v>0</v>
      </c>
      <c r="AR479" s="153"/>
      <c r="AS479" s="153"/>
      <c r="AT479" s="153">
        <f t="shared" si="563"/>
        <v>0</v>
      </c>
      <c r="AU479" s="153">
        <f>AK479+AN479</f>
        <v>0</v>
      </c>
      <c r="AV479" s="153"/>
      <c r="AW479" s="153"/>
      <c r="AX479" s="278"/>
      <c r="AY479" s="195" t="e">
        <f t="shared" si="526"/>
        <v>#DIV/0!</v>
      </c>
      <c r="AZ479" s="278"/>
      <c r="BA479" s="195" t="e">
        <f t="shared" si="529"/>
        <v>#DIV/0!</v>
      </c>
      <c r="BB479" s="153"/>
      <c r="BC479" s="153"/>
      <c r="BD479" s="153"/>
      <c r="BE479" s="153"/>
    </row>
    <row r="480" spans="1:57" s="120" customFormat="1" ht="42" hidden="1" customHeight="1" x14ac:dyDescent="0.25">
      <c r="A480" s="279"/>
      <c r="B480" s="115"/>
      <c r="C480" s="161" t="s">
        <v>86</v>
      </c>
      <c r="D480" s="117"/>
      <c r="E480" s="117">
        <f t="shared" ref="E480:E485" si="583">F480+G480</f>
        <v>412719.85243000003</v>
      </c>
      <c r="F480" s="117">
        <f>462719.85243-50000</f>
        <v>412719.85243000003</v>
      </c>
      <c r="G480" s="117"/>
      <c r="H480" s="117">
        <f>I480</f>
        <v>303276.55000999995</v>
      </c>
      <c r="I480" s="117">
        <f>L480-F480</f>
        <v>303276.55000999995</v>
      </c>
      <c r="J480" s="117"/>
      <c r="K480" s="117">
        <f t="shared" si="564"/>
        <v>715996.40243999998</v>
      </c>
      <c r="L480" s="117">
        <v>715996.40243999998</v>
      </c>
      <c r="M480" s="117"/>
      <c r="N480" s="117"/>
      <c r="O480" s="117">
        <f>Q480+U480</f>
        <v>3043.9583400000001</v>
      </c>
      <c r="P480" s="541">
        <f t="shared" si="566"/>
        <v>4.2513598247514682E-3</v>
      </c>
      <c r="Q480" s="117">
        <v>3043.9583400000001</v>
      </c>
      <c r="R480" s="541">
        <f t="shared" si="567"/>
        <v>4.2513598247514682E-3</v>
      </c>
      <c r="S480" s="117"/>
      <c r="T480" s="117"/>
      <c r="U480" s="117"/>
      <c r="V480" s="117"/>
      <c r="W480" s="117">
        <f>Y480+AC480</f>
        <v>85237.387830000007</v>
      </c>
      <c r="X480" s="273">
        <f t="shared" si="569"/>
        <v>0.11904722920328199</v>
      </c>
      <c r="Y480" s="118">
        <v>85237.387830000007</v>
      </c>
      <c r="Z480" s="273">
        <f t="shared" si="570"/>
        <v>0.11904722920328199</v>
      </c>
      <c r="AA480" s="117"/>
      <c r="AB480" s="117"/>
      <c r="AC480" s="117"/>
      <c r="AD480" s="117"/>
      <c r="AE480" s="118">
        <f>AG480+AK480</f>
        <v>318134.13653000002</v>
      </c>
      <c r="AF480" s="114">
        <f t="shared" si="572"/>
        <v>0.44432365224999781</v>
      </c>
      <c r="AG480" s="118">
        <v>318134.13653000002</v>
      </c>
      <c r="AH480" s="114">
        <f t="shared" si="573"/>
        <v>0.44432365224999781</v>
      </c>
      <c r="AI480" s="117"/>
      <c r="AJ480" s="117"/>
      <c r="AK480" s="117"/>
      <c r="AL480" s="117"/>
      <c r="AM480" s="117">
        <f>AU480-AA480</f>
        <v>0</v>
      </c>
      <c r="AN480" s="117"/>
      <c r="AO480" s="117"/>
      <c r="AP480" s="117">
        <f t="shared" si="562"/>
        <v>312624.87807999994</v>
      </c>
      <c r="AQ480" s="117">
        <f>AX480-AE480</f>
        <v>312624.87807999994</v>
      </c>
      <c r="AR480" s="117"/>
      <c r="AS480" s="117"/>
      <c r="AT480" s="117">
        <f t="shared" si="563"/>
        <v>0</v>
      </c>
      <c r="AU480" s="117">
        <f>AA480</f>
        <v>0</v>
      </c>
      <c r="AV480" s="117"/>
      <c r="AW480" s="117"/>
      <c r="AX480" s="118">
        <f>AZ480+BD480</f>
        <v>630759.01460999995</v>
      </c>
      <c r="AY480" s="328">
        <f t="shared" si="526"/>
        <v>0.88095277079671797</v>
      </c>
      <c r="AZ480" s="118">
        <f t="shared" ref="AZ480:AZ482" si="584">L480-Y480</f>
        <v>630759.01460999995</v>
      </c>
      <c r="BA480" s="328">
        <f t="shared" si="529"/>
        <v>0.88095277079671797</v>
      </c>
      <c r="BB480" s="117"/>
      <c r="BC480" s="117"/>
      <c r="BD480" s="117"/>
      <c r="BE480" s="117"/>
    </row>
    <row r="481" spans="1:57" s="120" customFormat="1" ht="31.5" hidden="1" customHeight="1" x14ac:dyDescent="0.25">
      <c r="A481" s="279"/>
      <c r="B481" s="115"/>
      <c r="C481" s="161" t="s">
        <v>209</v>
      </c>
      <c r="D481" s="117"/>
      <c r="E481" s="117">
        <f t="shared" si="583"/>
        <v>0</v>
      </c>
      <c r="F481" s="117">
        <v>0</v>
      </c>
      <c r="G481" s="117"/>
      <c r="H481" s="117">
        <f>I481</f>
        <v>0</v>
      </c>
      <c r="I481" s="117">
        <f>L481-F481</f>
        <v>0</v>
      </c>
      <c r="J481" s="117"/>
      <c r="K481" s="117">
        <f t="shared" si="564"/>
        <v>0</v>
      </c>
      <c r="L481" s="117">
        <v>0</v>
      </c>
      <c r="M481" s="117"/>
      <c r="N481" s="117"/>
      <c r="O481" s="117">
        <f>Q481+U481</f>
        <v>0</v>
      </c>
      <c r="P481" s="541" t="e">
        <f t="shared" si="566"/>
        <v>#DIV/0!</v>
      </c>
      <c r="Q481" s="117"/>
      <c r="R481" s="541" t="e">
        <f t="shared" si="567"/>
        <v>#DIV/0!</v>
      </c>
      <c r="S481" s="117"/>
      <c r="T481" s="117"/>
      <c r="U481" s="117"/>
      <c r="V481" s="117"/>
      <c r="W481" s="117">
        <f>Y481+AC481</f>
        <v>0</v>
      </c>
      <c r="X481" s="273" t="e">
        <f t="shared" si="569"/>
        <v>#DIV/0!</v>
      </c>
      <c r="Y481" s="118">
        <v>0</v>
      </c>
      <c r="Z481" s="273" t="e">
        <f t="shared" si="570"/>
        <v>#DIV/0!</v>
      </c>
      <c r="AA481" s="117"/>
      <c r="AB481" s="117"/>
      <c r="AC481" s="117"/>
      <c r="AD481" s="117"/>
      <c r="AE481" s="118">
        <f>AG481+AK481</f>
        <v>0</v>
      </c>
      <c r="AF481" s="114" t="e">
        <f t="shared" si="572"/>
        <v>#DIV/0!</v>
      </c>
      <c r="AG481" s="118"/>
      <c r="AH481" s="114" t="e">
        <f t="shared" si="573"/>
        <v>#DIV/0!</v>
      </c>
      <c r="AI481" s="117"/>
      <c r="AJ481" s="117"/>
      <c r="AK481" s="117"/>
      <c r="AL481" s="117"/>
      <c r="AM481" s="117">
        <f>AU481-AA481</f>
        <v>0</v>
      </c>
      <c r="AN481" s="117"/>
      <c r="AO481" s="117"/>
      <c r="AP481" s="117">
        <f t="shared" si="562"/>
        <v>0</v>
      </c>
      <c r="AQ481" s="117">
        <f>AX481-AE481</f>
        <v>0</v>
      </c>
      <c r="AR481" s="117"/>
      <c r="AS481" s="117"/>
      <c r="AT481" s="117">
        <f t="shared" si="563"/>
        <v>0</v>
      </c>
      <c r="AU481" s="117">
        <f>AA481</f>
        <v>0</v>
      </c>
      <c r="AV481" s="117"/>
      <c r="AW481" s="117"/>
      <c r="AX481" s="118">
        <f>AZ481+BD481</f>
        <v>0</v>
      </c>
      <c r="AY481" s="328" t="e">
        <f t="shared" si="526"/>
        <v>#DIV/0!</v>
      </c>
      <c r="AZ481" s="118">
        <f t="shared" si="584"/>
        <v>0</v>
      </c>
      <c r="BA481" s="328" t="e">
        <f t="shared" si="529"/>
        <v>#DIV/0!</v>
      </c>
      <c r="BB481" s="117"/>
      <c r="BC481" s="117"/>
      <c r="BD481" s="117"/>
      <c r="BE481" s="117"/>
    </row>
    <row r="482" spans="1:57" s="120" customFormat="1" ht="43.5" hidden="1" customHeight="1" x14ac:dyDescent="0.25">
      <c r="A482" s="279"/>
      <c r="B482" s="115"/>
      <c r="C482" s="161" t="s">
        <v>75</v>
      </c>
      <c r="D482" s="117"/>
      <c r="E482" s="117">
        <f t="shared" si="583"/>
        <v>33000</v>
      </c>
      <c r="F482" s="117">
        <f>63000-30000</f>
        <v>33000</v>
      </c>
      <c r="G482" s="117"/>
      <c r="H482" s="117">
        <f>I482</f>
        <v>73476.347349999996</v>
      </c>
      <c r="I482" s="117">
        <f>L482-F482</f>
        <v>73476.347349999996</v>
      </c>
      <c r="J482" s="117"/>
      <c r="K482" s="117">
        <f t="shared" si="564"/>
        <v>106476.34735</v>
      </c>
      <c r="L482" s="117">
        <v>106476.34735</v>
      </c>
      <c r="M482" s="117"/>
      <c r="N482" s="117"/>
      <c r="O482" s="117">
        <f>Q482+U482</f>
        <v>13946.499959999999</v>
      </c>
      <c r="P482" s="541">
        <f t="shared" si="566"/>
        <v>0.13098214117128051</v>
      </c>
      <c r="Q482" s="117">
        <v>13946.499959999999</v>
      </c>
      <c r="R482" s="541">
        <f t="shared" si="567"/>
        <v>0.13098214117128051</v>
      </c>
      <c r="S482" s="117"/>
      <c r="T482" s="117"/>
      <c r="U482" s="117"/>
      <c r="V482" s="117"/>
      <c r="W482" s="117">
        <f>Y482+AC482</f>
        <v>13946.499959999999</v>
      </c>
      <c r="X482" s="273">
        <f t="shared" si="569"/>
        <v>0.13098214117128051</v>
      </c>
      <c r="Y482" s="118">
        <v>13946.499959999999</v>
      </c>
      <c r="Z482" s="273">
        <f t="shared" si="570"/>
        <v>0.13098214117128051</v>
      </c>
      <c r="AA482" s="117"/>
      <c r="AB482" s="117"/>
      <c r="AC482" s="117"/>
      <c r="AD482" s="117"/>
      <c r="AE482" s="118">
        <f>AG482+AK482</f>
        <v>60032.885849999999</v>
      </c>
      <c r="AF482" s="114">
        <f t="shared" si="572"/>
        <v>0.56381428687316815</v>
      </c>
      <c r="AG482" s="118">
        <v>60032.885849999999</v>
      </c>
      <c r="AH482" s="114">
        <f t="shared" si="573"/>
        <v>0.56381428687316815</v>
      </c>
      <c r="AI482" s="117"/>
      <c r="AJ482" s="117"/>
      <c r="AK482" s="117"/>
      <c r="AL482" s="117"/>
      <c r="AM482" s="117">
        <f>AU482-AA482</f>
        <v>0</v>
      </c>
      <c r="AN482" s="117"/>
      <c r="AO482" s="117"/>
      <c r="AP482" s="117">
        <f t="shared" si="562"/>
        <v>32496.961539999997</v>
      </c>
      <c r="AQ482" s="117">
        <f>AX482-AE482</f>
        <v>32496.961539999997</v>
      </c>
      <c r="AR482" s="117"/>
      <c r="AS482" s="117"/>
      <c r="AT482" s="117">
        <f t="shared" si="563"/>
        <v>0</v>
      </c>
      <c r="AU482" s="117">
        <f>AA482</f>
        <v>0</v>
      </c>
      <c r="AV482" s="117"/>
      <c r="AW482" s="117"/>
      <c r="AX482" s="118">
        <f>AZ482+BD482</f>
        <v>92529.847389999995</v>
      </c>
      <c r="AY482" s="328">
        <f t="shared" ref="AY482:AY554" si="585">AX482/K482</f>
        <v>0.86901785882871951</v>
      </c>
      <c r="AZ482" s="118">
        <f t="shared" si="584"/>
        <v>92529.847389999995</v>
      </c>
      <c r="BA482" s="328">
        <f t="shared" ref="BA482:BA513" si="586">AZ482/L482</f>
        <v>0.86901785882871951</v>
      </c>
      <c r="BB482" s="117"/>
      <c r="BC482" s="117"/>
      <c r="BD482" s="117"/>
      <c r="BE482" s="117"/>
    </row>
    <row r="483" spans="1:57" s="269" customFormat="1" ht="54" hidden="1" customHeight="1" x14ac:dyDescent="0.25">
      <c r="B483" s="140" t="s">
        <v>207</v>
      </c>
      <c r="C483" s="270" t="s">
        <v>210</v>
      </c>
      <c r="D483" s="153"/>
      <c r="E483" s="153">
        <f t="shared" si="583"/>
        <v>0</v>
      </c>
      <c r="F483" s="153">
        <f>F484</f>
        <v>0</v>
      </c>
      <c r="G483" s="153">
        <f>G484</f>
        <v>0</v>
      </c>
      <c r="H483" s="153">
        <f>I483</f>
        <v>0</v>
      </c>
      <c r="I483" s="153">
        <f>I484</f>
        <v>0</v>
      </c>
      <c r="J483" s="153"/>
      <c r="K483" s="153">
        <f t="shared" si="564"/>
        <v>0</v>
      </c>
      <c r="L483" s="153">
        <f>F483+I483</f>
        <v>0</v>
      </c>
      <c r="M483" s="153"/>
      <c r="N483" s="153"/>
      <c r="O483" s="153">
        <f>O484</f>
        <v>0</v>
      </c>
      <c r="P483" s="451" t="e">
        <f t="shared" si="566"/>
        <v>#DIV/0!</v>
      </c>
      <c r="Q483" s="153">
        <f>Q484</f>
        <v>0</v>
      </c>
      <c r="R483" s="451" t="e">
        <f t="shared" si="567"/>
        <v>#DIV/0!</v>
      </c>
      <c r="S483" s="153"/>
      <c r="T483" s="153"/>
      <c r="U483" s="153">
        <f>U484</f>
        <v>0</v>
      </c>
      <c r="V483" s="153"/>
      <c r="W483" s="153">
        <f>W484</f>
        <v>0</v>
      </c>
      <c r="X483" s="273" t="e">
        <f t="shared" si="569"/>
        <v>#DIV/0!</v>
      </c>
      <c r="Y483" s="152">
        <f>Y484</f>
        <v>0</v>
      </c>
      <c r="Z483" s="273" t="e">
        <f t="shared" si="570"/>
        <v>#DIV/0!</v>
      </c>
      <c r="AA483" s="153"/>
      <c r="AB483" s="153"/>
      <c r="AC483" s="153">
        <f>AC484</f>
        <v>0</v>
      </c>
      <c r="AD483" s="153"/>
      <c r="AE483" s="152">
        <f>AE484</f>
        <v>0</v>
      </c>
      <c r="AF483" s="105" t="e">
        <f t="shared" si="572"/>
        <v>#DIV/0!</v>
      </c>
      <c r="AG483" s="152">
        <f>AG484</f>
        <v>0</v>
      </c>
      <c r="AH483" s="105" t="e">
        <f t="shared" si="573"/>
        <v>#DIV/0!</v>
      </c>
      <c r="AI483" s="153"/>
      <c r="AJ483" s="153"/>
      <c r="AK483" s="153">
        <f>AK484</f>
        <v>0</v>
      </c>
      <c r="AL483" s="153"/>
      <c r="AM483" s="153">
        <f>AG483+AJ483</f>
        <v>0</v>
      </c>
      <c r="AN483" s="153"/>
      <c r="AO483" s="153"/>
      <c r="AP483" s="153">
        <f t="shared" si="562"/>
        <v>0</v>
      </c>
      <c r="AQ483" s="153">
        <f>AK483+AN483</f>
        <v>0</v>
      </c>
      <c r="AR483" s="153"/>
      <c r="AS483" s="153"/>
      <c r="AT483" s="153">
        <f t="shared" si="563"/>
        <v>0</v>
      </c>
      <c r="AU483" s="153">
        <f>AK483+AN483</f>
        <v>0</v>
      </c>
      <c r="AV483" s="153"/>
      <c r="AW483" s="153"/>
      <c r="AX483" s="152">
        <f>AX484</f>
        <v>0</v>
      </c>
      <c r="AY483" s="195" t="e">
        <f t="shared" si="585"/>
        <v>#DIV/0!</v>
      </c>
      <c r="AZ483" s="152">
        <f>AZ484</f>
        <v>0</v>
      </c>
      <c r="BA483" s="195" t="e">
        <f t="shared" si="586"/>
        <v>#DIV/0!</v>
      </c>
      <c r="BB483" s="153"/>
      <c r="BC483" s="153"/>
      <c r="BD483" s="153">
        <f>BD484</f>
        <v>0</v>
      </c>
      <c r="BE483" s="153"/>
    </row>
    <row r="484" spans="1:57" s="269" customFormat="1" ht="24.75" hidden="1" customHeight="1" x14ac:dyDescent="0.25">
      <c r="B484" s="140" t="s">
        <v>207</v>
      </c>
      <c r="C484" s="280" t="s">
        <v>90</v>
      </c>
      <c r="D484" s="281"/>
      <c r="E484" s="281">
        <f t="shared" si="583"/>
        <v>0</v>
      </c>
      <c r="F484" s="281">
        <v>0</v>
      </c>
      <c r="G484" s="281"/>
      <c r="H484" s="281">
        <f>I484</f>
        <v>0</v>
      </c>
      <c r="I484" s="281">
        <f>L484-F484</f>
        <v>0</v>
      </c>
      <c r="J484" s="281"/>
      <c r="K484" s="281">
        <f t="shared" si="564"/>
        <v>0</v>
      </c>
      <c r="L484" s="281">
        <v>0</v>
      </c>
      <c r="M484" s="281"/>
      <c r="N484" s="281"/>
      <c r="O484" s="281">
        <f>Q484+U484</f>
        <v>0</v>
      </c>
      <c r="P484" s="451" t="e">
        <f t="shared" si="566"/>
        <v>#DIV/0!</v>
      </c>
      <c r="Q484" s="281"/>
      <c r="R484" s="451" t="e">
        <f t="shared" si="567"/>
        <v>#DIV/0!</v>
      </c>
      <c r="S484" s="281"/>
      <c r="T484" s="281"/>
      <c r="U484" s="281"/>
      <c r="V484" s="281"/>
      <c r="W484" s="281">
        <f>Y484+AC484</f>
        <v>0</v>
      </c>
      <c r="X484" s="273" t="e">
        <f t="shared" si="569"/>
        <v>#DIV/0!</v>
      </c>
      <c r="Y484" s="282"/>
      <c r="Z484" s="273" t="e">
        <f t="shared" si="570"/>
        <v>#DIV/0!</v>
      </c>
      <c r="AA484" s="281"/>
      <c r="AB484" s="281"/>
      <c r="AC484" s="281"/>
      <c r="AD484" s="281"/>
      <c r="AE484" s="282">
        <f>AG484+AK484</f>
        <v>0</v>
      </c>
      <c r="AF484" s="105" t="e">
        <f t="shared" si="572"/>
        <v>#DIV/0!</v>
      </c>
      <c r="AG484" s="282"/>
      <c r="AH484" s="105" t="e">
        <f t="shared" si="573"/>
        <v>#DIV/0!</v>
      </c>
      <c r="AI484" s="281"/>
      <c r="AJ484" s="281"/>
      <c r="AK484" s="281"/>
      <c r="AL484" s="281"/>
      <c r="AM484" s="281">
        <v>0</v>
      </c>
      <c r="AN484" s="281"/>
      <c r="AO484" s="281"/>
      <c r="AP484" s="281">
        <f t="shared" si="562"/>
        <v>0</v>
      </c>
      <c r="AQ484" s="281">
        <v>0</v>
      </c>
      <c r="AR484" s="281"/>
      <c r="AS484" s="281"/>
      <c r="AT484" s="281">
        <f t="shared" si="563"/>
        <v>0</v>
      </c>
      <c r="AU484" s="281">
        <v>0</v>
      </c>
      <c r="AV484" s="281"/>
      <c r="AW484" s="281"/>
      <c r="AX484" s="282">
        <f>AZ484+BD484</f>
        <v>0</v>
      </c>
      <c r="AY484" s="195" t="e">
        <f t="shared" si="585"/>
        <v>#DIV/0!</v>
      </c>
      <c r="AZ484" s="282"/>
      <c r="BA484" s="195" t="e">
        <f t="shared" si="586"/>
        <v>#DIV/0!</v>
      </c>
      <c r="BB484" s="281"/>
      <c r="BC484" s="281"/>
      <c r="BD484" s="281"/>
      <c r="BE484" s="281"/>
    </row>
    <row r="485" spans="1:57" s="269" customFormat="1" ht="25.5" hidden="1" customHeight="1" x14ac:dyDescent="0.25">
      <c r="B485" s="140" t="s">
        <v>207</v>
      </c>
      <c r="C485" s="280" t="s">
        <v>211</v>
      </c>
      <c r="D485" s="281"/>
      <c r="E485" s="153">
        <f t="shared" si="583"/>
        <v>0</v>
      </c>
      <c r="F485" s="153"/>
      <c r="G485" s="153"/>
      <c r="H485" s="153"/>
      <c r="I485" s="153"/>
      <c r="J485" s="153"/>
      <c r="K485" s="153"/>
      <c r="L485" s="153"/>
      <c r="M485" s="153"/>
      <c r="N485" s="153"/>
      <c r="O485" s="153">
        <f>Q485+U485</f>
        <v>0</v>
      </c>
      <c r="P485" s="451" t="e">
        <f t="shared" si="566"/>
        <v>#DIV/0!</v>
      </c>
      <c r="Q485" s="153"/>
      <c r="R485" s="451" t="e">
        <f t="shared" si="567"/>
        <v>#DIV/0!</v>
      </c>
      <c r="S485" s="281"/>
      <c r="T485" s="281"/>
      <c r="U485" s="281"/>
      <c r="V485" s="281"/>
      <c r="W485" s="153">
        <f>Y485+AC485</f>
        <v>0</v>
      </c>
      <c r="X485" s="273" t="e">
        <f t="shared" si="569"/>
        <v>#DIV/0!</v>
      </c>
      <c r="Y485" s="152"/>
      <c r="Z485" s="273" t="e">
        <f t="shared" si="570"/>
        <v>#DIV/0!</v>
      </c>
      <c r="AA485" s="281"/>
      <c r="AB485" s="281"/>
      <c r="AC485" s="281"/>
      <c r="AD485" s="281"/>
      <c r="AE485" s="152">
        <f>AG485+AK485</f>
        <v>0</v>
      </c>
      <c r="AF485" s="105" t="e">
        <f t="shared" si="572"/>
        <v>#DIV/0!</v>
      </c>
      <c r="AG485" s="152"/>
      <c r="AH485" s="105" t="e">
        <f t="shared" si="573"/>
        <v>#DIV/0!</v>
      </c>
      <c r="AI485" s="281"/>
      <c r="AJ485" s="281"/>
      <c r="AK485" s="281"/>
      <c r="AL485" s="281"/>
      <c r="AM485" s="153"/>
      <c r="AN485" s="153"/>
      <c r="AO485" s="153"/>
      <c r="AP485" s="153"/>
      <c r="AQ485" s="153"/>
      <c r="AR485" s="153"/>
      <c r="AS485" s="153"/>
      <c r="AT485" s="153"/>
      <c r="AU485" s="153"/>
      <c r="AV485" s="153"/>
      <c r="AW485" s="153"/>
      <c r="AX485" s="152">
        <f>AZ485+BD485</f>
        <v>0</v>
      </c>
      <c r="AY485" s="195" t="e">
        <f t="shared" si="585"/>
        <v>#DIV/0!</v>
      </c>
      <c r="AZ485" s="152"/>
      <c r="BA485" s="195" t="e">
        <f t="shared" si="586"/>
        <v>#DIV/0!</v>
      </c>
      <c r="BB485" s="281"/>
      <c r="BC485" s="281"/>
      <c r="BD485" s="281"/>
      <c r="BE485" s="281"/>
    </row>
    <row r="486" spans="1:57" s="283" customFormat="1" ht="65.25" customHeight="1" x14ac:dyDescent="0.2">
      <c r="B486" s="140" t="s">
        <v>22</v>
      </c>
      <c r="C486" s="151" t="s">
        <v>212</v>
      </c>
      <c r="D486" s="103"/>
      <c r="E486" s="103">
        <f>E487+E489+E491</f>
        <v>1153321.89995</v>
      </c>
      <c r="F486" s="103">
        <f>F487+F489+F491</f>
        <v>1153321.89995</v>
      </c>
      <c r="G486" s="103">
        <f>G487+G489+G491</f>
        <v>0</v>
      </c>
      <c r="H486" s="103">
        <f t="shared" ref="H486:H491" si="587">I486</f>
        <v>-1105638.66808</v>
      </c>
      <c r="I486" s="103">
        <f>I487+I488+I489+I491</f>
        <v>-1105638.66808</v>
      </c>
      <c r="J486" s="103"/>
      <c r="K486" s="153">
        <f t="shared" ref="K486:K487" si="588">L486</f>
        <v>138588.01066999999</v>
      </c>
      <c r="L486" s="517">
        <f>SUM(L487:L491)</f>
        <v>138588.01066999999</v>
      </c>
      <c r="M486" s="153"/>
      <c r="N486" s="517"/>
      <c r="O486" s="517">
        <f>Q486</f>
        <v>235.69507999999999</v>
      </c>
      <c r="P486" s="451">
        <f t="shared" si="566"/>
        <v>1.7006888176007327E-3</v>
      </c>
      <c r="Q486" s="517">
        <f>SUM(Q487:Q491)</f>
        <v>235.69507999999999</v>
      </c>
      <c r="R486" s="451">
        <f t="shared" si="567"/>
        <v>1.7006888176007327E-3</v>
      </c>
      <c r="S486" s="517"/>
      <c r="T486" s="517"/>
      <c r="U486" s="517">
        <f>U487+U489+U491</f>
        <v>0</v>
      </c>
      <c r="V486" s="517"/>
      <c r="W486" s="517">
        <f>Y486</f>
        <v>3954.4416299999998</v>
      </c>
      <c r="X486" s="271">
        <f t="shared" si="569"/>
        <v>2.8533793153407417E-2</v>
      </c>
      <c r="Y486" s="104">
        <f>SUM(Y487:Y491)</f>
        <v>3954.4416299999998</v>
      </c>
      <c r="Z486" s="271">
        <f t="shared" si="570"/>
        <v>2.8533793153407417E-2</v>
      </c>
      <c r="AA486" s="103"/>
      <c r="AB486" s="103"/>
      <c r="AC486" s="103">
        <f>AC487+AC489+AC491</f>
        <v>0</v>
      </c>
      <c r="AD486" s="103"/>
      <c r="AE486" s="104">
        <f>AG486</f>
        <v>47971.852120000003</v>
      </c>
      <c r="AF486" s="105">
        <f t="shared" si="572"/>
        <v>0.34614720196993509</v>
      </c>
      <c r="AG486" s="104">
        <f>SUM(AG487:AG491)</f>
        <v>47971.852120000003</v>
      </c>
      <c r="AH486" s="105">
        <f t="shared" si="573"/>
        <v>0.34614720196993509</v>
      </c>
      <c r="AI486" s="103"/>
      <c r="AJ486" s="103"/>
      <c r="AK486" s="103">
        <f>AK487+AK489+AK491</f>
        <v>0</v>
      </c>
      <c r="AL486" s="103"/>
      <c r="AM486" s="153">
        <f>AM487+AM488+AM489+AM491</f>
        <v>0</v>
      </c>
      <c r="AN486" s="153"/>
      <c r="AO486" s="103"/>
      <c r="AP486" s="153">
        <f>AQ486</f>
        <v>44236.703320000001</v>
      </c>
      <c r="AQ486" s="153">
        <f>AQ487+AQ488+AQ489+AQ491</f>
        <v>44236.703320000001</v>
      </c>
      <c r="AR486" s="153"/>
      <c r="AS486" s="103"/>
      <c r="AT486" s="153">
        <f>AU486</f>
        <v>-185088.16058</v>
      </c>
      <c r="AU486" s="153">
        <f>AU487+AU488+AU489+AU491</f>
        <v>-185088.16058</v>
      </c>
      <c r="AV486" s="153"/>
      <c r="AW486" s="103"/>
      <c r="AX486" s="104">
        <f>AZ486</f>
        <v>134633.56904</v>
      </c>
      <c r="AY486" s="195">
        <f t="shared" si="585"/>
        <v>0.97146620684659268</v>
      </c>
      <c r="AZ486" s="104">
        <f>SUM(AZ487:AZ491)</f>
        <v>134633.56904</v>
      </c>
      <c r="BA486" s="195">
        <f t="shared" si="586"/>
        <v>0.97146620684659268</v>
      </c>
      <c r="BB486" s="415"/>
      <c r="BC486" s="415"/>
      <c r="BD486" s="415">
        <f>BD487+BD489+BD491</f>
        <v>0</v>
      </c>
      <c r="BE486" s="415"/>
    </row>
    <row r="487" spans="1:57" s="120" customFormat="1" ht="36" hidden="1" customHeight="1" x14ac:dyDescent="0.25">
      <c r="B487" s="115"/>
      <c r="C487" s="161" t="s">
        <v>327</v>
      </c>
      <c r="D487" s="117"/>
      <c r="E487" s="117">
        <f>F487+G487</f>
        <v>817560.89994999999</v>
      </c>
      <c r="F487" s="117">
        <f>876110.14495-58549.245</f>
        <v>817560.89994999999</v>
      </c>
      <c r="G487" s="117"/>
      <c r="H487" s="117">
        <f t="shared" si="587"/>
        <v>-817560.89994999999</v>
      </c>
      <c r="I487" s="117">
        <f>L487-F487</f>
        <v>-817560.89994999999</v>
      </c>
      <c r="J487" s="117"/>
      <c r="K487" s="117">
        <f t="shared" si="588"/>
        <v>0</v>
      </c>
      <c r="L487" s="117"/>
      <c r="M487" s="117"/>
      <c r="N487" s="117"/>
      <c r="O487" s="117">
        <f>Q487+U487</f>
        <v>0</v>
      </c>
      <c r="P487" s="541" t="e">
        <f t="shared" si="566"/>
        <v>#DIV/0!</v>
      </c>
      <c r="Q487" s="117"/>
      <c r="R487" s="541" t="e">
        <f t="shared" si="567"/>
        <v>#DIV/0!</v>
      </c>
      <c r="S487" s="117"/>
      <c r="T487" s="117"/>
      <c r="U487" s="117"/>
      <c r="V487" s="117"/>
      <c r="W487" s="117">
        <f>Y487+AC487</f>
        <v>0</v>
      </c>
      <c r="X487" s="273" t="e">
        <f t="shared" si="569"/>
        <v>#DIV/0!</v>
      </c>
      <c r="Y487" s="118"/>
      <c r="Z487" s="273" t="e">
        <f t="shared" si="570"/>
        <v>#DIV/0!</v>
      </c>
      <c r="AA487" s="117"/>
      <c r="AB487" s="117"/>
      <c r="AC487" s="117"/>
      <c r="AD487" s="117"/>
      <c r="AE487" s="118">
        <f>AG487+AK487</f>
        <v>0</v>
      </c>
      <c r="AF487" s="114" t="e">
        <f t="shared" si="572"/>
        <v>#DIV/0!</v>
      </c>
      <c r="AG487" s="118"/>
      <c r="AH487" s="114" t="e">
        <f t="shared" si="573"/>
        <v>#DIV/0!</v>
      </c>
      <c r="AI487" s="117"/>
      <c r="AJ487" s="117"/>
      <c r="AK487" s="117"/>
      <c r="AL487" s="117"/>
      <c r="AM487" s="117">
        <v>0</v>
      </c>
      <c r="AN487" s="117"/>
      <c r="AO487" s="117"/>
      <c r="AP487" s="117">
        <f>AQ487</f>
        <v>0</v>
      </c>
      <c r="AQ487" s="117">
        <f>AX487-AE487</f>
        <v>0</v>
      </c>
      <c r="AR487" s="117"/>
      <c r="AS487" s="117"/>
      <c r="AT487" s="117">
        <f>AU487</f>
        <v>-185088.16058</v>
      </c>
      <c r="AU487" s="117">
        <f>AA487-185088.16058</f>
        <v>-185088.16058</v>
      </c>
      <c r="AV487" s="117"/>
      <c r="AW487" s="117"/>
      <c r="AX487" s="118">
        <f>AZ487+BD487</f>
        <v>0</v>
      </c>
      <c r="AY487" s="328" t="e">
        <f t="shared" si="585"/>
        <v>#DIV/0!</v>
      </c>
      <c r="AZ487" s="118">
        <f t="shared" ref="AZ487:AZ491" si="589">L487-Y487</f>
        <v>0</v>
      </c>
      <c r="BA487" s="328" t="e">
        <f t="shared" si="586"/>
        <v>#DIV/0!</v>
      </c>
      <c r="BB487" s="117"/>
      <c r="BC487" s="117"/>
      <c r="BD487" s="117"/>
      <c r="BE487" s="117"/>
    </row>
    <row r="488" spans="1:57" s="120" customFormat="1" ht="24.75" hidden="1" customHeight="1" x14ac:dyDescent="0.25">
      <c r="B488" s="115"/>
      <c r="C488" s="161" t="s">
        <v>213</v>
      </c>
      <c r="D488" s="117"/>
      <c r="E488" s="117"/>
      <c r="F488" s="117"/>
      <c r="G488" s="117"/>
      <c r="H488" s="117">
        <f t="shared" si="587"/>
        <v>0</v>
      </c>
      <c r="I488" s="117">
        <f>L488-F488</f>
        <v>0</v>
      </c>
      <c r="J488" s="117"/>
      <c r="K488" s="117"/>
      <c r="L488" s="117"/>
      <c r="M488" s="117"/>
      <c r="N488" s="117"/>
      <c r="O488" s="117">
        <f t="shared" ref="O488:O490" si="590">Q488+U488</f>
        <v>0</v>
      </c>
      <c r="P488" s="541" t="e">
        <f t="shared" si="566"/>
        <v>#DIV/0!</v>
      </c>
      <c r="Q488" s="117"/>
      <c r="R488" s="541" t="e">
        <f t="shared" si="567"/>
        <v>#DIV/0!</v>
      </c>
      <c r="S488" s="117"/>
      <c r="T488" s="117"/>
      <c r="U488" s="117"/>
      <c r="V488" s="117"/>
      <c r="W488" s="117">
        <f t="shared" ref="W488:W490" si="591">Y488+AC488</f>
        <v>0</v>
      </c>
      <c r="X488" s="273" t="e">
        <f t="shared" si="569"/>
        <v>#DIV/0!</v>
      </c>
      <c r="Y488" s="118"/>
      <c r="Z488" s="273" t="e">
        <f t="shared" si="570"/>
        <v>#DIV/0!</v>
      </c>
      <c r="AA488" s="117"/>
      <c r="AB488" s="117"/>
      <c r="AC488" s="117"/>
      <c r="AD488" s="117"/>
      <c r="AE488" s="118">
        <f t="shared" ref="AE488:AE490" si="592">AG488+AK488</f>
        <v>0</v>
      </c>
      <c r="AF488" s="114" t="e">
        <f t="shared" si="572"/>
        <v>#DIV/0!</v>
      </c>
      <c r="AG488" s="118"/>
      <c r="AH488" s="114" t="e">
        <f t="shared" si="573"/>
        <v>#DIV/0!</v>
      </c>
      <c r="AI488" s="117"/>
      <c r="AJ488" s="117"/>
      <c r="AK488" s="117"/>
      <c r="AL488" s="117"/>
      <c r="AM488" s="117">
        <f>AU488-AA488</f>
        <v>0</v>
      </c>
      <c r="AN488" s="117"/>
      <c r="AO488" s="117"/>
      <c r="AP488" s="117"/>
      <c r="AQ488" s="117">
        <f>AX488-AE488</f>
        <v>0</v>
      </c>
      <c r="AR488" s="117"/>
      <c r="AS488" s="117"/>
      <c r="AT488" s="117"/>
      <c r="AU488" s="117">
        <f>AA488</f>
        <v>0</v>
      </c>
      <c r="AV488" s="117"/>
      <c r="AW488" s="117"/>
      <c r="AX488" s="118">
        <f t="shared" ref="AX488:AX490" si="593">AZ488+BD488</f>
        <v>0</v>
      </c>
      <c r="AY488" s="328" t="e">
        <f t="shared" si="585"/>
        <v>#DIV/0!</v>
      </c>
      <c r="AZ488" s="118">
        <f t="shared" si="589"/>
        <v>0</v>
      </c>
      <c r="BA488" s="328" t="e">
        <f t="shared" si="586"/>
        <v>#DIV/0!</v>
      </c>
      <c r="BB488" s="117"/>
      <c r="BC488" s="117"/>
      <c r="BD488" s="117"/>
      <c r="BE488" s="117"/>
    </row>
    <row r="489" spans="1:57" s="120" customFormat="1" ht="52.5" hidden="1" customHeight="1" x14ac:dyDescent="0.25">
      <c r="B489" s="115"/>
      <c r="C489" s="161" t="s">
        <v>214</v>
      </c>
      <c r="D489" s="117"/>
      <c r="E489" s="117">
        <f>F489+G489</f>
        <v>290761</v>
      </c>
      <c r="F489" s="117">
        <v>290761</v>
      </c>
      <c r="G489" s="117"/>
      <c r="H489" s="117">
        <f t="shared" si="587"/>
        <v>-290761</v>
      </c>
      <c r="I489" s="117">
        <f>L489-F489</f>
        <v>-290761</v>
      </c>
      <c r="J489" s="117"/>
      <c r="K489" s="117">
        <f t="shared" ref="K489:K491" si="594">L489</f>
        <v>0</v>
      </c>
      <c r="L489" s="117"/>
      <c r="M489" s="117"/>
      <c r="N489" s="117"/>
      <c r="O489" s="117">
        <f t="shared" si="590"/>
        <v>0</v>
      </c>
      <c r="P489" s="541" t="e">
        <f t="shared" si="566"/>
        <v>#DIV/0!</v>
      </c>
      <c r="Q489" s="117"/>
      <c r="R489" s="541" t="e">
        <f t="shared" si="567"/>
        <v>#DIV/0!</v>
      </c>
      <c r="S489" s="117"/>
      <c r="T489" s="117"/>
      <c r="U489" s="117"/>
      <c r="V489" s="117"/>
      <c r="W489" s="117">
        <f t="shared" si="591"/>
        <v>0</v>
      </c>
      <c r="X489" s="273" t="e">
        <f t="shared" si="569"/>
        <v>#DIV/0!</v>
      </c>
      <c r="Y489" s="118"/>
      <c r="Z489" s="273" t="e">
        <f t="shared" si="570"/>
        <v>#DIV/0!</v>
      </c>
      <c r="AA489" s="117"/>
      <c r="AB489" s="117"/>
      <c r="AC489" s="117"/>
      <c r="AD489" s="117"/>
      <c r="AE489" s="118">
        <f t="shared" si="592"/>
        <v>0</v>
      </c>
      <c r="AF489" s="114" t="e">
        <f t="shared" si="572"/>
        <v>#DIV/0!</v>
      </c>
      <c r="AG489" s="118"/>
      <c r="AH489" s="114" t="e">
        <f t="shared" si="573"/>
        <v>#DIV/0!</v>
      </c>
      <c r="AI489" s="117"/>
      <c r="AJ489" s="117"/>
      <c r="AK489" s="117"/>
      <c r="AL489" s="117"/>
      <c r="AM489" s="117">
        <f>AU489-AA489</f>
        <v>0</v>
      </c>
      <c r="AN489" s="117"/>
      <c r="AO489" s="117"/>
      <c r="AP489" s="117">
        <f t="shared" ref="AP489:AP491" si="595">AQ489</f>
        <v>0</v>
      </c>
      <c r="AQ489" s="117">
        <f>AX489-AE489</f>
        <v>0</v>
      </c>
      <c r="AR489" s="117"/>
      <c r="AS489" s="117"/>
      <c r="AT489" s="117">
        <f t="shared" ref="AT489:AT491" si="596">AU489</f>
        <v>0</v>
      </c>
      <c r="AU489" s="117">
        <f>AA489</f>
        <v>0</v>
      </c>
      <c r="AV489" s="117"/>
      <c r="AW489" s="117"/>
      <c r="AX489" s="118">
        <f t="shared" si="593"/>
        <v>0</v>
      </c>
      <c r="AY489" s="328" t="e">
        <f t="shared" si="585"/>
        <v>#DIV/0!</v>
      </c>
      <c r="AZ489" s="118">
        <f t="shared" si="589"/>
        <v>0</v>
      </c>
      <c r="BA489" s="328" t="e">
        <f t="shared" si="586"/>
        <v>#DIV/0!</v>
      </c>
      <c r="BB489" s="117"/>
      <c r="BC489" s="117"/>
      <c r="BD489" s="117"/>
      <c r="BE489" s="117"/>
    </row>
    <row r="490" spans="1:57" s="120" customFormat="1" ht="52.5" hidden="1" customHeight="1" x14ac:dyDescent="0.25">
      <c r="B490" s="115"/>
      <c r="C490" s="161" t="s">
        <v>86</v>
      </c>
      <c r="D490" s="117"/>
      <c r="E490" s="117"/>
      <c r="F490" s="117"/>
      <c r="G490" s="117"/>
      <c r="H490" s="117"/>
      <c r="I490" s="117"/>
      <c r="J490" s="117"/>
      <c r="K490" s="117">
        <f t="shared" si="594"/>
        <v>90904.7788</v>
      </c>
      <c r="L490" s="117">
        <v>90904.7788</v>
      </c>
      <c r="M490" s="117"/>
      <c r="N490" s="117"/>
      <c r="O490" s="117">
        <f t="shared" si="590"/>
        <v>0</v>
      </c>
      <c r="P490" s="541">
        <f t="shared" si="566"/>
        <v>0</v>
      </c>
      <c r="Q490" s="117"/>
      <c r="R490" s="541">
        <f t="shared" si="567"/>
        <v>0</v>
      </c>
      <c r="S490" s="117"/>
      <c r="T490" s="117"/>
      <c r="U490" s="117"/>
      <c r="V490" s="117"/>
      <c r="W490" s="117">
        <f t="shared" si="591"/>
        <v>3648</v>
      </c>
      <c r="X490" s="273">
        <f t="shared" si="569"/>
        <v>4.012990348973821E-2</v>
      </c>
      <c r="Y490" s="118">
        <v>3648</v>
      </c>
      <c r="Z490" s="273">
        <f t="shared" si="570"/>
        <v>4.012990348973821E-2</v>
      </c>
      <c r="AA490" s="117"/>
      <c r="AB490" s="117"/>
      <c r="AC490" s="117"/>
      <c r="AD490" s="117"/>
      <c r="AE490" s="118">
        <f t="shared" si="592"/>
        <v>44831.765200000002</v>
      </c>
      <c r="AF490" s="114">
        <f t="shared" si="572"/>
        <v>0.49317280996452961</v>
      </c>
      <c r="AG490" s="118">
        <v>44831.765200000002</v>
      </c>
      <c r="AH490" s="114">
        <f t="shared" si="573"/>
        <v>0.49317280996452961</v>
      </c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8">
        <f t="shared" si="593"/>
        <v>87256.7788</v>
      </c>
      <c r="AY490" s="328">
        <f t="shared" si="585"/>
        <v>0.95987009651026178</v>
      </c>
      <c r="AZ490" s="118">
        <f t="shared" si="589"/>
        <v>87256.7788</v>
      </c>
      <c r="BA490" s="328">
        <f t="shared" si="586"/>
        <v>0.95987009651026178</v>
      </c>
      <c r="BB490" s="117"/>
      <c r="BC490" s="117"/>
      <c r="BD490" s="117"/>
      <c r="BE490" s="117"/>
    </row>
    <row r="491" spans="1:57" s="120" customFormat="1" ht="45.75" hidden="1" customHeight="1" x14ac:dyDescent="0.25">
      <c r="B491" s="115"/>
      <c r="C491" s="176" t="s">
        <v>87</v>
      </c>
      <c r="D491" s="117"/>
      <c r="E491" s="117">
        <f>F491+G491</f>
        <v>45000</v>
      </c>
      <c r="F491" s="117">
        <v>45000</v>
      </c>
      <c r="G491" s="117"/>
      <c r="H491" s="117">
        <f t="shared" si="587"/>
        <v>2683.2318700000033</v>
      </c>
      <c r="I491" s="117">
        <f>L491-F491</f>
        <v>2683.2318700000033</v>
      </c>
      <c r="J491" s="117"/>
      <c r="K491" s="117">
        <f t="shared" si="594"/>
        <v>47683.231870000003</v>
      </c>
      <c r="L491" s="117">
        <v>47683.231870000003</v>
      </c>
      <c r="M491" s="117"/>
      <c r="N491" s="117"/>
      <c r="O491" s="117">
        <f>Q491+U491</f>
        <v>235.69507999999999</v>
      </c>
      <c r="P491" s="541">
        <f t="shared" si="566"/>
        <v>4.9429342508196892E-3</v>
      </c>
      <c r="Q491" s="117">
        <v>235.69507999999999</v>
      </c>
      <c r="R491" s="541">
        <f t="shared" si="567"/>
        <v>4.9429342508196892E-3</v>
      </c>
      <c r="S491" s="117"/>
      <c r="T491" s="117"/>
      <c r="U491" s="117"/>
      <c r="V491" s="117"/>
      <c r="W491" s="117">
        <f>Y491+AC491</f>
        <v>306.44162999999998</v>
      </c>
      <c r="X491" s="273">
        <f t="shared" si="569"/>
        <v>6.4266119971787888E-3</v>
      </c>
      <c r="Y491" s="118">
        <v>306.44162999999998</v>
      </c>
      <c r="Z491" s="273">
        <f t="shared" si="570"/>
        <v>6.4266119971787888E-3</v>
      </c>
      <c r="AA491" s="117"/>
      <c r="AB491" s="117"/>
      <c r="AC491" s="117"/>
      <c r="AD491" s="117"/>
      <c r="AE491" s="118">
        <f>AG491+AK491</f>
        <v>3140.0869200000002</v>
      </c>
      <c r="AF491" s="114">
        <f t="shared" si="572"/>
        <v>6.5853063998700806E-2</v>
      </c>
      <c r="AG491" s="118">
        <v>3140.0869200000002</v>
      </c>
      <c r="AH491" s="114">
        <f t="shared" si="573"/>
        <v>6.5853063998700806E-2</v>
      </c>
      <c r="AI491" s="117"/>
      <c r="AJ491" s="117"/>
      <c r="AK491" s="117"/>
      <c r="AL491" s="117"/>
      <c r="AM491" s="117">
        <f>AU491-AA491</f>
        <v>0</v>
      </c>
      <c r="AN491" s="117"/>
      <c r="AO491" s="117"/>
      <c r="AP491" s="117">
        <f t="shared" si="595"/>
        <v>44236.703320000001</v>
      </c>
      <c r="AQ491" s="117">
        <f>AX491-AE491</f>
        <v>44236.703320000001</v>
      </c>
      <c r="AR491" s="117"/>
      <c r="AS491" s="117"/>
      <c r="AT491" s="117">
        <f t="shared" si="596"/>
        <v>0</v>
      </c>
      <c r="AU491" s="117">
        <f>AA491</f>
        <v>0</v>
      </c>
      <c r="AV491" s="117"/>
      <c r="AW491" s="117"/>
      <c r="AX491" s="118">
        <f>AZ491+BD491</f>
        <v>47376.790240000002</v>
      </c>
      <c r="AY491" s="328">
        <f t="shared" si="585"/>
        <v>0.99357338800282113</v>
      </c>
      <c r="AZ491" s="118">
        <f t="shared" si="589"/>
        <v>47376.790240000002</v>
      </c>
      <c r="BA491" s="328">
        <f t="shared" si="586"/>
        <v>0.99357338800282113</v>
      </c>
      <c r="BB491" s="117"/>
      <c r="BC491" s="117"/>
      <c r="BD491" s="117"/>
      <c r="BE491" s="117"/>
    </row>
    <row r="492" spans="1:57" s="168" customFormat="1" ht="136.5" customHeight="1" x14ac:dyDescent="0.3">
      <c r="B492" s="140" t="s">
        <v>26</v>
      </c>
      <c r="C492" s="151" t="s">
        <v>311</v>
      </c>
      <c r="D492" s="153" t="e">
        <f>#REF!-#REF!</f>
        <v>#REF!</v>
      </c>
      <c r="E492" s="153" t="e">
        <f>#REF!+#REF!</f>
        <v>#REF!</v>
      </c>
      <c r="F492" s="153"/>
      <c r="G492" s="153" t="e">
        <f>#REF!+#REF!</f>
        <v>#REF!</v>
      </c>
      <c r="H492" s="153"/>
      <c r="I492" s="153"/>
      <c r="J492" s="153"/>
      <c r="K492" s="153">
        <f>N492</f>
        <v>733103.64628999995</v>
      </c>
      <c r="L492" s="153"/>
      <c r="M492" s="153"/>
      <c r="N492" s="153">
        <f>N493+N494</f>
        <v>733103.64628999995</v>
      </c>
      <c r="O492" s="153">
        <f>Q492+U492</f>
        <v>0</v>
      </c>
      <c r="P492" s="451">
        <f t="shared" si="566"/>
        <v>0</v>
      </c>
      <c r="Q492" s="153"/>
      <c r="R492" s="451">
        <v>0</v>
      </c>
      <c r="S492" s="153"/>
      <c r="T492" s="153"/>
      <c r="U492" s="153">
        <f>U493+U494</f>
        <v>0</v>
      </c>
      <c r="V492" s="451">
        <f>U492/N492</f>
        <v>0</v>
      </c>
      <c r="W492" s="153">
        <f>AC492</f>
        <v>1134.12337</v>
      </c>
      <c r="X492" s="271">
        <f t="shared" si="569"/>
        <v>1.5470164085793748E-3</v>
      </c>
      <c r="Y492" s="152">
        <v>0</v>
      </c>
      <c r="Z492" s="273">
        <v>0</v>
      </c>
      <c r="AA492" s="153"/>
      <c r="AB492" s="153"/>
      <c r="AC492" s="152">
        <f>AC493+AC494</f>
        <v>1134.12337</v>
      </c>
      <c r="AD492" s="271">
        <f>AC492/N492</f>
        <v>1.5470164085793748E-3</v>
      </c>
      <c r="AE492" s="152">
        <f>AG492+AK492</f>
        <v>728767.77500000002</v>
      </c>
      <c r="AF492" s="105">
        <f t="shared" si="572"/>
        <v>0.99408559579270628</v>
      </c>
      <c r="AG492" s="152">
        <v>0</v>
      </c>
      <c r="AH492" s="105">
        <v>0</v>
      </c>
      <c r="AI492" s="153">
        <v>0</v>
      </c>
      <c r="AJ492" s="105">
        <v>0</v>
      </c>
      <c r="AK492" s="152">
        <f>AK493+AK494</f>
        <v>728767.77500000002</v>
      </c>
      <c r="AL492" s="105">
        <f>AK492/N492</f>
        <v>0.99408559579270628</v>
      </c>
      <c r="AM492" s="153"/>
      <c r="AN492" s="153"/>
      <c r="AO492" s="153">
        <v>0</v>
      </c>
      <c r="AP492" s="153">
        <f>AS492</f>
        <v>-8730.5</v>
      </c>
      <c r="AQ492" s="153"/>
      <c r="AR492" s="153"/>
      <c r="AS492" s="153">
        <f>AW492-AC492</f>
        <v>-8730.5</v>
      </c>
      <c r="AT492" s="153">
        <f>AW492</f>
        <v>-7596.3766299999997</v>
      </c>
      <c r="AU492" s="153"/>
      <c r="AV492" s="153"/>
      <c r="AW492" s="153">
        <f>AC492-8730.5</f>
        <v>-7596.3766299999997</v>
      </c>
      <c r="AX492" s="152">
        <f>AZ492+BD492</f>
        <v>731969.5229199999</v>
      </c>
      <c r="AY492" s="195">
        <f t="shared" si="585"/>
        <v>0.99845298359142054</v>
      </c>
      <c r="AZ492" s="152"/>
      <c r="BA492" s="195"/>
      <c r="BB492" s="153">
        <v>0</v>
      </c>
      <c r="BC492" s="105">
        <v>0</v>
      </c>
      <c r="BD492" s="152">
        <f>BD493+BD494</f>
        <v>731969.5229199999</v>
      </c>
      <c r="BE492" s="105">
        <f>BD492/N492</f>
        <v>0.99845298359142054</v>
      </c>
    </row>
    <row r="493" spans="1:57" s="289" customFormat="1" ht="30.75" hidden="1" customHeight="1" x14ac:dyDescent="0.3">
      <c r="B493" s="115"/>
      <c r="C493" s="466" t="s">
        <v>309</v>
      </c>
      <c r="D493" s="117"/>
      <c r="E493" s="117"/>
      <c r="F493" s="117"/>
      <c r="G493" s="117"/>
      <c r="H493" s="117"/>
      <c r="I493" s="117"/>
      <c r="J493" s="117"/>
      <c r="K493" s="117">
        <f>N493</f>
        <v>733103.64628999995</v>
      </c>
      <c r="L493" s="117"/>
      <c r="M493" s="117"/>
      <c r="N493" s="117">
        <v>733103.64628999995</v>
      </c>
      <c r="O493" s="117">
        <f>U493</f>
        <v>0</v>
      </c>
      <c r="P493" s="541">
        <f t="shared" si="566"/>
        <v>0</v>
      </c>
      <c r="Q493" s="117"/>
      <c r="R493" s="541"/>
      <c r="S493" s="117"/>
      <c r="T493" s="117"/>
      <c r="U493" s="117"/>
      <c r="V493" s="541">
        <f t="shared" ref="V493:V494" si="597">U493/N493</f>
        <v>0</v>
      </c>
      <c r="W493" s="117">
        <f t="shared" ref="W493:W494" si="598">AC493</f>
        <v>1134.12337</v>
      </c>
      <c r="X493" s="273">
        <f t="shared" si="569"/>
        <v>1.5470164085793748E-3</v>
      </c>
      <c r="Y493" s="118"/>
      <c r="Z493" s="273"/>
      <c r="AA493" s="117"/>
      <c r="AB493" s="117"/>
      <c r="AC493" s="118">
        <v>1134.12337</v>
      </c>
      <c r="AD493" s="273">
        <f t="shared" ref="AD493:AD494" si="599">AC493/N493</f>
        <v>1.5470164085793748E-3</v>
      </c>
      <c r="AE493" s="118">
        <f>AK493</f>
        <v>728767.77500000002</v>
      </c>
      <c r="AF493" s="114">
        <f t="shared" si="572"/>
        <v>0.99408559579270628</v>
      </c>
      <c r="AG493" s="118"/>
      <c r="AH493" s="114"/>
      <c r="AI493" s="117"/>
      <c r="AJ493" s="114"/>
      <c r="AK493" s="118">
        <v>728767.77500000002</v>
      </c>
      <c r="AL493" s="114">
        <f t="shared" ref="AL493:AL494" si="600">AK493/N493</f>
        <v>0.99408559579270628</v>
      </c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8">
        <f>BD493</f>
        <v>731969.5229199999</v>
      </c>
      <c r="AY493" s="328">
        <f t="shared" si="585"/>
        <v>0.99845298359142054</v>
      </c>
      <c r="AZ493" s="118"/>
      <c r="BA493" s="328"/>
      <c r="BB493" s="117"/>
      <c r="BC493" s="114"/>
      <c r="BD493" s="118">
        <f>N493-AC493</f>
        <v>731969.5229199999</v>
      </c>
      <c r="BE493" s="114">
        <f t="shared" ref="BE493:BE494" si="601">BD493/N493</f>
        <v>0.99845298359142054</v>
      </c>
    </row>
    <row r="494" spans="1:57" s="289" customFormat="1" ht="46.5" hidden="1" customHeight="1" x14ac:dyDescent="0.3">
      <c r="B494" s="115"/>
      <c r="C494" s="466" t="s">
        <v>312</v>
      </c>
      <c r="D494" s="117"/>
      <c r="E494" s="117"/>
      <c r="F494" s="117"/>
      <c r="G494" s="117"/>
      <c r="H494" s="117"/>
      <c r="I494" s="117"/>
      <c r="J494" s="117"/>
      <c r="K494" s="117">
        <f>N494</f>
        <v>0</v>
      </c>
      <c r="L494" s="117"/>
      <c r="M494" s="117"/>
      <c r="N494" s="117"/>
      <c r="O494" s="117">
        <f>U494</f>
        <v>0</v>
      </c>
      <c r="P494" s="541" t="e">
        <f t="shared" si="566"/>
        <v>#DIV/0!</v>
      </c>
      <c r="Q494" s="117"/>
      <c r="R494" s="541"/>
      <c r="S494" s="117"/>
      <c r="T494" s="117"/>
      <c r="U494" s="117"/>
      <c r="V494" s="541" t="e">
        <f t="shared" si="597"/>
        <v>#DIV/0!</v>
      </c>
      <c r="W494" s="117">
        <f t="shared" si="598"/>
        <v>0</v>
      </c>
      <c r="X494" s="273" t="e">
        <f t="shared" si="569"/>
        <v>#DIV/0!</v>
      </c>
      <c r="Y494" s="118"/>
      <c r="Z494" s="273"/>
      <c r="AA494" s="117"/>
      <c r="AB494" s="117"/>
      <c r="AC494" s="118"/>
      <c r="AD494" s="273" t="e">
        <f t="shared" si="599"/>
        <v>#DIV/0!</v>
      </c>
      <c r="AE494" s="118">
        <f>AK494</f>
        <v>0</v>
      </c>
      <c r="AF494" s="114" t="e">
        <f t="shared" si="572"/>
        <v>#DIV/0!</v>
      </c>
      <c r="AG494" s="118"/>
      <c r="AH494" s="114"/>
      <c r="AI494" s="117"/>
      <c r="AJ494" s="114"/>
      <c r="AK494" s="118"/>
      <c r="AL494" s="114" t="e">
        <f t="shared" si="600"/>
        <v>#DIV/0!</v>
      </c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8">
        <f>BD494</f>
        <v>0</v>
      </c>
      <c r="AY494" s="328" t="e">
        <f t="shared" si="585"/>
        <v>#DIV/0!</v>
      </c>
      <c r="AZ494" s="118"/>
      <c r="BA494" s="328"/>
      <c r="BB494" s="117"/>
      <c r="BC494" s="114"/>
      <c r="BD494" s="118">
        <f>N494-AC494</f>
        <v>0</v>
      </c>
      <c r="BE494" s="114" t="e">
        <f t="shared" si="601"/>
        <v>#DIV/0!</v>
      </c>
    </row>
    <row r="495" spans="1:57" s="168" customFormat="1" ht="63.75" hidden="1" customHeight="1" x14ac:dyDescent="0.3">
      <c r="B495" s="101" t="s">
        <v>92</v>
      </c>
      <c r="C495" s="284" t="s">
        <v>215</v>
      </c>
      <c r="D495" s="153"/>
      <c r="E495" s="153">
        <f>F495+G495</f>
        <v>0</v>
      </c>
      <c r="F495" s="153">
        <v>0</v>
      </c>
      <c r="G495" s="153"/>
      <c r="H495" s="153"/>
      <c r="I495" s="153"/>
      <c r="J495" s="153"/>
      <c r="K495" s="153">
        <f>L495</f>
        <v>0</v>
      </c>
      <c r="L495" s="153">
        <v>0</v>
      </c>
      <c r="M495" s="153"/>
      <c r="N495" s="153"/>
      <c r="O495" s="153">
        <f>Q495+U495</f>
        <v>0</v>
      </c>
      <c r="P495" s="451" t="e">
        <f t="shared" si="566"/>
        <v>#DIV/0!</v>
      </c>
      <c r="Q495" s="153">
        <v>0</v>
      </c>
      <c r="R495" s="451" t="e">
        <f t="shared" si="567"/>
        <v>#DIV/0!</v>
      </c>
      <c r="S495" s="153"/>
      <c r="T495" s="153"/>
      <c r="U495" s="117"/>
      <c r="V495" s="153"/>
      <c r="W495" s="153">
        <f>Y495+AC495</f>
        <v>0</v>
      </c>
      <c r="X495" s="271" t="e">
        <f t="shared" si="569"/>
        <v>#DIV/0!</v>
      </c>
      <c r="Y495" s="152">
        <v>0</v>
      </c>
      <c r="Z495" s="273" t="e">
        <f t="shared" si="570"/>
        <v>#DIV/0!</v>
      </c>
      <c r="AA495" s="153"/>
      <c r="AB495" s="153"/>
      <c r="AC495" s="152"/>
      <c r="AD495" s="271">
        <v>0</v>
      </c>
      <c r="AE495" s="152">
        <f>AG495+AK495</f>
        <v>0</v>
      </c>
      <c r="AF495" s="105" t="e">
        <f t="shared" si="572"/>
        <v>#DIV/0!</v>
      </c>
      <c r="AG495" s="152">
        <v>0</v>
      </c>
      <c r="AH495" s="105" t="e">
        <f t="shared" si="573"/>
        <v>#DIV/0!</v>
      </c>
      <c r="AI495" s="153"/>
      <c r="AJ495" s="153"/>
      <c r="AK495" s="153"/>
      <c r="AL495" s="153"/>
      <c r="AM495" s="153">
        <f>AU495-AA495</f>
        <v>30000</v>
      </c>
      <c r="AN495" s="153"/>
      <c r="AO495" s="153"/>
      <c r="AP495" s="153">
        <f>AQ495</f>
        <v>0</v>
      </c>
      <c r="AQ495" s="153">
        <f>AX495-AE495</f>
        <v>0</v>
      </c>
      <c r="AR495" s="153"/>
      <c r="AS495" s="153"/>
      <c r="AT495" s="153">
        <f>AU495</f>
        <v>30000</v>
      </c>
      <c r="AU495" s="153">
        <v>30000</v>
      </c>
      <c r="AV495" s="153"/>
      <c r="AW495" s="153"/>
      <c r="AX495" s="152">
        <f>AZ495+BD495</f>
        <v>0</v>
      </c>
      <c r="AY495" s="195" t="e">
        <f t="shared" si="585"/>
        <v>#DIV/0!</v>
      </c>
      <c r="AZ495" s="152">
        <f>L495-Y495</f>
        <v>0</v>
      </c>
      <c r="BA495" s="195" t="e">
        <f t="shared" si="586"/>
        <v>#DIV/0!</v>
      </c>
      <c r="BB495" s="153"/>
      <c r="BC495" s="153"/>
      <c r="BD495" s="153"/>
      <c r="BE495" s="153"/>
    </row>
    <row r="496" spans="1:57" s="168" customFormat="1" ht="70.5" hidden="1" customHeight="1" x14ac:dyDescent="0.3">
      <c r="B496" s="250" t="s">
        <v>16</v>
      </c>
      <c r="C496" s="284" t="s">
        <v>216</v>
      </c>
      <c r="D496" s="285">
        <v>0</v>
      </c>
      <c r="E496" s="285"/>
      <c r="F496" s="285"/>
      <c r="G496" s="285"/>
      <c r="H496" s="285"/>
      <c r="I496" s="285"/>
      <c r="J496" s="285"/>
      <c r="K496" s="153">
        <f>L496+M496+N496</f>
        <v>0</v>
      </c>
      <c r="L496" s="153">
        <v>0</v>
      </c>
      <c r="M496" s="285"/>
      <c r="N496" s="285"/>
      <c r="O496" s="153">
        <f t="shared" ref="O496:O499" si="602">Q496</f>
        <v>0</v>
      </c>
      <c r="P496" s="451" t="e">
        <f t="shared" si="566"/>
        <v>#DIV/0!</v>
      </c>
      <c r="Q496" s="153">
        <f>L496</f>
        <v>0</v>
      </c>
      <c r="R496" s="451" t="e">
        <f t="shared" si="567"/>
        <v>#DIV/0!</v>
      </c>
      <c r="S496" s="285"/>
      <c r="T496" s="285"/>
      <c r="U496" s="285"/>
      <c r="V496" s="285"/>
      <c r="W496" s="153">
        <f t="shared" ref="W496:W499" si="603">Y496</f>
        <v>0</v>
      </c>
      <c r="X496" s="271" t="e">
        <f t="shared" si="569"/>
        <v>#DIV/0!</v>
      </c>
      <c r="Y496" s="152">
        <f>L496</f>
        <v>0</v>
      </c>
      <c r="Z496" s="273" t="e">
        <f t="shared" si="570"/>
        <v>#DIV/0!</v>
      </c>
      <c r="AA496" s="285">
        <v>0</v>
      </c>
      <c r="AB496" s="285"/>
      <c r="AC496" s="286">
        <v>0</v>
      </c>
      <c r="AD496" s="271">
        <v>0</v>
      </c>
      <c r="AE496" s="152">
        <f t="shared" ref="AE496:AE499" si="604">AG496</f>
        <v>0</v>
      </c>
      <c r="AF496" s="105" t="e">
        <f t="shared" si="572"/>
        <v>#DIV/0!</v>
      </c>
      <c r="AG496" s="152">
        <f>Y496</f>
        <v>0</v>
      </c>
      <c r="AH496" s="105" t="e">
        <f t="shared" si="573"/>
        <v>#DIV/0!</v>
      </c>
      <c r="AI496" s="285">
        <v>0</v>
      </c>
      <c r="AJ496" s="285"/>
      <c r="AK496" s="285">
        <v>0</v>
      </c>
      <c r="AL496" s="285"/>
      <c r="AM496" s="285">
        <v>0</v>
      </c>
      <c r="AN496" s="285">
        <v>0</v>
      </c>
      <c r="AO496" s="285">
        <v>0</v>
      </c>
      <c r="AP496" s="285">
        <f>AQ496</f>
        <v>0</v>
      </c>
      <c r="AQ496" s="285">
        <v>0</v>
      </c>
      <c r="AR496" s="285">
        <v>0</v>
      </c>
      <c r="AS496" s="285">
        <v>0</v>
      </c>
      <c r="AT496" s="285">
        <f t="shared" ref="AT496:AT499" si="605">AU496</f>
        <v>0</v>
      </c>
      <c r="AU496" s="285">
        <v>0</v>
      </c>
      <c r="AV496" s="285">
        <v>0</v>
      </c>
      <c r="AW496" s="285">
        <v>0</v>
      </c>
      <c r="AX496" s="152">
        <f t="shared" ref="AX496:AX499" si="606">AZ496</f>
        <v>0</v>
      </c>
      <c r="AY496" s="195" t="e">
        <f t="shared" si="585"/>
        <v>#DIV/0!</v>
      </c>
      <c r="AZ496" s="152">
        <f t="shared" ref="AZ496:AZ498" si="607">L496-Y496</f>
        <v>0</v>
      </c>
      <c r="BA496" s="195" t="e">
        <f t="shared" si="586"/>
        <v>#DIV/0!</v>
      </c>
      <c r="BB496" s="285">
        <v>0</v>
      </c>
      <c r="BC496" s="285"/>
      <c r="BD496" s="285">
        <v>0</v>
      </c>
      <c r="BE496" s="285"/>
    </row>
    <row r="497" spans="2:59" s="168" customFormat="1" ht="80.25" hidden="1" customHeight="1" x14ac:dyDescent="0.3">
      <c r="B497" s="250" t="s">
        <v>19</v>
      </c>
      <c r="C497" s="284" t="s">
        <v>217</v>
      </c>
      <c r="D497" s="285">
        <v>0</v>
      </c>
      <c r="E497" s="285"/>
      <c r="F497" s="285"/>
      <c r="G497" s="285"/>
      <c r="H497" s="285"/>
      <c r="I497" s="285"/>
      <c r="J497" s="285"/>
      <c r="K497" s="153">
        <f>L497+M497+N497</f>
        <v>0</v>
      </c>
      <c r="L497" s="153">
        <v>0</v>
      </c>
      <c r="M497" s="285"/>
      <c r="N497" s="285"/>
      <c r="O497" s="153">
        <f t="shared" si="602"/>
        <v>0</v>
      </c>
      <c r="P497" s="451" t="e">
        <f t="shared" si="566"/>
        <v>#DIV/0!</v>
      </c>
      <c r="Q497" s="153">
        <f>L497</f>
        <v>0</v>
      </c>
      <c r="R497" s="451" t="e">
        <f t="shared" si="567"/>
        <v>#DIV/0!</v>
      </c>
      <c r="S497" s="285"/>
      <c r="T497" s="285"/>
      <c r="U497" s="285"/>
      <c r="V497" s="285"/>
      <c r="W497" s="153">
        <f t="shared" si="603"/>
        <v>0</v>
      </c>
      <c r="X497" s="271" t="e">
        <f t="shared" si="569"/>
        <v>#DIV/0!</v>
      </c>
      <c r="Y497" s="152">
        <f>L497</f>
        <v>0</v>
      </c>
      <c r="Z497" s="273" t="e">
        <f t="shared" si="570"/>
        <v>#DIV/0!</v>
      </c>
      <c r="AA497" s="285">
        <v>0</v>
      </c>
      <c r="AB497" s="285"/>
      <c r="AC497" s="286">
        <v>0</v>
      </c>
      <c r="AD497" s="271">
        <v>0</v>
      </c>
      <c r="AE497" s="152">
        <f t="shared" si="604"/>
        <v>0</v>
      </c>
      <c r="AF497" s="105" t="e">
        <f t="shared" si="572"/>
        <v>#DIV/0!</v>
      </c>
      <c r="AG497" s="152">
        <f>Y497</f>
        <v>0</v>
      </c>
      <c r="AH497" s="105" t="e">
        <f t="shared" si="573"/>
        <v>#DIV/0!</v>
      </c>
      <c r="AI497" s="285">
        <v>0</v>
      </c>
      <c r="AJ497" s="285"/>
      <c r="AK497" s="285">
        <v>0</v>
      </c>
      <c r="AL497" s="285"/>
      <c r="AM497" s="285">
        <v>0</v>
      </c>
      <c r="AN497" s="285">
        <v>0</v>
      </c>
      <c r="AO497" s="285">
        <v>0</v>
      </c>
      <c r="AP497" s="285">
        <f>AQ497</f>
        <v>0</v>
      </c>
      <c r="AQ497" s="285">
        <v>0</v>
      </c>
      <c r="AR497" s="285">
        <v>0</v>
      </c>
      <c r="AS497" s="285">
        <v>0</v>
      </c>
      <c r="AT497" s="285">
        <f t="shared" si="605"/>
        <v>0</v>
      </c>
      <c r="AU497" s="285">
        <v>0</v>
      </c>
      <c r="AV497" s="285">
        <v>0</v>
      </c>
      <c r="AW497" s="285">
        <v>0</v>
      </c>
      <c r="AX497" s="152">
        <f t="shared" si="606"/>
        <v>0</v>
      </c>
      <c r="AY497" s="195" t="e">
        <f t="shared" si="585"/>
        <v>#DIV/0!</v>
      </c>
      <c r="AZ497" s="152">
        <f t="shared" si="607"/>
        <v>0</v>
      </c>
      <c r="BA497" s="195" t="e">
        <f t="shared" si="586"/>
        <v>#DIV/0!</v>
      </c>
      <c r="BB497" s="285">
        <v>0</v>
      </c>
      <c r="BC497" s="285"/>
      <c r="BD497" s="285">
        <v>0</v>
      </c>
      <c r="BE497" s="285"/>
    </row>
    <row r="498" spans="2:59" s="168" customFormat="1" ht="117" customHeight="1" x14ac:dyDescent="0.3">
      <c r="B498" s="101" t="s">
        <v>92</v>
      </c>
      <c r="C498" s="287" t="s">
        <v>218</v>
      </c>
      <c r="D498" s="153">
        <v>0</v>
      </c>
      <c r="E498" s="153"/>
      <c r="F498" s="153"/>
      <c r="G498" s="153"/>
      <c r="H498" s="153"/>
      <c r="I498" s="153"/>
      <c r="J498" s="153"/>
      <c r="K498" s="153">
        <f>L498+M498+N498</f>
        <v>351813.7084</v>
      </c>
      <c r="L498" s="153">
        <v>351813.7084</v>
      </c>
      <c r="M498" s="153"/>
      <c r="N498" s="153"/>
      <c r="O498" s="153">
        <f t="shared" si="602"/>
        <v>0</v>
      </c>
      <c r="P498" s="451">
        <f t="shared" si="566"/>
        <v>0</v>
      </c>
      <c r="Q498" s="153">
        <v>0</v>
      </c>
      <c r="R498" s="451">
        <f t="shared" si="567"/>
        <v>0</v>
      </c>
      <c r="S498" s="153"/>
      <c r="T498" s="153"/>
      <c r="U498" s="153"/>
      <c r="V498" s="153"/>
      <c r="W498" s="153">
        <f t="shared" si="603"/>
        <v>0</v>
      </c>
      <c r="X498" s="271">
        <f t="shared" si="569"/>
        <v>0</v>
      </c>
      <c r="Y498" s="152">
        <v>0</v>
      </c>
      <c r="Z498" s="273">
        <f t="shared" si="570"/>
        <v>0</v>
      </c>
      <c r="AA498" s="153"/>
      <c r="AB498" s="153"/>
      <c r="AC498" s="152"/>
      <c r="AD498" s="271">
        <v>0</v>
      </c>
      <c r="AE498" s="152">
        <f t="shared" si="604"/>
        <v>0</v>
      </c>
      <c r="AF498" s="105">
        <f t="shared" si="572"/>
        <v>0</v>
      </c>
      <c r="AG498" s="152">
        <f>Y498</f>
        <v>0</v>
      </c>
      <c r="AH498" s="105">
        <f t="shared" si="573"/>
        <v>0</v>
      </c>
      <c r="AI498" s="153"/>
      <c r="AJ498" s="153"/>
      <c r="AK498" s="153"/>
      <c r="AL498" s="153"/>
      <c r="AM498" s="153">
        <f>AU498-AA498</f>
        <v>0</v>
      </c>
      <c r="AN498" s="153"/>
      <c r="AO498" s="153"/>
      <c r="AP498" s="153">
        <f>AQ498</f>
        <v>0</v>
      </c>
      <c r="AQ498" s="153">
        <v>0</v>
      </c>
      <c r="AR498" s="153"/>
      <c r="AS498" s="153"/>
      <c r="AT498" s="153">
        <f t="shared" si="605"/>
        <v>0</v>
      </c>
      <c r="AU498" s="153">
        <f>AU499+AU500</f>
        <v>0</v>
      </c>
      <c r="AV498" s="153">
        <v>0</v>
      </c>
      <c r="AW498" s="153">
        <v>0</v>
      </c>
      <c r="AX498" s="152">
        <f t="shared" si="606"/>
        <v>351813.7084</v>
      </c>
      <c r="AY498" s="195">
        <f t="shared" si="585"/>
        <v>1</v>
      </c>
      <c r="AZ498" s="152">
        <f t="shared" si="607"/>
        <v>351813.7084</v>
      </c>
      <c r="BA498" s="195">
        <f t="shared" si="586"/>
        <v>1</v>
      </c>
      <c r="BB498" s="153"/>
      <c r="BC498" s="153"/>
      <c r="BD498" s="153"/>
      <c r="BE498" s="153"/>
    </row>
    <row r="499" spans="2:59" s="289" customFormat="1" ht="38.25" hidden="1" customHeight="1" x14ac:dyDescent="0.3">
      <c r="B499" s="272"/>
      <c r="C499" s="288" t="s">
        <v>219</v>
      </c>
      <c r="D499" s="117"/>
      <c r="E499" s="117"/>
      <c r="F499" s="117"/>
      <c r="G499" s="117"/>
      <c r="H499" s="117"/>
      <c r="I499" s="117"/>
      <c r="J499" s="117"/>
      <c r="K499" s="153">
        <f t="shared" ref="K499:K502" si="608">L499+M499+N499</f>
        <v>0</v>
      </c>
      <c r="L499" s="117">
        <v>0</v>
      </c>
      <c r="M499" s="117"/>
      <c r="N499" s="117"/>
      <c r="O499" s="117">
        <f t="shared" si="602"/>
        <v>0</v>
      </c>
      <c r="P499" s="451" t="e">
        <f t="shared" si="566"/>
        <v>#DIV/0!</v>
      </c>
      <c r="Q499" s="117">
        <f>AA499</f>
        <v>0</v>
      </c>
      <c r="R499" s="451" t="e">
        <f t="shared" si="567"/>
        <v>#DIV/0!</v>
      </c>
      <c r="S499" s="117"/>
      <c r="T499" s="117"/>
      <c r="U499" s="117"/>
      <c r="V499" s="117"/>
      <c r="W499" s="117">
        <f t="shared" si="603"/>
        <v>0</v>
      </c>
      <c r="X499" s="271" t="e">
        <f t="shared" si="569"/>
        <v>#DIV/0!</v>
      </c>
      <c r="Y499" s="118">
        <f>AJ499</f>
        <v>0</v>
      </c>
      <c r="Z499" s="273" t="e">
        <f t="shared" si="570"/>
        <v>#DIV/0!</v>
      </c>
      <c r="AA499" s="117"/>
      <c r="AB499" s="117"/>
      <c r="AC499" s="118"/>
      <c r="AD499" s="271" t="e">
        <f t="shared" ref="AD499:AD515" si="609">AC499/N499</f>
        <v>#DIV/0!</v>
      </c>
      <c r="AE499" s="118">
        <f t="shared" si="604"/>
        <v>0</v>
      </c>
      <c r="AF499" s="105" t="e">
        <f t="shared" si="572"/>
        <v>#DIV/0!</v>
      </c>
      <c r="AG499" s="118">
        <f>AR499</f>
        <v>0</v>
      </c>
      <c r="AH499" s="105" t="e">
        <f t="shared" si="573"/>
        <v>#DIV/0!</v>
      </c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>
        <f t="shared" si="605"/>
        <v>0</v>
      </c>
      <c r="AU499" s="117">
        <f>L499</f>
        <v>0</v>
      </c>
      <c r="AV499" s="117"/>
      <c r="AW499" s="117"/>
      <c r="AX499" s="118">
        <f t="shared" si="606"/>
        <v>0</v>
      </c>
      <c r="AY499" s="195" t="e">
        <f t="shared" si="585"/>
        <v>#DIV/0!</v>
      </c>
      <c r="AZ499" s="118">
        <f>BK499</f>
        <v>0</v>
      </c>
      <c r="BA499" s="195" t="e">
        <f t="shared" si="586"/>
        <v>#DIV/0!</v>
      </c>
      <c r="BB499" s="117"/>
      <c r="BC499" s="117"/>
      <c r="BD499" s="117"/>
      <c r="BE499" s="117"/>
    </row>
    <row r="500" spans="2:59" s="91" customFormat="1" ht="25.5" hidden="1" customHeight="1" x14ac:dyDescent="0.25">
      <c r="B500" s="140"/>
      <c r="C500" s="290"/>
      <c r="D500" s="291"/>
      <c r="E500" s="208"/>
      <c r="F500" s="208"/>
      <c r="G500" s="208"/>
      <c r="H500" s="208"/>
      <c r="I500" s="208"/>
      <c r="J500" s="208"/>
      <c r="K500" s="153">
        <f t="shared" si="608"/>
        <v>0</v>
      </c>
      <c r="L500" s="123"/>
      <c r="M500" s="123"/>
      <c r="N500" s="208"/>
      <c r="O500" s="208"/>
      <c r="P500" s="451" t="e">
        <f t="shared" si="566"/>
        <v>#DIV/0!</v>
      </c>
      <c r="Q500" s="208"/>
      <c r="R500" s="451" t="e">
        <f t="shared" si="567"/>
        <v>#DIV/0!</v>
      </c>
      <c r="S500" s="291"/>
      <c r="T500" s="291"/>
      <c r="U500" s="291"/>
      <c r="V500" s="291"/>
      <c r="W500" s="208"/>
      <c r="X500" s="271" t="e">
        <f t="shared" si="569"/>
        <v>#DIV/0!</v>
      </c>
      <c r="Y500" s="209"/>
      <c r="Z500" s="273" t="e">
        <f t="shared" si="570"/>
        <v>#DIV/0!</v>
      </c>
      <c r="AA500" s="291"/>
      <c r="AB500" s="291"/>
      <c r="AC500" s="292"/>
      <c r="AD500" s="271" t="e">
        <f t="shared" si="609"/>
        <v>#DIV/0!</v>
      </c>
      <c r="AE500" s="209"/>
      <c r="AF500" s="105" t="e">
        <f t="shared" si="572"/>
        <v>#DIV/0!</v>
      </c>
      <c r="AG500" s="209"/>
      <c r="AH500" s="105" t="e">
        <f t="shared" si="573"/>
        <v>#DIV/0!</v>
      </c>
      <c r="AI500" s="291"/>
      <c r="AJ500" s="291"/>
      <c r="AK500" s="291"/>
      <c r="AL500" s="291"/>
      <c r="AM500" s="123"/>
      <c r="AN500" s="123"/>
      <c r="AO500" s="208"/>
      <c r="AP500" s="123"/>
      <c r="AQ500" s="123"/>
      <c r="AR500" s="123"/>
      <c r="AS500" s="208"/>
      <c r="AT500" s="123"/>
      <c r="AU500" s="123"/>
      <c r="AV500" s="123"/>
      <c r="AW500" s="208"/>
      <c r="AX500" s="209"/>
      <c r="AY500" s="195" t="e">
        <f t="shared" si="585"/>
        <v>#DIV/0!</v>
      </c>
      <c r="AZ500" s="209"/>
      <c r="BA500" s="195" t="e">
        <f t="shared" si="586"/>
        <v>#DIV/0!</v>
      </c>
      <c r="BB500" s="291"/>
      <c r="BC500" s="291"/>
      <c r="BD500" s="291"/>
      <c r="BE500" s="291"/>
    </row>
    <row r="501" spans="2:59" s="91" customFormat="1" ht="25.5" hidden="1" customHeight="1" x14ac:dyDescent="0.25">
      <c r="B501" s="140"/>
      <c r="C501" s="290"/>
      <c r="D501" s="291"/>
      <c r="E501" s="208"/>
      <c r="F501" s="208"/>
      <c r="G501" s="208"/>
      <c r="H501" s="208"/>
      <c r="I501" s="208"/>
      <c r="J501" s="208"/>
      <c r="K501" s="153">
        <f t="shared" si="608"/>
        <v>0</v>
      </c>
      <c r="L501" s="123"/>
      <c r="M501" s="123"/>
      <c r="N501" s="208"/>
      <c r="O501" s="208"/>
      <c r="P501" s="451" t="e">
        <f t="shared" si="566"/>
        <v>#DIV/0!</v>
      </c>
      <c r="Q501" s="208"/>
      <c r="R501" s="451" t="e">
        <f t="shared" si="567"/>
        <v>#DIV/0!</v>
      </c>
      <c r="S501" s="291"/>
      <c r="T501" s="291"/>
      <c r="U501" s="291"/>
      <c r="V501" s="291"/>
      <c r="W501" s="208"/>
      <c r="X501" s="271" t="e">
        <f t="shared" si="569"/>
        <v>#DIV/0!</v>
      </c>
      <c r="Y501" s="209"/>
      <c r="Z501" s="273" t="e">
        <f t="shared" si="570"/>
        <v>#DIV/0!</v>
      </c>
      <c r="AA501" s="291"/>
      <c r="AB501" s="291"/>
      <c r="AC501" s="292"/>
      <c r="AD501" s="271" t="e">
        <f t="shared" si="609"/>
        <v>#DIV/0!</v>
      </c>
      <c r="AE501" s="209"/>
      <c r="AF501" s="105" t="e">
        <f t="shared" si="572"/>
        <v>#DIV/0!</v>
      </c>
      <c r="AG501" s="209"/>
      <c r="AH501" s="105" t="e">
        <f t="shared" si="573"/>
        <v>#DIV/0!</v>
      </c>
      <c r="AI501" s="291"/>
      <c r="AJ501" s="291"/>
      <c r="AK501" s="291"/>
      <c r="AL501" s="291"/>
      <c r="AM501" s="123"/>
      <c r="AN501" s="123"/>
      <c r="AO501" s="208"/>
      <c r="AP501" s="123"/>
      <c r="AQ501" s="123"/>
      <c r="AR501" s="123"/>
      <c r="AS501" s="208"/>
      <c r="AT501" s="123"/>
      <c r="AU501" s="123"/>
      <c r="AV501" s="123"/>
      <c r="AW501" s="208"/>
      <c r="AX501" s="209"/>
      <c r="AY501" s="195" t="e">
        <f t="shared" si="585"/>
        <v>#DIV/0!</v>
      </c>
      <c r="AZ501" s="209"/>
      <c r="BA501" s="195" t="e">
        <f t="shared" si="586"/>
        <v>#DIV/0!</v>
      </c>
      <c r="BB501" s="291"/>
      <c r="BC501" s="291"/>
      <c r="BD501" s="291"/>
      <c r="BE501" s="291"/>
    </row>
    <row r="502" spans="2:59" s="91" customFormat="1" ht="224.25" customHeight="1" x14ac:dyDescent="0.25">
      <c r="B502" s="140" t="s">
        <v>16</v>
      </c>
      <c r="C502" s="287" t="s">
        <v>371</v>
      </c>
      <c r="D502" s="291"/>
      <c r="E502" s="208"/>
      <c r="F502" s="208"/>
      <c r="G502" s="208"/>
      <c r="H502" s="208"/>
      <c r="I502" s="208"/>
      <c r="J502" s="208"/>
      <c r="K502" s="153">
        <f t="shared" si="608"/>
        <v>500000</v>
      </c>
      <c r="L502" s="153">
        <f>L503+L504</f>
        <v>500000</v>
      </c>
      <c r="M502" s="123"/>
      <c r="N502" s="208"/>
      <c r="O502" s="208"/>
      <c r="P502" s="451"/>
      <c r="Q502" s="208"/>
      <c r="R502" s="451"/>
      <c r="S502" s="291"/>
      <c r="T502" s="291"/>
      <c r="U502" s="291"/>
      <c r="V502" s="291"/>
      <c r="W502" s="153">
        <v>0</v>
      </c>
      <c r="X502" s="271">
        <v>0</v>
      </c>
      <c r="Y502" s="209"/>
      <c r="Z502" s="273"/>
      <c r="AA502" s="291"/>
      <c r="AB502" s="291"/>
      <c r="AC502" s="292"/>
      <c r="AD502" s="271"/>
      <c r="AE502" s="209"/>
      <c r="AF502" s="105"/>
      <c r="AG502" s="209"/>
      <c r="AH502" s="105"/>
      <c r="AI502" s="291"/>
      <c r="AJ502" s="291"/>
      <c r="AK502" s="291"/>
      <c r="AL502" s="291"/>
      <c r="AM502" s="123"/>
      <c r="AN502" s="123"/>
      <c r="AO502" s="208"/>
      <c r="AP502" s="123"/>
      <c r="AQ502" s="123"/>
      <c r="AR502" s="123"/>
      <c r="AS502" s="208"/>
      <c r="AT502" s="123"/>
      <c r="AU502" s="123"/>
      <c r="AV502" s="123"/>
      <c r="AW502" s="208"/>
      <c r="AX502" s="209"/>
      <c r="AY502" s="195"/>
      <c r="AZ502" s="209"/>
      <c r="BA502" s="195"/>
      <c r="BB502" s="291"/>
      <c r="BC502" s="291"/>
      <c r="BD502" s="291"/>
      <c r="BE502" s="291"/>
    </row>
    <row r="503" spans="2:59" s="91" customFormat="1" ht="46.5" customHeight="1" x14ac:dyDescent="0.25">
      <c r="B503" s="140"/>
      <c r="C503" s="77" t="s">
        <v>56</v>
      </c>
      <c r="D503" s="291"/>
      <c r="E503" s="208"/>
      <c r="F503" s="208"/>
      <c r="G503" s="208"/>
      <c r="H503" s="208"/>
      <c r="I503" s="208"/>
      <c r="J503" s="208"/>
      <c r="K503" s="123">
        <f>L503</f>
        <v>100000</v>
      </c>
      <c r="L503" s="123">
        <f>'[2]2023_2025'!$BC$533</f>
        <v>100000</v>
      </c>
      <c r="M503" s="123"/>
      <c r="N503" s="208"/>
      <c r="O503" s="208"/>
      <c r="P503" s="451"/>
      <c r="Q503" s="208"/>
      <c r="R503" s="451"/>
      <c r="S503" s="291"/>
      <c r="T503" s="291"/>
      <c r="U503" s="291"/>
      <c r="V503" s="291"/>
      <c r="W503" s="153">
        <v>0</v>
      </c>
      <c r="X503" s="271">
        <v>0</v>
      </c>
      <c r="Y503" s="209"/>
      <c r="Z503" s="273"/>
      <c r="AA503" s="291"/>
      <c r="AB503" s="291"/>
      <c r="AC503" s="292"/>
      <c r="AD503" s="271"/>
      <c r="AE503" s="209"/>
      <c r="AF503" s="105"/>
      <c r="AG503" s="209"/>
      <c r="AH503" s="105"/>
      <c r="AI503" s="291"/>
      <c r="AJ503" s="291"/>
      <c r="AK503" s="291"/>
      <c r="AL503" s="291"/>
      <c r="AM503" s="123"/>
      <c r="AN503" s="123"/>
      <c r="AO503" s="208"/>
      <c r="AP503" s="123"/>
      <c r="AQ503" s="123"/>
      <c r="AR503" s="123"/>
      <c r="AS503" s="208"/>
      <c r="AT503" s="123"/>
      <c r="AU503" s="123"/>
      <c r="AV503" s="123"/>
      <c r="AW503" s="208"/>
      <c r="AX503" s="209"/>
      <c r="AY503" s="195"/>
      <c r="AZ503" s="209"/>
      <c r="BA503" s="195"/>
      <c r="BB503" s="291"/>
      <c r="BC503" s="291"/>
      <c r="BD503" s="291"/>
      <c r="BE503" s="291"/>
    </row>
    <row r="504" spans="2:59" s="91" customFormat="1" ht="58.5" customHeight="1" x14ac:dyDescent="0.25">
      <c r="B504" s="140"/>
      <c r="C504" s="480" t="s">
        <v>372</v>
      </c>
      <c r="D504" s="291"/>
      <c r="E504" s="208"/>
      <c r="F504" s="208"/>
      <c r="G504" s="208"/>
      <c r="H504" s="208"/>
      <c r="I504" s="208"/>
      <c r="J504" s="208"/>
      <c r="K504" s="544">
        <f>L504</f>
        <v>400000</v>
      </c>
      <c r="L504" s="544">
        <f>'[2]2023_2025'!$BC$534</f>
        <v>400000</v>
      </c>
      <c r="M504" s="123"/>
      <c r="N504" s="208"/>
      <c r="O504" s="208"/>
      <c r="P504" s="451"/>
      <c r="Q504" s="208"/>
      <c r="R504" s="451"/>
      <c r="S504" s="291"/>
      <c r="T504" s="291"/>
      <c r="U504" s="291"/>
      <c r="V504" s="291"/>
      <c r="W504" s="153">
        <v>0</v>
      </c>
      <c r="X504" s="271">
        <v>0</v>
      </c>
      <c r="Y504" s="209"/>
      <c r="Z504" s="273"/>
      <c r="AA504" s="291"/>
      <c r="AB504" s="291"/>
      <c r="AC504" s="292"/>
      <c r="AD504" s="271"/>
      <c r="AE504" s="209"/>
      <c r="AF504" s="105"/>
      <c r="AG504" s="209"/>
      <c r="AH504" s="105"/>
      <c r="AI504" s="291"/>
      <c r="AJ504" s="291"/>
      <c r="AK504" s="291"/>
      <c r="AL504" s="291"/>
      <c r="AM504" s="123"/>
      <c r="AN504" s="123"/>
      <c r="AO504" s="208"/>
      <c r="AP504" s="123"/>
      <c r="AQ504" s="123"/>
      <c r="AR504" s="123"/>
      <c r="AS504" s="208"/>
      <c r="AT504" s="123"/>
      <c r="AU504" s="123"/>
      <c r="AV504" s="123"/>
      <c r="AW504" s="208"/>
      <c r="AX504" s="209"/>
      <c r="AY504" s="195"/>
      <c r="AZ504" s="209"/>
      <c r="BA504" s="195"/>
      <c r="BB504" s="291"/>
      <c r="BC504" s="291"/>
      <c r="BD504" s="291"/>
      <c r="BE504" s="291"/>
    </row>
    <row r="505" spans="2:59" s="91" customFormat="1" ht="25.5" hidden="1" customHeight="1" x14ac:dyDescent="0.25">
      <c r="B505" s="140"/>
      <c r="C505" s="77" t="s">
        <v>373</v>
      </c>
      <c r="D505" s="291"/>
      <c r="E505" s="208"/>
      <c r="F505" s="208"/>
      <c r="G505" s="208"/>
      <c r="H505" s="208"/>
      <c r="I505" s="208"/>
      <c r="J505" s="208"/>
      <c r="K505" s="123"/>
      <c r="L505" s="123"/>
      <c r="M505" s="123"/>
      <c r="N505" s="208"/>
      <c r="O505" s="208"/>
      <c r="P505" s="451"/>
      <c r="Q505" s="208"/>
      <c r="R505" s="451"/>
      <c r="S505" s="291"/>
      <c r="T505" s="291"/>
      <c r="U505" s="291"/>
      <c r="V505" s="291"/>
      <c r="W505" s="208"/>
      <c r="X505" s="271"/>
      <c r="Y505" s="209"/>
      <c r="Z505" s="273"/>
      <c r="AA505" s="291"/>
      <c r="AB505" s="291"/>
      <c r="AC505" s="292"/>
      <c r="AD505" s="271"/>
      <c r="AE505" s="209"/>
      <c r="AF505" s="105"/>
      <c r="AG505" s="209"/>
      <c r="AH505" s="105"/>
      <c r="AI505" s="291"/>
      <c r="AJ505" s="291"/>
      <c r="AK505" s="291"/>
      <c r="AL505" s="291"/>
      <c r="AM505" s="123"/>
      <c r="AN505" s="123"/>
      <c r="AO505" s="208"/>
      <c r="AP505" s="123"/>
      <c r="AQ505" s="123"/>
      <c r="AR505" s="123"/>
      <c r="AS505" s="208"/>
      <c r="AT505" s="123"/>
      <c r="AU505" s="123"/>
      <c r="AV505" s="123"/>
      <c r="AW505" s="208"/>
      <c r="AX505" s="209"/>
      <c r="AY505" s="195"/>
      <c r="AZ505" s="209"/>
      <c r="BA505" s="195"/>
      <c r="BB505" s="291"/>
      <c r="BC505" s="291"/>
      <c r="BD505" s="291"/>
      <c r="BE505" s="291"/>
    </row>
    <row r="506" spans="2:59" s="91" customFormat="1" ht="48.75" hidden="1" customHeight="1" x14ac:dyDescent="0.25">
      <c r="B506" s="140"/>
      <c r="C506" s="77" t="s">
        <v>56</v>
      </c>
      <c r="D506" s="291"/>
      <c r="E506" s="208"/>
      <c r="F506" s="208"/>
      <c r="G506" s="208"/>
      <c r="H506" s="208"/>
      <c r="I506" s="208"/>
      <c r="J506" s="208"/>
      <c r="K506" s="123"/>
      <c r="L506" s="123"/>
      <c r="M506" s="123"/>
      <c r="N506" s="208"/>
      <c r="O506" s="208"/>
      <c r="P506" s="451"/>
      <c r="Q506" s="208"/>
      <c r="R506" s="451"/>
      <c r="S506" s="291"/>
      <c r="T506" s="291"/>
      <c r="U506" s="291"/>
      <c r="V506" s="291"/>
      <c r="W506" s="208"/>
      <c r="X506" s="271"/>
      <c r="Y506" s="209"/>
      <c r="Z506" s="273"/>
      <c r="AA506" s="291"/>
      <c r="AB506" s="291"/>
      <c r="AC506" s="292"/>
      <c r="AD506" s="271"/>
      <c r="AE506" s="209"/>
      <c r="AF506" s="105"/>
      <c r="AG506" s="209"/>
      <c r="AH506" s="105"/>
      <c r="AI506" s="291"/>
      <c r="AJ506" s="291"/>
      <c r="AK506" s="291"/>
      <c r="AL506" s="291"/>
      <c r="AM506" s="123"/>
      <c r="AN506" s="123"/>
      <c r="AO506" s="208"/>
      <c r="AP506" s="123"/>
      <c r="AQ506" s="123"/>
      <c r="AR506" s="123"/>
      <c r="AS506" s="208"/>
      <c r="AT506" s="123"/>
      <c r="AU506" s="123"/>
      <c r="AV506" s="123"/>
      <c r="AW506" s="208"/>
      <c r="AX506" s="209"/>
      <c r="AY506" s="195"/>
      <c r="AZ506" s="209"/>
      <c r="BA506" s="195"/>
      <c r="BB506" s="291"/>
      <c r="BC506" s="291"/>
      <c r="BD506" s="291"/>
      <c r="BE506" s="291"/>
    </row>
    <row r="507" spans="2:59" s="91" customFormat="1" ht="53.25" hidden="1" customHeight="1" x14ac:dyDescent="0.25">
      <c r="B507" s="140"/>
      <c r="C507" s="480" t="s">
        <v>372</v>
      </c>
      <c r="D507" s="291"/>
      <c r="E507" s="208"/>
      <c r="F507" s="208"/>
      <c r="G507" s="208"/>
      <c r="H507" s="208"/>
      <c r="I507" s="208"/>
      <c r="J507" s="208"/>
      <c r="K507" s="123"/>
      <c r="L507" s="123"/>
      <c r="M507" s="123"/>
      <c r="N507" s="208"/>
      <c r="O507" s="208"/>
      <c r="P507" s="451"/>
      <c r="Q507" s="208"/>
      <c r="R507" s="451"/>
      <c r="S507" s="291"/>
      <c r="T507" s="291"/>
      <c r="U507" s="291"/>
      <c r="V507" s="291"/>
      <c r="W507" s="208"/>
      <c r="X507" s="271"/>
      <c r="Y507" s="209"/>
      <c r="Z507" s="273"/>
      <c r="AA507" s="291"/>
      <c r="AB507" s="291"/>
      <c r="AC507" s="292"/>
      <c r="AD507" s="271"/>
      <c r="AE507" s="209"/>
      <c r="AF507" s="105"/>
      <c r="AG507" s="209"/>
      <c r="AH507" s="105"/>
      <c r="AI507" s="291"/>
      <c r="AJ507" s="291"/>
      <c r="AK507" s="291"/>
      <c r="AL507" s="291"/>
      <c r="AM507" s="123"/>
      <c r="AN507" s="123"/>
      <c r="AO507" s="208"/>
      <c r="AP507" s="123"/>
      <c r="AQ507" s="123"/>
      <c r="AR507" s="123"/>
      <c r="AS507" s="208"/>
      <c r="AT507" s="123"/>
      <c r="AU507" s="123"/>
      <c r="AV507" s="123"/>
      <c r="AW507" s="208"/>
      <c r="AX507" s="209"/>
      <c r="AY507" s="195"/>
      <c r="AZ507" s="209"/>
      <c r="BA507" s="195"/>
      <c r="BB507" s="291"/>
      <c r="BC507" s="291"/>
      <c r="BD507" s="291"/>
      <c r="BE507" s="291"/>
    </row>
    <row r="508" spans="2:59" s="91" customFormat="1" ht="25.5" hidden="1" customHeight="1" x14ac:dyDescent="0.25">
      <c r="B508" s="140"/>
      <c r="C508" s="290"/>
      <c r="D508" s="291"/>
      <c r="E508" s="208"/>
      <c r="F508" s="208"/>
      <c r="G508" s="208"/>
      <c r="H508" s="208"/>
      <c r="I508" s="208"/>
      <c r="J508" s="208"/>
      <c r="K508" s="123"/>
      <c r="L508" s="123"/>
      <c r="M508" s="123"/>
      <c r="N508" s="208"/>
      <c r="O508" s="208"/>
      <c r="P508" s="451"/>
      <c r="Q508" s="208"/>
      <c r="R508" s="451"/>
      <c r="S508" s="291"/>
      <c r="T508" s="291"/>
      <c r="U508" s="291"/>
      <c r="V508" s="291"/>
      <c r="W508" s="208"/>
      <c r="X508" s="271"/>
      <c r="Y508" s="209"/>
      <c r="Z508" s="273"/>
      <c r="AA508" s="291"/>
      <c r="AB508" s="291"/>
      <c r="AC508" s="292"/>
      <c r="AD508" s="271"/>
      <c r="AE508" s="209"/>
      <c r="AF508" s="105"/>
      <c r="AG508" s="209"/>
      <c r="AH508" s="105"/>
      <c r="AI508" s="291"/>
      <c r="AJ508" s="291"/>
      <c r="AK508" s="291"/>
      <c r="AL508" s="291"/>
      <c r="AM508" s="123"/>
      <c r="AN508" s="123"/>
      <c r="AO508" s="208"/>
      <c r="AP508" s="123"/>
      <c r="AQ508" s="123"/>
      <c r="AR508" s="123"/>
      <c r="AS508" s="208"/>
      <c r="AT508" s="123"/>
      <c r="AU508" s="123"/>
      <c r="AV508" s="123"/>
      <c r="AW508" s="208"/>
      <c r="AX508" s="209"/>
      <c r="AY508" s="195"/>
      <c r="AZ508" s="209"/>
      <c r="BA508" s="195"/>
      <c r="BB508" s="291"/>
      <c r="BC508" s="291"/>
      <c r="BD508" s="291"/>
      <c r="BE508" s="291"/>
    </row>
    <row r="509" spans="2:59" s="91" customFormat="1" ht="25.5" hidden="1" customHeight="1" x14ac:dyDescent="0.25">
      <c r="B509" s="140"/>
      <c r="C509" s="290"/>
      <c r="D509" s="291"/>
      <c r="E509" s="208"/>
      <c r="F509" s="208"/>
      <c r="G509" s="208"/>
      <c r="H509" s="208"/>
      <c r="I509" s="208"/>
      <c r="J509" s="208"/>
      <c r="K509" s="123"/>
      <c r="L509" s="123"/>
      <c r="M509" s="123"/>
      <c r="N509" s="208"/>
      <c r="O509" s="208"/>
      <c r="P509" s="451"/>
      <c r="Q509" s="208"/>
      <c r="R509" s="451"/>
      <c r="S509" s="291"/>
      <c r="T509" s="291"/>
      <c r="U509" s="291"/>
      <c r="V509" s="291"/>
      <c r="W509" s="208"/>
      <c r="X509" s="271"/>
      <c r="Y509" s="209"/>
      <c r="Z509" s="273"/>
      <c r="AA509" s="291"/>
      <c r="AB509" s="291"/>
      <c r="AC509" s="292"/>
      <c r="AD509" s="271"/>
      <c r="AE509" s="209"/>
      <c r="AF509" s="105"/>
      <c r="AG509" s="209"/>
      <c r="AH509" s="105"/>
      <c r="AI509" s="291"/>
      <c r="AJ509" s="291"/>
      <c r="AK509" s="291"/>
      <c r="AL509" s="291"/>
      <c r="AM509" s="123"/>
      <c r="AN509" s="123"/>
      <c r="AO509" s="208"/>
      <c r="AP509" s="123"/>
      <c r="AQ509" s="123"/>
      <c r="AR509" s="123"/>
      <c r="AS509" s="208"/>
      <c r="AT509" s="123"/>
      <c r="AU509" s="123"/>
      <c r="AV509" s="123"/>
      <c r="AW509" s="208"/>
      <c r="AX509" s="209"/>
      <c r="AY509" s="195"/>
      <c r="AZ509" s="209"/>
      <c r="BA509" s="195"/>
      <c r="BB509" s="291"/>
      <c r="BC509" s="291"/>
      <c r="BD509" s="291"/>
      <c r="BE509" s="291"/>
    </row>
    <row r="510" spans="2:59" s="180" customFormat="1" ht="84.75" customHeight="1" x14ac:dyDescent="0.3">
      <c r="B510" s="574" t="s">
        <v>347</v>
      </c>
      <c r="C510" s="574"/>
      <c r="D510" s="94" t="e">
        <f>#REF!+D460+D474+D451+D498</f>
        <v>#REF!</v>
      </c>
      <c r="E510" s="94" t="e">
        <f>#REF!+E460+E474+E451</f>
        <v>#REF!</v>
      </c>
      <c r="F510" s="94" t="e">
        <f>#REF!+F460+F474+F451</f>
        <v>#REF!</v>
      </c>
      <c r="G510" s="94" t="e">
        <f>#REF!+G460+G474+G451</f>
        <v>#REF!</v>
      </c>
      <c r="H510" s="94" t="e">
        <f>#REF!+H460+H474+H451</f>
        <v>#REF!</v>
      </c>
      <c r="I510" s="94" t="e">
        <f>#REF!+I460+I474+I451</f>
        <v>#REF!</v>
      </c>
      <c r="J510" s="94" t="e">
        <f>#REF!+J460+J474</f>
        <v>#REF!</v>
      </c>
      <c r="K510" s="518">
        <f>K215+K297+K368+K464+K478+K486+K492+K495+K498+K334+K496+K497+K502</f>
        <v>12359095.722369999</v>
      </c>
      <c r="L510" s="518">
        <f>L215+L297+L368+L464+L478+L486+L492+L495+L498+L334+L496+L497+L502</f>
        <v>11258971.298099998</v>
      </c>
      <c r="M510" s="518">
        <f>M215+M297+M368+M464+M478+M486+M492+M495+M498</f>
        <v>0</v>
      </c>
      <c r="N510" s="518">
        <f>N215+N297+N368+N464+N478+N486+N492+N495+N498</f>
        <v>1100124.4242699998</v>
      </c>
      <c r="O510" s="518">
        <f>Q510+S510+U510</f>
        <v>1160958.4121900001</v>
      </c>
      <c r="P510" s="451">
        <f t="shared" si="566"/>
        <v>9.3935546602221226E-2</v>
      </c>
      <c r="Q510" s="518">
        <f>Q215+Q297+Q368+Q464+Q478+Q486+Q492+Q495+Q498+Q334+Q496+Q497</f>
        <v>1160958.4121900001</v>
      </c>
      <c r="R510" s="451">
        <f t="shared" si="567"/>
        <v>0.10311407511856052</v>
      </c>
      <c r="S510" s="518">
        <f>S215+S297+S368+S464+S478+S486+S492+S495+S498</f>
        <v>0</v>
      </c>
      <c r="T510" s="518"/>
      <c r="U510" s="518">
        <f>U215+U297+U368+U464+U478+U486+U492+U495+U498</f>
        <v>0</v>
      </c>
      <c r="V510" s="451">
        <f t="shared" ref="V510:V515" si="610">U510/N510</f>
        <v>0</v>
      </c>
      <c r="W510" s="518">
        <f>W215+W297+W368+W464+W478+W486+W492+W495+W498+W334+W496+W497</f>
        <v>1422169.4304299999</v>
      </c>
      <c r="X510" s="271">
        <f t="shared" si="569"/>
        <v>0.11507067040963759</v>
      </c>
      <c r="Y510" s="182">
        <f>Y215+Y297+Y368+Y464+Y478+Y486+Y492+Y495+Y498+Y334+Y496+Y497</f>
        <v>1376539.89797</v>
      </c>
      <c r="Z510" s="273">
        <f t="shared" si="570"/>
        <v>0.1222616046816193</v>
      </c>
      <c r="AA510" s="94">
        <f>AA215+AA297+AA368+AA464+AA478+AA486+AA492+AA495+AA498</f>
        <v>0</v>
      </c>
      <c r="AB510" s="94"/>
      <c r="AC510" s="182">
        <f>AC215+AC297+AC368+AC464+AC478+AC486+AC492+AC495+AC498</f>
        <v>45629.532460000002</v>
      </c>
      <c r="AD510" s="271">
        <f t="shared" si="609"/>
        <v>4.1476701592438513E-2</v>
      </c>
      <c r="AE510" s="182">
        <f>AE215+AE297+AE368+AE464+AE478+AE486+AE492+AE495+AE498+AE334+AE496+AE497</f>
        <v>8174178.7057000007</v>
      </c>
      <c r="AF510" s="105">
        <f t="shared" si="572"/>
        <v>0.661389707574213</v>
      </c>
      <c r="AG510" s="182">
        <f>AG215+AG297+AG368+AG464+AG478+AG486+AG492+AG495+AG498+AG334+AG496+AG497</f>
        <v>7078390.1527200006</v>
      </c>
      <c r="AH510" s="105">
        <f t="shared" si="573"/>
        <v>0.62868888864780303</v>
      </c>
      <c r="AI510" s="94">
        <f>AI215+AI297+AI368+AI464+AI478+AI486+AI492+AI495+AI498</f>
        <v>0</v>
      </c>
      <c r="AJ510" s="94"/>
      <c r="AK510" s="182">
        <f>AK215+AK297+AK368+AK464+AK478+AK486+AK492+AK495+AK498</f>
        <v>1095788.5529800002</v>
      </c>
      <c r="AL510" s="94"/>
      <c r="AM510" s="94" t="e">
        <f t="shared" ref="AM510:AW510" si="611">AM215+AM297+AM368+AM464+AM478+AM486+AM492+AM495+AM498</f>
        <v>#REF!</v>
      </c>
      <c r="AN510" s="94">
        <f t="shared" si="611"/>
        <v>0</v>
      </c>
      <c r="AO510" s="94" t="e">
        <f t="shared" si="611"/>
        <v>#REF!</v>
      </c>
      <c r="AP510" s="94" t="e">
        <f t="shared" si="611"/>
        <v>#REF!</v>
      </c>
      <c r="AQ510" s="94" t="e">
        <f t="shared" si="611"/>
        <v>#REF!</v>
      </c>
      <c r="AR510" s="94">
        <f t="shared" si="611"/>
        <v>0</v>
      </c>
      <c r="AS510" s="94" t="e">
        <f t="shared" si="611"/>
        <v>#REF!</v>
      </c>
      <c r="AT510" s="94" t="e">
        <f t="shared" si="611"/>
        <v>#REF!</v>
      </c>
      <c r="AU510" s="94" t="e">
        <f t="shared" si="611"/>
        <v>#REF!</v>
      </c>
      <c r="AV510" s="94">
        <f t="shared" si="611"/>
        <v>0</v>
      </c>
      <c r="AW510" s="94" t="e">
        <f t="shared" si="611"/>
        <v>#REF!</v>
      </c>
      <c r="AX510" s="182" t="e">
        <f>AX215+AX297+AX368+AX464+AX478+AX486+AX492+AX495+AX498+AX334+AX496+AX497</f>
        <v>#REF!</v>
      </c>
      <c r="AY510" s="195" t="e">
        <f t="shared" si="585"/>
        <v>#REF!</v>
      </c>
      <c r="AZ510" s="182" t="e">
        <f>AZ215+AZ297+AZ368+AZ464+AZ478+AZ486+AZ492+AZ495+AZ498+AZ334+AZ496+AZ497</f>
        <v>#REF!</v>
      </c>
      <c r="BA510" s="195" t="e">
        <f t="shared" si="586"/>
        <v>#REF!</v>
      </c>
      <c r="BB510" s="416">
        <f>BB215+BB297+BB368+BB464+BB478+BB486+BB492+BB495+BB498</f>
        <v>0</v>
      </c>
      <c r="BC510" s="195">
        <v>0</v>
      </c>
      <c r="BD510" s="182">
        <f>BD215+BD297+BD368+BD464+BD478+BD486+BD492+BD495+BD498</f>
        <v>1003892.5706399999</v>
      </c>
      <c r="BE510" s="195">
        <f>BD510/N510</f>
        <v>0.91252639109993794</v>
      </c>
    </row>
    <row r="511" spans="2:59" s="109" customFormat="1" ht="50.25" customHeight="1" x14ac:dyDescent="0.25">
      <c r="B511" s="566" t="s">
        <v>56</v>
      </c>
      <c r="C511" s="566"/>
      <c r="D511" s="79" t="e">
        <f>D461+#REF!+#REF!+#REF!+#REF!+#REF!</f>
        <v>#REF!</v>
      </c>
      <c r="E511" s="79"/>
      <c r="F511" s="79"/>
      <c r="G511" s="79"/>
      <c r="H511" s="79"/>
      <c r="I511" s="79"/>
      <c r="J511" s="79"/>
      <c r="K511" s="514">
        <f>L511+M511+N511</f>
        <v>7201106.7223699987</v>
      </c>
      <c r="L511" s="514">
        <f>L216+L298+L368+L464+L478+L486+L492+L495+L498+L335+L496+L497+L503</f>
        <v>6100982.2980999993</v>
      </c>
      <c r="M511" s="514">
        <f>M216+M298+M368+M464+M478+M486+M492+M495+M498</f>
        <v>0</v>
      </c>
      <c r="N511" s="514">
        <f>N216+N298+N368+N464+N478+N486+N492+N495+N498</f>
        <v>1100124.4242699998</v>
      </c>
      <c r="O511" s="514">
        <f>Q511+U511</f>
        <v>929568.20966000017</v>
      </c>
      <c r="P511" s="451">
        <f t="shared" si="566"/>
        <v>0.12908685365991415</v>
      </c>
      <c r="Q511" s="514">
        <f>Q216+Q298+Q368+Q464+Q478+Q486+Q492+Q495+Q498+Q335+Q496+Q497</f>
        <v>929568.20966000017</v>
      </c>
      <c r="R511" s="451">
        <f t="shared" si="567"/>
        <v>0.15236369558874008</v>
      </c>
      <c r="S511" s="514">
        <f>S216+S298+S368+S464+S478+S486+S492+S495+S498</f>
        <v>0</v>
      </c>
      <c r="T511" s="514"/>
      <c r="U511" s="514">
        <f>U216+U298+U368+U464+U478+U486+U492+U495+U498</f>
        <v>0</v>
      </c>
      <c r="V511" s="451">
        <f t="shared" si="610"/>
        <v>0</v>
      </c>
      <c r="W511" s="514">
        <f>Y511+AC511</f>
        <v>1191015.03042</v>
      </c>
      <c r="X511" s="271">
        <f t="shared" si="569"/>
        <v>0.16539333137782161</v>
      </c>
      <c r="Y511" s="111">
        <f>Y216+Y298+Y368+Y464+Y478+Y486+Y492+Y495+Y498+Y335+Y496+Y497</f>
        <v>1145385.4979600001</v>
      </c>
      <c r="Z511" s="273">
        <f t="shared" si="570"/>
        <v>0.18773788252372117</v>
      </c>
      <c r="AA511" s="79">
        <f>AA216+AA298+AA368+AA464+AA478+AA486+AA492+AA495+AA498</f>
        <v>0</v>
      </c>
      <c r="AB511" s="79"/>
      <c r="AC511" s="111">
        <f>AC216+AC298+AC368+AC464+AC478+AC486+AC492+AC495+AC498+AC335</f>
        <v>45629.532460000002</v>
      </c>
      <c r="AD511" s="271">
        <f t="shared" si="609"/>
        <v>4.1476701592438513E-2</v>
      </c>
      <c r="AE511" s="111">
        <f>AG511+AK511</f>
        <v>4690313.6723900009</v>
      </c>
      <c r="AF511" s="105">
        <f t="shared" si="572"/>
        <v>0.65133233726695061</v>
      </c>
      <c r="AG511" s="111">
        <f>AG216+AG298+AG368+AG464+AG478+AG486+AG492+AG495+AG498+AG335+AG496+AG497</f>
        <v>3594525.1194100003</v>
      </c>
      <c r="AH511" s="105">
        <f t="shared" si="573"/>
        <v>0.58917153726694582</v>
      </c>
      <c r="AI511" s="79">
        <f>AI216+AI298+AI368+AI464+AI478+AI486+AI492+AI495+AI498</f>
        <v>0</v>
      </c>
      <c r="AJ511" s="79"/>
      <c r="AK511" s="111">
        <f>AK216+AK298+AK368+AK464+AK478+AK486+AK492+AK495+AK498+AK335</f>
        <v>1095788.5529800002</v>
      </c>
      <c r="AL511" s="79"/>
      <c r="AM511" s="79" t="e">
        <f t="shared" ref="AM511:AW511" si="612">AM216+AM298+AM368+AM464+AM478+AM486+AM492+AM495+AM498</f>
        <v>#REF!</v>
      </c>
      <c r="AN511" s="79">
        <f t="shared" si="612"/>
        <v>0</v>
      </c>
      <c r="AO511" s="79">
        <f t="shared" si="612"/>
        <v>109040.93760999999</v>
      </c>
      <c r="AP511" s="79" t="e">
        <f t="shared" si="612"/>
        <v>#REF!</v>
      </c>
      <c r="AQ511" s="79" t="e">
        <f t="shared" si="612"/>
        <v>#REF!</v>
      </c>
      <c r="AR511" s="79">
        <f t="shared" si="612"/>
        <v>0</v>
      </c>
      <c r="AS511" s="79" t="e">
        <f t="shared" si="612"/>
        <v>#DIV/0!</v>
      </c>
      <c r="AT511" s="79" t="e">
        <f t="shared" si="612"/>
        <v>#REF!</v>
      </c>
      <c r="AU511" s="79" t="e">
        <f t="shared" si="612"/>
        <v>#REF!</v>
      </c>
      <c r="AV511" s="79">
        <f t="shared" si="612"/>
        <v>0</v>
      </c>
      <c r="AW511" s="79">
        <f t="shared" si="612"/>
        <v>111175.06099000001</v>
      </c>
      <c r="AX511" s="111" t="e">
        <f>AZ511+BD511</f>
        <v>#REF!</v>
      </c>
      <c r="AY511" s="195" t="e">
        <f t="shared" si="585"/>
        <v>#REF!</v>
      </c>
      <c r="AZ511" s="111" t="e">
        <f>AZ216+AZ298+AZ368+AZ464+AZ478+AZ486+AZ492+AZ495+AZ498+AZ335+AZ496+AZ497</f>
        <v>#REF!</v>
      </c>
      <c r="BA511" s="195" t="e">
        <f t="shared" si="586"/>
        <v>#REF!</v>
      </c>
      <c r="BB511" s="413">
        <f>BB216+BB298+BB368+BB464+BB478+BB486+BB492+BB495+BB498</f>
        <v>0</v>
      </c>
      <c r="BC511" s="195">
        <v>0</v>
      </c>
      <c r="BD511" s="111">
        <f>BD216+BD298+BD368+BD464+BD478+BD486+BD492+BD495+BD498+BD335</f>
        <v>1003892.5706399999</v>
      </c>
      <c r="BE511" s="195">
        <f t="shared" ref="BE511:BE515" si="613">BD511/N511</f>
        <v>0.91252639109993794</v>
      </c>
      <c r="BF511" s="108"/>
      <c r="BG511" s="108"/>
    </row>
    <row r="512" spans="2:59" s="86" customFormat="1" ht="52.5" hidden="1" customHeight="1" x14ac:dyDescent="0.25">
      <c r="B512" s="567" t="s">
        <v>57</v>
      </c>
      <c r="C512" s="567"/>
      <c r="D512" s="84" t="e">
        <f>#REF!</f>
        <v>#REF!</v>
      </c>
      <c r="E512" s="84"/>
      <c r="F512" s="84"/>
      <c r="G512" s="84"/>
      <c r="H512" s="84"/>
      <c r="I512" s="84"/>
      <c r="J512" s="84"/>
      <c r="K512" s="84">
        <f>K299+K217</f>
        <v>0</v>
      </c>
      <c r="L512" s="84">
        <f>L299+L217</f>
        <v>0</v>
      </c>
      <c r="M512" s="84">
        <f>M299+M217</f>
        <v>0</v>
      </c>
      <c r="N512" s="84">
        <f>N299+N217</f>
        <v>0</v>
      </c>
      <c r="O512" s="84">
        <f>O299+O217</f>
        <v>0</v>
      </c>
      <c r="P512" s="450">
        <v>0</v>
      </c>
      <c r="Q512" s="84">
        <f>Q299+Q217</f>
        <v>0</v>
      </c>
      <c r="R512" s="450">
        <v>0</v>
      </c>
      <c r="S512" s="84">
        <f>S299+S217</f>
        <v>0</v>
      </c>
      <c r="T512" s="84"/>
      <c r="U512" s="84">
        <f>U299+U217</f>
        <v>0</v>
      </c>
      <c r="V512" s="450">
        <v>0</v>
      </c>
      <c r="W512" s="84">
        <f>W299+W217</f>
        <v>0</v>
      </c>
      <c r="X512" s="393">
        <v>0</v>
      </c>
      <c r="Y512" s="85">
        <f>Y299+Y217</f>
        <v>0</v>
      </c>
      <c r="Z512" s="393">
        <v>0</v>
      </c>
      <c r="AA512" s="84">
        <f>AA299+AA217</f>
        <v>0</v>
      </c>
      <c r="AB512" s="84"/>
      <c r="AC512" s="85">
        <f>AC299+AC217</f>
        <v>0</v>
      </c>
      <c r="AD512" s="393">
        <v>0</v>
      </c>
      <c r="AE512" s="85">
        <f>AE299+AE217</f>
        <v>0</v>
      </c>
      <c r="AF512" s="100">
        <v>0</v>
      </c>
      <c r="AG512" s="85">
        <f>AG299+AG217</f>
        <v>0</v>
      </c>
      <c r="AH512" s="100">
        <v>0</v>
      </c>
      <c r="AI512" s="84">
        <f>AI299+AI217</f>
        <v>0</v>
      </c>
      <c r="AJ512" s="84"/>
      <c r="AK512" s="85">
        <f>AK299+AK217</f>
        <v>0</v>
      </c>
      <c r="AL512" s="84"/>
      <c r="AM512" s="84">
        <f t="shared" ref="AM512:AX512" si="614">AM299+AM217</f>
        <v>654000</v>
      </c>
      <c r="AN512" s="84">
        <f t="shared" si="614"/>
        <v>0</v>
      </c>
      <c r="AO512" s="84">
        <f t="shared" si="614"/>
        <v>0</v>
      </c>
      <c r="AP512" s="84">
        <f t="shared" si="614"/>
        <v>0</v>
      </c>
      <c r="AQ512" s="84">
        <f t="shared" si="614"/>
        <v>0</v>
      </c>
      <c r="AR512" s="84">
        <f t="shared" si="614"/>
        <v>0</v>
      </c>
      <c r="AS512" s="84">
        <f t="shared" si="614"/>
        <v>0</v>
      </c>
      <c r="AT512" s="84">
        <f t="shared" si="614"/>
        <v>2510500</v>
      </c>
      <c r="AU512" s="84">
        <f t="shared" si="614"/>
        <v>2510500</v>
      </c>
      <c r="AV512" s="84">
        <f t="shared" si="614"/>
        <v>0</v>
      </c>
      <c r="AW512" s="84">
        <f t="shared" si="614"/>
        <v>0</v>
      </c>
      <c r="AX512" s="85">
        <f t="shared" si="614"/>
        <v>0</v>
      </c>
      <c r="AY512" s="195" t="e">
        <f t="shared" si="585"/>
        <v>#DIV/0!</v>
      </c>
      <c r="AZ512" s="85">
        <f>AZ299+AZ217</f>
        <v>0</v>
      </c>
      <c r="BA512" s="195" t="e">
        <f t="shared" si="586"/>
        <v>#DIV/0!</v>
      </c>
      <c r="BB512" s="84">
        <f>BB299+BB217</f>
        <v>0</v>
      </c>
      <c r="BC512" s="195"/>
      <c r="BD512" s="85">
        <f>BD299+BD217</f>
        <v>0</v>
      </c>
      <c r="BE512" s="195" t="e">
        <f t="shared" si="613"/>
        <v>#DIV/0!</v>
      </c>
    </row>
    <row r="513" spans="2:59" s="90" customFormat="1" ht="42.75" customHeight="1" x14ac:dyDescent="0.25">
      <c r="B513" s="568" t="s">
        <v>138</v>
      </c>
      <c r="C513" s="568"/>
      <c r="D513" s="568"/>
      <c r="E513" s="88"/>
      <c r="F513" s="88"/>
      <c r="G513" s="88"/>
      <c r="H513" s="88"/>
      <c r="I513" s="88"/>
      <c r="J513" s="88"/>
      <c r="K513" s="88">
        <f>L513+M513+N513</f>
        <v>4757989</v>
      </c>
      <c r="L513" s="88">
        <f>L336</f>
        <v>4757989</v>
      </c>
      <c r="M513" s="88">
        <f>M336</f>
        <v>0</v>
      </c>
      <c r="N513" s="88">
        <f>N336</f>
        <v>0</v>
      </c>
      <c r="O513" s="88">
        <f>Q513</f>
        <v>231390.20253000001</v>
      </c>
      <c r="P513" s="453">
        <f t="shared" si="566"/>
        <v>4.8631933056171424E-2</v>
      </c>
      <c r="Q513" s="88">
        <f>Q336</f>
        <v>231390.20253000001</v>
      </c>
      <c r="R513" s="453">
        <f t="shared" si="567"/>
        <v>4.8631933056171424E-2</v>
      </c>
      <c r="S513" s="88">
        <f>S336</f>
        <v>0</v>
      </c>
      <c r="T513" s="88"/>
      <c r="U513" s="88">
        <f>U336</f>
        <v>0</v>
      </c>
      <c r="V513" s="453">
        <v>0</v>
      </c>
      <c r="W513" s="88">
        <f>Y513</f>
        <v>231154.40001000001</v>
      </c>
      <c r="X513" s="394">
        <v>0</v>
      </c>
      <c r="Y513" s="89">
        <f>Y336</f>
        <v>231154.40001000001</v>
      </c>
      <c r="Z513" s="395">
        <f t="shared" si="570"/>
        <v>4.8582373773878001E-2</v>
      </c>
      <c r="AA513" s="88">
        <f>AA336</f>
        <v>0</v>
      </c>
      <c r="AB513" s="88"/>
      <c r="AC513" s="89">
        <f>AC336</f>
        <v>0</v>
      </c>
      <c r="AD513" s="394">
        <v>0</v>
      </c>
      <c r="AE513" s="89">
        <f>AG513</f>
        <v>3483865.0333099999</v>
      </c>
      <c r="AF513" s="307">
        <f t="shared" si="572"/>
        <v>0.73221376369512414</v>
      </c>
      <c r="AG513" s="89">
        <f>AG336</f>
        <v>3483865.0333099999</v>
      </c>
      <c r="AH513" s="307">
        <f t="shared" si="573"/>
        <v>0.73221376369512414</v>
      </c>
      <c r="AI513" s="88">
        <f>AI336</f>
        <v>0</v>
      </c>
      <c r="AJ513" s="88"/>
      <c r="AK513" s="89">
        <f>AK336</f>
        <v>0</v>
      </c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9" t="e">
        <f>AZ513</f>
        <v>#REF!</v>
      </c>
      <c r="AY513" s="200" t="e">
        <f t="shared" si="585"/>
        <v>#REF!</v>
      </c>
      <c r="AZ513" s="89" t="e">
        <f>AZ336</f>
        <v>#REF!</v>
      </c>
      <c r="BA513" s="200" t="e">
        <f t="shared" si="586"/>
        <v>#REF!</v>
      </c>
      <c r="BB513" s="88">
        <f>BB336</f>
        <v>0</v>
      </c>
      <c r="BC513" s="200">
        <v>0</v>
      </c>
      <c r="BD513" s="89">
        <f>BD336</f>
        <v>0</v>
      </c>
      <c r="BE513" s="200">
        <v>0</v>
      </c>
    </row>
    <row r="514" spans="2:59" s="90" customFormat="1" ht="42.75" customHeight="1" x14ac:dyDescent="0.25">
      <c r="B514" s="593" t="s">
        <v>372</v>
      </c>
      <c r="C514" s="594"/>
      <c r="D514" s="479"/>
      <c r="E514" s="88"/>
      <c r="F514" s="88"/>
      <c r="G514" s="88"/>
      <c r="H514" s="88"/>
      <c r="I514" s="88"/>
      <c r="J514" s="88"/>
      <c r="K514" s="490">
        <f>L514</f>
        <v>400000</v>
      </c>
      <c r="L514" s="490">
        <f>L504</f>
        <v>400000</v>
      </c>
      <c r="M514" s="490">
        <v>0</v>
      </c>
      <c r="N514" s="490">
        <v>0</v>
      </c>
      <c r="O514" s="490"/>
      <c r="P514" s="550"/>
      <c r="Q514" s="490"/>
      <c r="R514" s="550"/>
      <c r="S514" s="490"/>
      <c r="T514" s="550"/>
      <c r="U514" s="490"/>
      <c r="V514" s="550"/>
      <c r="W514" s="490">
        <v>0</v>
      </c>
      <c r="X514" s="551">
        <v>0</v>
      </c>
      <c r="Y514" s="89"/>
      <c r="Z514" s="395"/>
      <c r="AA514" s="88"/>
      <c r="AB514" s="88"/>
      <c r="AC514" s="89"/>
      <c r="AD514" s="394"/>
      <c r="AE514" s="89"/>
      <c r="AF514" s="307"/>
      <c r="AG514" s="89"/>
      <c r="AH514" s="307"/>
      <c r="AI514" s="88"/>
      <c r="AJ514" s="88"/>
      <c r="AK514" s="89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9"/>
      <c r="AY514" s="200"/>
      <c r="AZ514" s="89"/>
      <c r="BA514" s="200"/>
      <c r="BB514" s="88"/>
      <c r="BC514" s="200"/>
      <c r="BD514" s="89"/>
      <c r="BE514" s="200"/>
    </row>
    <row r="515" spans="2:59" s="264" customFormat="1" ht="48" customHeight="1" x14ac:dyDescent="0.25">
      <c r="B515" s="565" t="s">
        <v>220</v>
      </c>
      <c r="C515" s="565"/>
      <c r="D515" s="293" t="e">
        <f>#REF!</f>
        <v>#REF!</v>
      </c>
      <c r="E515" s="293" t="e">
        <f>#REF!</f>
        <v>#REF!</v>
      </c>
      <c r="F515" s="293" t="e">
        <f>#REF!</f>
        <v>#REF!</v>
      </c>
      <c r="G515" s="293" t="e">
        <f>#REF!</f>
        <v>#REF!</v>
      </c>
      <c r="H515" s="293" t="e">
        <f>#REF!</f>
        <v>#REF!</v>
      </c>
      <c r="I515" s="293" t="e">
        <f>#REF!</f>
        <v>#REF!</v>
      </c>
      <c r="J515" s="293" t="e">
        <f>#REF!</f>
        <v>#REF!</v>
      </c>
      <c r="K515" s="293">
        <f>K492+K368</f>
        <v>1100124.4242699998</v>
      </c>
      <c r="L515" s="293">
        <f>L492+L368</f>
        <v>0</v>
      </c>
      <c r="M515" s="293">
        <f>M492+M368</f>
        <v>0</v>
      </c>
      <c r="N515" s="293">
        <f>N492+N368</f>
        <v>1100124.4242699998</v>
      </c>
      <c r="O515" s="293">
        <f>O492+O368</f>
        <v>0</v>
      </c>
      <c r="P515" s="454">
        <f t="shared" si="566"/>
        <v>0</v>
      </c>
      <c r="Q515" s="293">
        <f>Q492+Q368</f>
        <v>0</v>
      </c>
      <c r="R515" s="454">
        <v>0</v>
      </c>
      <c r="S515" s="293">
        <f>S492+S368</f>
        <v>0</v>
      </c>
      <c r="T515" s="293"/>
      <c r="U515" s="293">
        <f>U492+U368</f>
        <v>0</v>
      </c>
      <c r="V515" s="454">
        <f t="shared" si="610"/>
        <v>0</v>
      </c>
      <c r="W515" s="293">
        <f>W492+W368</f>
        <v>45629.532460000002</v>
      </c>
      <c r="X515" s="439">
        <f t="shared" si="569"/>
        <v>4.1476701592438513E-2</v>
      </c>
      <c r="Y515" s="294">
        <f>Y492+Y368</f>
        <v>0</v>
      </c>
      <c r="Z515" s="440">
        <v>0</v>
      </c>
      <c r="AA515" s="293">
        <f>AA492+AA368</f>
        <v>0</v>
      </c>
      <c r="AB515" s="293"/>
      <c r="AC515" s="294">
        <f>AC492+AC368</f>
        <v>45629.532460000002</v>
      </c>
      <c r="AD515" s="439">
        <f t="shared" si="609"/>
        <v>4.1476701592438513E-2</v>
      </c>
      <c r="AE515" s="294">
        <f>AE492+AE368</f>
        <v>1095788.5529800002</v>
      </c>
      <c r="AF515" s="312">
        <f t="shared" si="572"/>
        <v>0.99605874463438371</v>
      </c>
      <c r="AG515" s="294">
        <f>AG492+AG368</f>
        <v>0</v>
      </c>
      <c r="AH515" s="312">
        <v>0</v>
      </c>
      <c r="AI515" s="293">
        <f>AI492+AI368</f>
        <v>0</v>
      </c>
      <c r="AJ515" s="293"/>
      <c r="AK515" s="294">
        <f>AK492+AK368</f>
        <v>1095788.5529800002</v>
      </c>
      <c r="AL515" s="293"/>
      <c r="AM515" s="293">
        <f t="shared" ref="AM515:AW515" si="615">AM492+AM368</f>
        <v>0</v>
      </c>
      <c r="AN515" s="293">
        <f t="shared" si="615"/>
        <v>0</v>
      </c>
      <c r="AO515" s="293">
        <f t="shared" si="615"/>
        <v>109040.93760999999</v>
      </c>
      <c r="AP515" s="293" t="e">
        <f t="shared" si="615"/>
        <v>#DIV/0!</v>
      </c>
      <c r="AQ515" s="293">
        <f t="shared" si="615"/>
        <v>0</v>
      </c>
      <c r="AR515" s="293">
        <f t="shared" si="615"/>
        <v>0</v>
      </c>
      <c r="AS515" s="293" t="e">
        <f t="shared" si="615"/>
        <v>#DIV/0!</v>
      </c>
      <c r="AT515" s="293">
        <f t="shared" si="615"/>
        <v>111175.06099000001</v>
      </c>
      <c r="AU515" s="293">
        <f t="shared" si="615"/>
        <v>0</v>
      </c>
      <c r="AV515" s="293">
        <f t="shared" si="615"/>
        <v>0</v>
      </c>
      <c r="AW515" s="293">
        <f t="shared" si="615"/>
        <v>111175.06099000001</v>
      </c>
      <c r="AX515" s="294">
        <f>AX492+AX368</f>
        <v>1003892.5706399999</v>
      </c>
      <c r="AY515" s="383">
        <f t="shared" si="585"/>
        <v>0.91252639109993794</v>
      </c>
      <c r="AZ515" s="294">
        <f>AZ492+AZ368</f>
        <v>0</v>
      </c>
      <c r="BA515" s="383">
        <v>0</v>
      </c>
      <c r="BB515" s="293">
        <f>BB492+BB368</f>
        <v>0</v>
      </c>
      <c r="BC515" s="195">
        <v>0</v>
      </c>
      <c r="BD515" s="294">
        <f>BD492+BD368</f>
        <v>1003892.5706399999</v>
      </c>
      <c r="BE515" s="195">
        <f t="shared" si="613"/>
        <v>0.91252639109993794</v>
      </c>
      <c r="BF515" s="265"/>
      <c r="BG515" s="265"/>
    </row>
    <row r="516" spans="2:59" s="172" customFormat="1" ht="57.75" customHeight="1" x14ac:dyDescent="0.25">
      <c r="B516" s="578" t="s">
        <v>50</v>
      </c>
      <c r="C516" s="579"/>
      <c r="D516" s="579"/>
      <c r="E516" s="579"/>
      <c r="F516" s="579"/>
      <c r="G516" s="579"/>
      <c r="H516" s="579"/>
      <c r="I516" s="579"/>
      <c r="J516" s="579"/>
      <c r="K516" s="579"/>
      <c r="L516" s="579"/>
      <c r="M516" s="579"/>
      <c r="N516" s="579"/>
      <c r="O516" s="579"/>
      <c r="P516" s="579"/>
      <c r="Q516" s="579"/>
      <c r="R516" s="579"/>
      <c r="S516" s="579"/>
      <c r="T516" s="579"/>
      <c r="U516" s="579"/>
      <c r="V516" s="579"/>
      <c r="W516" s="579"/>
      <c r="X516" s="579"/>
      <c r="Y516" s="579"/>
      <c r="Z516" s="579"/>
      <c r="AA516" s="579"/>
      <c r="AB516" s="579"/>
      <c r="AC516" s="579"/>
      <c r="AD516" s="579"/>
      <c r="AE516" s="579"/>
      <c r="AF516" s="579"/>
      <c r="AG516" s="579"/>
      <c r="AH516" s="579"/>
      <c r="AI516" s="579"/>
      <c r="AJ516" s="579"/>
      <c r="AK516" s="579"/>
      <c r="AL516" s="579"/>
      <c r="AM516" s="579"/>
      <c r="AN516" s="579"/>
      <c r="AO516" s="579"/>
      <c r="AP516" s="579"/>
      <c r="AQ516" s="579"/>
      <c r="AR516" s="579"/>
      <c r="AS516" s="579"/>
      <c r="AT516" s="579"/>
      <c r="AU516" s="579"/>
      <c r="AV516" s="579"/>
      <c r="AW516" s="579"/>
      <c r="AX516" s="579"/>
      <c r="AY516" s="579"/>
      <c r="AZ516" s="579"/>
      <c r="BA516" s="579"/>
      <c r="BB516" s="579"/>
      <c r="BC516" s="579"/>
      <c r="BD516" s="579"/>
      <c r="BE516" s="579"/>
      <c r="BF516" s="91"/>
      <c r="BG516" s="91"/>
    </row>
    <row r="517" spans="2:59" s="98" customFormat="1" ht="93" customHeight="1" x14ac:dyDescent="0.25">
      <c r="B517" s="443">
        <v>11</v>
      </c>
      <c r="C517" s="574" t="s">
        <v>50</v>
      </c>
      <c r="D517" s="574" t="e">
        <f>D518+D552</f>
        <v>#REF!</v>
      </c>
      <c r="E517" s="423" t="e">
        <f>F517+G517</f>
        <v>#REF!</v>
      </c>
      <c r="F517" s="423" t="e">
        <f>F518+F552</f>
        <v>#REF!</v>
      </c>
      <c r="G517" s="423" t="e">
        <f>G519+G538</f>
        <v>#REF!</v>
      </c>
      <c r="H517" s="423" t="e">
        <f>I517+J517</f>
        <v>#REF!</v>
      </c>
      <c r="I517" s="423" t="e">
        <f>I518+I552</f>
        <v>#REF!</v>
      </c>
      <c r="J517" s="423">
        <f>J519+J538</f>
        <v>0</v>
      </c>
      <c r="K517" s="518">
        <f>L517+M517+N517</f>
        <v>1786471.3909</v>
      </c>
      <c r="L517" s="518">
        <f>L518+L552</f>
        <v>712185.41997000005</v>
      </c>
      <c r="M517" s="518">
        <f>M518+M552</f>
        <v>1074285.9709300001</v>
      </c>
      <c r="N517" s="518">
        <f>N518</f>
        <v>0</v>
      </c>
      <c r="O517" s="518">
        <f>Q517+S517+U517</f>
        <v>67708.822379999998</v>
      </c>
      <c r="P517" s="518">
        <f>O517/K517</f>
        <v>3.7900871362898915E-2</v>
      </c>
      <c r="Q517" s="518">
        <f>Q518</f>
        <v>29754.59186</v>
      </c>
      <c r="R517" s="518">
        <f>Q517/L517</f>
        <v>4.1779276892881877E-2</v>
      </c>
      <c r="S517" s="518">
        <f>S518+S552</f>
        <v>37954.230520000005</v>
      </c>
      <c r="T517" s="518">
        <f>S517/M517</f>
        <v>3.5329727416195666E-2</v>
      </c>
      <c r="U517" s="518">
        <f>U518</f>
        <v>0</v>
      </c>
      <c r="V517" s="518"/>
      <c r="W517" s="518">
        <f>Y517+AA517+AC517</f>
        <v>40251.481</v>
      </c>
      <c r="X517" s="325">
        <f>W517/K517</f>
        <v>2.2531276574052413E-2</v>
      </c>
      <c r="Y517" s="182">
        <f>Y518</f>
        <v>19463.27103</v>
      </c>
      <c r="Z517" s="325">
        <f>Y517/L517</f>
        <v>2.7328937779742622E-2</v>
      </c>
      <c r="AA517" s="182">
        <f>AA518+AA552</f>
        <v>20788.20997</v>
      </c>
      <c r="AB517" s="423"/>
      <c r="AC517" s="423">
        <f>AC518</f>
        <v>0</v>
      </c>
      <c r="AD517" s="423"/>
      <c r="AE517" s="182">
        <f>AG517+AI517+AK517</f>
        <v>992508.71348999976</v>
      </c>
      <c r="AF517" s="325">
        <f>AE517/K517</f>
        <v>0.55556932987882179</v>
      </c>
      <c r="AG517" s="182">
        <f>AG518</f>
        <v>680506.70848999987</v>
      </c>
      <c r="AH517" s="325">
        <f>AG517/L517</f>
        <v>0.95551901149375595</v>
      </c>
      <c r="AI517" s="182">
        <f>AI518+AI552</f>
        <v>312002.00499999995</v>
      </c>
      <c r="AJ517" s="423"/>
      <c r="AK517" s="423">
        <f>AK518</f>
        <v>0</v>
      </c>
      <c r="AL517" s="423"/>
      <c r="AM517" s="423" t="e">
        <f>AM518</f>
        <v>#REF!</v>
      </c>
      <c r="AN517" s="423">
        <f>AN518+AN552</f>
        <v>0</v>
      </c>
      <c r="AO517" s="423" t="e">
        <f>AO518</f>
        <v>#REF!</v>
      </c>
      <c r="AP517" s="423" t="e">
        <f>AQ517+AR517+AS517</f>
        <v>#REF!</v>
      </c>
      <c r="AQ517" s="423" t="e">
        <f>AQ518</f>
        <v>#REF!</v>
      </c>
      <c r="AR517" s="423">
        <f>AR518+AR552</f>
        <v>1074285.9515792774</v>
      </c>
      <c r="AS517" s="423" t="e">
        <f>AS518</f>
        <v>#REF!</v>
      </c>
      <c r="AT517" s="423" t="e">
        <f>AU517+AV517+AW517</f>
        <v>#REF!</v>
      </c>
      <c r="AU517" s="423" t="e">
        <f>AU518</f>
        <v>#REF!</v>
      </c>
      <c r="AV517" s="423">
        <f>AV518+AV552</f>
        <v>1074285.9709300001</v>
      </c>
      <c r="AW517" s="423">
        <f>AW518</f>
        <v>0</v>
      </c>
      <c r="AX517" s="182">
        <f>AZ517+BB517+BD517</f>
        <v>1746219.9098999999</v>
      </c>
      <c r="AY517" s="444">
        <f t="shared" si="585"/>
        <v>0.97746872342594748</v>
      </c>
      <c r="AZ517" s="182">
        <f>AZ518</f>
        <v>692722.14893999998</v>
      </c>
      <c r="BA517" s="325">
        <f>AZ517/AE517</f>
        <v>0.69795069758546724</v>
      </c>
      <c r="BB517" s="182">
        <f>BB518+BB552</f>
        <v>1053497.7609599999</v>
      </c>
      <c r="BC517" s="325">
        <f>BB517/M517</f>
        <v>0.98064927725714968</v>
      </c>
      <c r="BD517" s="423">
        <f>BD518</f>
        <v>0</v>
      </c>
      <c r="BE517" s="423"/>
    </row>
    <row r="518" spans="2:59" s="297" customFormat="1" ht="215.25" customHeight="1" x14ac:dyDescent="0.25">
      <c r="B518" s="140">
        <v>1</v>
      </c>
      <c r="C518" s="277" t="s">
        <v>221</v>
      </c>
      <c r="D518" s="153" t="e">
        <f>D519+D538</f>
        <v>#REF!</v>
      </c>
      <c r="E518" s="153" t="e">
        <f>F518</f>
        <v>#REF!</v>
      </c>
      <c r="F518" s="153" t="e">
        <f>F519+F538</f>
        <v>#REF!</v>
      </c>
      <c r="G518" s="153">
        <v>0</v>
      </c>
      <c r="H518" s="153" t="e">
        <f t="shared" ref="H518:H552" si="616">I518</f>
        <v>#REF!</v>
      </c>
      <c r="I518" s="153" t="e">
        <f>I519+I538</f>
        <v>#REF!</v>
      </c>
      <c r="J518" s="153">
        <v>0</v>
      </c>
      <c r="K518" s="153">
        <f>L518+M518</f>
        <v>712185.41997000005</v>
      </c>
      <c r="L518" s="153">
        <f>L519+L538</f>
        <v>712185.41997000005</v>
      </c>
      <c r="M518" s="153">
        <f>M519+M538</f>
        <v>0</v>
      </c>
      <c r="N518" s="153">
        <v>0</v>
      </c>
      <c r="O518" s="153">
        <f>Q518</f>
        <v>29754.59186</v>
      </c>
      <c r="P518" s="517">
        <f>O518/K518</f>
        <v>4.1779276892881877E-2</v>
      </c>
      <c r="Q518" s="153">
        <f>Q519+Q538</f>
        <v>29754.59186</v>
      </c>
      <c r="R518" s="517">
        <f>Q518/L518</f>
        <v>4.1779276892881877E-2</v>
      </c>
      <c r="S518" s="153">
        <f>S519+S538</f>
        <v>0</v>
      </c>
      <c r="T518" s="518"/>
      <c r="U518" s="153">
        <v>0</v>
      </c>
      <c r="V518" s="153"/>
      <c r="W518" s="153">
        <f>Y518</f>
        <v>19463.27103</v>
      </c>
      <c r="X518" s="230">
        <f t="shared" ref="X518:X566" si="617">W518/K518</f>
        <v>2.7328937779742622E-2</v>
      </c>
      <c r="Y518" s="152">
        <f>Y519+Y538</f>
        <v>19463.27103</v>
      </c>
      <c r="Z518" s="230">
        <f t="shared" ref="Z518:Z567" si="618">Y518/L518</f>
        <v>2.7328937779742622E-2</v>
      </c>
      <c r="AA518" s="152">
        <f>AA519+AA538</f>
        <v>0</v>
      </c>
      <c r="AB518" s="153"/>
      <c r="AC518" s="153">
        <v>0</v>
      </c>
      <c r="AD518" s="153"/>
      <c r="AE518" s="152">
        <f>AG518</f>
        <v>680506.70848999987</v>
      </c>
      <c r="AF518" s="230">
        <f t="shared" ref="AF518:AF551" si="619">AE518/K518</f>
        <v>0.95551901149375595</v>
      </c>
      <c r="AG518" s="152">
        <f>AG519+AG538</f>
        <v>680506.70848999987</v>
      </c>
      <c r="AH518" s="230">
        <f t="shared" ref="AH518:AH551" si="620">AG518/L518</f>
        <v>0.95551901149375595</v>
      </c>
      <c r="AI518" s="152">
        <f>AI519+AI538</f>
        <v>0</v>
      </c>
      <c r="AJ518" s="153"/>
      <c r="AK518" s="153">
        <v>0</v>
      </c>
      <c r="AL518" s="153"/>
      <c r="AM518" s="153" t="e">
        <f>AM519+AM538</f>
        <v>#REF!</v>
      </c>
      <c r="AN518" s="153">
        <f>AN519+AN538</f>
        <v>0</v>
      </c>
      <c r="AO518" s="153" t="e">
        <f>AO519+AO538</f>
        <v>#REF!</v>
      </c>
      <c r="AP518" s="153" t="e">
        <f>AQ518+AR518</f>
        <v>#REF!</v>
      </c>
      <c r="AQ518" s="153" t="e">
        <f>AQ519+AQ538</f>
        <v>#REF!</v>
      </c>
      <c r="AR518" s="153">
        <f>AR519+AR538</f>
        <v>0</v>
      </c>
      <c r="AS518" s="153" t="e">
        <f>AS519+AS538</f>
        <v>#REF!</v>
      </c>
      <c r="AT518" s="153" t="e">
        <f>AU518+AV518</f>
        <v>#REF!</v>
      </c>
      <c r="AU518" s="153" t="e">
        <f>AU519+AU538</f>
        <v>#REF!</v>
      </c>
      <c r="AV518" s="153">
        <f>AV519+AV538</f>
        <v>0</v>
      </c>
      <c r="AW518" s="153">
        <f>AW519+AW538</f>
        <v>0</v>
      </c>
      <c r="AX518" s="152">
        <f>AZ518</f>
        <v>692722.14893999998</v>
      </c>
      <c r="AY518" s="195">
        <f t="shared" si="585"/>
        <v>0.97267106222025734</v>
      </c>
      <c r="AZ518" s="152">
        <f>AZ519+AZ538</f>
        <v>692722.14893999998</v>
      </c>
      <c r="BA518" s="230">
        <f t="shared" ref="BA518:BA537" si="621">AZ518/AE518</f>
        <v>1.0179505070230761</v>
      </c>
      <c r="BB518" s="152">
        <f>BB519+BB538</f>
        <v>0</v>
      </c>
      <c r="BC518" s="230">
        <v>0</v>
      </c>
      <c r="BD518" s="153">
        <v>0</v>
      </c>
      <c r="BE518" s="153"/>
      <c r="BF518" s="275"/>
      <c r="BG518" s="275"/>
    </row>
    <row r="519" spans="2:59" s="283" customFormat="1" ht="66.75" hidden="1" customHeight="1" x14ac:dyDescent="0.2">
      <c r="B519" s="298" t="s">
        <v>60</v>
      </c>
      <c r="C519" s="284" t="s">
        <v>222</v>
      </c>
      <c r="D519" s="103">
        <f>D520+D521</f>
        <v>0</v>
      </c>
      <c r="E519" s="103">
        <f>E520+E521</f>
        <v>225000</v>
      </c>
      <c r="F519" s="103">
        <f>F520+F521</f>
        <v>225000</v>
      </c>
      <c r="G519" s="103">
        <f>G520+G521</f>
        <v>0</v>
      </c>
      <c r="H519" s="153">
        <f t="shared" si="616"/>
        <v>-141173.2414</v>
      </c>
      <c r="I519" s="103">
        <f>I520+I521</f>
        <v>-141173.2414</v>
      </c>
      <c r="J519" s="103"/>
      <c r="K519" s="153">
        <f t="shared" ref="K519:K551" si="622">L519</f>
        <v>83275.346050000007</v>
      </c>
      <c r="L519" s="517">
        <f>L520+L521</f>
        <v>83275.346050000007</v>
      </c>
      <c r="M519" s="517"/>
      <c r="N519" s="517">
        <f>N520+N521</f>
        <v>0</v>
      </c>
      <c r="O519" s="517">
        <f>SUM(Q519,S519,U519)</f>
        <v>29754.59186</v>
      </c>
      <c r="P519" s="517">
        <f t="shared" ref="P519:P551" si="623">O519/K519</f>
        <v>0.35730373119236047</v>
      </c>
      <c r="Q519" s="517">
        <f>Q520+Q521</f>
        <v>29754.59186</v>
      </c>
      <c r="R519" s="517">
        <f t="shared" ref="R519:R551" si="624">Q519/L519</f>
        <v>0.35730373119236047</v>
      </c>
      <c r="S519" s="517"/>
      <c r="T519" s="518"/>
      <c r="U519" s="517">
        <f>U520+U521</f>
        <v>0</v>
      </c>
      <c r="V519" s="517"/>
      <c r="W519" s="517">
        <f>SUM(Y519,AA519,AC519)</f>
        <v>19463.27103</v>
      </c>
      <c r="X519" s="230">
        <f t="shared" si="617"/>
        <v>0.23372188712748074</v>
      </c>
      <c r="Y519" s="104">
        <f>Y520+Y521</f>
        <v>19463.27103</v>
      </c>
      <c r="Z519" s="230">
        <f t="shared" si="618"/>
        <v>0.23372188712748074</v>
      </c>
      <c r="AA519" s="104"/>
      <c r="AB519" s="103"/>
      <c r="AC519" s="103">
        <f>AC520+AC521</f>
        <v>0</v>
      </c>
      <c r="AD519" s="103"/>
      <c r="AE519" s="104">
        <f>SUM(AG519,AI519,AK519)</f>
        <v>71908.431500000006</v>
      </c>
      <c r="AF519" s="230">
        <f t="shared" si="619"/>
        <v>0.86350204365196992</v>
      </c>
      <c r="AG519" s="104">
        <f>AG520+AG521</f>
        <v>71908.431500000006</v>
      </c>
      <c r="AH519" s="230">
        <f t="shared" si="620"/>
        <v>0.86350204365196992</v>
      </c>
      <c r="AI519" s="104"/>
      <c r="AJ519" s="103"/>
      <c r="AK519" s="104">
        <f>AK520+AK521</f>
        <v>0</v>
      </c>
      <c r="AL519" s="103"/>
      <c r="AM519" s="103">
        <f>AM520+AM521</f>
        <v>72620.699299999993</v>
      </c>
      <c r="AN519" s="103"/>
      <c r="AO519" s="103">
        <f>AO520+AO521</f>
        <v>0</v>
      </c>
      <c r="AP519" s="153">
        <f t="shared" ref="AP519:AP538" si="625">AQ519</f>
        <v>0</v>
      </c>
      <c r="AQ519" s="103"/>
      <c r="AR519" s="103"/>
      <c r="AS519" s="103">
        <f>AS520+AS521</f>
        <v>0</v>
      </c>
      <c r="AT519" s="153">
        <f>Z519+AL519</f>
        <v>0.23372188712748074</v>
      </c>
      <c r="AU519" s="103">
        <f>AU520+AU521</f>
        <v>83275.346050000007</v>
      </c>
      <c r="AV519" s="103"/>
      <c r="AW519" s="103">
        <f>AW520+AW521</f>
        <v>0</v>
      </c>
      <c r="AX519" s="104">
        <f>SUM(AZ519,BB519,BD519)</f>
        <v>63812.075020000004</v>
      </c>
      <c r="AY519" s="195">
        <f t="shared" si="585"/>
        <v>0.76627811287251923</v>
      </c>
      <c r="AZ519" s="104">
        <f>AZ520+AZ521</f>
        <v>63812.075020000004</v>
      </c>
      <c r="BA519" s="230">
        <f t="shared" si="621"/>
        <v>0.88740741090980402</v>
      </c>
      <c r="BB519" s="104"/>
      <c r="BC519" s="415"/>
      <c r="BD519" s="104"/>
      <c r="BE519" s="415"/>
    </row>
    <row r="520" spans="2:59" s="120" customFormat="1" ht="28.5" hidden="1" customHeight="1" x14ac:dyDescent="0.25">
      <c r="B520" s="299"/>
      <c r="C520" s="117" t="s">
        <v>223</v>
      </c>
      <c r="D520" s="117"/>
      <c r="E520" s="117">
        <f>E523+E526+E529+E532</f>
        <v>210925.05053000001</v>
      </c>
      <c r="F520" s="117">
        <f>F523+F526+F529+F532</f>
        <v>210925.05053000001</v>
      </c>
      <c r="G520" s="117">
        <f>G523+G526+G529+G532</f>
        <v>0</v>
      </c>
      <c r="H520" s="123">
        <f t="shared" si="616"/>
        <v>-186630.00683999999</v>
      </c>
      <c r="I520" s="117">
        <f>I523+I526+I529</f>
        <v>-186630.00683999999</v>
      </c>
      <c r="J520" s="117"/>
      <c r="K520" s="123">
        <f t="shared" si="622"/>
        <v>23656.764899999998</v>
      </c>
      <c r="L520" s="117">
        <f>L523+L526+L529+L532</f>
        <v>23656.764899999998</v>
      </c>
      <c r="M520" s="117"/>
      <c r="N520" s="117">
        <f t="shared" ref="N520:O521" si="626">N523+N526+N529+N532</f>
        <v>0</v>
      </c>
      <c r="O520" s="117">
        <f t="shared" si="626"/>
        <v>26291.671109999999</v>
      </c>
      <c r="P520" s="106">
        <f t="shared" si="623"/>
        <v>1.111380665155953</v>
      </c>
      <c r="Q520" s="117">
        <f>Q523+Q526+Q529+Q532</f>
        <v>26291.671109999999</v>
      </c>
      <c r="R520" s="106">
        <f t="shared" si="624"/>
        <v>1.111380665155953</v>
      </c>
      <c r="S520" s="117"/>
      <c r="T520" s="518"/>
      <c r="U520" s="117">
        <f t="shared" ref="U520:W521" si="627">U523+U526+U529+U532</f>
        <v>0</v>
      </c>
      <c r="V520" s="117"/>
      <c r="W520" s="117">
        <f t="shared" si="627"/>
        <v>12275.220289999999</v>
      </c>
      <c r="X520" s="231">
        <f t="shared" si="617"/>
        <v>0.51888837471602045</v>
      </c>
      <c r="Y520" s="118">
        <f>Y523+Y526+Y529+Y532</f>
        <v>12275.220289999999</v>
      </c>
      <c r="Z520" s="231">
        <f t="shared" si="618"/>
        <v>0.51888837471602045</v>
      </c>
      <c r="AA520" s="117"/>
      <c r="AB520" s="117"/>
      <c r="AC520" s="117">
        <f t="shared" ref="AC520:AC521" si="628">AC523+AC526+AC529+AC532</f>
        <v>0</v>
      </c>
      <c r="AD520" s="117"/>
      <c r="AE520" s="118">
        <f t="shared" ref="AE520:AE521" si="629">AE523+AE526+AE529+AE532</f>
        <v>20233.851910000001</v>
      </c>
      <c r="AF520" s="296">
        <f t="shared" si="619"/>
        <v>0.85530933733039727</v>
      </c>
      <c r="AG520" s="118">
        <f>AG523+AG526+AG529+AG532</f>
        <v>20233.851910000001</v>
      </c>
      <c r="AH520" s="295">
        <f t="shared" si="620"/>
        <v>0.85530933733039727</v>
      </c>
      <c r="AI520" s="118"/>
      <c r="AJ520" s="117"/>
      <c r="AK520" s="118">
        <f t="shared" ref="AK520:AK521" si="630">AK523+AK526+AK529+AK532</f>
        <v>0</v>
      </c>
      <c r="AL520" s="117"/>
      <c r="AM520" s="117">
        <f>AM523+AM526+AM529</f>
        <v>23656.764899999998</v>
      </c>
      <c r="AN520" s="117"/>
      <c r="AO520" s="117">
        <f>AO523+AO526+AO529+AO532</f>
        <v>0</v>
      </c>
      <c r="AP520" s="123">
        <f t="shared" si="625"/>
        <v>-8852.3073000000022</v>
      </c>
      <c r="AQ520" s="117">
        <f>AQ523+AQ526+AQ532</f>
        <v>-8852.3073000000022</v>
      </c>
      <c r="AR520" s="117"/>
      <c r="AS520" s="117">
        <f>AS523+AS526+AS529+AS532</f>
        <v>0</v>
      </c>
      <c r="AT520" s="123">
        <f t="shared" ref="AT520:AT538" si="631">AU520</f>
        <v>23656.764899999998</v>
      </c>
      <c r="AU520" s="117">
        <f>AU523+AU526+AU529+AU532</f>
        <v>23656.764899999998</v>
      </c>
      <c r="AV520" s="117"/>
      <c r="AW520" s="117"/>
      <c r="AX520" s="118">
        <f t="shared" ref="AX520:AX521" si="632">AX523+AX526+AX529+AX532</f>
        <v>11381.544609999999</v>
      </c>
      <c r="AY520" s="195">
        <f t="shared" si="585"/>
        <v>0.48111162528397955</v>
      </c>
      <c r="AZ520" s="118">
        <f>AZ523+AZ526+AZ529+AZ532</f>
        <v>11381.544609999999</v>
      </c>
      <c r="BA520" s="231">
        <f t="shared" si="621"/>
        <v>0.56250014384927849</v>
      </c>
      <c r="BB520" s="118"/>
      <c r="BC520" s="117"/>
      <c r="BD520" s="118"/>
      <c r="BE520" s="117"/>
    </row>
    <row r="521" spans="2:59" s="120" customFormat="1" ht="34.5" hidden="1" customHeight="1" x14ac:dyDescent="0.25">
      <c r="B521" s="299"/>
      <c r="C521" s="117" t="s">
        <v>75</v>
      </c>
      <c r="D521" s="117"/>
      <c r="E521" s="117">
        <f>F521+G521</f>
        <v>14074.94947</v>
      </c>
      <c r="F521" s="117">
        <f>F524+F527+F530</f>
        <v>14074.94947</v>
      </c>
      <c r="G521" s="117">
        <f>G524+G527+G530+G533</f>
        <v>0</v>
      </c>
      <c r="H521" s="123">
        <f t="shared" si="616"/>
        <v>45456.765440000003</v>
      </c>
      <c r="I521" s="117">
        <f>I524+I527+I530</f>
        <v>45456.765440000003</v>
      </c>
      <c r="J521" s="117"/>
      <c r="K521" s="123">
        <f t="shared" si="622"/>
        <v>59618.581150000005</v>
      </c>
      <c r="L521" s="117">
        <f>L524+L527+L530+L533+L535</f>
        <v>59618.581150000005</v>
      </c>
      <c r="M521" s="117"/>
      <c r="N521" s="117">
        <f t="shared" si="626"/>
        <v>0</v>
      </c>
      <c r="O521" s="117">
        <f t="shared" si="626"/>
        <v>3462.9207499999998</v>
      </c>
      <c r="P521" s="106">
        <f t="shared" si="623"/>
        <v>5.8084588448814492E-2</v>
      </c>
      <c r="Q521" s="117">
        <f>Q524+Q527+Q530+Q533+Q537+Q535</f>
        <v>3462.9207499999998</v>
      </c>
      <c r="R521" s="106">
        <f t="shared" si="624"/>
        <v>5.8084588448814492E-2</v>
      </c>
      <c r="S521" s="117"/>
      <c r="T521" s="518"/>
      <c r="U521" s="117">
        <f t="shared" si="627"/>
        <v>0</v>
      </c>
      <c r="V521" s="117"/>
      <c r="W521" s="117">
        <f t="shared" si="627"/>
        <v>7188.0507399999997</v>
      </c>
      <c r="X521" s="231">
        <f t="shared" si="617"/>
        <v>0.12056728961588176</v>
      </c>
      <c r="Y521" s="118">
        <f>Y524+Y527+Y530+Y533+Y537+Y535</f>
        <v>7188.0507399999997</v>
      </c>
      <c r="Z521" s="231">
        <f t="shared" si="618"/>
        <v>0.12056728961588176</v>
      </c>
      <c r="AA521" s="117"/>
      <c r="AB521" s="117"/>
      <c r="AC521" s="117">
        <f t="shared" si="628"/>
        <v>0</v>
      </c>
      <c r="AD521" s="117"/>
      <c r="AE521" s="118">
        <f t="shared" si="629"/>
        <v>51674.579590000001</v>
      </c>
      <c r="AF521" s="296">
        <f t="shared" si="619"/>
        <v>0.86675292489747546</v>
      </c>
      <c r="AG521" s="118">
        <f>AG524+AG527+AG530+AG533+AG537+AG535</f>
        <v>51674.579590000001</v>
      </c>
      <c r="AH521" s="295">
        <f t="shared" si="620"/>
        <v>0.86675292489747546</v>
      </c>
      <c r="AI521" s="118"/>
      <c r="AJ521" s="117"/>
      <c r="AK521" s="118">
        <f t="shared" si="630"/>
        <v>0</v>
      </c>
      <c r="AL521" s="117"/>
      <c r="AM521" s="117">
        <f>AM524+AM527+AM530</f>
        <v>48963.934399999998</v>
      </c>
      <c r="AN521" s="117"/>
      <c r="AO521" s="117">
        <f>AO524+AO527+AO530+AO533</f>
        <v>0</v>
      </c>
      <c r="AP521" s="123">
        <f t="shared" si="625"/>
        <v>0</v>
      </c>
      <c r="AQ521" s="117">
        <f>AQ533</f>
        <v>0</v>
      </c>
      <c r="AR521" s="117"/>
      <c r="AS521" s="117">
        <f>AS524+AS527+AS530+AS533</f>
        <v>0</v>
      </c>
      <c r="AT521" s="123">
        <f t="shared" si="631"/>
        <v>59618.581150000005</v>
      </c>
      <c r="AU521" s="117">
        <f>AU524+AU527+AU530+AU533+AU537</f>
        <v>59618.581150000005</v>
      </c>
      <c r="AV521" s="117"/>
      <c r="AW521" s="117"/>
      <c r="AX521" s="118">
        <f t="shared" si="632"/>
        <v>52430.530410000007</v>
      </c>
      <c r="AY521" s="195">
        <f t="shared" si="585"/>
        <v>0.8794327103841183</v>
      </c>
      <c r="AZ521" s="118">
        <f>AZ524+AZ527+AZ530+AZ533+AZ537+AZ535</f>
        <v>52430.530410000007</v>
      </c>
      <c r="BA521" s="231">
        <f t="shared" si="621"/>
        <v>1.0146290657030579</v>
      </c>
      <c r="BB521" s="118"/>
      <c r="BC521" s="117"/>
      <c r="BD521" s="118"/>
      <c r="BE521" s="117"/>
    </row>
    <row r="522" spans="2:59" s="120" customFormat="1" ht="42.75" hidden="1" customHeight="1" x14ac:dyDescent="0.25">
      <c r="B522" s="299"/>
      <c r="C522" s="176" t="s">
        <v>224</v>
      </c>
      <c r="D522" s="117"/>
      <c r="E522" s="117">
        <f>F522+G522</f>
        <v>40876.512170000002</v>
      </c>
      <c r="F522" s="117">
        <f>F523+F524</f>
        <v>40876.512170000002</v>
      </c>
      <c r="G522" s="117">
        <f>G523+G524</f>
        <v>0</v>
      </c>
      <c r="H522" s="123">
        <f t="shared" si="616"/>
        <v>-34924.30053</v>
      </c>
      <c r="I522" s="117">
        <f>I523+I524</f>
        <v>-34924.30053</v>
      </c>
      <c r="J522" s="117"/>
      <c r="K522" s="123">
        <f t="shared" si="622"/>
        <v>5952.2116400000004</v>
      </c>
      <c r="L522" s="117">
        <f>L523+L524</f>
        <v>5952.2116400000004</v>
      </c>
      <c r="M522" s="117"/>
      <c r="N522" s="117">
        <f>N523+N524</f>
        <v>0</v>
      </c>
      <c r="O522" s="117">
        <f>Q522+U522</f>
        <v>0</v>
      </c>
      <c r="P522" s="106">
        <f t="shared" si="623"/>
        <v>0</v>
      </c>
      <c r="Q522" s="117">
        <f>Q523+Q524</f>
        <v>0</v>
      </c>
      <c r="R522" s="106">
        <f t="shared" si="624"/>
        <v>0</v>
      </c>
      <c r="S522" s="117"/>
      <c r="T522" s="518"/>
      <c r="U522" s="117">
        <f>U523+U524</f>
        <v>0</v>
      </c>
      <c r="V522" s="117"/>
      <c r="W522" s="117">
        <f>W523+W524</f>
        <v>0</v>
      </c>
      <c r="X522" s="231">
        <f t="shared" si="617"/>
        <v>0</v>
      </c>
      <c r="Y522" s="118">
        <f>Y523+Y524</f>
        <v>0</v>
      </c>
      <c r="Z522" s="231">
        <f t="shared" si="618"/>
        <v>0</v>
      </c>
      <c r="AA522" s="117"/>
      <c r="AB522" s="117"/>
      <c r="AC522" s="117">
        <f>AC523+AC524</f>
        <v>0</v>
      </c>
      <c r="AD522" s="117"/>
      <c r="AE522" s="118">
        <f>AG522+AK522</f>
        <v>5865.1815500000002</v>
      </c>
      <c r="AF522" s="296">
        <f t="shared" si="619"/>
        <v>0.98537852897986</v>
      </c>
      <c r="AG522" s="118">
        <f>AG523+AG524</f>
        <v>5865.1815500000002</v>
      </c>
      <c r="AH522" s="295">
        <f t="shared" si="620"/>
        <v>0.98537852897986</v>
      </c>
      <c r="AI522" s="118"/>
      <c r="AJ522" s="117"/>
      <c r="AK522" s="118">
        <f>AK523+AK524</f>
        <v>0</v>
      </c>
      <c r="AL522" s="117"/>
      <c r="AM522" s="117">
        <f>AM523+AM524</f>
        <v>0</v>
      </c>
      <c r="AN522" s="117"/>
      <c r="AO522" s="117">
        <f>AO523+AO524</f>
        <v>0</v>
      </c>
      <c r="AP522" s="123">
        <f t="shared" si="625"/>
        <v>0</v>
      </c>
      <c r="AQ522" s="117">
        <f>AQ523+AQ524</f>
        <v>0</v>
      </c>
      <c r="AR522" s="117"/>
      <c r="AS522" s="117">
        <f>AS523+AS524</f>
        <v>0</v>
      </c>
      <c r="AT522" s="123">
        <f t="shared" si="631"/>
        <v>5952.2116400000004</v>
      </c>
      <c r="AU522" s="117">
        <f>AU523+AU524</f>
        <v>5952.2116400000004</v>
      </c>
      <c r="AV522" s="117"/>
      <c r="AW522" s="117"/>
      <c r="AX522" s="118">
        <f>AZ522+BD522</f>
        <v>5952.2116400000004</v>
      </c>
      <c r="AY522" s="195">
        <f t="shared" si="585"/>
        <v>1</v>
      </c>
      <c r="AZ522" s="118">
        <f>AZ523+AZ524</f>
        <v>5952.2116400000004</v>
      </c>
      <c r="BA522" s="231">
        <f t="shared" si="621"/>
        <v>1.0148384307046727</v>
      </c>
      <c r="BB522" s="118"/>
      <c r="BC522" s="117"/>
      <c r="BD522" s="118"/>
      <c r="BE522" s="117"/>
    </row>
    <row r="523" spans="2:59" s="120" customFormat="1" ht="27.6" hidden="1" customHeight="1" x14ac:dyDescent="0.25">
      <c r="B523" s="299"/>
      <c r="C523" s="117" t="s">
        <v>90</v>
      </c>
      <c r="D523" s="117"/>
      <c r="E523" s="117">
        <f>F523+G523</f>
        <v>40500</v>
      </c>
      <c r="F523" s="117">
        <v>40500</v>
      </c>
      <c r="G523" s="117">
        <v>0</v>
      </c>
      <c r="H523" s="123">
        <f t="shared" si="616"/>
        <v>-40500</v>
      </c>
      <c r="I523" s="117">
        <f>L523-F523</f>
        <v>-40500</v>
      </c>
      <c r="J523" s="117"/>
      <c r="K523" s="123">
        <f t="shared" si="622"/>
        <v>0</v>
      </c>
      <c r="L523" s="117">
        <v>0</v>
      </c>
      <c r="M523" s="117"/>
      <c r="N523" s="117"/>
      <c r="O523" s="117">
        <f>Q523+U523</f>
        <v>0</v>
      </c>
      <c r="P523" s="106">
        <v>0</v>
      </c>
      <c r="Q523" s="117"/>
      <c r="R523" s="106">
        <v>0</v>
      </c>
      <c r="S523" s="117"/>
      <c r="T523" s="518"/>
      <c r="U523" s="117"/>
      <c r="V523" s="117"/>
      <c r="W523" s="117">
        <f>Y523+AC523</f>
        <v>0</v>
      </c>
      <c r="X523" s="231" t="e">
        <f t="shared" si="617"/>
        <v>#DIV/0!</v>
      </c>
      <c r="Y523" s="118"/>
      <c r="Z523" s="231" t="e">
        <f t="shared" si="618"/>
        <v>#DIV/0!</v>
      </c>
      <c r="AA523" s="117"/>
      <c r="AB523" s="117"/>
      <c r="AC523" s="117"/>
      <c r="AD523" s="117"/>
      <c r="AE523" s="118">
        <f>AG523+AK523</f>
        <v>0</v>
      </c>
      <c r="AF523" s="296" t="e">
        <f t="shared" si="619"/>
        <v>#DIV/0!</v>
      </c>
      <c r="AG523" s="118"/>
      <c r="AH523" s="295" t="e">
        <f t="shared" si="620"/>
        <v>#DIV/0!</v>
      </c>
      <c r="AI523" s="118"/>
      <c r="AJ523" s="117"/>
      <c r="AK523" s="118"/>
      <c r="AL523" s="117"/>
      <c r="AM523" s="117">
        <v>0</v>
      </c>
      <c r="AN523" s="117"/>
      <c r="AO523" s="117"/>
      <c r="AP523" s="123">
        <f t="shared" si="625"/>
        <v>0</v>
      </c>
      <c r="AQ523" s="117">
        <v>0</v>
      </c>
      <c r="AR523" s="117"/>
      <c r="AS523" s="117"/>
      <c r="AT523" s="123">
        <f t="shared" si="631"/>
        <v>0</v>
      </c>
      <c r="AU523" s="117">
        <f>L523</f>
        <v>0</v>
      </c>
      <c r="AV523" s="117"/>
      <c r="AW523" s="117"/>
      <c r="AX523" s="118">
        <f>AZ523+BD523</f>
        <v>0</v>
      </c>
      <c r="AY523" s="195" t="e">
        <f t="shared" si="585"/>
        <v>#DIV/0!</v>
      </c>
      <c r="AZ523" s="118">
        <f>L523-Y523</f>
        <v>0</v>
      </c>
      <c r="BA523" s="231" t="e">
        <f t="shared" si="621"/>
        <v>#DIV/0!</v>
      </c>
      <c r="BB523" s="118"/>
      <c r="BC523" s="117"/>
      <c r="BD523" s="118"/>
      <c r="BE523" s="117"/>
    </row>
    <row r="524" spans="2:59" s="120" customFormat="1" ht="31.5" hidden="1" customHeight="1" x14ac:dyDescent="0.25">
      <c r="B524" s="299"/>
      <c r="C524" s="117" t="s">
        <v>75</v>
      </c>
      <c r="D524" s="117"/>
      <c r="E524" s="117">
        <f>F524+G524</f>
        <v>376.51217000000003</v>
      </c>
      <c r="F524" s="117">
        <v>376.51217000000003</v>
      </c>
      <c r="G524" s="117">
        <v>0</v>
      </c>
      <c r="H524" s="123">
        <f t="shared" si="616"/>
        <v>5575.6994700000005</v>
      </c>
      <c r="I524" s="117">
        <f>L524-F524</f>
        <v>5575.6994700000005</v>
      </c>
      <c r="J524" s="117"/>
      <c r="K524" s="123">
        <f t="shared" si="622"/>
        <v>5952.2116400000004</v>
      </c>
      <c r="L524" s="117">
        <v>5952.2116400000004</v>
      </c>
      <c r="M524" s="117"/>
      <c r="N524" s="117"/>
      <c r="O524" s="117">
        <f>Q524+U524</f>
        <v>0</v>
      </c>
      <c r="P524" s="106">
        <f t="shared" si="623"/>
        <v>0</v>
      </c>
      <c r="Q524" s="117"/>
      <c r="R524" s="106">
        <f t="shared" si="624"/>
        <v>0</v>
      </c>
      <c r="S524" s="117"/>
      <c r="T524" s="518"/>
      <c r="U524" s="117"/>
      <c r="V524" s="117"/>
      <c r="W524" s="117">
        <f>Y524+AC524</f>
        <v>0</v>
      </c>
      <c r="X524" s="231">
        <f t="shared" si="617"/>
        <v>0</v>
      </c>
      <c r="Y524" s="118"/>
      <c r="Z524" s="231">
        <f t="shared" si="618"/>
        <v>0</v>
      </c>
      <c r="AA524" s="117"/>
      <c r="AB524" s="117"/>
      <c r="AC524" s="117"/>
      <c r="AD524" s="117"/>
      <c r="AE524" s="118">
        <f>AG524+AK524</f>
        <v>5865.1815500000002</v>
      </c>
      <c r="AF524" s="296">
        <f t="shared" si="619"/>
        <v>0.98537852897986</v>
      </c>
      <c r="AG524" s="118">
        <v>5865.1815500000002</v>
      </c>
      <c r="AH524" s="295">
        <f t="shared" si="620"/>
        <v>0.98537852897986</v>
      </c>
      <c r="AI524" s="118"/>
      <c r="AJ524" s="117"/>
      <c r="AK524" s="118"/>
      <c r="AL524" s="117"/>
      <c r="AM524" s="117">
        <v>0</v>
      </c>
      <c r="AN524" s="117"/>
      <c r="AO524" s="117"/>
      <c r="AP524" s="123">
        <f t="shared" si="625"/>
        <v>0</v>
      </c>
      <c r="AQ524" s="117">
        <v>0</v>
      </c>
      <c r="AR524" s="117"/>
      <c r="AS524" s="117"/>
      <c r="AT524" s="123">
        <f t="shared" si="631"/>
        <v>5952.2116400000004</v>
      </c>
      <c r="AU524" s="117">
        <f>L524</f>
        <v>5952.2116400000004</v>
      </c>
      <c r="AV524" s="117"/>
      <c r="AW524" s="117"/>
      <c r="AX524" s="118">
        <f>AZ524+BD524</f>
        <v>5952.2116400000004</v>
      </c>
      <c r="AY524" s="195">
        <f t="shared" si="585"/>
        <v>1</v>
      </c>
      <c r="AZ524" s="118">
        <f>L524-Y524</f>
        <v>5952.2116400000004</v>
      </c>
      <c r="BA524" s="231">
        <f t="shared" si="621"/>
        <v>1.0148384307046727</v>
      </c>
      <c r="BB524" s="118"/>
      <c r="BC524" s="117"/>
      <c r="BD524" s="118"/>
      <c r="BE524" s="117"/>
    </row>
    <row r="525" spans="2:59" s="120" customFormat="1" ht="61.5" hidden="1" customHeight="1" x14ac:dyDescent="0.25">
      <c r="B525" s="299"/>
      <c r="C525" s="176" t="s">
        <v>377</v>
      </c>
      <c r="D525" s="117"/>
      <c r="E525" s="117">
        <f>F525+G525</f>
        <v>174949.09318</v>
      </c>
      <c r="F525" s="117">
        <f>F526+F527</f>
        <v>174949.09318</v>
      </c>
      <c r="G525" s="117">
        <f>G526+G527</f>
        <v>0</v>
      </c>
      <c r="H525" s="123">
        <f t="shared" si="616"/>
        <v>-140883.99260999999</v>
      </c>
      <c r="I525" s="117">
        <f>I526+I527</f>
        <v>-140883.99260999999</v>
      </c>
      <c r="J525" s="117"/>
      <c r="K525" s="123">
        <f t="shared" si="622"/>
        <v>34065.100569999995</v>
      </c>
      <c r="L525" s="117">
        <f>L526+L527</f>
        <v>34065.100569999995</v>
      </c>
      <c r="M525" s="117"/>
      <c r="N525" s="117">
        <f>N526+N527</f>
        <v>0</v>
      </c>
      <c r="O525" s="117">
        <f>Q525+U525</f>
        <v>26990.149310000001</v>
      </c>
      <c r="P525" s="106">
        <f t="shared" si="623"/>
        <v>0.7923108653250045</v>
      </c>
      <c r="Q525" s="117">
        <f>Q526+Q527</f>
        <v>26990.149310000001</v>
      </c>
      <c r="R525" s="106">
        <f t="shared" si="624"/>
        <v>0.7923108653250045</v>
      </c>
      <c r="S525" s="117"/>
      <c r="T525" s="518"/>
      <c r="U525" s="117">
        <f>U526+U527</f>
        <v>0</v>
      </c>
      <c r="V525" s="117"/>
      <c r="W525" s="117">
        <f>Y525+AC525</f>
        <v>16698.82848</v>
      </c>
      <c r="X525" s="231">
        <f t="shared" si="617"/>
        <v>0.49020341054580957</v>
      </c>
      <c r="Y525" s="118">
        <f>Y526+Y527</f>
        <v>16698.82848</v>
      </c>
      <c r="Z525" s="231">
        <f t="shared" si="618"/>
        <v>0.49020341054580957</v>
      </c>
      <c r="AA525" s="117"/>
      <c r="AB525" s="117"/>
      <c r="AC525" s="117">
        <f>AC526+AC527</f>
        <v>0</v>
      </c>
      <c r="AD525" s="117"/>
      <c r="AE525" s="118">
        <f>AG525+AK525</f>
        <v>26026.618710000002</v>
      </c>
      <c r="AF525" s="296">
        <f t="shared" si="619"/>
        <v>0.76402588791770021</v>
      </c>
      <c r="AG525" s="118">
        <f>AG526+AG527</f>
        <v>26026.618710000002</v>
      </c>
      <c r="AH525" s="295">
        <f t="shared" si="620"/>
        <v>0.76402588791770021</v>
      </c>
      <c r="AI525" s="118"/>
      <c r="AJ525" s="117"/>
      <c r="AK525" s="118">
        <f>AK526+AK527</f>
        <v>0</v>
      </c>
      <c r="AL525" s="117"/>
      <c r="AM525" s="117">
        <f>AM526+AM527</f>
        <v>29449.5317</v>
      </c>
      <c r="AN525" s="117"/>
      <c r="AO525" s="117">
        <f>AO526+AO527</f>
        <v>0</v>
      </c>
      <c r="AP525" s="123">
        <f t="shared" si="625"/>
        <v>-8852.3073000000022</v>
      </c>
      <c r="AQ525" s="117">
        <f>AQ526+AQ527</f>
        <v>-8852.3073000000022</v>
      </c>
      <c r="AR525" s="117"/>
      <c r="AS525" s="117">
        <f>AS526+AS527</f>
        <v>0</v>
      </c>
      <c r="AT525" s="123">
        <f t="shared" si="631"/>
        <v>34065.100569999995</v>
      </c>
      <c r="AU525" s="117">
        <f>AU526+AU527</f>
        <v>34065.100569999995</v>
      </c>
      <c r="AV525" s="117"/>
      <c r="AW525" s="117"/>
      <c r="AX525" s="118">
        <f>AZ525+BD525</f>
        <v>17366.272089999999</v>
      </c>
      <c r="AY525" s="195">
        <f t="shared" si="585"/>
        <v>0.50979658945419049</v>
      </c>
      <c r="AZ525" s="118">
        <f>AZ526+AZ527</f>
        <v>17366.272089999999</v>
      </c>
      <c r="BA525" s="231">
        <f t="shared" si="621"/>
        <v>0.66725041325969447</v>
      </c>
      <c r="BB525" s="118"/>
      <c r="BC525" s="117"/>
      <c r="BD525" s="118"/>
      <c r="BE525" s="117"/>
    </row>
    <row r="526" spans="2:59" s="120" customFormat="1" ht="37.9" hidden="1" customHeight="1" x14ac:dyDescent="0.25">
      <c r="B526" s="299"/>
      <c r="C526" s="117" t="s">
        <v>90</v>
      </c>
      <c r="D526" s="117"/>
      <c r="E526" s="117">
        <f>F526</f>
        <v>169786.77174</v>
      </c>
      <c r="F526" s="117">
        <v>169786.77174</v>
      </c>
      <c r="G526" s="117">
        <v>0</v>
      </c>
      <c r="H526" s="123">
        <f t="shared" si="616"/>
        <v>-146130.00683999999</v>
      </c>
      <c r="I526" s="117">
        <f>L526-F526</f>
        <v>-146130.00683999999</v>
      </c>
      <c r="J526" s="117"/>
      <c r="K526" s="123">
        <f t="shared" si="622"/>
        <v>23656.764899999998</v>
      </c>
      <c r="L526" s="117">
        <v>23656.764899999998</v>
      </c>
      <c r="M526" s="117"/>
      <c r="N526" s="117"/>
      <c r="O526" s="117">
        <f>Q526</f>
        <v>26291.671109999999</v>
      </c>
      <c r="P526" s="106">
        <f t="shared" si="623"/>
        <v>1.111380665155953</v>
      </c>
      <c r="Q526" s="117">
        <v>26291.671109999999</v>
      </c>
      <c r="R526" s="106">
        <f t="shared" si="624"/>
        <v>1.111380665155953</v>
      </c>
      <c r="S526" s="117"/>
      <c r="T526" s="518"/>
      <c r="U526" s="117"/>
      <c r="V526" s="117"/>
      <c r="W526" s="117">
        <f>Y526</f>
        <v>12275.220289999999</v>
      </c>
      <c r="X526" s="231">
        <f t="shared" si="617"/>
        <v>0.51888837471602045</v>
      </c>
      <c r="Y526" s="118">
        <v>12275.220289999999</v>
      </c>
      <c r="Z526" s="231">
        <f t="shared" si="618"/>
        <v>0.51888837471602045</v>
      </c>
      <c r="AA526" s="117"/>
      <c r="AB526" s="117"/>
      <c r="AC526" s="117"/>
      <c r="AD526" s="117"/>
      <c r="AE526" s="118">
        <f>AG526</f>
        <v>20233.851910000001</v>
      </c>
      <c r="AF526" s="296">
        <f t="shared" si="619"/>
        <v>0.85530933733039727</v>
      </c>
      <c r="AG526" s="118">
        <v>20233.851910000001</v>
      </c>
      <c r="AH526" s="295">
        <f t="shared" si="620"/>
        <v>0.85530933733039727</v>
      </c>
      <c r="AI526" s="118"/>
      <c r="AJ526" s="117"/>
      <c r="AK526" s="118"/>
      <c r="AL526" s="117"/>
      <c r="AM526" s="117">
        <f>AU526-AA526</f>
        <v>23656.764899999998</v>
      </c>
      <c r="AN526" s="117"/>
      <c r="AO526" s="117"/>
      <c r="AP526" s="123">
        <f t="shared" si="625"/>
        <v>-8852.3073000000022</v>
      </c>
      <c r="AQ526" s="117">
        <f>AX526-AE526</f>
        <v>-8852.3073000000022</v>
      </c>
      <c r="AR526" s="117"/>
      <c r="AS526" s="117"/>
      <c r="AT526" s="123">
        <f t="shared" si="631"/>
        <v>23656.764899999998</v>
      </c>
      <c r="AU526" s="117">
        <f>L526</f>
        <v>23656.764899999998</v>
      </c>
      <c r="AV526" s="117"/>
      <c r="AW526" s="117"/>
      <c r="AX526" s="118">
        <f>AZ526</f>
        <v>11381.544609999999</v>
      </c>
      <c r="AY526" s="195">
        <f t="shared" si="585"/>
        <v>0.48111162528397955</v>
      </c>
      <c r="AZ526" s="118">
        <f>L526-Y526</f>
        <v>11381.544609999999</v>
      </c>
      <c r="BA526" s="231">
        <f t="shared" si="621"/>
        <v>0.56250014384927849</v>
      </c>
      <c r="BB526" s="118"/>
      <c r="BC526" s="117"/>
      <c r="BD526" s="118"/>
      <c r="BE526" s="117"/>
    </row>
    <row r="527" spans="2:59" s="120" customFormat="1" ht="31.9" hidden="1" customHeight="1" x14ac:dyDescent="0.25">
      <c r="B527" s="299"/>
      <c r="C527" s="117" t="s">
        <v>75</v>
      </c>
      <c r="D527" s="117"/>
      <c r="E527" s="117">
        <f>F527+G527</f>
        <v>5162.3214399999997</v>
      </c>
      <c r="F527" s="117">
        <v>5162.3214399999997</v>
      </c>
      <c r="G527" s="117">
        <v>0</v>
      </c>
      <c r="H527" s="123">
        <f t="shared" si="616"/>
        <v>5246.0142300000007</v>
      </c>
      <c r="I527" s="117">
        <f>L527-F527</f>
        <v>5246.0142300000007</v>
      </c>
      <c r="J527" s="117"/>
      <c r="K527" s="123">
        <f t="shared" si="622"/>
        <v>10408.33567</v>
      </c>
      <c r="L527" s="117">
        <v>10408.33567</v>
      </c>
      <c r="M527" s="117"/>
      <c r="N527" s="117"/>
      <c r="O527" s="117">
        <f>Q527+U527</f>
        <v>698.47820000000002</v>
      </c>
      <c r="P527" s="106">
        <f t="shared" si="623"/>
        <v>6.7107578208995253E-2</v>
      </c>
      <c r="Q527" s="117">
        <v>698.47820000000002</v>
      </c>
      <c r="R527" s="106">
        <f t="shared" si="624"/>
        <v>6.7107578208995253E-2</v>
      </c>
      <c r="S527" s="117"/>
      <c r="T527" s="518"/>
      <c r="U527" s="117"/>
      <c r="V527" s="117"/>
      <c r="W527" s="117">
        <f>Y527+AC527</f>
        <v>4423.6081899999999</v>
      </c>
      <c r="X527" s="231">
        <f t="shared" si="617"/>
        <v>0.42500629593933914</v>
      </c>
      <c r="Y527" s="118">
        <v>4423.6081899999999</v>
      </c>
      <c r="Z527" s="231">
        <f t="shared" si="618"/>
        <v>0.42500629593933914</v>
      </c>
      <c r="AA527" s="117"/>
      <c r="AB527" s="117"/>
      <c r="AC527" s="117"/>
      <c r="AD527" s="117"/>
      <c r="AE527" s="118">
        <f>AG527+AK527</f>
        <v>5792.7668000000003</v>
      </c>
      <c r="AF527" s="296">
        <f t="shared" si="619"/>
        <v>0.55655072853737053</v>
      </c>
      <c r="AG527" s="118">
        <v>5792.7668000000003</v>
      </c>
      <c r="AH527" s="295">
        <f t="shared" si="620"/>
        <v>0.55655072853737053</v>
      </c>
      <c r="AI527" s="118"/>
      <c r="AJ527" s="117"/>
      <c r="AK527" s="118"/>
      <c r="AL527" s="117"/>
      <c r="AM527" s="117">
        <f>AG527</f>
        <v>5792.7668000000003</v>
      </c>
      <c r="AN527" s="117"/>
      <c r="AO527" s="117"/>
      <c r="AP527" s="123">
        <f t="shared" si="625"/>
        <v>0</v>
      </c>
      <c r="AQ527" s="117">
        <f>AK527</f>
        <v>0</v>
      </c>
      <c r="AR527" s="117"/>
      <c r="AS527" s="117"/>
      <c r="AT527" s="123">
        <f t="shared" si="631"/>
        <v>10408.33567</v>
      </c>
      <c r="AU527" s="117">
        <f>L527</f>
        <v>10408.33567</v>
      </c>
      <c r="AV527" s="117"/>
      <c r="AW527" s="117"/>
      <c r="AX527" s="118">
        <f>AZ527+BD527</f>
        <v>5984.7274800000005</v>
      </c>
      <c r="AY527" s="195">
        <f t="shared" si="585"/>
        <v>0.57499370406066086</v>
      </c>
      <c r="AZ527" s="118">
        <f>L527-Y527</f>
        <v>5984.7274800000005</v>
      </c>
      <c r="BA527" s="231">
        <f t="shared" si="621"/>
        <v>1.0331379954739417</v>
      </c>
      <c r="BB527" s="118"/>
      <c r="BC527" s="117"/>
      <c r="BD527" s="118"/>
      <c r="BE527" s="117"/>
    </row>
    <row r="528" spans="2:59" s="120" customFormat="1" ht="57.75" hidden="1" customHeight="1" x14ac:dyDescent="0.25">
      <c r="B528" s="299"/>
      <c r="C528" s="176" t="s">
        <v>345</v>
      </c>
      <c r="D528" s="117"/>
      <c r="E528" s="117">
        <f>F528+G528</f>
        <v>8536.1158599999999</v>
      </c>
      <c r="F528" s="117">
        <f>F529+F530</f>
        <v>8536.1158599999999</v>
      </c>
      <c r="G528" s="117">
        <f>G529+G530</f>
        <v>0</v>
      </c>
      <c r="H528" s="123">
        <f t="shared" si="616"/>
        <v>34635.051740000003</v>
      </c>
      <c r="I528" s="117">
        <f>I529+I530</f>
        <v>34635.051740000003</v>
      </c>
      <c r="J528" s="117"/>
      <c r="K528" s="123">
        <f t="shared" si="622"/>
        <v>43171.167600000001</v>
      </c>
      <c r="L528" s="117">
        <f>L529+L530</f>
        <v>43171.167600000001</v>
      </c>
      <c r="M528" s="117"/>
      <c r="N528" s="117">
        <f>N529+N530</f>
        <v>0</v>
      </c>
      <c r="O528" s="117">
        <f>Q528+U528</f>
        <v>2677.5763099999999</v>
      </c>
      <c r="P528" s="106">
        <f t="shared" si="623"/>
        <v>6.2022327837155833E-2</v>
      </c>
      <c r="Q528" s="117">
        <f>Q529+Q530</f>
        <v>2677.5763099999999</v>
      </c>
      <c r="R528" s="106">
        <f t="shared" si="624"/>
        <v>6.2022327837155833E-2</v>
      </c>
      <c r="S528" s="117"/>
      <c r="T528" s="518"/>
      <c r="U528" s="117">
        <f>U529+U530</f>
        <v>0</v>
      </c>
      <c r="V528" s="117"/>
      <c r="W528" s="117">
        <f>Y528+AC528</f>
        <v>2677.5763099999999</v>
      </c>
      <c r="X528" s="231">
        <f t="shared" si="617"/>
        <v>6.2022327837155833E-2</v>
      </c>
      <c r="Y528" s="118">
        <f>Y529+Y530</f>
        <v>2677.5763099999999</v>
      </c>
      <c r="Z528" s="231">
        <f t="shared" si="618"/>
        <v>6.2022327837155833E-2</v>
      </c>
      <c r="AA528" s="117"/>
      <c r="AB528" s="117"/>
      <c r="AC528" s="117">
        <f>AC529+AC530</f>
        <v>0</v>
      </c>
      <c r="AD528" s="117"/>
      <c r="AE528" s="118">
        <f>AG528+AK528</f>
        <v>39929.764999999999</v>
      </c>
      <c r="AF528" s="296">
        <f t="shared" si="619"/>
        <v>0.92491742104283503</v>
      </c>
      <c r="AG528" s="118">
        <f>AG529+AG530</f>
        <v>39929.764999999999</v>
      </c>
      <c r="AH528" s="295">
        <f t="shared" si="620"/>
        <v>0.92491742104283503</v>
      </c>
      <c r="AI528" s="118"/>
      <c r="AJ528" s="117"/>
      <c r="AK528" s="118">
        <f>AK529+AK530</f>
        <v>0</v>
      </c>
      <c r="AL528" s="117"/>
      <c r="AM528" s="117">
        <f>AM529+AM530</f>
        <v>43171.167600000001</v>
      </c>
      <c r="AN528" s="117"/>
      <c r="AO528" s="117">
        <f>AO529+AO530</f>
        <v>0</v>
      </c>
      <c r="AP528" s="123">
        <f t="shared" si="625"/>
        <v>563.82629000000452</v>
      </c>
      <c r="AQ528" s="117">
        <f>AQ529+AQ530</f>
        <v>563.82629000000452</v>
      </c>
      <c r="AR528" s="117"/>
      <c r="AS528" s="117">
        <f>AS529+AS530</f>
        <v>0</v>
      </c>
      <c r="AT528" s="123">
        <f t="shared" si="631"/>
        <v>43171.167600000001</v>
      </c>
      <c r="AU528" s="117">
        <f>AU529+AU530</f>
        <v>43171.167600000001</v>
      </c>
      <c r="AV528" s="117"/>
      <c r="AW528" s="117"/>
      <c r="AX528" s="118">
        <f>AZ528+BD528</f>
        <v>40493.591290000004</v>
      </c>
      <c r="AY528" s="195">
        <f t="shared" si="585"/>
        <v>0.93797767216284422</v>
      </c>
      <c r="AZ528" s="118">
        <f>AZ529+AZ530</f>
        <v>40493.591290000004</v>
      </c>
      <c r="BA528" s="231">
        <f t="shared" si="621"/>
        <v>1.0141204509968942</v>
      </c>
      <c r="BB528" s="118"/>
      <c r="BC528" s="117"/>
      <c r="BD528" s="118"/>
      <c r="BE528" s="117"/>
    </row>
    <row r="529" spans="2:57" s="120" customFormat="1" ht="38.25" hidden="1" customHeight="1" x14ac:dyDescent="0.25">
      <c r="B529" s="299"/>
      <c r="C529" s="117" t="s">
        <v>90</v>
      </c>
      <c r="D529" s="117"/>
      <c r="E529" s="117">
        <f>F529+G529</f>
        <v>0</v>
      </c>
      <c r="F529" s="117">
        <v>0</v>
      </c>
      <c r="G529" s="117">
        <v>0</v>
      </c>
      <c r="H529" s="123">
        <f t="shared" si="616"/>
        <v>0</v>
      </c>
      <c r="I529" s="117">
        <f>L529-F529</f>
        <v>0</v>
      </c>
      <c r="J529" s="117"/>
      <c r="K529" s="123">
        <f t="shared" si="622"/>
        <v>0</v>
      </c>
      <c r="L529" s="117">
        <v>0</v>
      </c>
      <c r="M529" s="117"/>
      <c r="N529" s="117"/>
      <c r="O529" s="117">
        <f>Q529+U529</f>
        <v>0</v>
      </c>
      <c r="P529" s="106">
        <v>0</v>
      </c>
      <c r="Q529" s="117">
        <f>AA529-L529</f>
        <v>0</v>
      </c>
      <c r="R529" s="106">
        <v>0</v>
      </c>
      <c r="S529" s="117"/>
      <c r="T529" s="518"/>
      <c r="U529" s="117"/>
      <c r="V529" s="117"/>
      <c r="W529" s="117">
        <f>Y529+AC529</f>
        <v>0</v>
      </c>
      <c r="X529" s="231" t="e">
        <f t="shared" si="617"/>
        <v>#DIV/0!</v>
      </c>
      <c r="Y529" s="118"/>
      <c r="Z529" s="231" t="e">
        <f t="shared" si="618"/>
        <v>#DIV/0!</v>
      </c>
      <c r="AA529" s="117"/>
      <c r="AB529" s="117"/>
      <c r="AC529" s="117"/>
      <c r="AD529" s="117"/>
      <c r="AE529" s="118">
        <f>AG529+AK529</f>
        <v>0</v>
      </c>
      <c r="AF529" s="296" t="e">
        <f t="shared" si="619"/>
        <v>#DIV/0!</v>
      </c>
      <c r="AG529" s="118"/>
      <c r="AH529" s="295" t="e">
        <f t="shared" si="620"/>
        <v>#DIV/0!</v>
      </c>
      <c r="AI529" s="118"/>
      <c r="AJ529" s="117"/>
      <c r="AK529" s="118"/>
      <c r="AL529" s="117"/>
      <c r="AM529" s="117">
        <f>AU529-AA529</f>
        <v>0</v>
      </c>
      <c r="AN529" s="117"/>
      <c r="AO529" s="117"/>
      <c r="AP529" s="123">
        <f t="shared" si="625"/>
        <v>0</v>
      </c>
      <c r="AQ529" s="117">
        <f>AX529-AE529</f>
        <v>0</v>
      </c>
      <c r="AR529" s="117"/>
      <c r="AS529" s="117"/>
      <c r="AT529" s="123">
        <f t="shared" si="631"/>
        <v>0</v>
      </c>
      <c r="AU529" s="117">
        <f>AA529</f>
        <v>0</v>
      </c>
      <c r="AV529" s="117"/>
      <c r="AW529" s="117"/>
      <c r="AX529" s="118">
        <f>AZ529+BD529</f>
        <v>0</v>
      </c>
      <c r="AY529" s="195" t="e">
        <f t="shared" si="585"/>
        <v>#DIV/0!</v>
      </c>
      <c r="AZ529" s="118">
        <f>L529-Y529</f>
        <v>0</v>
      </c>
      <c r="BA529" s="231" t="e">
        <f t="shared" si="621"/>
        <v>#DIV/0!</v>
      </c>
      <c r="BB529" s="118"/>
      <c r="BC529" s="117"/>
      <c r="BD529" s="118"/>
      <c r="BE529" s="117"/>
    </row>
    <row r="530" spans="2:57" s="120" customFormat="1" ht="39" hidden="1" customHeight="1" x14ac:dyDescent="0.25">
      <c r="B530" s="299"/>
      <c r="C530" s="117" t="s">
        <v>75</v>
      </c>
      <c r="D530" s="117"/>
      <c r="E530" s="117">
        <f>F530+G530</f>
        <v>8536.1158599999999</v>
      </c>
      <c r="F530" s="117">
        <v>8536.1158599999999</v>
      </c>
      <c r="G530" s="117"/>
      <c r="H530" s="123">
        <f t="shared" si="616"/>
        <v>34635.051740000003</v>
      </c>
      <c r="I530" s="117">
        <f>L530-F530</f>
        <v>34635.051740000003</v>
      </c>
      <c r="J530" s="117"/>
      <c r="K530" s="123">
        <f t="shared" si="622"/>
        <v>43171.167600000001</v>
      </c>
      <c r="L530" s="117">
        <v>43171.167600000001</v>
      </c>
      <c r="M530" s="117"/>
      <c r="N530" s="117"/>
      <c r="O530" s="117">
        <f>Q530+U530</f>
        <v>2677.5763099999999</v>
      </c>
      <c r="P530" s="106">
        <f t="shared" si="623"/>
        <v>6.2022327837155833E-2</v>
      </c>
      <c r="Q530" s="117">
        <v>2677.5763099999999</v>
      </c>
      <c r="R530" s="106">
        <f t="shared" si="624"/>
        <v>6.2022327837155833E-2</v>
      </c>
      <c r="S530" s="117"/>
      <c r="T530" s="518"/>
      <c r="U530" s="117"/>
      <c r="V530" s="117"/>
      <c r="W530" s="117">
        <f>Y530+AC530</f>
        <v>2677.5763099999999</v>
      </c>
      <c r="X530" s="231">
        <f t="shared" si="617"/>
        <v>6.2022327837155833E-2</v>
      </c>
      <c r="Y530" s="118">
        <f>Q530</f>
        <v>2677.5763099999999</v>
      </c>
      <c r="Z530" s="231">
        <f t="shared" si="618"/>
        <v>6.2022327837155833E-2</v>
      </c>
      <c r="AA530" s="117"/>
      <c r="AB530" s="117"/>
      <c r="AC530" s="117"/>
      <c r="AD530" s="117"/>
      <c r="AE530" s="118">
        <f>AG530+AK530</f>
        <v>39929.764999999999</v>
      </c>
      <c r="AF530" s="296">
        <f t="shared" si="619"/>
        <v>0.92491742104283503</v>
      </c>
      <c r="AG530" s="118">
        <v>39929.764999999999</v>
      </c>
      <c r="AH530" s="295">
        <f t="shared" si="620"/>
        <v>0.92491742104283503</v>
      </c>
      <c r="AI530" s="118"/>
      <c r="AJ530" s="117"/>
      <c r="AK530" s="118"/>
      <c r="AL530" s="117"/>
      <c r="AM530" s="117">
        <f>AU530-AA530</f>
        <v>43171.167600000001</v>
      </c>
      <c r="AN530" s="117"/>
      <c r="AO530" s="117"/>
      <c r="AP530" s="123">
        <f t="shared" si="625"/>
        <v>563.82629000000452</v>
      </c>
      <c r="AQ530" s="117">
        <f>AX530-AE530</f>
        <v>563.82629000000452</v>
      </c>
      <c r="AR530" s="117"/>
      <c r="AS530" s="117"/>
      <c r="AT530" s="123">
        <f t="shared" si="631"/>
        <v>43171.167600000001</v>
      </c>
      <c r="AU530" s="117">
        <f>L530</f>
        <v>43171.167600000001</v>
      </c>
      <c r="AV530" s="117"/>
      <c r="AW530" s="117"/>
      <c r="AX530" s="118">
        <f>AZ530+BD530</f>
        <v>40493.591290000004</v>
      </c>
      <c r="AY530" s="195">
        <f t="shared" si="585"/>
        <v>0.93797767216284422</v>
      </c>
      <c r="AZ530" s="118">
        <f>L530-Y530</f>
        <v>40493.591290000004</v>
      </c>
      <c r="BA530" s="231">
        <f t="shared" si="621"/>
        <v>1.0141204509968942</v>
      </c>
      <c r="BB530" s="118"/>
      <c r="BC530" s="117"/>
      <c r="BD530" s="118"/>
      <c r="BE530" s="117"/>
    </row>
    <row r="531" spans="2:57" s="120" customFormat="1" ht="48.75" hidden="1" customHeight="1" x14ac:dyDescent="0.25">
      <c r="B531" s="299"/>
      <c r="C531" s="176" t="s">
        <v>346</v>
      </c>
      <c r="D531" s="117"/>
      <c r="E531" s="117">
        <f>F531</f>
        <v>638.27878999999996</v>
      </c>
      <c r="F531" s="117">
        <f>F532+F533</f>
        <v>638.27878999999996</v>
      </c>
      <c r="G531" s="117"/>
      <c r="H531" s="123">
        <f t="shared" si="616"/>
        <v>0</v>
      </c>
      <c r="I531" s="117"/>
      <c r="J531" s="117"/>
      <c r="K531" s="123">
        <f t="shared" si="622"/>
        <v>86.866240000000005</v>
      </c>
      <c r="L531" s="117">
        <f>L532+L533</f>
        <v>86.866240000000005</v>
      </c>
      <c r="M531" s="117"/>
      <c r="N531" s="117"/>
      <c r="O531" s="117">
        <f>Q531</f>
        <v>86.866240000000005</v>
      </c>
      <c r="P531" s="106">
        <f t="shared" si="623"/>
        <v>1</v>
      </c>
      <c r="Q531" s="117">
        <f>Q532+Q533</f>
        <v>86.866240000000005</v>
      </c>
      <c r="R531" s="106">
        <f t="shared" si="624"/>
        <v>1</v>
      </c>
      <c r="S531" s="117"/>
      <c r="T531" s="518"/>
      <c r="U531" s="117"/>
      <c r="V531" s="117"/>
      <c r="W531" s="117">
        <f>Y531</f>
        <v>86.866240000000005</v>
      </c>
      <c r="X531" s="231">
        <f t="shared" si="617"/>
        <v>1</v>
      </c>
      <c r="Y531" s="118">
        <f>Y532+Y533</f>
        <v>86.866240000000005</v>
      </c>
      <c r="Z531" s="231">
        <f t="shared" si="618"/>
        <v>1</v>
      </c>
      <c r="AA531" s="117"/>
      <c r="AB531" s="117"/>
      <c r="AC531" s="117"/>
      <c r="AD531" s="117"/>
      <c r="AE531" s="118">
        <f>AG531</f>
        <v>86.866240000000005</v>
      </c>
      <c r="AF531" s="296">
        <f t="shared" si="619"/>
        <v>1</v>
      </c>
      <c r="AG531" s="118">
        <f>AG532+AG533</f>
        <v>86.866240000000005</v>
      </c>
      <c r="AH531" s="295">
        <f t="shared" si="620"/>
        <v>1</v>
      </c>
      <c r="AI531" s="118"/>
      <c r="AJ531" s="117"/>
      <c r="AK531" s="118"/>
      <c r="AL531" s="117"/>
      <c r="AM531" s="117">
        <f>AM532+AM533</f>
        <v>86.866240000000005</v>
      </c>
      <c r="AN531" s="117"/>
      <c r="AO531" s="117"/>
      <c r="AP531" s="123">
        <f t="shared" si="625"/>
        <v>0</v>
      </c>
      <c r="AQ531" s="117">
        <f>AQ532+AQ533</f>
        <v>0</v>
      </c>
      <c r="AR531" s="117"/>
      <c r="AS531" s="117"/>
      <c r="AT531" s="123">
        <f t="shared" si="631"/>
        <v>86.866240000000005</v>
      </c>
      <c r="AU531" s="117">
        <f>AU532+AU533</f>
        <v>86.866240000000005</v>
      </c>
      <c r="AV531" s="117"/>
      <c r="AW531" s="117"/>
      <c r="AX531" s="118">
        <f>AZ531</f>
        <v>0</v>
      </c>
      <c r="AY531" s="195">
        <f t="shared" si="585"/>
        <v>0</v>
      </c>
      <c r="AZ531" s="118">
        <f>AZ532+AZ533</f>
        <v>0</v>
      </c>
      <c r="BA531" s="231">
        <f t="shared" si="621"/>
        <v>0</v>
      </c>
      <c r="BB531" s="118"/>
      <c r="BC531" s="117"/>
      <c r="BD531" s="118"/>
      <c r="BE531" s="117"/>
    </row>
    <row r="532" spans="2:57" s="120" customFormat="1" ht="31.5" hidden="1" customHeight="1" x14ac:dyDescent="0.25">
      <c r="B532" s="299"/>
      <c r="C532" s="117" t="s">
        <v>223</v>
      </c>
      <c r="D532" s="117"/>
      <c r="E532" s="117">
        <f>F532+G532</f>
        <v>638.27878999999996</v>
      </c>
      <c r="F532" s="117">
        <v>638.27878999999996</v>
      </c>
      <c r="G532" s="117"/>
      <c r="H532" s="123">
        <f t="shared" si="616"/>
        <v>-638.27878999999996</v>
      </c>
      <c r="I532" s="117">
        <f>L532-F532</f>
        <v>-638.27878999999996</v>
      </c>
      <c r="J532" s="117"/>
      <c r="K532" s="123">
        <f t="shared" si="622"/>
        <v>0</v>
      </c>
      <c r="L532" s="117">
        <v>0</v>
      </c>
      <c r="M532" s="117"/>
      <c r="N532" s="117"/>
      <c r="O532" s="117">
        <f>Q532+U532</f>
        <v>0</v>
      </c>
      <c r="P532" s="106" t="e">
        <f t="shared" si="623"/>
        <v>#DIV/0!</v>
      </c>
      <c r="Q532" s="117"/>
      <c r="R532" s="106" t="e">
        <f t="shared" si="624"/>
        <v>#DIV/0!</v>
      </c>
      <c r="S532" s="117"/>
      <c r="T532" s="518"/>
      <c r="U532" s="117"/>
      <c r="V532" s="117"/>
      <c r="W532" s="117">
        <f>Y532+AC532</f>
        <v>0</v>
      </c>
      <c r="X532" s="231" t="e">
        <f t="shared" si="617"/>
        <v>#DIV/0!</v>
      </c>
      <c r="Y532" s="118"/>
      <c r="Z532" s="231" t="e">
        <f t="shared" si="618"/>
        <v>#DIV/0!</v>
      </c>
      <c r="AA532" s="117"/>
      <c r="AB532" s="117"/>
      <c r="AC532" s="117"/>
      <c r="AD532" s="117"/>
      <c r="AE532" s="118">
        <f>AG532+AK532</f>
        <v>0</v>
      </c>
      <c r="AF532" s="296" t="e">
        <f t="shared" si="619"/>
        <v>#DIV/0!</v>
      </c>
      <c r="AG532" s="118"/>
      <c r="AH532" s="295" t="e">
        <f t="shared" si="620"/>
        <v>#DIV/0!</v>
      </c>
      <c r="AI532" s="118"/>
      <c r="AJ532" s="117"/>
      <c r="AK532" s="118"/>
      <c r="AL532" s="117"/>
      <c r="AM532" s="117">
        <f>AU532-AA532</f>
        <v>0</v>
      </c>
      <c r="AN532" s="117"/>
      <c r="AO532" s="117"/>
      <c r="AP532" s="123">
        <f t="shared" si="625"/>
        <v>0</v>
      </c>
      <c r="AQ532" s="117">
        <f>AX532</f>
        <v>0</v>
      </c>
      <c r="AR532" s="117"/>
      <c r="AS532" s="117"/>
      <c r="AT532" s="123">
        <f t="shared" si="631"/>
        <v>0</v>
      </c>
      <c r="AU532" s="117">
        <f>L532</f>
        <v>0</v>
      </c>
      <c r="AV532" s="117"/>
      <c r="AW532" s="117"/>
      <c r="AX532" s="118">
        <f>AZ532+BD532</f>
        <v>0</v>
      </c>
      <c r="AY532" s="195" t="e">
        <f t="shared" si="585"/>
        <v>#DIV/0!</v>
      </c>
      <c r="AZ532" s="118">
        <f>L532-Y532</f>
        <v>0</v>
      </c>
      <c r="BA532" s="231" t="e">
        <f t="shared" si="621"/>
        <v>#DIV/0!</v>
      </c>
      <c r="BB532" s="118"/>
      <c r="BC532" s="117"/>
      <c r="BD532" s="118"/>
      <c r="BE532" s="117"/>
    </row>
    <row r="533" spans="2:57" s="120" customFormat="1" ht="39.75" hidden="1" customHeight="1" x14ac:dyDescent="0.25">
      <c r="B533" s="299"/>
      <c r="C533" s="117" t="s">
        <v>75</v>
      </c>
      <c r="D533" s="117"/>
      <c r="E533" s="117">
        <f>F533+G533</f>
        <v>0</v>
      </c>
      <c r="F533" s="117"/>
      <c r="G533" s="117"/>
      <c r="H533" s="123">
        <f t="shared" si="616"/>
        <v>0</v>
      </c>
      <c r="I533" s="117"/>
      <c r="J533" s="117"/>
      <c r="K533" s="123">
        <f t="shared" si="622"/>
        <v>86.866240000000005</v>
      </c>
      <c r="L533" s="117">
        <v>86.866240000000005</v>
      </c>
      <c r="M533" s="117"/>
      <c r="N533" s="117"/>
      <c r="O533" s="117">
        <f>Q533+U533</f>
        <v>86.866240000000005</v>
      </c>
      <c r="P533" s="106">
        <f t="shared" si="623"/>
        <v>1</v>
      </c>
      <c r="Q533" s="117">
        <v>86.866240000000005</v>
      </c>
      <c r="R533" s="106">
        <f t="shared" si="624"/>
        <v>1</v>
      </c>
      <c r="S533" s="117"/>
      <c r="T533" s="518"/>
      <c r="U533" s="117"/>
      <c r="V533" s="117"/>
      <c r="W533" s="117">
        <f>Y533+AC533</f>
        <v>86.866240000000005</v>
      </c>
      <c r="X533" s="231">
        <f t="shared" si="617"/>
        <v>1</v>
      </c>
      <c r="Y533" s="118">
        <f>Q533</f>
        <v>86.866240000000005</v>
      </c>
      <c r="Z533" s="231">
        <f t="shared" si="618"/>
        <v>1</v>
      </c>
      <c r="AA533" s="117"/>
      <c r="AB533" s="117"/>
      <c r="AC533" s="117"/>
      <c r="AD533" s="117"/>
      <c r="AE533" s="118">
        <f>AG533+AK533</f>
        <v>86.866240000000005</v>
      </c>
      <c r="AF533" s="296">
        <f t="shared" si="619"/>
        <v>1</v>
      </c>
      <c r="AG533" s="118">
        <f>Y533</f>
        <v>86.866240000000005</v>
      </c>
      <c r="AH533" s="295">
        <f t="shared" si="620"/>
        <v>1</v>
      </c>
      <c r="AI533" s="118"/>
      <c r="AJ533" s="117"/>
      <c r="AK533" s="118"/>
      <c r="AL533" s="117"/>
      <c r="AM533" s="117">
        <f>AU533-AA533</f>
        <v>86.866240000000005</v>
      </c>
      <c r="AN533" s="117"/>
      <c r="AO533" s="117"/>
      <c r="AP533" s="123">
        <f t="shared" si="625"/>
        <v>0</v>
      </c>
      <c r="AQ533" s="117">
        <f>AX533</f>
        <v>0</v>
      </c>
      <c r="AR533" s="117"/>
      <c r="AS533" s="117"/>
      <c r="AT533" s="123">
        <f t="shared" si="631"/>
        <v>86.866240000000005</v>
      </c>
      <c r="AU533" s="117">
        <f>L533</f>
        <v>86.866240000000005</v>
      </c>
      <c r="AV533" s="117"/>
      <c r="AW533" s="117"/>
      <c r="AX533" s="118">
        <f>AZ533+BD533</f>
        <v>0</v>
      </c>
      <c r="AY533" s="195">
        <f t="shared" si="585"/>
        <v>0</v>
      </c>
      <c r="AZ533" s="118">
        <f>L533-Y533</f>
        <v>0</v>
      </c>
      <c r="BA533" s="231">
        <f t="shared" si="621"/>
        <v>0</v>
      </c>
      <c r="BB533" s="118"/>
      <c r="BC533" s="117"/>
      <c r="BD533" s="118"/>
      <c r="BE533" s="117"/>
    </row>
    <row r="534" spans="2:57" s="120" customFormat="1" ht="120.75" hidden="1" customHeight="1" x14ac:dyDescent="0.25">
      <c r="B534" s="299"/>
      <c r="C534" s="161" t="s">
        <v>339</v>
      </c>
      <c r="D534" s="117"/>
      <c r="E534" s="117"/>
      <c r="F534" s="117"/>
      <c r="G534" s="117"/>
      <c r="H534" s="123"/>
      <c r="I534" s="117"/>
      <c r="J534" s="117"/>
      <c r="K534" s="123">
        <f>L534</f>
        <v>0</v>
      </c>
      <c r="L534" s="117">
        <f>L535</f>
        <v>0</v>
      </c>
      <c r="M534" s="117"/>
      <c r="N534" s="117"/>
      <c r="O534" s="117">
        <f>Q534+U534</f>
        <v>0</v>
      </c>
      <c r="P534" s="106" t="e">
        <f t="shared" si="623"/>
        <v>#DIV/0!</v>
      </c>
      <c r="Q534" s="117">
        <f>Q535</f>
        <v>0</v>
      </c>
      <c r="R534" s="106" t="e">
        <f t="shared" si="624"/>
        <v>#DIV/0!</v>
      </c>
      <c r="S534" s="117"/>
      <c r="T534" s="518"/>
      <c r="U534" s="117"/>
      <c r="V534" s="117"/>
      <c r="W534" s="117">
        <f>Y534+AC534</f>
        <v>0</v>
      </c>
      <c r="X534" s="231" t="e">
        <f t="shared" si="617"/>
        <v>#DIV/0!</v>
      </c>
      <c r="Y534" s="118">
        <f>Y535</f>
        <v>0</v>
      </c>
      <c r="Z534" s="231" t="e">
        <f t="shared" si="618"/>
        <v>#DIV/0!</v>
      </c>
      <c r="AA534" s="117"/>
      <c r="AB534" s="117"/>
      <c r="AC534" s="117"/>
      <c r="AD534" s="117"/>
      <c r="AE534" s="118">
        <f>AG534+AK534</f>
        <v>0</v>
      </c>
      <c r="AF534" s="296" t="e">
        <f t="shared" si="619"/>
        <v>#DIV/0!</v>
      </c>
      <c r="AG534" s="118">
        <f>AG535</f>
        <v>0</v>
      </c>
      <c r="AH534" s="295" t="e">
        <f t="shared" si="620"/>
        <v>#DIV/0!</v>
      </c>
      <c r="AI534" s="118"/>
      <c r="AJ534" s="117"/>
      <c r="AK534" s="118"/>
      <c r="AL534" s="117"/>
      <c r="AM534" s="117"/>
      <c r="AN534" s="117"/>
      <c r="AO534" s="117"/>
      <c r="AP534" s="123">
        <f t="shared" si="625"/>
        <v>0</v>
      </c>
      <c r="AQ534" s="117"/>
      <c r="AR534" s="117"/>
      <c r="AS534" s="117"/>
      <c r="AT534" s="123">
        <f t="shared" si="631"/>
        <v>0</v>
      </c>
      <c r="AU534" s="117">
        <v>0</v>
      </c>
      <c r="AV534" s="117"/>
      <c r="AW534" s="117"/>
      <c r="AX534" s="118">
        <f>AZ534+BD534</f>
        <v>0</v>
      </c>
      <c r="AY534" s="195" t="e">
        <f t="shared" si="585"/>
        <v>#DIV/0!</v>
      </c>
      <c r="AZ534" s="118">
        <f>AZ535</f>
        <v>0</v>
      </c>
      <c r="BA534" s="231" t="e">
        <f>AZ534/L534</f>
        <v>#DIV/0!</v>
      </c>
      <c r="BB534" s="118"/>
      <c r="BC534" s="117"/>
      <c r="BD534" s="118"/>
      <c r="BE534" s="117"/>
    </row>
    <row r="535" spans="2:57" s="120" customFormat="1" ht="49.5" hidden="1" customHeight="1" x14ac:dyDescent="0.25">
      <c r="B535" s="299"/>
      <c r="C535" s="117" t="s">
        <v>75</v>
      </c>
      <c r="D535" s="117"/>
      <c r="E535" s="117"/>
      <c r="F535" s="117"/>
      <c r="G535" s="117"/>
      <c r="H535" s="123"/>
      <c r="I535" s="117"/>
      <c r="J535" s="117"/>
      <c r="K535" s="123">
        <f>L535</f>
        <v>0</v>
      </c>
      <c r="L535" s="117"/>
      <c r="M535" s="117"/>
      <c r="N535" s="117"/>
      <c r="O535" s="117">
        <f t="shared" ref="O535:O540" si="633">Q535</f>
        <v>0</v>
      </c>
      <c r="P535" s="106" t="e">
        <f t="shared" si="623"/>
        <v>#DIV/0!</v>
      </c>
      <c r="Q535" s="117"/>
      <c r="R535" s="106" t="e">
        <f t="shared" si="624"/>
        <v>#DIV/0!</v>
      </c>
      <c r="S535" s="117"/>
      <c r="T535" s="518"/>
      <c r="U535" s="117"/>
      <c r="V535" s="117"/>
      <c r="W535" s="117">
        <f t="shared" ref="W535:W540" si="634">Y535</f>
        <v>0</v>
      </c>
      <c r="X535" s="231" t="e">
        <f t="shared" si="617"/>
        <v>#DIV/0!</v>
      </c>
      <c r="Y535" s="118"/>
      <c r="Z535" s="231" t="e">
        <f t="shared" si="618"/>
        <v>#DIV/0!</v>
      </c>
      <c r="AA535" s="117"/>
      <c r="AB535" s="117"/>
      <c r="AC535" s="117"/>
      <c r="AD535" s="117"/>
      <c r="AE535" s="118">
        <f>AG535</f>
        <v>0</v>
      </c>
      <c r="AF535" s="296" t="e">
        <f t="shared" si="619"/>
        <v>#DIV/0!</v>
      </c>
      <c r="AG535" s="118"/>
      <c r="AH535" s="295" t="e">
        <f t="shared" si="620"/>
        <v>#DIV/0!</v>
      </c>
      <c r="AI535" s="118"/>
      <c r="AJ535" s="117"/>
      <c r="AK535" s="118"/>
      <c r="AL535" s="117"/>
      <c r="AM535" s="117"/>
      <c r="AN535" s="117"/>
      <c r="AO535" s="117"/>
      <c r="AP535" s="123"/>
      <c r="AQ535" s="117"/>
      <c r="AR535" s="117"/>
      <c r="AS535" s="117"/>
      <c r="AT535" s="123"/>
      <c r="AU535" s="117"/>
      <c r="AV535" s="117"/>
      <c r="AW535" s="117"/>
      <c r="AX535" s="118">
        <f t="shared" ref="AX535:AX540" si="635">AZ535</f>
        <v>0</v>
      </c>
      <c r="AY535" s="195" t="e">
        <f t="shared" si="585"/>
        <v>#DIV/0!</v>
      </c>
      <c r="AZ535" s="118">
        <f>L535-Y535</f>
        <v>0</v>
      </c>
      <c r="BA535" s="231" t="e">
        <f>AZ535/L535</f>
        <v>#DIV/0!</v>
      </c>
      <c r="BB535" s="118"/>
      <c r="BC535" s="117"/>
      <c r="BD535" s="118"/>
      <c r="BE535" s="117"/>
    </row>
    <row r="536" spans="2:57" s="120" customFormat="1" ht="58.5" hidden="1" customHeight="1" x14ac:dyDescent="0.25">
      <c r="B536" s="299"/>
      <c r="C536" s="176" t="s">
        <v>328</v>
      </c>
      <c r="D536" s="117"/>
      <c r="E536" s="117"/>
      <c r="F536" s="117"/>
      <c r="G536" s="117"/>
      <c r="H536" s="123"/>
      <c r="I536" s="117"/>
      <c r="J536" s="117"/>
      <c r="K536" s="123">
        <f>L536</f>
        <v>0</v>
      </c>
      <c r="L536" s="117">
        <f>L537</f>
        <v>0</v>
      </c>
      <c r="M536" s="117"/>
      <c r="N536" s="117"/>
      <c r="O536" s="117">
        <f t="shared" si="633"/>
        <v>0</v>
      </c>
      <c r="P536" s="106" t="e">
        <f t="shared" si="623"/>
        <v>#DIV/0!</v>
      </c>
      <c r="Q536" s="117">
        <f>Q537</f>
        <v>0</v>
      </c>
      <c r="R536" s="106" t="e">
        <f t="shared" si="624"/>
        <v>#DIV/0!</v>
      </c>
      <c r="S536" s="123"/>
      <c r="T536" s="518"/>
      <c r="U536" s="123"/>
      <c r="V536" s="117"/>
      <c r="W536" s="117">
        <f t="shared" si="634"/>
        <v>0</v>
      </c>
      <c r="X536" s="231" t="e">
        <f t="shared" si="617"/>
        <v>#DIV/0!</v>
      </c>
      <c r="Y536" s="118"/>
      <c r="Z536" s="231" t="e">
        <f t="shared" si="618"/>
        <v>#DIV/0!</v>
      </c>
      <c r="AA536" s="117"/>
      <c r="AB536" s="117"/>
      <c r="AC536" s="117"/>
      <c r="AD536" s="117"/>
      <c r="AE536" s="118">
        <f>AG536</f>
        <v>0</v>
      </c>
      <c r="AF536" s="296" t="e">
        <f t="shared" si="619"/>
        <v>#DIV/0!</v>
      </c>
      <c r="AG536" s="118">
        <f>AG537</f>
        <v>0</v>
      </c>
      <c r="AH536" s="295" t="e">
        <f t="shared" si="620"/>
        <v>#DIV/0!</v>
      </c>
      <c r="AI536" s="21"/>
      <c r="AJ536" s="117"/>
      <c r="AK536" s="21"/>
      <c r="AL536" s="117"/>
      <c r="AM536" s="117"/>
      <c r="AN536" s="117"/>
      <c r="AO536" s="117"/>
      <c r="AP536" s="123"/>
      <c r="AQ536" s="117"/>
      <c r="AR536" s="117"/>
      <c r="AS536" s="117"/>
      <c r="AT536" s="123">
        <f>AU536</f>
        <v>0</v>
      </c>
      <c r="AU536" s="117">
        <f>AU537</f>
        <v>0</v>
      </c>
      <c r="AV536" s="117"/>
      <c r="AW536" s="117"/>
      <c r="AX536" s="118">
        <f t="shared" si="635"/>
        <v>0</v>
      </c>
      <c r="AY536" s="195" t="e">
        <f t="shared" si="585"/>
        <v>#DIV/0!</v>
      </c>
      <c r="AZ536" s="118">
        <f>AZ537</f>
        <v>0</v>
      </c>
      <c r="BA536" s="231" t="e">
        <f t="shared" si="621"/>
        <v>#DIV/0!</v>
      </c>
      <c r="BB536" s="418"/>
      <c r="BC536" s="117"/>
      <c r="BD536" s="418"/>
      <c r="BE536" s="117"/>
    </row>
    <row r="537" spans="2:57" s="120" customFormat="1" ht="47.25" hidden="1" customHeight="1" x14ac:dyDescent="0.25">
      <c r="B537" s="299"/>
      <c r="C537" s="117" t="s">
        <v>75</v>
      </c>
      <c r="D537" s="117"/>
      <c r="E537" s="117"/>
      <c r="F537" s="117"/>
      <c r="G537" s="117"/>
      <c r="H537" s="123"/>
      <c r="I537" s="117"/>
      <c r="J537" s="117"/>
      <c r="K537" s="123">
        <f>L537</f>
        <v>0</v>
      </c>
      <c r="L537" s="117"/>
      <c r="M537" s="117"/>
      <c r="N537" s="117"/>
      <c r="O537" s="117">
        <f t="shared" si="633"/>
        <v>0</v>
      </c>
      <c r="P537" s="106" t="e">
        <f t="shared" si="623"/>
        <v>#DIV/0!</v>
      </c>
      <c r="Q537" s="117"/>
      <c r="R537" s="106" t="e">
        <f t="shared" si="624"/>
        <v>#DIV/0!</v>
      </c>
      <c r="S537" s="117"/>
      <c r="T537" s="518"/>
      <c r="U537" s="117"/>
      <c r="V537" s="117"/>
      <c r="W537" s="117">
        <f t="shared" si="634"/>
        <v>0</v>
      </c>
      <c r="X537" s="231" t="e">
        <f t="shared" si="617"/>
        <v>#DIV/0!</v>
      </c>
      <c r="Y537" s="118"/>
      <c r="Z537" s="231" t="e">
        <f t="shared" si="618"/>
        <v>#DIV/0!</v>
      </c>
      <c r="AA537" s="117"/>
      <c r="AB537" s="117"/>
      <c r="AC537" s="117"/>
      <c r="AD537" s="117"/>
      <c r="AE537" s="118">
        <f>AG537</f>
        <v>0</v>
      </c>
      <c r="AF537" s="296" t="e">
        <f t="shared" si="619"/>
        <v>#DIV/0!</v>
      </c>
      <c r="AG537" s="118"/>
      <c r="AH537" s="295" t="e">
        <f t="shared" si="620"/>
        <v>#DIV/0!</v>
      </c>
      <c r="AI537" s="118"/>
      <c r="AJ537" s="117"/>
      <c r="AK537" s="118"/>
      <c r="AL537" s="117"/>
      <c r="AM537" s="117"/>
      <c r="AN537" s="117"/>
      <c r="AO537" s="117"/>
      <c r="AP537" s="123"/>
      <c r="AQ537" s="117"/>
      <c r="AR537" s="117"/>
      <c r="AS537" s="117"/>
      <c r="AT537" s="123">
        <f>AU537</f>
        <v>0</v>
      </c>
      <c r="AU537" s="117">
        <f>L537</f>
        <v>0</v>
      </c>
      <c r="AV537" s="117"/>
      <c r="AW537" s="117"/>
      <c r="AX537" s="118">
        <f t="shared" si="635"/>
        <v>0</v>
      </c>
      <c r="AY537" s="195" t="e">
        <f t="shared" si="585"/>
        <v>#DIV/0!</v>
      </c>
      <c r="AZ537" s="118"/>
      <c r="BA537" s="231" t="e">
        <f t="shared" si="621"/>
        <v>#DIV/0!</v>
      </c>
      <c r="BB537" s="118"/>
      <c r="BC537" s="117"/>
      <c r="BD537" s="118"/>
      <c r="BE537" s="117"/>
    </row>
    <row r="538" spans="2:57" s="283" customFormat="1" ht="49.5" hidden="1" customHeight="1" x14ac:dyDescent="0.2">
      <c r="B538" s="298" t="s">
        <v>67</v>
      </c>
      <c r="C538" s="284" t="s">
        <v>225</v>
      </c>
      <c r="D538" s="103" t="e">
        <f>D539+D548</f>
        <v>#REF!</v>
      </c>
      <c r="E538" s="103" t="e">
        <f>F538+G538</f>
        <v>#REF!</v>
      </c>
      <c r="F538" s="103" t="e">
        <f>F539+F548</f>
        <v>#REF!</v>
      </c>
      <c r="G538" s="103" t="e">
        <f>G539+G548</f>
        <v>#REF!</v>
      </c>
      <c r="H538" s="153" t="e">
        <f t="shared" si="616"/>
        <v>#REF!</v>
      </c>
      <c r="I538" s="103" t="e">
        <f>I539+I548</f>
        <v>#REF!</v>
      </c>
      <c r="J538" s="103"/>
      <c r="K538" s="153">
        <f t="shared" si="622"/>
        <v>628910.07392</v>
      </c>
      <c r="L538" s="517">
        <f>L539+L548</f>
        <v>628910.07392</v>
      </c>
      <c r="M538" s="517">
        <f t="shared" ref="M538:N538" si="636">M539+M548</f>
        <v>0</v>
      </c>
      <c r="N538" s="517">
        <f t="shared" si="636"/>
        <v>0</v>
      </c>
      <c r="O538" s="517">
        <f t="shared" si="633"/>
        <v>0</v>
      </c>
      <c r="P538" s="106">
        <f t="shared" si="623"/>
        <v>0</v>
      </c>
      <c r="Q538" s="517">
        <f>Q539+Q548</f>
        <v>0</v>
      </c>
      <c r="R538" s="106">
        <f t="shared" si="624"/>
        <v>0</v>
      </c>
      <c r="S538" s="517"/>
      <c r="T538" s="518"/>
      <c r="U538" s="517"/>
      <c r="V538" s="517"/>
      <c r="W538" s="517">
        <f t="shared" si="634"/>
        <v>0</v>
      </c>
      <c r="X538" s="231">
        <f t="shared" si="617"/>
        <v>0</v>
      </c>
      <c r="Y538" s="104">
        <f>Y539+Y548</f>
        <v>0</v>
      </c>
      <c r="Z538" s="231">
        <f t="shared" si="618"/>
        <v>0</v>
      </c>
      <c r="AA538" s="103"/>
      <c r="AB538" s="103"/>
      <c r="AC538" s="103">
        <f>AC539+AC548</f>
        <v>0</v>
      </c>
      <c r="AD538" s="103"/>
      <c r="AE538" s="104">
        <f>AG538+AK538</f>
        <v>608598.27698999993</v>
      </c>
      <c r="AF538" s="296">
        <f t="shared" si="619"/>
        <v>0.96770317765241609</v>
      </c>
      <c r="AG538" s="104">
        <f>AG539+AG548</f>
        <v>608598.27698999993</v>
      </c>
      <c r="AH538" s="295">
        <f t="shared" si="620"/>
        <v>0.96770317765241609</v>
      </c>
      <c r="AI538" s="104"/>
      <c r="AJ538" s="103"/>
      <c r="AK538" s="104"/>
      <c r="AL538" s="103"/>
      <c r="AM538" s="103" t="e">
        <f>AM539+AM548</f>
        <v>#REF!</v>
      </c>
      <c r="AN538" s="103"/>
      <c r="AO538" s="103" t="e">
        <f>AO539+AO548</f>
        <v>#REF!</v>
      </c>
      <c r="AP538" s="153" t="e">
        <f t="shared" si="625"/>
        <v>#REF!</v>
      </c>
      <c r="AQ538" s="103" t="e">
        <f>AQ539+AQ548</f>
        <v>#REF!</v>
      </c>
      <c r="AR538" s="103"/>
      <c r="AS538" s="103" t="e">
        <f>AS539+AS548</f>
        <v>#REF!</v>
      </c>
      <c r="AT538" s="153" t="e">
        <f t="shared" si="631"/>
        <v>#REF!</v>
      </c>
      <c r="AU538" s="103" t="e">
        <f>AU539+AU548</f>
        <v>#REF!</v>
      </c>
      <c r="AV538" s="103"/>
      <c r="AW538" s="103"/>
      <c r="AX538" s="104">
        <f t="shared" si="635"/>
        <v>628910.07392</v>
      </c>
      <c r="AY538" s="195">
        <f t="shared" si="585"/>
        <v>1</v>
      </c>
      <c r="AZ538" s="104">
        <f>AZ539+AZ548</f>
        <v>628910.07392</v>
      </c>
      <c r="BA538" s="231">
        <f>AZ538/L538</f>
        <v>1</v>
      </c>
      <c r="BB538" s="104"/>
      <c r="BC538" s="415"/>
      <c r="BD538" s="104"/>
      <c r="BE538" s="415"/>
    </row>
    <row r="539" spans="2:57" s="108" customFormat="1" ht="23.25" hidden="1" customHeight="1" x14ac:dyDescent="0.25">
      <c r="B539" s="302"/>
      <c r="C539" s="159" t="s">
        <v>226</v>
      </c>
      <c r="D539" s="378" t="e">
        <f>D540+D541+D543+D544+#REF!+#REF!+#REF!+#REF!</f>
        <v>#REF!</v>
      </c>
      <c r="E539" s="378" t="e">
        <f>F539</f>
        <v>#REF!</v>
      </c>
      <c r="F539" s="378" t="e">
        <f>F540+F541+F543+F544+#REF!+#REF!+#REF!+#REF!+#REF!</f>
        <v>#REF!</v>
      </c>
      <c r="G539" s="378" t="e">
        <f>G540+G541+G543+G544+#REF!+#REF!+#REF!+#REF!</f>
        <v>#REF!</v>
      </c>
      <c r="H539" s="123" t="e">
        <f>I539</f>
        <v>#REF!</v>
      </c>
      <c r="I539" s="378" t="e">
        <f>I540+I541+I543+I544+#REF!+#REF!+#REF!+#REF!+#REF!</f>
        <v>#REF!</v>
      </c>
      <c r="J539" s="378" t="e">
        <f>J540+J541+J543+J544+#REF!+#REF!+#REF!+#REF!</f>
        <v>#REF!</v>
      </c>
      <c r="K539" s="123">
        <f>L539</f>
        <v>617323.66425000003</v>
      </c>
      <c r="L539" s="514">
        <f>SUM(L540:L547)</f>
        <v>617323.66425000003</v>
      </c>
      <c r="M539" s="514">
        <f t="shared" ref="M539:N539" si="637">SUM(M540:M547)</f>
        <v>0</v>
      </c>
      <c r="N539" s="514">
        <f t="shared" si="637"/>
        <v>0</v>
      </c>
      <c r="O539" s="514">
        <f t="shared" si="633"/>
        <v>0</v>
      </c>
      <c r="P539" s="514">
        <f t="shared" si="623"/>
        <v>0</v>
      </c>
      <c r="Q539" s="514">
        <f>SUM(Q540:Q547)</f>
        <v>0</v>
      </c>
      <c r="R539" s="514">
        <f t="shared" si="624"/>
        <v>0</v>
      </c>
      <c r="S539" s="514"/>
      <c r="T539" s="518"/>
      <c r="U539" s="514"/>
      <c r="V539" s="514"/>
      <c r="W539" s="514">
        <f t="shared" si="634"/>
        <v>0</v>
      </c>
      <c r="X539" s="296">
        <f t="shared" si="617"/>
        <v>0</v>
      </c>
      <c r="Y539" s="111">
        <f>SUM(Y540:Y547)</f>
        <v>0</v>
      </c>
      <c r="Z539" s="296">
        <f t="shared" si="618"/>
        <v>0</v>
      </c>
      <c r="AA539" s="378"/>
      <c r="AB539" s="378"/>
      <c r="AC539" s="111">
        <f t="shared" ref="AC539" si="638">SUM(AC540:AC547)</f>
        <v>0</v>
      </c>
      <c r="AD539" s="378"/>
      <c r="AE539" s="111">
        <f>AG539</f>
        <v>606807.27798999997</v>
      </c>
      <c r="AF539" s="296">
        <f t="shared" si="619"/>
        <v>0.98296455025294283</v>
      </c>
      <c r="AG539" s="111">
        <f>SUM(AG540:AG547)</f>
        <v>606807.27798999997</v>
      </c>
      <c r="AH539" s="295">
        <f t="shared" si="620"/>
        <v>0.98296455025294283</v>
      </c>
      <c r="AI539" s="111"/>
      <c r="AJ539" s="378"/>
      <c r="AK539" s="111"/>
      <c r="AL539" s="378"/>
      <c r="AM539" s="378" t="e">
        <f>AM540+AM541+AM543+AM544+#REF!+#REF!+#REF!+#REF!+#REF!</f>
        <v>#REF!</v>
      </c>
      <c r="AN539" s="378"/>
      <c r="AO539" s="378" t="e">
        <f>AO540+AO541+AO543+AO544+#REF!+#REF!+#REF!+#REF!</f>
        <v>#REF!</v>
      </c>
      <c r="AP539" s="123" t="e">
        <f>AP540+AP541+AP543+AP544+#REF!+#REF!+#REF!+#REF!</f>
        <v>#REF!</v>
      </c>
      <c r="AQ539" s="378" t="e">
        <f>AQ540+AQ541+AQ543+AQ544+#REF!+#REF!+#REF!+#REF!+#REF!</f>
        <v>#REF!</v>
      </c>
      <c r="AR539" s="378"/>
      <c r="AS539" s="378" t="e">
        <f>AS540+AS541+AS543+AS544+#REF!+#REF!+#REF!+#REF!</f>
        <v>#REF!</v>
      </c>
      <c r="AT539" s="123" t="e">
        <f>AT540+AT541+AT543+AT544+#REF!+#REF!+#REF!+#REF!</f>
        <v>#REF!</v>
      </c>
      <c r="AU539" s="378" t="e">
        <f>AU540+AU541+AU543+AU544+#REF!+#REF!+#REF!+#REF!+#REF!</f>
        <v>#REF!</v>
      </c>
      <c r="AV539" s="378"/>
      <c r="AW539" s="378"/>
      <c r="AX539" s="111">
        <f t="shared" si="635"/>
        <v>617323.66425000003</v>
      </c>
      <c r="AY539" s="195">
        <f t="shared" si="585"/>
        <v>1</v>
      </c>
      <c r="AZ539" s="111">
        <f>SUM(AZ540:AZ547)</f>
        <v>617323.66425000003</v>
      </c>
      <c r="BA539" s="231">
        <f t="shared" ref="BA539:BA551" si="639">AZ539/L539</f>
        <v>1</v>
      </c>
      <c r="BB539" s="111"/>
      <c r="BC539" s="413"/>
      <c r="BD539" s="111"/>
      <c r="BE539" s="413"/>
    </row>
    <row r="540" spans="2:57" s="269" customFormat="1" ht="49.5" hidden="1" customHeight="1" x14ac:dyDescent="0.25">
      <c r="B540" s="300"/>
      <c r="C540" s="176" t="s">
        <v>227</v>
      </c>
      <c r="D540" s="281"/>
      <c r="E540" s="281">
        <f>F540</f>
        <v>13538.87753</v>
      </c>
      <c r="F540" s="281">
        <v>13538.87753</v>
      </c>
      <c r="G540" s="281"/>
      <c r="H540" s="153">
        <f t="shared" si="616"/>
        <v>100824.69921999999</v>
      </c>
      <c r="I540" s="281">
        <f>L540-F540</f>
        <v>100824.69921999999</v>
      </c>
      <c r="J540" s="281"/>
      <c r="K540" s="117">
        <f t="shared" si="622"/>
        <v>114363.57674999999</v>
      </c>
      <c r="L540" s="117">
        <v>114363.57674999999</v>
      </c>
      <c r="M540" s="117"/>
      <c r="N540" s="117"/>
      <c r="O540" s="117">
        <f t="shared" si="633"/>
        <v>0</v>
      </c>
      <c r="P540" s="106">
        <f t="shared" si="623"/>
        <v>0</v>
      </c>
      <c r="Q540" s="117"/>
      <c r="R540" s="106">
        <f t="shared" si="624"/>
        <v>0</v>
      </c>
      <c r="S540" s="117"/>
      <c r="T540" s="518"/>
      <c r="U540" s="117"/>
      <c r="V540" s="117"/>
      <c r="W540" s="117">
        <f t="shared" si="634"/>
        <v>0</v>
      </c>
      <c r="X540" s="231">
        <f t="shared" si="617"/>
        <v>0</v>
      </c>
      <c r="Y540" s="118"/>
      <c r="Z540" s="231">
        <f t="shared" si="618"/>
        <v>0</v>
      </c>
      <c r="AA540" s="117"/>
      <c r="AB540" s="117"/>
      <c r="AC540" s="117"/>
      <c r="AD540" s="117"/>
      <c r="AE540" s="118">
        <f>AG540</f>
        <v>106398.75374</v>
      </c>
      <c r="AF540" s="296">
        <f t="shared" si="619"/>
        <v>0.93035524739304731</v>
      </c>
      <c r="AG540" s="118">
        <v>106398.75374</v>
      </c>
      <c r="AH540" s="295">
        <f t="shared" si="620"/>
        <v>0.93035524739304731</v>
      </c>
      <c r="AI540" s="118"/>
      <c r="AJ540" s="117"/>
      <c r="AK540" s="118"/>
      <c r="AL540" s="117"/>
      <c r="AM540" s="281">
        <v>0</v>
      </c>
      <c r="AN540" s="281"/>
      <c r="AO540" s="281"/>
      <c r="AP540" s="153">
        <f t="shared" ref="AP540:AP551" si="640">AQ540</f>
        <v>0</v>
      </c>
      <c r="AQ540" s="281">
        <v>0</v>
      </c>
      <c r="AR540" s="281"/>
      <c r="AS540" s="281"/>
      <c r="AT540" s="153">
        <f t="shared" ref="AT540:AT549" si="641">AU540</f>
        <v>0</v>
      </c>
      <c r="AU540" s="281">
        <v>0</v>
      </c>
      <c r="AV540" s="281"/>
      <c r="AW540" s="281"/>
      <c r="AX540" s="118">
        <f t="shared" si="635"/>
        <v>114363.57674999999</v>
      </c>
      <c r="AY540" s="195">
        <f t="shared" si="585"/>
        <v>1</v>
      </c>
      <c r="AZ540" s="118">
        <f t="shared" ref="AZ540:AZ547" si="642">L540-Y540</f>
        <v>114363.57674999999</v>
      </c>
      <c r="BA540" s="231">
        <f t="shared" si="639"/>
        <v>1</v>
      </c>
      <c r="BB540" s="118"/>
      <c r="BC540" s="117"/>
      <c r="BD540" s="118"/>
      <c r="BE540" s="117"/>
    </row>
    <row r="541" spans="2:57" s="301" customFormat="1" ht="39.75" hidden="1" customHeight="1" x14ac:dyDescent="0.25">
      <c r="B541" s="299"/>
      <c r="C541" s="176" t="s">
        <v>228</v>
      </c>
      <c r="D541" s="117"/>
      <c r="E541" s="117">
        <f t="shared" ref="E541:E544" si="643">F541</f>
        <v>428800</v>
      </c>
      <c r="F541" s="117">
        <v>428800</v>
      </c>
      <c r="G541" s="117"/>
      <c r="H541" s="123">
        <f t="shared" si="616"/>
        <v>71460.087500000023</v>
      </c>
      <c r="I541" s="117">
        <f>L541-F541</f>
        <v>71460.087500000023</v>
      </c>
      <c r="J541" s="117"/>
      <c r="K541" s="117">
        <f t="shared" si="622"/>
        <v>500260.08750000002</v>
      </c>
      <c r="L541" s="117">
        <v>500260.08750000002</v>
      </c>
      <c r="M541" s="117"/>
      <c r="N541" s="117"/>
      <c r="O541" s="117">
        <f t="shared" ref="O541:O548" si="644">Q541+U541</f>
        <v>0</v>
      </c>
      <c r="P541" s="106">
        <f t="shared" si="623"/>
        <v>0</v>
      </c>
      <c r="Q541" s="117"/>
      <c r="R541" s="106">
        <f t="shared" si="624"/>
        <v>0</v>
      </c>
      <c r="S541" s="117"/>
      <c r="T541" s="518"/>
      <c r="U541" s="117"/>
      <c r="V541" s="117"/>
      <c r="W541" s="117">
        <f t="shared" ref="W541:W548" si="645">Y541+AC541</f>
        <v>0</v>
      </c>
      <c r="X541" s="231">
        <f t="shared" si="617"/>
        <v>0</v>
      </c>
      <c r="Y541" s="118"/>
      <c r="Z541" s="231">
        <f t="shared" si="618"/>
        <v>0</v>
      </c>
      <c r="AA541" s="117"/>
      <c r="AB541" s="117"/>
      <c r="AC541" s="117"/>
      <c r="AD541" s="117"/>
      <c r="AE541" s="118">
        <f t="shared" ref="AE541:AE548" si="646">AG541+AK541</f>
        <v>499830.84974999999</v>
      </c>
      <c r="AF541" s="296">
        <f t="shared" si="619"/>
        <v>0.99914197082532585</v>
      </c>
      <c r="AG541" s="118">
        <v>499830.84974999999</v>
      </c>
      <c r="AH541" s="295">
        <f t="shared" si="620"/>
        <v>0.99914197082532585</v>
      </c>
      <c r="AI541" s="118"/>
      <c r="AJ541" s="117"/>
      <c r="AK541" s="118"/>
      <c r="AL541" s="117"/>
      <c r="AM541" s="117">
        <f>AU541-AA541</f>
        <v>510000</v>
      </c>
      <c r="AN541" s="117"/>
      <c r="AO541" s="117"/>
      <c r="AP541" s="123">
        <f t="shared" si="640"/>
        <v>429.23775000002934</v>
      </c>
      <c r="AQ541" s="117">
        <f>AX541-AE541</f>
        <v>429.23775000002934</v>
      </c>
      <c r="AR541" s="117"/>
      <c r="AS541" s="117"/>
      <c r="AT541" s="123">
        <f t="shared" si="641"/>
        <v>510000</v>
      </c>
      <c r="AU541" s="117">
        <v>510000</v>
      </c>
      <c r="AV541" s="117"/>
      <c r="AW541" s="117"/>
      <c r="AX541" s="118">
        <f t="shared" ref="AX541:AX547" si="647">AZ541+BD541</f>
        <v>500260.08750000002</v>
      </c>
      <c r="AY541" s="195">
        <f t="shared" si="585"/>
        <v>1</v>
      </c>
      <c r="AZ541" s="118">
        <f t="shared" si="642"/>
        <v>500260.08750000002</v>
      </c>
      <c r="BA541" s="231">
        <f t="shared" si="639"/>
        <v>1</v>
      </c>
      <c r="BB541" s="118"/>
      <c r="BC541" s="117"/>
      <c r="BD541" s="118"/>
      <c r="BE541" s="117"/>
    </row>
    <row r="542" spans="2:57" s="301" customFormat="1" ht="117.75" hidden="1" customHeight="1" x14ac:dyDescent="0.25">
      <c r="B542" s="299"/>
      <c r="C542" s="176" t="s">
        <v>407</v>
      </c>
      <c r="D542" s="117"/>
      <c r="E542" s="117"/>
      <c r="F542" s="117"/>
      <c r="G542" s="117"/>
      <c r="H542" s="123"/>
      <c r="I542" s="117"/>
      <c r="J542" s="117"/>
      <c r="K542" s="117">
        <f t="shared" si="622"/>
        <v>600</v>
      </c>
      <c r="L542" s="117">
        <v>600</v>
      </c>
      <c r="M542" s="117"/>
      <c r="N542" s="117"/>
      <c r="O542" s="117">
        <f t="shared" si="644"/>
        <v>0</v>
      </c>
      <c r="P542" s="106">
        <f t="shared" si="623"/>
        <v>0</v>
      </c>
      <c r="Q542" s="117"/>
      <c r="R542" s="106">
        <f t="shared" si="624"/>
        <v>0</v>
      </c>
      <c r="S542" s="117"/>
      <c r="T542" s="518"/>
      <c r="U542" s="117"/>
      <c r="V542" s="117"/>
      <c r="W542" s="117">
        <f t="shared" si="645"/>
        <v>0</v>
      </c>
      <c r="X542" s="231">
        <f t="shared" si="617"/>
        <v>0</v>
      </c>
      <c r="Y542" s="118"/>
      <c r="Z542" s="231">
        <f t="shared" si="618"/>
        <v>0</v>
      </c>
      <c r="AA542" s="117"/>
      <c r="AB542" s="117"/>
      <c r="AC542" s="117"/>
      <c r="AD542" s="117"/>
      <c r="AE542" s="118">
        <f t="shared" si="646"/>
        <v>577.67449999999997</v>
      </c>
      <c r="AF542" s="296">
        <f t="shared" si="619"/>
        <v>0.96279083333333326</v>
      </c>
      <c r="AG542" s="118">
        <v>577.67449999999997</v>
      </c>
      <c r="AH542" s="295">
        <f t="shared" si="620"/>
        <v>0.96279083333333326</v>
      </c>
      <c r="AI542" s="118"/>
      <c r="AJ542" s="117"/>
      <c r="AK542" s="118"/>
      <c r="AL542" s="117"/>
      <c r="AM542" s="117"/>
      <c r="AN542" s="117"/>
      <c r="AO542" s="117"/>
      <c r="AP542" s="123"/>
      <c r="AQ542" s="117"/>
      <c r="AR542" s="117"/>
      <c r="AS542" s="117"/>
      <c r="AT542" s="123"/>
      <c r="AU542" s="117"/>
      <c r="AV542" s="117"/>
      <c r="AW542" s="117"/>
      <c r="AX542" s="118">
        <f t="shared" si="647"/>
        <v>600</v>
      </c>
      <c r="AY542" s="195">
        <f t="shared" si="585"/>
        <v>1</v>
      </c>
      <c r="AZ542" s="118">
        <f t="shared" si="642"/>
        <v>600</v>
      </c>
      <c r="BA542" s="231">
        <f t="shared" si="639"/>
        <v>1</v>
      </c>
      <c r="BB542" s="118"/>
      <c r="BC542" s="117"/>
      <c r="BD542" s="118"/>
      <c r="BE542" s="117"/>
    </row>
    <row r="543" spans="2:57" s="301" customFormat="1" ht="49.5" hidden="1" customHeight="1" x14ac:dyDescent="0.25">
      <c r="B543" s="299"/>
      <c r="C543" s="176" t="s">
        <v>329</v>
      </c>
      <c r="D543" s="117"/>
      <c r="E543" s="117">
        <f t="shared" si="643"/>
        <v>0</v>
      </c>
      <c r="F543" s="117"/>
      <c r="G543" s="117"/>
      <c r="H543" s="123">
        <f t="shared" si="616"/>
        <v>0</v>
      </c>
      <c r="I543" s="117"/>
      <c r="J543" s="117"/>
      <c r="K543" s="117">
        <f t="shared" si="622"/>
        <v>0</v>
      </c>
      <c r="L543" s="117">
        <v>0</v>
      </c>
      <c r="M543" s="117"/>
      <c r="N543" s="117"/>
      <c r="O543" s="117">
        <f t="shared" si="644"/>
        <v>0</v>
      </c>
      <c r="P543" s="106" t="e">
        <f t="shared" si="623"/>
        <v>#DIV/0!</v>
      </c>
      <c r="Q543" s="117"/>
      <c r="R543" s="106" t="e">
        <f t="shared" si="624"/>
        <v>#DIV/0!</v>
      </c>
      <c r="S543" s="117"/>
      <c r="T543" s="518"/>
      <c r="U543" s="117"/>
      <c r="V543" s="117"/>
      <c r="W543" s="117">
        <f t="shared" si="645"/>
        <v>0</v>
      </c>
      <c r="X543" s="231" t="e">
        <f t="shared" si="617"/>
        <v>#DIV/0!</v>
      </c>
      <c r="Y543" s="118"/>
      <c r="Z543" s="231" t="e">
        <f t="shared" si="618"/>
        <v>#DIV/0!</v>
      </c>
      <c r="AA543" s="117"/>
      <c r="AB543" s="117"/>
      <c r="AC543" s="117"/>
      <c r="AD543" s="117"/>
      <c r="AE543" s="118">
        <f t="shared" si="646"/>
        <v>0</v>
      </c>
      <c r="AF543" s="296" t="e">
        <f t="shared" si="619"/>
        <v>#DIV/0!</v>
      </c>
      <c r="AG543" s="118"/>
      <c r="AH543" s="295" t="e">
        <f t="shared" si="620"/>
        <v>#DIV/0!</v>
      </c>
      <c r="AI543" s="118"/>
      <c r="AJ543" s="117"/>
      <c r="AK543" s="118"/>
      <c r="AL543" s="117"/>
      <c r="AM543" s="117"/>
      <c r="AN543" s="117"/>
      <c r="AO543" s="117"/>
      <c r="AP543" s="123">
        <f t="shared" si="640"/>
        <v>0</v>
      </c>
      <c r="AQ543" s="117"/>
      <c r="AR543" s="117"/>
      <c r="AS543" s="117"/>
      <c r="AT543" s="123">
        <f t="shared" si="641"/>
        <v>0</v>
      </c>
      <c r="AU543" s="117"/>
      <c r="AV543" s="117"/>
      <c r="AW543" s="117"/>
      <c r="AX543" s="118">
        <f t="shared" si="647"/>
        <v>0</v>
      </c>
      <c r="AY543" s="195" t="e">
        <f t="shared" si="585"/>
        <v>#DIV/0!</v>
      </c>
      <c r="AZ543" s="118">
        <f t="shared" si="642"/>
        <v>0</v>
      </c>
      <c r="BA543" s="231" t="e">
        <f t="shared" si="639"/>
        <v>#DIV/0!</v>
      </c>
      <c r="BB543" s="118"/>
      <c r="BC543" s="117"/>
      <c r="BD543" s="118"/>
      <c r="BE543" s="117"/>
    </row>
    <row r="544" spans="2:57" s="301" customFormat="1" ht="104.25" hidden="1" customHeight="1" x14ac:dyDescent="0.25">
      <c r="B544" s="299"/>
      <c r="C544" s="176" t="s">
        <v>341</v>
      </c>
      <c r="D544" s="117"/>
      <c r="E544" s="117">
        <f t="shared" si="643"/>
        <v>6000</v>
      </c>
      <c r="F544" s="117">
        <v>6000</v>
      </c>
      <c r="G544" s="117"/>
      <c r="H544" s="123">
        <f t="shared" si="616"/>
        <v>-4500</v>
      </c>
      <c r="I544" s="117">
        <f t="shared" ref="I544" si="648">L544-F544</f>
        <v>-4500</v>
      </c>
      <c r="J544" s="117"/>
      <c r="K544" s="117">
        <f t="shared" si="622"/>
        <v>1500</v>
      </c>
      <c r="L544" s="117">
        <v>1500</v>
      </c>
      <c r="M544" s="117"/>
      <c r="N544" s="117"/>
      <c r="O544" s="117">
        <f t="shared" si="644"/>
        <v>0</v>
      </c>
      <c r="P544" s="106">
        <f t="shared" si="623"/>
        <v>0</v>
      </c>
      <c r="Q544" s="117"/>
      <c r="R544" s="106">
        <f t="shared" si="624"/>
        <v>0</v>
      </c>
      <c r="S544" s="117"/>
      <c r="T544" s="518"/>
      <c r="U544" s="117"/>
      <c r="V544" s="117"/>
      <c r="W544" s="117">
        <f t="shared" si="645"/>
        <v>0</v>
      </c>
      <c r="X544" s="231">
        <f t="shared" si="617"/>
        <v>0</v>
      </c>
      <c r="Y544" s="118"/>
      <c r="Z544" s="231">
        <f t="shared" si="618"/>
        <v>0</v>
      </c>
      <c r="AA544" s="117"/>
      <c r="AB544" s="117"/>
      <c r="AC544" s="117"/>
      <c r="AD544" s="117"/>
      <c r="AE544" s="118">
        <f t="shared" si="646"/>
        <v>0</v>
      </c>
      <c r="AF544" s="296">
        <f t="shared" si="619"/>
        <v>0</v>
      </c>
      <c r="AG544" s="118"/>
      <c r="AH544" s="295">
        <f t="shared" si="620"/>
        <v>0</v>
      </c>
      <c r="AI544" s="118"/>
      <c r="AJ544" s="117"/>
      <c r="AK544" s="118"/>
      <c r="AL544" s="117"/>
      <c r="AM544" s="117">
        <v>0</v>
      </c>
      <c r="AN544" s="117"/>
      <c r="AO544" s="117"/>
      <c r="AP544" s="123">
        <f t="shared" si="640"/>
        <v>0</v>
      </c>
      <c r="AQ544" s="117">
        <v>0</v>
      </c>
      <c r="AR544" s="117"/>
      <c r="AS544" s="117"/>
      <c r="AT544" s="123">
        <f t="shared" si="641"/>
        <v>0</v>
      </c>
      <c r="AU544" s="117">
        <v>0</v>
      </c>
      <c r="AV544" s="117"/>
      <c r="AW544" s="117"/>
      <c r="AX544" s="118">
        <f t="shared" si="647"/>
        <v>1500</v>
      </c>
      <c r="AY544" s="195">
        <f t="shared" si="585"/>
        <v>1</v>
      </c>
      <c r="AZ544" s="118">
        <f t="shared" si="642"/>
        <v>1500</v>
      </c>
      <c r="BA544" s="231">
        <f t="shared" si="639"/>
        <v>1</v>
      </c>
      <c r="BB544" s="118"/>
      <c r="BC544" s="117"/>
      <c r="BD544" s="118"/>
      <c r="BE544" s="117"/>
    </row>
    <row r="545" spans="2:59" s="301" customFormat="1" ht="79.5" hidden="1" customHeight="1" x14ac:dyDescent="0.25">
      <c r="B545" s="299"/>
      <c r="C545" s="176" t="s">
        <v>376</v>
      </c>
      <c r="D545" s="117"/>
      <c r="E545" s="117"/>
      <c r="F545" s="117"/>
      <c r="G545" s="117"/>
      <c r="H545" s="123"/>
      <c r="I545" s="117"/>
      <c r="J545" s="117"/>
      <c r="K545" s="117">
        <f t="shared" si="622"/>
        <v>600</v>
      </c>
      <c r="L545" s="117">
        <v>600</v>
      </c>
      <c r="M545" s="117"/>
      <c r="N545" s="117"/>
      <c r="O545" s="117">
        <f t="shared" si="644"/>
        <v>0</v>
      </c>
      <c r="P545" s="106">
        <f t="shared" si="623"/>
        <v>0</v>
      </c>
      <c r="Q545" s="117"/>
      <c r="R545" s="106">
        <f t="shared" si="624"/>
        <v>0</v>
      </c>
      <c r="S545" s="117"/>
      <c r="T545" s="518"/>
      <c r="U545" s="117"/>
      <c r="V545" s="117"/>
      <c r="W545" s="117">
        <f t="shared" si="645"/>
        <v>0</v>
      </c>
      <c r="X545" s="231">
        <f t="shared" si="617"/>
        <v>0</v>
      </c>
      <c r="Y545" s="118"/>
      <c r="Z545" s="231">
        <f t="shared" si="618"/>
        <v>0</v>
      </c>
      <c r="AA545" s="117"/>
      <c r="AB545" s="117"/>
      <c r="AC545" s="117"/>
      <c r="AD545" s="117"/>
      <c r="AE545" s="118">
        <f t="shared" si="646"/>
        <v>0</v>
      </c>
      <c r="AF545" s="296">
        <f t="shared" si="619"/>
        <v>0</v>
      </c>
      <c r="AG545" s="118"/>
      <c r="AH545" s="295">
        <f t="shared" si="620"/>
        <v>0</v>
      </c>
      <c r="AI545" s="118"/>
      <c r="AJ545" s="117"/>
      <c r="AK545" s="118"/>
      <c r="AL545" s="117"/>
      <c r="AM545" s="117"/>
      <c r="AN545" s="117"/>
      <c r="AO545" s="117"/>
      <c r="AP545" s="123"/>
      <c r="AQ545" s="117"/>
      <c r="AR545" s="117"/>
      <c r="AS545" s="117"/>
      <c r="AT545" s="123"/>
      <c r="AU545" s="117"/>
      <c r="AV545" s="117"/>
      <c r="AW545" s="117"/>
      <c r="AX545" s="118">
        <f t="shared" si="647"/>
        <v>600</v>
      </c>
      <c r="AY545" s="195">
        <f t="shared" si="585"/>
        <v>1</v>
      </c>
      <c r="AZ545" s="118">
        <f t="shared" si="642"/>
        <v>600</v>
      </c>
      <c r="BA545" s="231">
        <f t="shared" si="639"/>
        <v>1</v>
      </c>
      <c r="BB545" s="118"/>
      <c r="BC545" s="117"/>
      <c r="BD545" s="118"/>
      <c r="BE545" s="117"/>
    </row>
    <row r="546" spans="2:59" s="301" customFormat="1" ht="45.75" hidden="1" customHeight="1" x14ac:dyDescent="0.25">
      <c r="B546" s="299"/>
      <c r="C546" s="176" t="s">
        <v>333</v>
      </c>
      <c r="D546" s="117"/>
      <c r="E546" s="117"/>
      <c r="F546" s="117"/>
      <c r="G546" s="117"/>
      <c r="H546" s="123"/>
      <c r="I546" s="117"/>
      <c r="J546" s="117"/>
      <c r="K546" s="117">
        <f t="shared" si="622"/>
        <v>0</v>
      </c>
      <c r="L546" s="117">
        <v>0</v>
      </c>
      <c r="M546" s="117"/>
      <c r="N546" s="117"/>
      <c r="O546" s="117">
        <f t="shared" si="644"/>
        <v>0</v>
      </c>
      <c r="P546" s="106" t="e">
        <f t="shared" si="623"/>
        <v>#DIV/0!</v>
      </c>
      <c r="Q546" s="117"/>
      <c r="R546" s="106" t="e">
        <f t="shared" si="624"/>
        <v>#DIV/0!</v>
      </c>
      <c r="S546" s="117"/>
      <c r="T546" s="518"/>
      <c r="U546" s="117"/>
      <c r="V546" s="117"/>
      <c r="W546" s="117">
        <f t="shared" si="645"/>
        <v>0</v>
      </c>
      <c r="X546" s="231" t="e">
        <f t="shared" si="617"/>
        <v>#DIV/0!</v>
      </c>
      <c r="Y546" s="118"/>
      <c r="Z546" s="231" t="e">
        <f t="shared" si="618"/>
        <v>#DIV/0!</v>
      </c>
      <c r="AA546" s="117"/>
      <c r="AB546" s="117"/>
      <c r="AC546" s="117"/>
      <c r="AD546" s="117"/>
      <c r="AE546" s="118">
        <f t="shared" si="646"/>
        <v>0</v>
      </c>
      <c r="AF546" s="296" t="e">
        <f t="shared" si="619"/>
        <v>#DIV/0!</v>
      </c>
      <c r="AG546" s="118"/>
      <c r="AH546" s="295" t="e">
        <f t="shared" si="620"/>
        <v>#DIV/0!</v>
      </c>
      <c r="AI546" s="118"/>
      <c r="AJ546" s="117"/>
      <c r="AK546" s="118"/>
      <c r="AL546" s="117"/>
      <c r="AM546" s="117"/>
      <c r="AN546" s="117"/>
      <c r="AO546" s="117"/>
      <c r="AP546" s="123"/>
      <c r="AQ546" s="117"/>
      <c r="AR546" s="117"/>
      <c r="AS546" s="117"/>
      <c r="AT546" s="123"/>
      <c r="AU546" s="117"/>
      <c r="AV546" s="117"/>
      <c r="AW546" s="117"/>
      <c r="AX546" s="118">
        <f t="shared" si="647"/>
        <v>0</v>
      </c>
      <c r="AY546" s="195" t="e">
        <f t="shared" si="585"/>
        <v>#DIV/0!</v>
      </c>
      <c r="AZ546" s="118">
        <f t="shared" si="642"/>
        <v>0</v>
      </c>
      <c r="BA546" s="231" t="e">
        <f t="shared" si="639"/>
        <v>#DIV/0!</v>
      </c>
      <c r="BB546" s="118"/>
      <c r="BC546" s="117"/>
      <c r="BD546" s="118"/>
      <c r="BE546" s="117"/>
    </row>
    <row r="547" spans="2:59" s="301" customFormat="1" ht="48" hidden="1" customHeight="1" x14ac:dyDescent="0.25">
      <c r="B547" s="299"/>
      <c r="C547" s="176" t="s">
        <v>334</v>
      </c>
      <c r="D547" s="117"/>
      <c r="E547" s="117"/>
      <c r="F547" s="117"/>
      <c r="G547" s="117"/>
      <c r="H547" s="123"/>
      <c r="I547" s="117"/>
      <c r="J547" s="117"/>
      <c r="K547" s="117">
        <f t="shared" si="622"/>
        <v>0</v>
      </c>
      <c r="L547" s="117">
        <v>0</v>
      </c>
      <c r="M547" s="117"/>
      <c r="N547" s="117"/>
      <c r="O547" s="117">
        <f t="shared" si="644"/>
        <v>0</v>
      </c>
      <c r="P547" s="106" t="e">
        <f t="shared" si="623"/>
        <v>#DIV/0!</v>
      </c>
      <c r="Q547" s="117"/>
      <c r="R547" s="106" t="e">
        <f t="shared" si="624"/>
        <v>#DIV/0!</v>
      </c>
      <c r="S547" s="117"/>
      <c r="T547" s="518"/>
      <c r="U547" s="117"/>
      <c r="V547" s="117"/>
      <c r="W547" s="117">
        <f t="shared" si="645"/>
        <v>0</v>
      </c>
      <c r="X547" s="231" t="e">
        <f t="shared" si="617"/>
        <v>#DIV/0!</v>
      </c>
      <c r="Y547" s="118"/>
      <c r="Z547" s="231" t="e">
        <f t="shared" si="618"/>
        <v>#DIV/0!</v>
      </c>
      <c r="AA547" s="117"/>
      <c r="AB547" s="117"/>
      <c r="AC547" s="117"/>
      <c r="AD547" s="117"/>
      <c r="AE547" s="118">
        <f t="shared" si="646"/>
        <v>0</v>
      </c>
      <c r="AF547" s="296" t="e">
        <f t="shared" si="619"/>
        <v>#DIV/0!</v>
      </c>
      <c r="AG547" s="118"/>
      <c r="AH547" s="295" t="e">
        <f t="shared" si="620"/>
        <v>#DIV/0!</v>
      </c>
      <c r="AI547" s="118"/>
      <c r="AJ547" s="117"/>
      <c r="AK547" s="118"/>
      <c r="AL547" s="117"/>
      <c r="AM547" s="117"/>
      <c r="AN547" s="117"/>
      <c r="AO547" s="117"/>
      <c r="AP547" s="123"/>
      <c r="AQ547" s="117"/>
      <c r="AR547" s="117"/>
      <c r="AS547" s="117"/>
      <c r="AT547" s="123"/>
      <c r="AU547" s="117"/>
      <c r="AV547" s="117"/>
      <c r="AW547" s="117"/>
      <c r="AX547" s="118">
        <f t="shared" si="647"/>
        <v>0</v>
      </c>
      <c r="AY547" s="195" t="e">
        <f t="shared" si="585"/>
        <v>#DIV/0!</v>
      </c>
      <c r="AZ547" s="118">
        <f t="shared" si="642"/>
        <v>0</v>
      </c>
      <c r="BA547" s="231" t="e">
        <f t="shared" si="639"/>
        <v>#DIV/0!</v>
      </c>
      <c r="BB547" s="118"/>
      <c r="BC547" s="117"/>
      <c r="BD547" s="118"/>
      <c r="BE547" s="117"/>
    </row>
    <row r="548" spans="2:59" s="108" customFormat="1" ht="23.25" hidden="1" customHeight="1" x14ac:dyDescent="0.25">
      <c r="B548" s="302"/>
      <c r="C548" s="159" t="s">
        <v>229</v>
      </c>
      <c r="D548" s="447"/>
      <c r="E548" s="447">
        <f>F548+G548</f>
        <v>10700</v>
      </c>
      <c r="F548" s="447">
        <f>F549+F550+F551</f>
        <v>10700</v>
      </c>
      <c r="G548" s="447">
        <f>G551</f>
        <v>0</v>
      </c>
      <c r="H548" s="123">
        <f t="shared" si="616"/>
        <v>-10700</v>
      </c>
      <c r="I548" s="447">
        <f>I549+I550</f>
        <v>-10700</v>
      </c>
      <c r="J548" s="447"/>
      <c r="K548" s="123">
        <f t="shared" si="622"/>
        <v>11586.409669999999</v>
      </c>
      <c r="L548" s="514">
        <f>SUM(L549:L551)</f>
        <v>11586.409669999999</v>
      </c>
      <c r="M548" s="514"/>
      <c r="N548" s="514">
        <f>N551</f>
        <v>0</v>
      </c>
      <c r="O548" s="514">
        <f t="shared" si="644"/>
        <v>0</v>
      </c>
      <c r="P548" s="514">
        <f t="shared" si="623"/>
        <v>0</v>
      </c>
      <c r="Q548" s="514">
        <f>SUM(Q549:Q551)</f>
        <v>0</v>
      </c>
      <c r="R548" s="514">
        <f t="shared" si="624"/>
        <v>0</v>
      </c>
      <c r="S548" s="514"/>
      <c r="T548" s="518"/>
      <c r="U548" s="514"/>
      <c r="V548" s="514"/>
      <c r="W548" s="514">
        <f t="shared" si="645"/>
        <v>0</v>
      </c>
      <c r="X548" s="296">
        <f t="shared" si="617"/>
        <v>0</v>
      </c>
      <c r="Y548" s="111">
        <f>SUM(Y549:Y551)</f>
        <v>0</v>
      </c>
      <c r="Z548" s="296">
        <f t="shared" si="618"/>
        <v>0</v>
      </c>
      <c r="AA548" s="447"/>
      <c r="AB548" s="447"/>
      <c r="AC548" s="447"/>
      <c r="AD548" s="447"/>
      <c r="AE548" s="111">
        <f t="shared" si="646"/>
        <v>1790.999</v>
      </c>
      <c r="AF548" s="296">
        <f t="shared" si="619"/>
        <v>0.15457756552811414</v>
      </c>
      <c r="AG548" s="456">
        <f>SUM(AG549:AG551)</f>
        <v>1790.999</v>
      </c>
      <c r="AH548" s="296">
        <f t="shared" si="620"/>
        <v>0.15457756552811414</v>
      </c>
      <c r="AI548" s="111"/>
      <c r="AJ548" s="447"/>
      <c r="AK548" s="111"/>
      <c r="AL548" s="447"/>
      <c r="AM548" s="447" t="e">
        <f>AM549+AM550+AM551+#REF!</f>
        <v>#REF!</v>
      </c>
      <c r="AN548" s="447"/>
      <c r="AO548" s="447">
        <f>AO551</f>
        <v>0</v>
      </c>
      <c r="AP548" s="123">
        <f t="shared" si="640"/>
        <v>0</v>
      </c>
      <c r="AQ548" s="447">
        <f>AQ549+AQ550</f>
        <v>0</v>
      </c>
      <c r="AR548" s="447"/>
      <c r="AS548" s="447">
        <f>AS551</f>
        <v>0</v>
      </c>
      <c r="AT548" s="123" t="e">
        <f t="shared" si="641"/>
        <v>#REF!</v>
      </c>
      <c r="AU548" s="447" t="e">
        <f>AU549+AU550+AU551+#REF!</f>
        <v>#REF!</v>
      </c>
      <c r="AV548" s="447"/>
      <c r="AW548" s="447"/>
      <c r="AX548" s="111">
        <f t="shared" ref="AX548" si="649">AZ548+BD548</f>
        <v>11586.409669999999</v>
      </c>
      <c r="AY548" s="192">
        <f t="shared" si="585"/>
        <v>1</v>
      </c>
      <c r="AZ548" s="111">
        <f>AZ549+AZ550+AZ551</f>
        <v>11586.409669999999</v>
      </c>
      <c r="BA548" s="231">
        <f t="shared" si="639"/>
        <v>1</v>
      </c>
      <c r="BB548" s="111"/>
      <c r="BC548" s="447"/>
      <c r="BD548" s="111"/>
      <c r="BE548" s="447"/>
    </row>
    <row r="549" spans="2:59" s="120" customFormat="1" ht="145.5" hidden="1" customHeight="1" x14ac:dyDescent="0.25">
      <c r="B549" s="299"/>
      <c r="C549" s="176" t="s">
        <v>342</v>
      </c>
      <c r="D549" s="117"/>
      <c r="E549" s="117">
        <f>F549</f>
        <v>700</v>
      </c>
      <c r="F549" s="117">
        <v>700</v>
      </c>
      <c r="G549" s="117"/>
      <c r="H549" s="123">
        <f t="shared" si="616"/>
        <v>-700</v>
      </c>
      <c r="I549" s="117">
        <f>L549-F549</f>
        <v>-700</v>
      </c>
      <c r="J549" s="117"/>
      <c r="K549" s="117">
        <f t="shared" si="622"/>
        <v>0</v>
      </c>
      <c r="L549" s="117">
        <v>0</v>
      </c>
      <c r="M549" s="117"/>
      <c r="N549" s="117"/>
      <c r="O549" s="117">
        <f>Q549</f>
        <v>0</v>
      </c>
      <c r="P549" s="106" t="e">
        <f t="shared" si="623"/>
        <v>#DIV/0!</v>
      </c>
      <c r="Q549" s="117"/>
      <c r="R549" s="106" t="e">
        <f t="shared" si="624"/>
        <v>#DIV/0!</v>
      </c>
      <c r="S549" s="117"/>
      <c r="T549" s="518"/>
      <c r="U549" s="117"/>
      <c r="V549" s="117"/>
      <c r="W549" s="117">
        <f>Y549</f>
        <v>0</v>
      </c>
      <c r="X549" s="231" t="e">
        <f t="shared" si="617"/>
        <v>#DIV/0!</v>
      </c>
      <c r="Y549" s="118"/>
      <c r="Z549" s="231" t="e">
        <f t="shared" si="618"/>
        <v>#DIV/0!</v>
      </c>
      <c r="AA549" s="117"/>
      <c r="AB549" s="117"/>
      <c r="AC549" s="117"/>
      <c r="AD549" s="117"/>
      <c r="AE549" s="118">
        <f>AG549</f>
        <v>0</v>
      </c>
      <c r="AF549" s="296" t="e">
        <f t="shared" si="619"/>
        <v>#DIV/0!</v>
      </c>
      <c r="AG549" s="118"/>
      <c r="AH549" s="295" t="e">
        <f t="shared" si="620"/>
        <v>#DIV/0!</v>
      </c>
      <c r="AI549" s="118"/>
      <c r="AJ549" s="117"/>
      <c r="AK549" s="118"/>
      <c r="AL549" s="117"/>
      <c r="AM549" s="117">
        <f>AU549-AA549</f>
        <v>0</v>
      </c>
      <c r="AN549" s="117"/>
      <c r="AO549" s="117"/>
      <c r="AP549" s="123">
        <f t="shared" si="640"/>
        <v>0</v>
      </c>
      <c r="AQ549" s="117">
        <f>AX549-AE549</f>
        <v>0</v>
      </c>
      <c r="AR549" s="117"/>
      <c r="AS549" s="117"/>
      <c r="AT549" s="123">
        <f t="shared" si="641"/>
        <v>0</v>
      </c>
      <c r="AU549" s="117">
        <v>0</v>
      </c>
      <c r="AV549" s="117"/>
      <c r="AW549" s="117"/>
      <c r="AX549" s="118">
        <f>AZ549</f>
        <v>0</v>
      </c>
      <c r="AY549" s="195" t="e">
        <f t="shared" si="585"/>
        <v>#DIV/0!</v>
      </c>
      <c r="AZ549" s="118">
        <f>L549-Y549</f>
        <v>0</v>
      </c>
      <c r="BA549" s="231" t="e">
        <f t="shared" si="639"/>
        <v>#DIV/0!</v>
      </c>
      <c r="BB549" s="118"/>
      <c r="BC549" s="117"/>
      <c r="BD549" s="118"/>
      <c r="BE549" s="117"/>
    </row>
    <row r="550" spans="2:59" s="120" customFormat="1" ht="63" hidden="1" customHeight="1" x14ac:dyDescent="0.25">
      <c r="B550" s="299"/>
      <c r="C550" s="176" t="s">
        <v>329</v>
      </c>
      <c r="D550" s="117"/>
      <c r="E550" s="117">
        <f>F550</f>
        <v>10000</v>
      </c>
      <c r="F550" s="117">
        <v>10000</v>
      </c>
      <c r="G550" s="117"/>
      <c r="H550" s="123">
        <f t="shared" si="616"/>
        <v>-10000</v>
      </c>
      <c r="I550" s="117">
        <f>L550-F550</f>
        <v>-10000</v>
      </c>
      <c r="J550" s="117"/>
      <c r="K550" s="117">
        <f t="shared" si="622"/>
        <v>0</v>
      </c>
      <c r="L550" s="117">
        <v>0</v>
      </c>
      <c r="M550" s="117"/>
      <c r="N550" s="117"/>
      <c r="O550" s="117">
        <f>Q550</f>
        <v>0</v>
      </c>
      <c r="P550" s="106" t="e">
        <f t="shared" si="623"/>
        <v>#DIV/0!</v>
      </c>
      <c r="Q550" s="117"/>
      <c r="R550" s="106" t="e">
        <f t="shared" si="624"/>
        <v>#DIV/0!</v>
      </c>
      <c r="S550" s="117"/>
      <c r="T550" s="518"/>
      <c r="U550" s="117"/>
      <c r="V550" s="117"/>
      <c r="W550" s="117">
        <f>Y550</f>
        <v>0</v>
      </c>
      <c r="X550" s="231" t="e">
        <f t="shared" si="617"/>
        <v>#DIV/0!</v>
      </c>
      <c r="Y550" s="118"/>
      <c r="Z550" s="231" t="e">
        <f t="shared" si="618"/>
        <v>#DIV/0!</v>
      </c>
      <c r="AA550" s="117"/>
      <c r="AB550" s="117"/>
      <c r="AC550" s="117"/>
      <c r="AD550" s="117"/>
      <c r="AE550" s="118">
        <f>AG550</f>
        <v>0</v>
      </c>
      <c r="AF550" s="296" t="e">
        <f t="shared" si="619"/>
        <v>#DIV/0!</v>
      </c>
      <c r="AG550" s="118"/>
      <c r="AH550" s="295" t="e">
        <f t="shared" si="620"/>
        <v>#DIV/0!</v>
      </c>
      <c r="AI550" s="118"/>
      <c r="AJ550" s="117"/>
      <c r="AK550" s="118"/>
      <c r="AL550" s="117"/>
      <c r="AM550" s="117">
        <v>0</v>
      </c>
      <c r="AN550" s="117"/>
      <c r="AO550" s="117"/>
      <c r="AP550" s="123">
        <f t="shared" si="640"/>
        <v>0</v>
      </c>
      <c r="AQ550" s="117">
        <v>0</v>
      </c>
      <c r="AR550" s="117"/>
      <c r="AS550" s="117"/>
      <c r="AT550" s="123">
        <f>AU550</f>
        <v>2500</v>
      </c>
      <c r="AU550" s="117">
        <v>2500</v>
      </c>
      <c r="AV550" s="117"/>
      <c r="AW550" s="117"/>
      <c r="AX550" s="118">
        <f>AZ550</f>
        <v>0</v>
      </c>
      <c r="AY550" s="195" t="e">
        <f t="shared" si="585"/>
        <v>#DIV/0!</v>
      </c>
      <c r="AZ550" s="118">
        <f t="shared" ref="AZ550:AZ551" si="650">L550-Y550</f>
        <v>0</v>
      </c>
      <c r="BA550" s="231" t="e">
        <f t="shared" si="639"/>
        <v>#DIV/0!</v>
      </c>
      <c r="BB550" s="118"/>
      <c r="BC550" s="117"/>
      <c r="BD550" s="118"/>
      <c r="BE550" s="117"/>
    </row>
    <row r="551" spans="2:59" s="303" customFormat="1" ht="66" hidden="1" customHeight="1" x14ac:dyDescent="0.25">
      <c r="B551" s="300"/>
      <c r="C551" s="176" t="s">
        <v>340</v>
      </c>
      <c r="D551" s="281"/>
      <c r="E551" s="281">
        <f>F551+G551</f>
        <v>0</v>
      </c>
      <c r="F551" s="281">
        <v>0</v>
      </c>
      <c r="G551" s="281"/>
      <c r="H551" s="153">
        <f t="shared" si="616"/>
        <v>11586.409669999999</v>
      </c>
      <c r="I551" s="281">
        <f>L551-F551</f>
        <v>11586.409669999999</v>
      </c>
      <c r="J551" s="281"/>
      <c r="K551" s="117">
        <f t="shared" si="622"/>
        <v>11586.409669999999</v>
      </c>
      <c r="L551" s="117">
        <v>11586.409669999999</v>
      </c>
      <c r="M551" s="281"/>
      <c r="N551" s="281"/>
      <c r="O551" s="117">
        <f>Q551</f>
        <v>0</v>
      </c>
      <c r="P551" s="106">
        <f t="shared" si="623"/>
        <v>0</v>
      </c>
      <c r="Q551" s="281"/>
      <c r="R551" s="106">
        <f t="shared" si="624"/>
        <v>0</v>
      </c>
      <c r="S551" s="281"/>
      <c r="T551" s="518"/>
      <c r="U551" s="281"/>
      <c r="V551" s="281"/>
      <c r="W551" s="117">
        <f>Y551</f>
        <v>0</v>
      </c>
      <c r="X551" s="231">
        <f t="shared" si="617"/>
        <v>0</v>
      </c>
      <c r="Y551" s="118"/>
      <c r="Z551" s="231">
        <f t="shared" si="618"/>
        <v>0</v>
      </c>
      <c r="AA551" s="281"/>
      <c r="AB551" s="281"/>
      <c r="AC551" s="281"/>
      <c r="AD551" s="281"/>
      <c r="AE551" s="118">
        <f>AG551</f>
        <v>1790.999</v>
      </c>
      <c r="AF551" s="296">
        <f t="shared" si="619"/>
        <v>0.15457756552811414</v>
      </c>
      <c r="AG551" s="118">
        <v>1790.999</v>
      </c>
      <c r="AH551" s="295">
        <f t="shared" si="620"/>
        <v>0.15457756552811414</v>
      </c>
      <c r="AI551" s="282"/>
      <c r="AJ551" s="281"/>
      <c r="AK551" s="282"/>
      <c r="AL551" s="281"/>
      <c r="AM551" s="281"/>
      <c r="AN551" s="281"/>
      <c r="AO551" s="281"/>
      <c r="AP551" s="153">
        <f t="shared" si="640"/>
        <v>0</v>
      </c>
      <c r="AQ551" s="281"/>
      <c r="AR551" s="281"/>
      <c r="AS551" s="281"/>
      <c r="AT551" s="153">
        <f>AU551</f>
        <v>0</v>
      </c>
      <c r="AU551" s="281"/>
      <c r="AV551" s="281"/>
      <c r="AW551" s="281"/>
      <c r="AX551" s="118">
        <f>AZ551</f>
        <v>11586.409669999999</v>
      </c>
      <c r="AY551" s="195">
        <f t="shared" si="585"/>
        <v>1</v>
      </c>
      <c r="AZ551" s="118">
        <f t="shared" si="650"/>
        <v>11586.409669999999</v>
      </c>
      <c r="BA551" s="231">
        <f t="shared" si="639"/>
        <v>1</v>
      </c>
      <c r="BB551" s="282"/>
      <c r="BC551" s="281"/>
      <c r="BD551" s="282"/>
      <c r="BE551" s="281"/>
      <c r="BF551" s="269"/>
      <c r="BG551" s="269"/>
    </row>
    <row r="552" spans="2:59" s="297" customFormat="1" ht="214.5" customHeight="1" x14ac:dyDescent="0.25">
      <c r="B552" s="140">
        <v>2</v>
      </c>
      <c r="C552" s="277" t="s">
        <v>103</v>
      </c>
      <c r="D552" s="153"/>
      <c r="E552" s="153">
        <v>0</v>
      </c>
      <c r="F552" s="153">
        <v>0</v>
      </c>
      <c r="G552" s="153">
        <v>0</v>
      </c>
      <c r="H552" s="153">
        <f t="shared" si="616"/>
        <v>0</v>
      </c>
      <c r="I552" s="153">
        <f>L552</f>
        <v>0</v>
      </c>
      <c r="J552" s="153">
        <v>0</v>
      </c>
      <c r="K552" s="153">
        <f>L552+M552+N552</f>
        <v>1074285.9709300001</v>
      </c>
      <c r="L552" s="153">
        <v>0</v>
      </c>
      <c r="M552" s="153">
        <f>SUM(M553:M562)</f>
        <v>1074285.9709300001</v>
      </c>
      <c r="N552" s="153"/>
      <c r="O552" s="153">
        <f>S552</f>
        <v>37954.230520000005</v>
      </c>
      <c r="P552" s="117">
        <f>O552/K552</f>
        <v>3.5329727416195666E-2</v>
      </c>
      <c r="Q552" s="153">
        <v>0</v>
      </c>
      <c r="R552" s="117">
        <f>SUM(R553:R562)</f>
        <v>0</v>
      </c>
      <c r="S552" s="153">
        <f>SUM(S553:S562)</f>
        <v>37954.230520000005</v>
      </c>
      <c r="T552" s="518">
        <f t="shared" ref="T552:T565" si="651">S552/M552</f>
        <v>3.5329727416195666E-2</v>
      </c>
      <c r="U552" s="153"/>
      <c r="V552" s="153"/>
      <c r="W552" s="153">
        <f>AA552</f>
        <v>20788.20997</v>
      </c>
      <c r="X552" s="231">
        <f t="shared" si="617"/>
        <v>1.9350722742850143E-2</v>
      </c>
      <c r="Y552" s="152"/>
      <c r="Z552" s="231"/>
      <c r="AA552" s="152">
        <f>SUM(AA553:AA562)</f>
        <v>20788.20997</v>
      </c>
      <c r="AB552" s="105">
        <f>AA552/M552</f>
        <v>1.9350722742850143E-2</v>
      </c>
      <c r="AC552" s="153"/>
      <c r="AD552" s="153"/>
      <c r="AE552" s="152">
        <f>AI552</f>
        <v>312002.00499999995</v>
      </c>
      <c r="AF552" s="105">
        <f>AE552/K552</f>
        <v>0.29042732888888284</v>
      </c>
      <c r="AG552" s="152">
        <f>SUM(AG553:AG562)</f>
        <v>0</v>
      </c>
      <c r="AH552" s="153"/>
      <c r="AI552" s="152">
        <f>SUM(AI553:AI562)</f>
        <v>312002.00499999995</v>
      </c>
      <c r="AJ552" s="105">
        <f>AI552/M552</f>
        <v>0.29042732888888284</v>
      </c>
      <c r="AK552" s="152"/>
      <c r="AL552" s="153"/>
      <c r="AM552" s="153"/>
      <c r="AN552" s="153">
        <f>AV552-M552</f>
        <v>0</v>
      </c>
      <c r="AO552" s="153"/>
      <c r="AP552" s="153">
        <f>AR552</f>
        <v>1074285.9515792774</v>
      </c>
      <c r="AQ552" s="153"/>
      <c r="AR552" s="153">
        <f>AV552-AB552</f>
        <v>1074285.9515792774</v>
      </c>
      <c r="AS552" s="153"/>
      <c r="AT552" s="153">
        <f>AV552</f>
        <v>1074285.9709300001</v>
      </c>
      <c r="AU552" s="153"/>
      <c r="AV552" s="153">
        <f>M552</f>
        <v>1074285.9709300001</v>
      </c>
      <c r="AW552" s="153"/>
      <c r="AX552" s="152">
        <f>BB552</f>
        <v>1053497.7609599999</v>
      </c>
      <c r="AY552" s="195">
        <f t="shared" si="585"/>
        <v>0.98064927725714968</v>
      </c>
      <c r="AZ552" s="152"/>
      <c r="BA552" s="231"/>
      <c r="BB552" s="152">
        <f>SUM(BB553:BB562)</f>
        <v>1053497.7609599999</v>
      </c>
      <c r="BC552" s="105">
        <f>BB552/M552</f>
        <v>0.98064927725714968</v>
      </c>
      <c r="BD552" s="152"/>
      <c r="BE552" s="153"/>
      <c r="BF552" s="275"/>
      <c r="BG552" s="275"/>
    </row>
    <row r="553" spans="2:59" s="304" customFormat="1" ht="64.5" hidden="1" customHeight="1" x14ac:dyDescent="0.25">
      <c r="B553" s="115" t="s">
        <v>60</v>
      </c>
      <c r="C553" s="176" t="s">
        <v>230</v>
      </c>
      <c r="D553" s="117"/>
      <c r="E553" s="117"/>
      <c r="F553" s="117"/>
      <c r="G553" s="117"/>
      <c r="H553" s="117"/>
      <c r="I553" s="117"/>
      <c r="J553" s="117"/>
      <c r="K553" s="117">
        <f>M553</f>
        <v>2071</v>
      </c>
      <c r="L553" s="117"/>
      <c r="M553" s="117">
        <v>2071</v>
      </c>
      <c r="N553" s="117"/>
      <c r="O553" s="117">
        <f>S553</f>
        <v>0</v>
      </c>
      <c r="P553" s="117">
        <f t="shared" ref="P553:P567" si="652">O553/K553</f>
        <v>0</v>
      </c>
      <c r="Q553" s="117"/>
      <c r="R553" s="117"/>
      <c r="S553" s="117"/>
      <c r="T553" s="518">
        <f t="shared" si="651"/>
        <v>0</v>
      </c>
      <c r="U553" s="117"/>
      <c r="V553" s="117"/>
      <c r="W553" s="117">
        <f t="shared" ref="W553:W562" si="653">AA553</f>
        <v>0</v>
      </c>
      <c r="X553" s="231">
        <f t="shared" si="617"/>
        <v>0</v>
      </c>
      <c r="Y553" s="118"/>
      <c r="Z553" s="296"/>
      <c r="AA553" s="118"/>
      <c r="AB553" s="273">
        <f t="shared" ref="AB553:AB565" si="654">AA553/M553</f>
        <v>0</v>
      </c>
      <c r="AC553" s="117"/>
      <c r="AD553" s="117"/>
      <c r="AE553" s="118">
        <f>AI553</f>
        <v>477.41935000000001</v>
      </c>
      <c r="AF553" s="99">
        <f t="shared" ref="AF553:AF567" si="655">AE553/K553</f>
        <v>0.2305260019314341</v>
      </c>
      <c r="AG553" s="118"/>
      <c r="AH553" s="117"/>
      <c r="AI553" s="118">
        <v>477.41935000000001</v>
      </c>
      <c r="AJ553" s="99">
        <f>AI553/M553</f>
        <v>0.2305260019314341</v>
      </c>
      <c r="AK553" s="118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  <c r="AV553" s="117"/>
      <c r="AW553" s="117"/>
      <c r="AX553" s="118">
        <f t="shared" ref="AX553:AX562" si="656">BB553</f>
        <v>2071</v>
      </c>
      <c r="AY553" s="192">
        <f t="shared" si="585"/>
        <v>1</v>
      </c>
      <c r="AZ553" s="118"/>
      <c r="BA553" s="231"/>
      <c r="BB553" s="118">
        <f>M553-AA553</f>
        <v>2071</v>
      </c>
      <c r="BC553" s="99">
        <f t="shared" ref="BC553:BC565" si="657">BB553/M553</f>
        <v>1</v>
      </c>
      <c r="BD553" s="118"/>
      <c r="BE553" s="117"/>
      <c r="BF553" s="120"/>
      <c r="BG553" s="120"/>
    </row>
    <row r="554" spans="2:59" s="445" customFormat="1" ht="66.75" hidden="1" customHeight="1" x14ac:dyDescent="0.25">
      <c r="B554" s="115" t="s">
        <v>67</v>
      </c>
      <c r="C554" s="176" t="s">
        <v>378</v>
      </c>
      <c r="D554" s="123"/>
      <c r="E554" s="123"/>
      <c r="F554" s="123"/>
      <c r="G554" s="123"/>
      <c r="H554" s="123"/>
      <c r="I554" s="123"/>
      <c r="J554" s="123"/>
      <c r="K554" s="117">
        <f t="shared" ref="K554:K562" si="658">M554</f>
        <v>536688.47872000001</v>
      </c>
      <c r="L554" s="123"/>
      <c r="M554" s="117">
        <v>536688.47872000001</v>
      </c>
      <c r="N554" s="123"/>
      <c r="O554" s="117">
        <f t="shared" ref="O554:O562" si="659">S554</f>
        <v>0</v>
      </c>
      <c r="P554" s="117">
        <f t="shared" si="652"/>
        <v>0</v>
      </c>
      <c r="Q554" s="117"/>
      <c r="R554" s="117"/>
      <c r="S554" s="117"/>
      <c r="T554" s="518">
        <f t="shared" si="651"/>
        <v>0</v>
      </c>
      <c r="U554" s="117"/>
      <c r="V554" s="123"/>
      <c r="W554" s="117">
        <f t="shared" si="653"/>
        <v>0</v>
      </c>
      <c r="X554" s="231">
        <f t="shared" si="617"/>
        <v>0</v>
      </c>
      <c r="Y554" s="118"/>
      <c r="Z554" s="296"/>
      <c r="AA554" s="118"/>
      <c r="AB554" s="273">
        <f t="shared" si="654"/>
        <v>0</v>
      </c>
      <c r="AC554" s="123"/>
      <c r="AD554" s="123"/>
      <c r="AE554" s="118">
        <f>AI554</f>
        <v>270536.125</v>
      </c>
      <c r="AF554" s="99">
        <f t="shared" si="655"/>
        <v>0.50408409296437229</v>
      </c>
      <c r="AG554" s="511"/>
      <c r="AH554" s="123"/>
      <c r="AI554" s="118">
        <v>270536.125</v>
      </c>
      <c r="AJ554" s="99">
        <f t="shared" ref="AJ554:AJ555" si="660">AI554/M554</f>
        <v>0.50408409296437229</v>
      </c>
      <c r="AK554" s="118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18">
        <f t="shared" si="656"/>
        <v>536688.47872000001</v>
      </c>
      <c r="AY554" s="192">
        <f t="shared" si="585"/>
        <v>1</v>
      </c>
      <c r="AZ554" s="118"/>
      <c r="BA554" s="231"/>
      <c r="BB554" s="118">
        <f t="shared" ref="BB554:BB562" si="661">M554-AA554</f>
        <v>536688.47872000001</v>
      </c>
      <c r="BC554" s="99">
        <f t="shared" si="657"/>
        <v>1</v>
      </c>
      <c r="BD554" s="118"/>
      <c r="BE554" s="123"/>
      <c r="BF554" s="124"/>
      <c r="BG554" s="124"/>
    </row>
    <row r="555" spans="2:59" s="445" customFormat="1" ht="83.25" hidden="1" customHeight="1" x14ac:dyDescent="0.25">
      <c r="B555" s="115" t="s">
        <v>71</v>
      </c>
      <c r="C555" s="176" t="s">
        <v>231</v>
      </c>
      <c r="D555" s="123"/>
      <c r="E555" s="123"/>
      <c r="F555" s="123"/>
      <c r="G555" s="123"/>
      <c r="H555" s="123"/>
      <c r="I555" s="123"/>
      <c r="J555" s="123"/>
      <c r="K555" s="117">
        <f t="shared" si="658"/>
        <v>230090</v>
      </c>
      <c r="L555" s="123"/>
      <c r="M555" s="117">
        <v>230090</v>
      </c>
      <c r="N555" s="123"/>
      <c r="O555" s="117">
        <f t="shared" si="659"/>
        <v>17469.83843</v>
      </c>
      <c r="P555" s="117">
        <f t="shared" si="652"/>
        <v>7.5926109044287024E-2</v>
      </c>
      <c r="Q555" s="117"/>
      <c r="R555" s="117"/>
      <c r="S555" s="117">
        <v>17469.83843</v>
      </c>
      <c r="T555" s="518">
        <f t="shared" si="651"/>
        <v>7.5926109044287024E-2</v>
      </c>
      <c r="U555" s="117"/>
      <c r="V555" s="123"/>
      <c r="W555" s="117">
        <f t="shared" si="653"/>
        <v>17469.83843</v>
      </c>
      <c r="X555" s="231">
        <f t="shared" si="617"/>
        <v>7.5926109044287024E-2</v>
      </c>
      <c r="Y555" s="118"/>
      <c r="Z555" s="296"/>
      <c r="AA555" s="118">
        <v>17469.83843</v>
      </c>
      <c r="AB555" s="273">
        <f t="shared" si="654"/>
        <v>7.5926109044287024E-2</v>
      </c>
      <c r="AC555" s="123"/>
      <c r="AD555" s="123"/>
      <c r="AE555" s="118">
        <f t="shared" ref="AE555:AE562" si="662">AI555</f>
        <v>32950.429510000002</v>
      </c>
      <c r="AF555" s="99">
        <f t="shared" si="655"/>
        <v>0.14320669959581034</v>
      </c>
      <c r="AG555" s="118"/>
      <c r="AH555" s="123"/>
      <c r="AI555" s="118">
        <v>32950.429510000002</v>
      </c>
      <c r="AJ555" s="99">
        <f t="shared" si="660"/>
        <v>0.14320669959581034</v>
      </c>
      <c r="AK555" s="118"/>
      <c r="AL555" s="123"/>
      <c r="AM555" s="123"/>
      <c r="AN555" s="123"/>
      <c r="AO555" s="123"/>
      <c r="AP555" s="123"/>
      <c r="AQ555" s="123"/>
      <c r="AR555" s="123"/>
      <c r="AS555" s="123"/>
      <c r="AT555" s="123"/>
      <c r="AU555" s="123"/>
      <c r="AV555" s="123"/>
      <c r="AW555" s="123"/>
      <c r="AX555" s="118">
        <f t="shared" si="656"/>
        <v>212620.16157</v>
      </c>
      <c r="AY555" s="192">
        <f t="shared" ref="AY555:AY567" si="663">AX555/K555</f>
        <v>0.92407389095571302</v>
      </c>
      <c r="AZ555" s="118"/>
      <c r="BA555" s="231"/>
      <c r="BB555" s="118">
        <f t="shared" si="661"/>
        <v>212620.16157</v>
      </c>
      <c r="BC555" s="99">
        <f t="shared" si="657"/>
        <v>0.92407389095571302</v>
      </c>
      <c r="BD555" s="118"/>
      <c r="BE555" s="123"/>
      <c r="BF555" s="124"/>
      <c r="BG555" s="124"/>
    </row>
    <row r="556" spans="2:59" s="445" customFormat="1" ht="89.25" hidden="1" customHeight="1" x14ac:dyDescent="0.25">
      <c r="B556" s="115" t="s">
        <v>31</v>
      </c>
      <c r="C556" s="176" t="s">
        <v>232</v>
      </c>
      <c r="D556" s="123"/>
      <c r="E556" s="123"/>
      <c r="F556" s="123"/>
      <c r="G556" s="123"/>
      <c r="H556" s="123"/>
      <c r="I556" s="123"/>
      <c r="J556" s="123"/>
      <c r="K556" s="117">
        <f t="shared" si="658"/>
        <v>27.6</v>
      </c>
      <c r="L556" s="123"/>
      <c r="M556" s="117">
        <v>27.6</v>
      </c>
      <c r="N556" s="123"/>
      <c r="O556" s="117">
        <f t="shared" si="659"/>
        <v>0</v>
      </c>
      <c r="P556" s="117">
        <f t="shared" si="652"/>
        <v>0</v>
      </c>
      <c r="Q556" s="117"/>
      <c r="R556" s="117"/>
      <c r="S556" s="117"/>
      <c r="T556" s="518">
        <f t="shared" si="651"/>
        <v>0</v>
      </c>
      <c r="U556" s="117"/>
      <c r="V556" s="123"/>
      <c r="W556" s="117">
        <f t="shared" si="653"/>
        <v>0</v>
      </c>
      <c r="X556" s="231">
        <f t="shared" si="617"/>
        <v>0</v>
      </c>
      <c r="Y556" s="118"/>
      <c r="Z556" s="296"/>
      <c r="AA556" s="118"/>
      <c r="AB556" s="273">
        <f t="shared" si="654"/>
        <v>0</v>
      </c>
      <c r="AC556" s="123"/>
      <c r="AD556" s="123"/>
      <c r="AE556" s="118">
        <f t="shared" si="662"/>
        <v>27.6</v>
      </c>
      <c r="AF556" s="99">
        <f t="shared" si="655"/>
        <v>1</v>
      </c>
      <c r="AG556" s="118"/>
      <c r="AH556" s="123"/>
      <c r="AI556" s="118">
        <v>27.6</v>
      </c>
      <c r="AJ556" s="99">
        <f t="shared" ref="AJ556:AJ565" si="664">AI556/M556</f>
        <v>1</v>
      </c>
      <c r="AK556" s="118"/>
      <c r="AL556" s="123"/>
      <c r="AM556" s="123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18">
        <f t="shared" si="656"/>
        <v>27.6</v>
      </c>
      <c r="AY556" s="192">
        <f t="shared" si="663"/>
        <v>1</v>
      </c>
      <c r="AZ556" s="118"/>
      <c r="BA556" s="231"/>
      <c r="BB556" s="118">
        <f t="shared" si="661"/>
        <v>27.6</v>
      </c>
      <c r="BC556" s="99">
        <f t="shared" si="657"/>
        <v>1</v>
      </c>
      <c r="BD556" s="118"/>
      <c r="BE556" s="123"/>
      <c r="BF556" s="124"/>
      <c r="BG556" s="124"/>
    </row>
    <row r="557" spans="2:59" s="445" customFormat="1" ht="114.75" hidden="1" customHeight="1" x14ac:dyDescent="0.25">
      <c r="B557" s="115" t="s">
        <v>76</v>
      </c>
      <c r="C557" s="176" t="s">
        <v>379</v>
      </c>
      <c r="D557" s="123"/>
      <c r="E557" s="123"/>
      <c r="F557" s="123"/>
      <c r="G557" s="123"/>
      <c r="H557" s="123"/>
      <c r="I557" s="123"/>
      <c r="J557" s="123"/>
      <c r="K557" s="117">
        <f t="shared" si="658"/>
        <v>15970</v>
      </c>
      <c r="L557" s="123"/>
      <c r="M557" s="117">
        <v>15970</v>
      </c>
      <c r="N557" s="123"/>
      <c r="O557" s="117">
        <f t="shared" si="659"/>
        <v>2238.1718900000001</v>
      </c>
      <c r="P557" s="117">
        <f t="shared" si="652"/>
        <v>0.14014852160300564</v>
      </c>
      <c r="Q557" s="117"/>
      <c r="R557" s="117"/>
      <c r="S557" s="117">
        <v>2238.1718900000001</v>
      </c>
      <c r="T557" s="518">
        <f t="shared" si="651"/>
        <v>0.14014852160300564</v>
      </c>
      <c r="U557" s="117"/>
      <c r="V557" s="123"/>
      <c r="W557" s="117">
        <f t="shared" si="653"/>
        <v>2238.1718900000001</v>
      </c>
      <c r="X557" s="231">
        <f t="shared" si="617"/>
        <v>0.14014852160300564</v>
      </c>
      <c r="Y557" s="118"/>
      <c r="Z557" s="296"/>
      <c r="AA557" s="118">
        <v>2238.1718900000001</v>
      </c>
      <c r="AB557" s="273">
        <f t="shared" si="654"/>
        <v>0.14014852160300564</v>
      </c>
      <c r="AC557" s="123"/>
      <c r="AD557" s="123"/>
      <c r="AE557" s="118">
        <f t="shared" si="662"/>
        <v>3612.0585700000001</v>
      </c>
      <c r="AF557" s="99">
        <f t="shared" si="655"/>
        <v>0.22617774389480277</v>
      </c>
      <c r="AG557" s="118"/>
      <c r="AH557" s="123"/>
      <c r="AI557" s="118">
        <v>3612.0585700000001</v>
      </c>
      <c r="AJ557" s="99">
        <f t="shared" si="664"/>
        <v>0.22617774389480277</v>
      </c>
      <c r="AK557" s="118"/>
      <c r="AL557" s="123"/>
      <c r="AM557" s="123"/>
      <c r="AN557" s="123"/>
      <c r="AO557" s="123"/>
      <c r="AP557" s="123"/>
      <c r="AQ557" s="123"/>
      <c r="AR557" s="123"/>
      <c r="AS557" s="123"/>
      <c r="AT557" s="123"/>
      <c r="AU557" s="123"/>
      <c r="AV557" s="123"/>
      <c r="AW557" s="123"/>
      <c r="AX557" s="118">
        <f t="shared" si="656"/>
        <v>13731.82811</v>
      </c>
      <c r="AY557" s="192">
        <f t="shared" si="663"/>
        <v>0.85985147839699438</v>
      </c>
      <c r="AZ557" s="118"/>
      <c r="BA557" s="231"/>
      <c r="BB557" s="118">
        <f t="shared" si="661"/>
        <v>13731.82811</v>
      </c>
      <c r="BC557" s="99">
        <f t="shared" si="657"/>
        <v>0.85985147839699438</v>
      </c>
      <c r="BD557" s="118"/>
      <c r="BE557" s="123"/>
      <c r="BF557" s="124"/>
      <c r="BG557" s="124"/>
    </row>
    <row r="558" spans="2:59" s="445" customFormat="1" ht="89.25" hidden="1" customHeight="1" x14ac:dyDescent="0.25">
      <c r="B558" s="115" t="s">
        <v>26</v>
      </c>
      <c r="C558" s="176" t="s">
        <v>233</v>
      </c>
      <c r="D558" s="123"/>
      <c r="E558" s="123"/>
      <c r="F558" s="123"/>
      <c r="G558" s="123"/>
      <c r="H558" s="123"/>
      <c r="I558" s="123"/>
      <c r="J558" s="123"/>
      <c r="K558" s="117">
        <f t="shared" si="658"/>
        <v>282342.51397000003</v>
      </c>
      <c r="L558" s="123"/>
      <c r="M558" s="117">
        <v>282342.51397000003</v>
      </c>
      <c r="N558" s="123"/>
      <c r="O558" s="117">
        <f t="shared" si="659"/>
        <v>17112.121800000001</v>
      </c>
      <c r="P558" s="117">
        <f t="shared" si="652"/>
        <v>6.0607669597424599E-2</v>
      </c>
      <c r="Q558" s="117"/>
      <c r="R558" s="117"/>
      <c r="S558" s="117">
        <v>17112.121800000001</v>
      </c>
      <c r="T558" s="518">
        <f t="shared" si="651"/>
        <v>6.0607669597424599E-2</v>
      </c>
      <c r="U558" s="117"/>
      <c r="V558" s="123"/>
      <c r="W558" s="117">
        <f t="shared" si="653"/>
        <v>0</v>
      </c>
      <c r="X558" s="231">
        <f t="shared" si="617"/>
        <v>0</v>
      </c>
      <c r="Y558" s="118"/>
      <c r="Z558" s="296"/>
      <c r="AA558" s="118"/>
      <c r="AB558" s="273">
        <f t="shared" si="654"/>
        <v>0</v>
      </c>
      <c r="AC558" s="123"/>
      <c r="AD558" s="123"/>
      <c r="AE558" s="118">
        <f t="shared" si="662"/>
        <v>1909.4280000000001</v>
      </c>
      <c r="AF558" s="99">
        <f t="shared" si="655"/>
        <v>6.7628072483723939E-3</v>
      </c>
      <c r="AG558" s="118"/>
      <c r="AH558" s="123"/>
      <c r="AI558" s="118">
        <v>1909.4280000000001</v>
      </c>
      <c r="AJ558" s="99">
        <f t="shared" si="664"/>
        <v>6.7628072483723939E-3</v>
      </c>
      <c r="AK558" s="118"/>
      <c r="AL558" s="123"/>
      <c r="AM558" s="123"/>
      <c r="AN558" s="123"/>
      <c r="AO558" s="123"/>
      <c r="AP558" s="123"/>
      <c r="AQ558" s="123"/>
      <c r="AR558" s="123"/>
      <c r="AS558" s="123"/>
      <c r="AT558" s="123"/>
      <c r="AU558" s="123"/>
      <c r="AV558" s="123"/>
      <c r="AW558" s="123"/>
      <c r="AX558" s="118">
        <f t="shared" si="656"/>
        <v>282342.51397000003</v>
      </c>
      <c r="AY558" s="192">
        <f t="shared" si="663"/>
        <v>1</v>
      </c>
      <c r="AZ558" s="118"/>
      <c r="BA558" s="231"/>
      <c r="BB558" s="118">
        <f t="shared" si="661"/>
        <v>282342.51397000003</v>
      </c>
      <c r="BC558" s="99">
        <f t="shared" si="657"/>
        <v>1</v>
      </c>
      <c r="BD558" s="118"/>
      <c r="BE558" s="123"/>
      <c r="BF558" s="124"/>
      <c r="BG558" s="124"/>
    </row>
    <row r="559" spans="2:59" s="445" customFormat="1" ht="89.25" hidden="1" customHeight="1" x14ac:dyDescent="0.25">
      <c r="B559" s="115" t="s">
        <v>92</v>
      </c>
      <c r="C559" s="176" t="s">
        <v>234</v>
      </c>
      <c r="D559" s="123"/>
      <c r="E559" s="123"/>
      <c r="F559" s="123"/>
      <c r="G559" s="123"/>
      <c r="H559" s="123"/>
      <c r="I559" s="123"/>
      <c r="J559" s="123"/>
      <c r="K559" s="117">
        <f t="shared" si="658"/>
        <v>79.2</v>
      </c>
      <c r="L559" s="123"/>
      <c r="M559" s="117">
        <v>79.2</v>
      </c>
      <c r="N559" s="123"/>
      <c r="O559" s="117">
        <f t="shared" si="659"/>
        <v>0</v>
      </c>
      <c r="P559" s="117">
        <f t="shared" si="652"/>
        <v>0</v>
      </c>
      <c r="Q559" s="117"/>
      <c r="R559" s="117"/>
      <c r="S559" s="117"/>
      <c r="T559" s="518">
        <f t="shared" si="651"/>
        <v>0</v>
      </c>
      <c r="U559" s="117"/>
      <c r="V559" s="123"/>
      <c r="W559" s="117">
        <f t="shared" si="653"/>
        <v>0</v>
      </c>
      <c r="X559" s="231">
        <f t="shared" si="617"/>
        <v>0</v>
      </c>
      <c r="Y559" s="118"/>
      <c r="Z559" s="296"/>
      <c r="AA559" s="118"/>
      <c r="AB559" s="273">
        <f t="shared" si="654"/>
        <v>0</v>
      </c>
      <c r="AC559" s="123"/>
      <c r="AD559" s="123"/>
      <c r="AE559" s="118">
        <f t="shared" si="662"/>
        <v>1.43649</v>
      </c>
      <c r="AF559" s="99">
        <f t="shared" si="655"/>
        <v>1.8137500000000001E-2</v>
      </c>
      <c r="AG559" s="118"/>
      <c r="AH559" s="123"/>
      <c r="AI559" s="118">
        <v>1.43649</v>
      </c>
      <c r="AJ559" s="99">
        <f t="shared" si="664"/>
        <v>1.8137500000000001E-2</v>
      </c>
      <c r="AK559" s="118"/>
      <c r="AL559" s="123"/>
      <c r="AM559" s="123"/>
      <c r="AN559" s="123"/>
      <c r="AO559" s="123"/>
      <c r="AP559" s="123"/>
      <c r="AQ559" s="123"/>
      <c r="AR559" s="123"/>
      <c r="AS559" s="123"/>
      <c r="AT559" s="123"/>
      <c r="AU559" s="123"/>
      <c r="AV559" s="123"/>
      <c r="AW559" s="123"/>
      <c r="AX559" s="118">
        <f t="shared" si="656"/>
        <v>79.2</v>
      </c>
      <c r="AY559" s="192">
        <f t="shared" si="663"/>
        <v>1</v>
      </c>
      <c r="AZ559" s="118"/>
      <c r="BA559" s="123"/>
      <c r="BB559" s="118">
        <f t="shared" si="661"/>
        <v>79.2</v>
      </c>
      <c r="BC559" s="99">
        <f t="shared" si="657"/>
        <v>1</v>
      </c>
      <c r="BD559" s="118"/>
      <c r="BE559" s="123"/>
      <c r="BF559" s="124"/>
      <c r="BG559" s="124"/>
    </row>
    <row r="560" spans="2:59" s="445" customFormat="1" ht="89.25" hidden="1" customHeight="1" x14ac:dyDescent="0.25">
      <c r="B560" s="115" t="s">
        <v>16</v>
      </c>
      <c r="C560" s="176" t="s">
        <v>380</v>
      </c>
      <c r="D560" s="123"/>
      <c r="E560" s="123"/>
      <c r="F560" s="123"/>
      <c r="G560" s="123"/>
      <c r="H560" s="123"/>
      <c r="I560" s="123"/>
      <c r="J560" s="123"/>
      <c r="K560" s="117">
        <f t="shared" si="658"/>
        <v>3243</v>
      </c>
      <c r="L560" s="123"/>
      <c r="M560" s="117">
        <v>3243</v>
      </c>
      <c r="N560" s="123"/>
      <c r="O560" s="117">
        <f t="shared" si="659"/>
        <v>587.22983999999997</v>
      </c>
      <c r="P560" s="117">
        <f t="shared" si="652"/>
        <v>0.18107611470860313</v>
      </c>
      <c r="Q560" s="117"/>
      <c r="R560" s="117"/>
      <c r="S560" s="117">
        <v>587.22983999999997</v>
      </c>
      <c r="T560" s="518">
        <f t="shared" si="651"/>
        <v>0.18107611470860313</v>
      </c>
      <c r="U560" s="117"/>
      <c r="V560" s="123"/>
      <c r="W560" s="117">
        <f t="shared" si="653"/>
        <v>587.22983999999997</v>
      </c>
      <c r="X560" s="231">
        <f t="shared" si="617"/>
        <v>0.18107611470860313</v>
      </c>
      <c r="Y560" s="118"/>
      <c r="Z560" s="296"/>
      <c r="AA560" s="118">
        <v>587.22983999999997</v>
      </c>
      <c r="AB560" s="273">
        <f t="shared" si="654"/>
        <v>0.18107611470860313</v>
      </c>
      <c r="AC560" s="123"/>
      <c r="AD560" s="123"/>
      <c r="AE560" s="118">
        <f t="shared" si="662"/>
        <v>587.22983999999997</v>
      </c>
      <c r="AF560" s="99">
        <f t="shared" si="655"/>
        <v>0.18107611470860313</v>
      </c>
      <c r="AG560" s="118"/>
      <c r="AH560" s="123"/>
      <c r="AI560" s="118">
        <v>587.22983999999997</v>
      </c>
      <c r="AJ560" s="99">
        <f t="shared" si="664"/>
        <v>0.18107611470860313</v>
      </c>
      <c r="AK560" s="118"/>
      <c r="AL560" s="123"/>
      <c r="AM560" s="123"/>
      <c r="AN560" s="123"/>
      <c r="AO560" s="123"/>
      <c r="AP560" s="123"/>
      <c r="AQ560" s="123"/>
      <c r="AR560" s="123"/>
      <c r="AS560" s="123"/>
      <c r="AT560" s="123"/>
      <c r="AU560" s="123"/>
      <c r="AV560" s="123"/>
      <c r="AW560" s="123"/>
      <c r="AX560" s="118">
        <f t="shared" si="656"/>
        <v>2655.77016</v>
      </c>
      <c r="AY560" s="192">
        <f t="shared" si="663"/>
        <v>0.81892388529139681</v>
      </c>
      <c r="AZ560" s="118"/>
      <c r="BA560" s="123"/>
      <c r="BB560" s="118">
        <f t="shared" si="661"/>
        <v>2655.77016</v>
      </c>
      <c r="BC560" s="99">
        <f t="shared" si="657"/>
        <v>0.81892388529139681</v>
      </c>
      <c r="BD560" s="118"/>
      <c r="BE560" s="123"/>
      <c r="BF560" s="124"/>
      <c r="BG560" s="124"/>
    </row>
    <row r="561" spans="2:64" s="445" customFormat="1" ht="57" hidden="1" customHeight="1" x14ac:dyDescent="0.25">
      <c r="B561" s="115" t="s">
        <v>19</v>
      </c>
      <c r="C561" s="176" t="s">
        <v>235</v>
      </c>
      <c r="D561" s="123"/>
      <c r="E561" s="123"/>
      <c r="F561" s="123"/>
      <c r="G561" s="123"/>
      <c r="H561" s="123"/>
      <c r="I561" s="123"/>
      <c r="J561" s="123"/>
      <c r="K561" s="117">
        <f t="shared" si="658"/>
        <v>3730.3</v>
      </c>
      <c r="L561" s="123"/>
      <c r="M561" s="117">
        <v>3730.3</v>
      </c>
      <c r="N561" s="123"/>
      <c r="O561" s="117">
        <f t="shared" si="659"/>
        <v>532.93895999999995</v>
      </c>
      <c r="P561" s="117">
        <f t="shared" si="652"/>
        <v>0.14286758705734121</v>
      </c>
      <c r="Q561" s="117"/>
      <c r="R561" s="117"/>
      <c r="S561" s="117">
        <v>532.93895999999995</v>
      </c>
      <c r="T561" s="518">
        <f t="shared" si="651"/>
        <v>0.14286758705734121</v>
      </c>
      <c r="U561" s="117"/>
      <c r="V561" s="123"/>
      <c r="W561" s="117">
        <f t="shared" si="653"/>
        <v>487.39796999999999</v>
      </c>
      <c r="X561" s="231">
        <f t="shared" si="617"/>
        <v>0.13065918826904002</v>
      </c>
      <c r="Y561" s="118"/>
      <c r="Z561" s="296"/>
      <c r="AA561" s="118">
        <v>487.39796999999999</v>
      </c>
      <c r="AB561" s="273">
        <f t="shared" si="654"/>
        <v>0.13065918826904002</v>
      </c>
      <c r="AC561" s="123"/>
      <c r="AD561" s="123"/>
      <c r="AE561" s="118">
        <f t="shared" si="662"/>
        <v>1856.4</v>
      </c>
      <c r="AF561" s="99">
        <f t="shared" si="655"/>
        <v>0.49765434415462562</v>
      </c>
      <c r="AG561" s="118"/>
      <c r="AH561" s="123"/>
      <c r="AI561" s="118">
        <v>1856.4</v>
      </c>
      <c r="AJ561" s="99">
        <f t="shared" si="664"/>
        <v>0.49765434415462562</v>
      </c>
      <c r="AK561" s="118"/>
      <c r="AL561" s="123"/>
      <c r="AM561" s="123"/>
      <c r="AN561" s="123"/>
      <c r="AO561" s="123"/>
      <c r="AP561" s="123"/>
      <c r="AQ561" s="123"/>
      <c r="AR561" s="123"/>
      <c r="AS561" s="123"/>
      <c r="AT561" s="123"/>
      <c r="AU561" s="123"/>
      <c r="AV561" s="123"/>
      <c r="AW561" s="123"/>
      <c r="AX561" s="118">
        <f t="shared" si="656"/>
        <v>3242.9020300000002</v>
      </c>
      <c r="AY561" s="192">
        <f t="shared" si="663"/>
        <v>0.86934081173096001</v>
      </c>
      <c r="AZ561" s="118"/>
      <c r="BA561" s="123"/>
      <c r="BB561" s="118">
        <f t="shared" si="661"/>
        <v>3242.9020300000002</v>
      </c>
      <c r="BC561" s="99">
        <f t="shared" si="657"/>
        <v>0.86934081173096001</v>
      </c>
      <c r="BD561" s="118"/>
      <c r="BE561" s="123"/>
      <c r="BF561" s="124"/>
      <c r="BG561" s="124"/>
    </row>
    <row r="562" spans="2:64" s="445" customFormat="1" ht="72" hidden="1" customHeight="1" x14ac:dyDescent="0.25">
      <c r="B562" s="115" t="s">
        <v>236</v>
      </c>
      <c r="C562" s="176" t="s">
        <v>237</v>
      </c>
      <c r="D562" s="123"/>
      <c r="E562" s="123"/>
      <c r="F562" s="123"/>
      <c r="G562" s="123"/>
      <c r="H562" s="123"/>
      <c r="I562" s="123"/>
      <c r="J562" s="123"/>
      <c r="K562" s="117">
        <f t="shared" si="658"/>
        <v>43.878239999999998</v>
      </c>
      <c r="L562" s="123"/>
      <c r="M562" s="117">
        <v>43.878239999999998</v>
      </c>
      <c r="N562" s="123"/>
      <c r="O562" s="117">
        <f t="shared" si="659"/>
        <v>13.929600000000001</v>
      </c>
      <c r="P562" s="117">
        <f t="shared" si="652"/>
        <v>0.3174603174603175</v>
      </c>
      <c r="Q562" s="117"/>
      <c r="R562" s="117"/>
      <c r="S562" s="117">
        <v>13.929600000000001</v>
      </c>
      <c r="T562" s="518">
        <f t="shared" si="651"/>
        <v>0.3174603174603175</v>
      </c>
      <c r="U562" s="117"/>
      <c r="V562" s="123"/>
      <c r="W562" s="117">
        <f t="shared" si="653"/>
        <v>5.5718399999999999</v>
      </c>
      <c r="X562" s="231">
        <f t="shared" si="617"/>
        <v>0.12698412698412698</v>
      </c>
      <c r="Y562" s="118"/>
      <c r="Z562" s="296"/>
      <c r="AA562" s="118">
        <v>5.5718399999999999</v>
      </c>
      <c r="AB562" s="273">
        <f t="shared" si="654"/>
        <v>0.12698412698412698</v>
      </c>
      <c r="AC562" s="123"/>
      <c r="AD562" s="123"/>
      <c r="AE562" s="118">
        <f t="shared" si="662"/>
        <v>43.878239999999998</v>
      </c>
      <c r="AF562" s="99">
        <f t="shared" si="655"/>
        <v>1</v>
      </c>
      <c r="AG562" s="118"/>
      <c r="AH562" s="123"/>
      <c r="AI562" s="118">
        <v>43.878239999999998</v>
      </c>
      <c r="AJ562" s="99">
        <f t="shared" si="664"/>
        <v>1</v>
      </c>
      <c r="AK562" s="118"/>
      <c r="AL562" s="123"/>
      <c r="AM562" s="123"/>
      <c r="AN562" s="123"/>
      <c r="AO562" s="123"/>
      <c r="AP562" s="123"/>
      <c r="AQ562" s="123"/>
      <c r="AR562" s="123"/>
      <c r="AS562" s="123"/>
      <c r="AT562" s="123"/>
      <c r="AU562" s="123"/>
      <c r="AV562" s="123"/>
      <c r="AW562" s="123"/>
      <c r="AX562" s="118">
        <f t="shared" si="656"/>
        <v>38.306399999999996</v>
      </c>
      <c r="AY562" s="192">
        <f t="shared" si="663"/>
        <v>0.87301587301587302</v>
      </c>
      <c r="AZ562" s="118"/>
      <c r="BA562" s="123"/>
      <c r="BB562" s="118">
        <f t="shared" si="661"/>
        <v>38.306399999999996</v>
      </c>
      <c r="BC562" s="99">
        <f t="shared" si="657"/>
        <v>0.87301587301587302</v>
      </c>
      <c r="BD562" s="118"/>
      <c r="BE562" s="123"/>
      <c r="BF562" s="124"/>
      <c r="BG562" s="124"/>
    </row>
    <row r="563" spans="2:64" s="306" customFormat="1" ht="92.25" customHeight="1" x14ac:dyDescent="0.25">
      <c r="B563" s="574" t="s">
        <v>238</v>
      </c>
      <c r="C563" s="574"/>
      <c r="D563" s="97"/>
      <c r="E563" s="97"/>
      <c r="F563" s="97"/>
      <c r="G563" s="97"/>
      <c r="H563" s="97"/>
      <c r="I563" s="97"/>
      <c r="J563" s="97"/>
      <c r="K563" s="97">
        <f>K518+K552</f>
        <v>1786471.3909</v>
      </c>
      <c r="L563" s="97">
        <f>L518+L552</f>
        <v>712185.41997000005</v>
      </c>
      <c r="M563" s="97">
        <f>M518+M552</f>
        <v>1074285.9709300001</v>
      </c>
      <c r="N563" s="97">
        <f>N518+N552</f>
        <v>0</v>
      </c>
      <c r="O563" s="97">
        <f>O518+O552</f>
        <v>67708.822379999998</v>
      </c>
      <c r="P563" s="97">
        <f t="shared" si="652"/>
        <v>3.7900871362898915E-2</v>
      </c>
      <c r="Q563" s="97">
        <f>Q518+Q552</f>
        <v>29754.59186</v>
      </c>
      <c r="R563" s="97"/>
      <c r="S563" s="97">
        <f>S518+S552</f>
        <v>37954.230520000005</v>
      </c>
      <c r="T563" s="518">
        <f t="shared" si="651"/>
        <v>3.5329727416195666E-2</v>
      </c>
      <c r="U563" s="97">
        <f>U518+U552</f>
        <v>0</v>
      </c>
      <c r="V563" s="97">
        <v>0</v>
      </c>
      <c r="W563" s="97">
        <f>W518+W552</f>
        <v>40251.481</v>
      </c>
      <c r="X563" s="96">
        <f t="shared" si="617"/>
        <v>2.2531276574052413E-2</v>
      </c>
      <c r="Y563" s="95">
        <f>Y518+Y552</f>
        <v>19463.27103</v>
      </c>
      <c r="Z563" s="96">
        <f t="shared" si="618"/>
        <v>2.7328937779742622E-2</v>
      </c>
      <c r="AA563" s="95">
        <f>AA518+AA552</f>
        <v>20788.20997</v>
      </c>
      <c r="AB563" s="96">
        <f t="shared" si="654"/>
        <v>1.9350722742850143E-2</v>
      </c>
      <c r="AC563" s="97">
        <f>AC518+AC552</f>
        <v>0</v>
      </c>
      <c r="AD563" s="96"/>
      <c r="AE563" s="95">
        <f>AE518+AE552</f>
        <v>992508.71348999976</v>
      </c>
      <c r="AF563" s="96">
        <f t="shared" si="655"/>
        <v>0.55556932987882179</v>
      </c>
      <c r="AG563" s="95">
        <f>AG518+AG552</f>
        <v>680506.70848999987</v>
      </c>
      <c r="AH563" s="97"/>
      <c r="AI563" s="95">
        <f>AI518+AI552</f>
        <v>312002.00499999995</v>
      </c>
      <c r="AJ563" s="105">
        <f t="shared" si="664"/>
        <v>0.29042732888888284</v>
      </c>
      <c r="AK563" s="95">
        <f>AK518+AK552</f>
        <v>0</v>
      </c>
      <c r="AL563" s="97"/>
      <c r="AM563" s="97" t="e">
        <f t="shared" ref="AM563:AX563" si="665">AM518+AM552</f>
        <v>#REF!</v>
      </c>
      <c r="AN563" s="97">
        <f t="shared" si="665"/>
        <v>0</v>
      </c>
      <c r="AO563" s="97" t="e">
        <f t="shared" si="665"/>
        <v>#REF!</v>
      </c>
      <c r="AP563" s="97" t="e">
        <f t="shared" si="665"/>
        <v>#REF!</v>
      </c>
      <c r="AQ563" s="97" t="e">
        <f t="shared" si="665"/>
        <v>#REF!</v>
      </c>
      <c r="AR563" s="97">
        <f t="shared" si="665"/>
        <v>1074285.9515792774</v>
      </c>
      <c r="AS563" s="97" t="e">
        <f t="shared" si="665"/>
        <v>#REF!</v>
      </c>
      <c r="AT563" s="97" t="e">
        <f t="shared" si="665"/>
        <v>#REF!</v>
      </c>
      <c r="AU563" s="97" t="e">
        <f t="shared" si="665"/>
        <v>#REF!</v>
      </c>
      <c r="AV563" s="97">
        <f t="shared" si="665"/>
        <v>1074285.9709300001</v>
      </c>
      <c r="AW563" s="97">
        <f t="shared" si="665"/>
        <v>0</v>
      </c>
      <c r="AX563" s="95">
        <f t="shared" si="665"/>
        <v>1746219.9098999999</v>
      </c>
      <c r="AY563" s="96">
        <f t="shared" si="663"/>
        <v>0.97746872342594748</v>
      </c>
      <c r="AZ563" s="95">
        <f>AZ518+AZ552</f>
        <v>692722.14893999998</v>
      </c>
      <c r="BA563" s="96">
        <f>AZ563/L563</f>
        <v>0.97267106222025734</v>
      </c>
      <c r="BB563" s="95">
        <f>BB518+BB552</f>
        <v>1053497.7609599999</v>
      </c>
      <c r="BC563" s="96">
        <f t="shared" si="657"/>
        <v>0.98064927725714968</v>
      </c>
      <c r="BD563" s="95">
        <f>BD518+BD552</f>
        <v>0</v>
      </c>
      <c r="BE563" s="97">
        <v>0</v>
      </c>
      <c r="BF563" s="305"/>
      <c r="BG563" s="305"/>
    </row>
    <row r="564" spans="2:64" s="263" customFormat="1" ht="60.75" customHeight="1" x14ac:dyDescent="0.3">
      <c r="B564" s="573" t="s">
        <v>239</v>
      </c>
      <c r="C564" s="573"/>
      <c r="D564" s="103" t="e">
        <f>#REF!+D524+D530+D515+D551</f>
        <v>#REF!</v>
      </c>
      <c r="E564" s="103" t="e">
        <f>#REF!+E524+E530+E515</f>
        <v>#REF!</v>
      </c>
      <c r="F564" s="103" t="e">
        <f>#REF!+F524+F530+F515</f>
        <v>#REF!</v>
      </c>
      <c r="G564" s="103" t="e">
        <f>#REF!+G524+G530+G515</f>
        <v>#REF!</v>
      </c>
      <c r="H564" s="103" t="e">
        <f>#REF!+H524+H530+H515</f>
        <v>#REF!</v>
      </c>
      <c r="I564" s="103" t="e">
        <f>#REF!+I524+I530+I515</f>
        <v>#REF!</v>
      </c>
      <c r="J564" s="103" t="e">
        <f>#REF!+J524+J530</f>
        <v>#REF!</v>
      </c>
      <c r="K564" s="517">
        <f>K563+K510+K180+K205</f>
        <v>18867402.749609999</v>
      </c>
      <c r="L564" s="517">
        <f>L563+L510+L180+L205</f>
        <v>16565992.354409998</v>
      </c>
      <c r="M564" s="517">
        <f>M563+M510+M180+M205</f>
        <v>1201285.9709300001</v>
      </c>
      <c r="N564" s="517">
        <f>N563+N510+N180+N205</f>
        <v>1100124.4242699998</v>
      </c>
      <c r="O564" s="517">
        <f>O563+O510+O180+O205</f>
        <v>2438431.5403100001</v>
      </c>
      <c r="P564" s="153">
        <f t="shared" si="652"/>
        <v>0.12924044568669654</v>
      </c>
      <c r="Q564" s="517">
        <f>Q563+Q510+Q180+Q205</f>
        <v>2400477.3097899999</v>
      </c>
      <c r="R564" s="153">
        <f>Q564/L564</f>
        <v>0.14490392476554378</v>
      </c>
      <c r="S564" s="517">
        <f>S563+S510+S180+S205</f>
        <v>37954.230520000005</v>
      </c>
      <c r="T564" s="153">
        <f t="shared" si="651"/>
        <v>3.1594667246981137E-2</v>
      </c>
      <c r="U564" s="517">
        <f>U563+U510+U180+U205</f>
        <v>0</v>
      </c>
      <c r="V564" s="153">
        <f>U564/N564</f>
        <v>0</v>
      </c>
      <c r="W564" s="517">
        <f>Y564+AA564+AC564</f>
        <v>2868345.3794399998</v>
      </c>
      <c r="X564" s="105">
        <f t="shared" si="617"/>
        <v>0.15202650929255698</v>
      </c>
      <c r="Y564" s="104">
        <f>Y563+Y510+Y180+Y205</f>
        <v>2801927.6370099997</v>
      </c>
      <c r="Z564" s="105">
        <f t="shared" si="618"/>
        <v>0.16913732525441522</v>
      </c>
      <c r="AA564" s="104">
        <f>AA563+AA510+AA180+AA205</f>
        <v>20788.20997</v>
      </c>
      <c r="AB564" s="105">
        <f t="shared" si="654"/>
        <v>1.7304963574914959E-2</v>
      </c>
      <c r="AC564" s="104">
        <f>AC563+AC510+AC180+AC205</f>
        <v>45629.532460000002</v>
      </c>
      <c r="AD564" s="105"/>
      <c r="AE564" s="104">
        <f>AG564+AI564+AK564</f>
        <v>13291931.723040001</v>
      </c>
      <c r="AF564" s="96">
        <f t="shared" si="655"/>
        <v>0.70449186352979898</v>
      </c>
      <c r="AG564" s="104">
        <f>AG563+AG510+AG180+AG205</f>
        <v>11884141.16506</v>
      </c>
      <c r="AH564" s="103"/>
      <c r="AI564" s="104">
        <f>AI563+AI510+AI180+AI205</f>
        <v>312002.00499999995</v>
      </c>
      <c r="AJ564" s="105">
        <f t="shared" si="664"/>
        <v>0.25972334027879906</v>
      </c>
      <c r="AK564" s="104">
        <f>AK563+AK510+AK180+AK205</f>
        <v>1095788.5529800002</v>
      </c>
      <c r="AL564" s="103"/>
      <c r="AM564" s="103" t="e">
        <f t="shared" ref="AM564:AW564" si="666">AM563+AM510+AM180</f>
        <v>#REF!</v>
      </c>
      <c r="AN564" s="103">
        <f t="shared" si="666"/>
        <v>0</v>
      </c>
      <c r="AO564" s="103" t="e">
        <f t="shared" si="666"/>
        <v>#REF!</v>
      </c>
      <c r="AP564" s="103" t="e">
        <f t="shared" si="666"/>
        <v>#REF!</v>
      </c>
      <c r="AQ564" s="103" t="e">
        <f t="shared" si="666"/>
        <v>#REF!</v>
      </c>
      <c r="AR564" s="103">
        <f t="shared" si="666"/>
        <v>1074285.9515792774</v>
      </c>
      <c r="AS564" s="103" t="e">
        <f t="shared" si="666"/>
        <v>#REF!</v>
      </c>
      <c r="AT564" s="103" t="e">
        <f t="shared" si="666"/>
        <v>#REF!</v>
      </c>
      <c r="AU564" s="103" t="e">
        <f t="shared" si="666"/>
        <v>#REF!</v>
      </c>
      <c r="AV564" s="103">
        <f t="shared" si="666"/>
        <v>1201285.9709300001</v>
      </c>
      <c r="AW564" s="103" t="e">
        <f t="shared" si="666"/>
        <v>#REF!</v>
      </c>
      <c r="AX564" s="104" t="e">
        <f>AZ564+BB564+BD564</f>
        <v>#REF!</v>
      </c>
      <c r="AY564" s="105" t="e">
        <f t="shared" si="663"/>
        <v>#REF!</v>
      </c>
      <c r="AZ564" s="104" t="e">
        <f>AZ563+AZ510+AZ180+AZ205</f>
        <v>#REF!</v>
      </c>
      <c r="BA564" s="105" t="e">
        <f t="shared" ref="BA564:BA567" si="667">AZ564/L564</f>
        <v>#REF!</v>
      </c>
      <c r="BB564" s="104">
        <f>BB563+BB510+BB180+BB205</f>
        <v>1180497.7609599999</v>
      </c>
      <c r="BC564" s="105">
        <f t="shared" si="657"/>
        <v>0.98269503642508482</v>
      </c>
      <c r="BD564" s="104">
        <f>BD563+BD510+BD180+BD205</f>
        <v>1003892.5706399999</v>
      </c>
      <c r="BE564" s="105">
        <f>BD564/N564</f>
        <v>0.91252639109993794</v>
      </c>
    </row>
    <row r="565" spans="2:64" s="109" customFormat="1" ht="48.75" customHeight="1" x14ac:dyDescent="0.25">
      <c r="B565" s="566" t="s">
        <v>56</v>
      </c>
      <c r="C565" s="566"/>
      <c r="D565" s="79" t="e">
        <f>D525+#REF!+#REF!+#REF!+#REF!+#REF!</f>
        <v>#REF!</v>
      </c>
      <c r="E565" s="79"/>
      <c r="F565" s="79"/>
      <c r="G565" s="79"/>
      <c r="H565" s="79"/>
      <c r="I565" s="79"/>
      <c r="J565" s="79"/>
      <c r="K565" s="514">
        <f>L565+M565+N565</f>
        <v>10343048.44961</v>
      </c>
      <c r="L565" s="514">
        <f>L203+L511+L517</f>
        <v>8041638.0544099994</v>
      </c>
      <c r="M565" s="514">
        <f>M203+M511+M517</f>
        <v>1201285.9709300001</v>
      </c>
      <c r="N565" s="514">
        <f>N203+N511+N517</f>
        <v>1100124.4242699998</v>
      </c>
      <c r="O565" s="514">
        <f>Q565+S565+U565</f>
        <v>1475727.4589900002</v>
      </c>
      <c r="P565" s="123">
        <f t="shared" si="652"/>
        <v>0.14267819262179368</v>
      </c>
      <c r="Q565" s="514">
        <f>Q203+Q511+Q563</f>
        <v>1437773.2284700002</v>
      </c>
      <c r="R565" s="123">
        <f t="shared" ref="R565:R566" si="668">Q565/L565</f>
        <v>0.17879108942008795</v>
      </c>
      <c r="S565" s="514">
        <f>S203+S511+S517</f>
        <v>37954.230520000005</v>
      </c>
      <c r="T565" s="123">
        <f t="shared" si="651"/>
        <v>3.1594667246981137E-2</v>
      </c>
      <c r="U565" s="514">
        <f>U203+U511+U517</f>
        <v>0</v>
      </c>
      <c r="V565" s="123">
        <f t="shared" ref="V565" si="669">U565/N565</f>
        <v>0</v>
      </c>
      <c r="W565" s="514">
        <f>Y565+AA565+AC565</f>
        <v>1754655.3573399999</v>
      </c>
      <c r="X565" s="99">
        <f t="shared" si="617"/>
        <v>0.1696458607816114</v>
      </c>
      <c r="Y565" s="111">
        <f>Y203+Y511+Y517</f>
        <v>1688237.61491</v>
      </c>
      <c r="Z565" s="99">
        <f t="shared" si="618"/>
        <v>0.20993703067550745</v>
      </c>
      <c r="AA565" s="111">
        <f>AA203+AA511+AA517</f>
        <v>20788.20997</v>
      </c>
      <c r="AB565" s="99">
        <f t="shared" si="654"/>
        <v>1.7304963574914959E-2</v>
      </c>
      <c r="AC565" s="111">
        <f>AC203+AC511+AC517</f>
        <v>45629.532460000002</v>
      </c>
      <c r="AD565" s="99"/>
      <c r="AE565" s="111">
        <f t="shared" ref="AE565:AE570" si="670">AG565+AI565+AK565</f>
        <v>6835769.0732899997</v>
      </c>
      <c r="AF565" s="96">
        <f t="shared" si="655"/>
        <v>0.66090467492180727</v>
      </c>
      <c r="AG565" s="111">
        <f>AG203+AG511+AG517</f>
        <v>5427978.5153099997</v>
      </c>
      <c r="AH565" s="79"/>
      <c r="AI565" s="111">
        <f>AI203+AI511+AI517</f>
        <v>312002.00499999995</v>
      </c>
      <c r="AJ565" s="105">
        <f t="shared" si="664"/>
        <v>0.25972334027879906</v>
      </c>
      <c r="AK565" s="111">
        <f>AK203+AK511+AK517</f>
        <v>1095788.5529800002</v>
      </c>
      <c r="AL565" s="79"/>
      <c r="AM565" s="79" t="e">
        <f t="shared" ref="AM565:AW565" si="671">AM563+AM511+AM180</f>
        <v>#REF!</v>
      </c>
      <c r="AN565" s="79">
        <f t="shared" si="671"/>
        <v>0</v>
      </c>
      <c r="AO565" s="79" t="e">
        <f t="shared" si="671"/>
        <v>#REF!</v>
      </c>
      <c r="AP565" s="79" t="e">
        <f t="shared" si="671"/>
        <v>#REF!</v>
      </c>
      <c r="AQ565" s="79" t="e">
        <f t="shared" si="671"/>
        <v>#REF!</v>
      </c>
      <c r="AR565" s="79">
        <f t="shared" si="671"/>
        <v>1074285.9515792774</v>
      </c>
      <c r="AS565" s="79" t="e">
        <f t="shared" si="671"/>
        <v>#REF!</v>
      </c>
      <c r="AT565" s="79" t="e">
        <f t="shared" si="671"/>
        <v>#REF!</v>
      </c>
      <c r="AU565" s="79" t="e">
        <f t="shared" si="671"/>
        <v>#REF!</v>
      </c>
      <c r="AV565" s="79">
        <f t="shared" si="671"/>
        <v>1201285.9709300001</v>
      </c>
      <c r="AW565" s="79">
        <f t="shared" si="671"/>
        <v>111175.06099000001</v>
      </c>
      <c r="AX565" s="111" t="e">
        <f t="shared" ref="AX565:AX566" si="672">AZ565+BB565+BD565</f>
        <v>#REF!</v>
      </c>
      <c r="AY565" s="99" t="e">
        <f t="shared" si="663"/>
        <v>#REF!</v>
      </c>
      <c r="AZ565" s="111" t="e">
        <f>AZ203+AZ511+AZ517</f>
        <v>#REF!</v>
      </c>
      <c r="BA565" s="99" t="e">
        <f t="shared" si="667"/>
        <v>#REF!</v>
      </c>
      <c r="BB565" s="111">
        <f>BB203+BB511+BB517</f>
        <v>1180497.7609599999</v>
      </c>
      <c r="BC565" s="99">
        <f t="shared" si="657"/>
        <v>0.98269503642508482</v>
      </c>
      <c r="BD565" s="111">
        <f>BD203+BD511+BD517</f>
        <v>1003892.5706399999</v>
      </c>
      <c r="BE565" s="99">
        <f t="shared" ref="BE565" si="673">BD565/N565</f>
        <v>0.91252639109993794</v>
      </c>
      <c r="BF565" s="108"/>
      <c r="BG565" s="108"/>
    </row>
    <row r="566" spans="2:64" s="86" customFormat="1" ht="41.25" customHeight="1" x14ac:dyDescent="0.25">
      <c r="B566" s="567" t="s">
        <v>57</v>
      </c>
      <c r="C566" s="567"/>
      <c r="D566" s="84" t="e">
        <f>#REF!</f>
        <v>#REF!</v>
      </c>
      <c r="E566" s="84"/>
      <c r="F566" s="84"/>
      <c r="G566" s="84"/>
      <c r="H566" s="84"/>
      <c r="I566" s="84"/>
      <c r="J566" s="84"/>
      <c r="K566" s="84">
        <f>L566+M566+N566</f>
        <v>3366365.3</v>
      </c>
      <c r="L566" s="84">
        <f>L512+L202+L205</f>
        <v>3366365.3</v>
      </c>
      <c r="M566" s="84">
        <f>M512+M202</f>
        <v>0</v>
      </c>
      <c r="N566" s="84">
        <f>N512+N202</f>
        <v>0</v>
      </c>
      <c r="O566" s="84">
        <f>Q566+S566+U566</f>
        <v>731313.87878999999</v>
      </c>
      <c r="P566" s="84">
        <f t="shared" si="652"/>
        <v>0.21724139052585886</v>
      </c>
      <c r="Q566" s="84">
        <f>Q202+Q205+Q512</f>
        <v>731313.87878999999</v>
      </c>
      <c r="R566" s="84">
        <f t="shared" si="668"/>
        <v>0.21724139052585886</v>
      </c>
      <c r="S566" s="84">
        <f>S512+S202</f>
        <v>0</v>
      </c>
      <c r="T566" s="84">
        <v>0</v>
      </c>
      <c r="U566" s="84">
        <f>U512+U202</f>
        <v>0</v>
      </c>
      <c r="V566" s="84">
        <v>0</v>
      </c>
      <c r="W566" s="84">
        <f>Y566+AA566+AC566</f>
        <v>882535.62208999996</v>
      </c>
      <c r="X566" s="100">
        <f t="shared" si="617"/>
        <v>0.26216276115072834</v>
      </c>
      <c r="Y566" s="85">
        <f>Y512+Y202+Y205</f>
        <v>882535.62208999996</v>
      </c>
      <c r="Z566" s="100">
        <f t="shared" si="618"/>
        <v>0.26216276115072834</v>
      </c>
      <c r="AA566" s="85">
        <f>AA512+AA202</f>
        <v>0</v>
      </c>
      <c r="AB566" s="100">
        <v>0</v>
      </c>
      <c r="AC566" s="85">
        <f>AC512+AC202</f>
        <v>0</v>
      </c>
      <c r="AD566" s="100"/>
      <c r="AE566" s="85">
        <f t="shared" si="670"/>
        <v>2972297.61644</v>
      </c>
      <c r="AF566" s="100">
        <f t="shared" si="655"/>
        <v>0.88293971436789709</v>
      </c>
      <c r="AG566" s="85">
        <f>AG512+AG202+AG205</f>
        <v>2972297.61644</v>
      </c>
      <c r="AH566" s="84"/>
      <c r="AI566" s="85">
        <f>AI512+AI202</f>
        <v>0</v>
      </c>
      <c r="AJ566" s="100">
        <v>0</v>
      </c>
      <c r="AK566" s="85">
        <f>AK512+AK202</f>
        <v>0</v>
      </c>
      <c r="AL566" s="84"/>
      <c r="AM566" s="84">
        <f t="shared" ref="AM566:AW566" si="674">AM512</f>
        <v>654000</v>
      </c>
      <c r="AN566" s="84">
        <f t="shared" si="674"/>
        <v>0</v>
      </c>
      <c r="AO566" s="84">
        <f t="shared" si="674"/>
        <v>0</v>
      </c>
      <c r="AP566" s="84">
        <f t="shared" si="674"/>
        <v>0</v>
      </c>
      <c r="AQ566" s="84">
        <f t="shared" si="674"/>
        <v>0</v>
      </c>
      <c r="AR566" s="84">
        <f t="shared" si="674"/>
        <v>0</v>
      </c>
      <c r="AS566" s="84">
        <f t="shared" si="674"/>
        <v>0</v>
      </c>
      <c r="AT566" s="84">
        <f t="shared" si="674"/>
        <v>2510500</v>
      </c>
      <c r="AU566" s="84">
        <f t="shared" si="674"/>
        <v>2510500</v>
      </c>
      <c r="AV566" s="84">
        <f t="shared" si="674"/>
        <v>0</v>
      </c>
      <c r="AW566" s="84">
        <f t="shared" si="674"/>
        <v>0</v>
      </c>
      <c r="AX566" s="85">
        <f t="shared" si="672"/>
        <v>1793489.0686299999</v>
      </c>
      <c r="AY566" s="100">
        <f t="shared" si="663"/>
        <v>0.53276721591385223</v>
      </c>
      <c r="AZ566" s="85">
        <f>AZ512+AZ202+AZ205</f>
        <v>1793489.0686299999</v>
      </c>
      <c r="BA566" s="100">
        <f t="shared" si="667"/>
        <v>0.53276721591385223</v>
      </c>
      <c r="BB566" s="85">
        <f>BB512+BB202</f>
        <v>0</v>
      </c>
      <c r="BC566" s="100">
        <v>0</v>
      </c>
      <c r="BD566" s="85">
        <f>BD512+BD202</f>
        <v>0</v>
      </c>
      <c r="BE566" s="100">
        <v>0</v>
      </c>
    </row>
    <row r="567" spans="2:64" s="90" customFormat="1" ht="42.75" customHeight="1" x14ac:dyDescent="0.25">
      <c r="B567" s="568" t="s">
        <v>138</v>
      </c>
      <c r="C567" s="568"/>
      <c r="D567" s="568"/>
      <c r="E567" s="88"/>
      <c r="F567" s="88"/>
      <c r="G567" s="88"/>
      <c r="H567" s="88"/>
      <c r="I567" s="88"/>
      <c r="J567" s="88"/>
      <c r="K567" s="88">
        <f>L567+M567+N567</f>
        <v>4757989</v>
      </c>
      <c r="L567" s="88">
        <f>L513</f>
        <v>4757989</v>
      </c>
      <c r="M567" s="88">
        <f>M399</f>
        <v>0</v>
      </c>
      <c r="N567" s="88">
        <f>N399</f>
        <v>0</v>
      </c>
      <c r="O567" s="88">
        <f>Q567</f>
        <v>231390.20253000001</v>
      </c>
      <c r="P567" s="453">
        <f t="shared" si="652"/>
        <v>4.8631933056171424E-2</v>
      </c>
      <c r="Q567" s="88">
        <f>Q513</f>
        <v>231390.20253000001</v>
      </c>
      <c r="R567" s="453">
        <f t="shared" ref="R567" si="675">Q567/L567</f>
        <v>4.8631933056171424E-2</v>
      </c>
      <c r="S567" s="88">
        <f>S399</f>
        <v>0</v>
      </c>
      <c r="T567" s="453">
        <v>0</v>
      </c>
      <c r="U567" s="88">
        <f>U399</f>
        <v>0</v>
      </c>
      <c r="V567" s="453">
        <v>0</v>
      </c>
      <c r="W567" s="88">
        <f>Y567</f>
        <v>231154.40001000001</v>
      </c>
      <c r="X567" s="394">
        <v>0</v>
      </c>
      <c r="Y567" s="89">
        <f>Y513</f>
        <v>231154.40001000001</v>
      </c>
      <c r="Z567" s="395">
        <f t="shared" si="618"/>
        <v>4.8582373773878001E-2</v>
      </c>
      <c r="AA567" s="88">
        <f>AA399</f>
        <v>0</v>
      </c>
      <c r="AB567" s="88"/>
      <c r="AC567" s="89">
        <f>AC399</f>
        <v>0</v>
      </c>
      <c r="AD567" s="394">
        <v>0</v>
      </c>
      <c r="AE567" s="89">
        <f>AG567</f>
        <v>3483865.0333099999</v>
      </c>
      <c r="AF567" s="307">
        <f t="shared" si="655"/>
        <v>0.73221376369512414</v>
      </c>
      <c r="AG567" s="89">
        <f>AG513</f>
        <v>3483865.0333099999</v>
      </c>
      <c r="AH567" s="307">
        <f t="shared" ref="AH567" si="676">AG567/L567</f>
        <v>0.73221376369512414</v>
      </c>
      <c r="AI567" s="88">
        <f>AI399</f>
        <v>0</v>
      </c>
      <c r="AJ567" s="307">
        <v>0</v>
      </c>
      <c r="AK567" s="89">
        <f>AK399</f>
        <v>0</v>
      </c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9" t="e">
        <f>AZ567</f>
        <v>#REF!</v>
      </c>
      <c r="AY567" s="394" t="e">
        <f t="shared" si="663"/>
        <v>#REF!</v>
      </c>
      <c r="AZ567" s="89" t="e">
        <f>AZ513</f>
        <v>#REF!</v>
      </c>
      <c r="BA567" s="394" t="e">
        <f t="shared" si="667"/>
        <v>#REF!</v>
      </c>
      <c r="BB567" s="88">
        <f>BB399</f>
        <v>0</v>
      </c>
      <c r="BC567" s="394">
        <v>0</v>
      </c>
      <c r="BD567" s="89">
        <f>BD399</f>
        <v>0</v>
      </c>
      <c r="BE567" s="394">
        <v>0</v>
      </c>
      <c r="BL567" s="548"/>
    </row>
    <row r="568" spans="2:64" s="90" customFormat="1" ht="42.75" customHeight="1" x14ac:dyDescent="0.25">
      <c r="B568" s="593" t="s">
        <v>372</v>
      </c>
      <c r="C568" s="595"/>
      <c r="D568" s="594"/>
      <c r="E568" s="88"/>
      <c r="F568" s="88"/>
      <c r="G568" s="88"/>
      <c r="H568" s="88"/>
      <c r="I568" s="88"/>
      <c r="J568" s="88"/>
      <c r="K568" s="490">
        <f>K514</f>
        <v>400000</v>
      </c>
      <c r="L568" s="490"/>
      <c r="M568" s="490"/>
      <c r="N568" s="490"/>
      <c r="O568" s="490"/>
      <c r="P568" s="550"/>
      <c r="Q568" s="490"/>
      <c r="R568" s="550"/>
      <c r="S568" s="490"/>
      <c r="T568" s="550"/>
      <c r="U568" s="490"/>
      <c r="V568" s="550"/>
      <c r="W568" s="490">
        <f>W514</f>
        <v>0</v>
      </c>
      <c r="X568" s="551">
        <v>0</v>
      </c>
      <c r="Y568" s="89"/>
      <c r="Z568" s="395"/>
      <c r="AA568" s="88"/>
      <c r="AB568" s="88"/>
      <c r="AC568" s="89"/>
      <c r="AD568" s="394"/>
      <c r="AE568" s="89"/>
      <c r="AF568" s="307"/>
      <c r="AG568" s="89"/>
      <c r="AH568" s="307"/>
      <c r="AI568" s="88"/>
      <c r="AJ568" s="307"/>
      <c r="AK568" s="89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9"/>
      <c r="AY568" s="394"/>
      <c r="AZ568" s="89"/>
      <c r="BA568" s="394"/>
      <c r="BB568" s="88"/>
      <c r="BC568" s="394"/>
      <c r="BD568" s="89"/>
      <c r="BE568" s="394"/>
      <c r="BL568" s="548"/>
    </row>
    <row r="569" spans="2:64" s="90" customFormat="1" ht="42.75" hidden="1" customHeight="1" x14ac:dyDescent="0.25">
      <c r="B569" s="516"/>
      <c r="C569" s="516"/>
      <c r="D569" s="516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453"/>
      <c r="Q569" s="88"/>
      <c r="R569" s="453"/>
      <c r="S569" s="88"/>
      <c r="T569" s="453"/>
      <c r="U569" s="88"/>
      <c r="V569" s="453"/>
      <c r="W569" s="88"/>
      <c r="X569" s="394"/>
      <c r="Y569" s="89"/>
      <c r="Z569" s="395"/>
      <c r="AA569" s="88"/>
      <c r="AB569" s="88"/>
      <c r="AC569" s="89"/>
      <c r="AD569" s="394"/>
      <c r="AE569" s="89"/>
      <c r="AF569" s="307"/>
      <c r="AG569" s="89"/>
      <c r="AH569" s="307"/>
      <c r="AI569" s="88"/>
      <c r="AJ569" s="307"/>
      <c r="AK569" s="89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9"/>
      <c r="AY569" s="394"/>
      <c r="AZ569" s="89"/>
      <c r="BA569" s="394"/>
      <c r="BB569" s="88"/>
      <c r="BC569" s="394"/>
      <c r="BD569" s="89"/>
      <c r="BE569" s="394"/>
      <c r="BL569" s="548"/>
    </row>
    <row r="570" spans="2:64" s="399" customFormat="1" ht="67.5" hidden="1" customHeight="1" x14ac:dyDescent="0.25">
      <c r="B570" s="572" t="s">
        <v>42</v>
      </c>
      <c r="C570" s="572"/>
      <c r="D570" s="572"/>
      <c r="E570" s="396"/>
      <c r="F570" s="396"/>
      <c r="G570" s="396"/>
      <c r="H570" s="396"/>
      <c r="I570" s="396"/>
      <c r="J570" s="396"/>
      <c r="K570" s="397">
        <f>L570</f>
        <v>0</v>
      </c>
      <c r="L570" s="397">
        <v>0</v>
      </c>
      <c r="M570" s="397">
        <f>M513</f>
        <v>0</v>
      </c>
      <c r="N570" s="397">
        <f>N513</f>
        <v>0</v>
      </c>
      <c r="O570" s="397">
        <f>Q570</f>
        <v>0</v>
      </c>
      <c r="P570" s="398">
        <v>0</v>
      </c>
      <c r="Q570" s="397">
        <f>Q211</f>
        <v>0</v>
      </c>
      <c r="R570" s="396"/>
      <c r="S570" s="397">
        <f>S513</f>
        <v>0</v>
      </c>
      <c r="T570" s="396"/>
      <c r="U570" s="397">
        <f>U513</f>
        <v>0</v>
      </c>
      <c r="V570" s="396"/>
      <c r="W570" s="397">
        <v>0</v>
      </c>
      <c r="X570" s="398">
        <v>0</v>
      </c>
      <c r="Y570" s="397">
        <v>0</v>
      </c>
      <c r="Z570" s="398">
        <v>0</v>
      </c>
      <c r="AA570" s="396">
        <f>AA513</f>
        <v>0</v>
      </c>
      <c r="AB570" s="398">
        <v>0</v>
      </c>
      <c r="AC570" s="396">
        <f>AC513</f>
        <v>0</v>
      </c>
      <c r="AD570" s="398"/>
      <c r="AE570" s="397">
        <f t="shared" si="670"/>
        <v>0</v>
      </c>
      <c r="AF570" s="398">
        <v>0</v>
      </c>
      <c r="AG570" s="397">
        <v>0</v>
      </c>
      <c r="AH570" s="396"/>
      <c r="AI570" s="397">
        <f>AI513</f>
        <v>0</v>
      </c>
      <c r="AJ570" s="398">
        <v>0</v>
      </c>
      <c r="AK570" s="397">
        <f>AK513</f>
        <v>0</v>
      </c>
      <c r="AL570" s="396"/>
      <c r="AM570" s="396">
        <f t="shared" ref="AM570:AW570" si="677">AM513</f>
        <v>0</v>
      </c>
      <c r="AN570" s="396">
        <f t="shared" si="677"/>
        <v>0</v>
      </c>
      <c r="AO570" s="396">
        <f t="shared" si="677"/>
        <v>0</v>
      </c>
      <c r="AP570" s="396">
        <f t="shared" si="677"/>
        <v>0</v>
      </c>
      <c r="AQ570" s="396">
        <f t="shared" si="677"/>
        <v>0</v>
      </c>
      <c r="AR570" s="396">
        <f t="shared" si="677"/>
        <v>0</v>
      </c>
      <c r="AS570" s="396">
        <f t="shared" si="677"/>
        <v>0</v>
      </c>
      <c r="AT570" s="396">
        <f t="shared" si="677"/>
        <v>0</v>
      </c>
      <c r="AU570" s="396">
        <f t="shared" si="677"/>
        <v>0</v>
      </c>
      <c r="AV570" s="396">
        <f t="shared" si="677"/>
        <v>0</v>
      </c>
      <c r="AW570" s="396">
        <f t="shared" si="677"/>
        <v>0</v>
      </c>
      <c r="AX570" s="397">
        <f t="shared" ref="AX570" si="678">AZ570+BB570+BD570</f>
        <v>0</v>
      </c>
      <c r="AY570" s="398">
        <v>0</v>
      </c>
      <c r="AZ570" s="397">
        <v>0</v>
      </c>
      <c r="BA570" s="398">
        <v>0</v>
      </c>
      <c r="BB570" s="397">
        <f>BB513</f>
        <v>0</v>
      </c>
      <c r="BC570" s="398">
        <v>0</v>
      </c>
      <c r="BD570" s="397">
        <f>BD513</f>
        <v>0</v>
      </c>
      <c r="BE570" s="398">
        <v>0</v>
      </c>
      <c r="BL570" s="549">
        <f>K564-BL567</f>
        <v>18867402.749609999</v>
      </c>
    </row>
    <row r="571" spans="2:64" s="308" customFormat="1" ht="39" customHeight="1" x14ac:dyDescent="0.3">
      <c r="B571" s="576" t="s">
        <v>37</v>
      </c>
      <c r="C571" s="577"/>
      <c r="D571" s="577"/>
      <c r="E571" s="577"/>
      <c r="F571" s="577"/>
      <c r="G571" s="577"/>
      <c r="H571" s="577"/>
      <c r="I571" s="577"/>
      <c r="J571" s="577"/>
      <c r="K571" s="577"/>
      <c r="L571" s="577"/>
      <c r="M571" s="577"/>
      <c r="N571" s="577"/>
      <c r="O571" s="577"/>
      <c r="P571" s="577"/>
      <c r="Q571" s="577"/>
      <c r="R571" s="577"/>
      <c r="S571" s="577"/>
      <c r="T571" s="577"/>
      <c r="U571" s="577"/>
      <c r="V571" s="577"/>
      <c r="W571" s="577"/>
      <c r="X571" s="577"/>
      <c r="Y571" s="577"/>
      <c r="Z571" s="577"/>
      <c r="AA571" s="577"/>
      <c r="AB571" s="577"/>
      <c r="AC571" s="577"/>
      <c r="AD571" s="577"/>
      <c r="AE571" s="577"/>
      <c r="AF571" s="577"/>
      <c r="AG571" s="577"/>
      <c r="AH571" s="577"/>
      <c r="AI571" s="577"/>
      <c r="AJ571" s="577"/>
      <c r="AK571" s="577"/>
      <c r="AL571" s="577"/>
      <c r="AM571" s="577"/>
      <c r="AN571" s="577"/>
      <c r="AO571" s="577"/>
      <c r="AP571" s="577"/>
      <c r="AQ571" s="577"/>
      <c r="AR571" s="577"/>
      <c r="AS571" s="577"/>
      <c r="AT571" s="577"/>
      <c r="AU571" s="577"/>
      <c r="AV571" s="577"/>
      <c r="AW571" s="577"/>
      <c r="AX571" s="577"/>
      <c r="AY571" s="577"/>
      <c r="AZ571" s="577"/>
      <c r="BA571" s="577"/>
      <c r="BB571" s="577"/>
      <c r="BC571" s="577"/>
      <c r="BD571" s="577"/>
      <c r="BE571" s="577"/>
    </row>
    <row r="572" spans="2:64" s="308" customFormat="1" ht="73.5" hidden="1" customHeight="1" x14ac:dyDescent="0.3">
      <c r="B572" s="248"/>
      <c r="C572" s="248"/>
      <c r="D572" s="248"/>
      <c r="E572" s="248"/>
      <c r="F572" s="248"/>
      <c r="G572" s="248"/>
      <c r="H572" s="248"/>
      <c r="I572" s="248"/>
      <c r="J572" s="248"/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  <c r="AA572" s="248"/>
      <c r="AB572" s="248"/>
      <c r="AC572" s="248"/>
      <c r="AD572" s="248"/>
      <c r="AE572" s="248"/>
      <c r="AF572" s="248"/>
      <c r="AG572" s="248"/>
      <c r="AH572" s="248"/>
      <c r="AI572" s="248"/>
      <c r="AJ572" s="248"/>
      <c r="AK572" s="248"/>
      <c r="AL572" s="248"/>
      <c r="AM572" s="248"/>
      <c r="AN572" s="248"/>
      <c r="AO572" s="248"/>
      <c r="AP572" s="248"/>
      <c r="AQ572" s="248"/>
      <c r="AR572" s="248"/>
      <c r="AS572" s="248"/>
      <c r="AT572" s="248"/>
      <c r="AU572" s="248"/>
      <c r="AV572" s="248"/>
      <c r="AW572" s="248"/>
      <c r="AX572" s="248"/>
      <c r="AY572" s="248"/>
      <c r="AZ572" s="248"/>
      <c r="BA572" s="248"/>
      <c r="BB572" s="248"/>
      <c r="BC572" s="248"/>
      <c r="BD572" s="248"/>
      <c r="BE572" s="248"/>
    </row>
    <row r="573" spans="2:64" s="308" customFormat="1" ht="54.75" customHeight="1" x14ac:dyDescent="0.3">
      <c r="B573" s="573" t="s">
        <v>240</v>
      </c>
      <c r="C573" s="573"/>
      <c r="D573" s="573"/>
      <c r="E573" s="573"/>
      <c r="F573" s="573"/>
      <c r="G573" s="573"/>
      <c r="H573" s="573"/>
      <c r="I573" s="573"/>
      <c r="J573" s="573"/>
      <c r="K573" s="573"/>
      <c r="L573" s="573"/>
      <c r="M573" s="573"/>
      <c r="N573" s="573"/>
      <c r="O573" s="573"/>
      <c r="P573" s="573"/>
      <c r="Q573" s="573"/>
      <c r="R573" s="573"/>
      <c r="S573" s="573"/>
      <c r="T573" s="573"/>
      <c r="U573" s="573"/>
      <c r="V573" s="573"/>
      <c r="W573" s="573"/>
      <c r="X573" s="573"/>
      <c r="Y573" s="573"/>
      <c r="Z573" s="573"/>
      <c r="AA573" s="573"/>
      <c r="AB573" s="573"/>
      <c r="AC573" s="573"/>
      <c r="AD573" s="573"/>
      <c r="AE573" s="573"/>
      <c r="AF573" s="573"/>
      <c r="AG573" s="573"/>
      <c r="AH573" s="573"/>
      <c r="AI573" s="573"/>
      <c r="AJ573" s="573"/>
      <c r="AK573" s="573"/>
      <c r="AL573" s="573"/>
      <c r="AM573" s="573"/>
      <c r="AN573" s="573"/>
      <c r="AO573" s="573"/>
      <c r="AP573" s="573"/>
      <c r="AQ573" s="573"/>
      <c r="AR573" s="573"/>
      <c r="AS573" s="573"/>
      <c r="AT573" s="573"/>
      <c r="AU573" s="573"/>
      <c r="AV573" s="573"/>
      <c r="AW573" s="573"/>
      <c r="AX573" s="165"/>
      <c r="AY573" s="165"/>
      <c r="AZ573" s="165"/>
    </row>
    <row r="574" spans="2:64" s="168" customFormat="1" ht="141" customHeight="1" x14ac:dyDescent="0.3">
      <c r="B574" s="140" t="s">
        <v>60</v>
      </c>
      <c r="C574" s="151" t="s">
        <v>241</v>
      </c>
      <c r="D574" s="153"/>
      <c r="E574" s="153">
        <f>F574+G574</f>
        <v>158124.29999999999</v>
      </c>
      <c r="F574" s="153">
        <v>158124.29999999999</v>
      </c>
      <c r="G574" s="153"/>
      <c r="H574" s="153"/>
      <c r="I574" s="153"/>
      <c r="J574" s="153"/>
      <c r="K574" s="153">
        <f>L574+M574+N574</f>
        <v>687164.77738999994</v>
      </c>
      <c r="L574" s="153">
        <v>649883.19259999995</v>
      </c>
      <c r="M574" s="153">
        <v>37281.584790000001</v>
      </c>
      <c r="N574" s="153"/>
      <c r="O574" s="153">
        <f>Q574+S574</f>
        <v>174817.93208999999</v>
      </c>
      <c r="P574" s="545">
        <f>O574/K574</f>
        <v>0.25440467532983313</v>
      </c>
      <c r="Q574" s="153">
        <f>'[1]по объектам (2)'!$D$362</f>
        <v>163169.03378999999</v>
      </c>
      <c r="R574" s="545">
        <f>Q574/L574</f>
        <v>0.25107440175088475</v>
      </c>
      <c r="S574" s="153">
        <v>11648.898300000001</v>
      </c>
      <c r="T574" s="545">
        <f>S574/M574</f>
        <v>0.31245716526311867</v>
      </c>
      <c r="U574" s="153"/>
      <c r="V574" s="545">
        <v>0</v>
      </c>
      <c r="W574" s="153">
        <f>Y574+AA574+AC574</f>
        <v>161625.90594999999</v>
      </c>
      <c r="X574" s="271">
        <f>W574/K574</f>
        <v>0.23520691290943352</v>
      </c>
      <c r="Y574" s="152">
        <v>153414.21695999999</v>
      </c>
      <c r="Z574" s="271">
        <f>Y574/L574</f>
        <v>0.23606429387138456</v>
      </c>
      <c r="AA574" s="152">
        <v>8211.6889900000006</v>
      </c>
      <c r="AB574" s="271">
        <f>AA574/M574</f>
        <v>0.22026126400620752</v>
      </c>
      <c r="AC574" s="152"/>
      <c r="AD574" s="153"/>
      <c r="AE574" s="152">
        <f>AG574+AI574</f>
        <v>424138.78638000001</v>
      </c>
      <c r="AF574" s="105">
        <f>AE574/K574</f>
        <v>0.61723010307799919</v>
      </c>
      <c r="AG574" s="152">
        <f>'[1]по объектам (2)'!$I$362</f>
        <v>389871.33740000002</v>
      </c>
      <c r="AH574" s="105">
        <f>AG574/L574</f>
        <v>0.5999098635559944</v>
      </c>
      <c r="AI574" s="152">
        <v>34267.448980000001</v>
      </c>
      <c r="AJ574" s="153"/>
      <c r="AK574" s="152"/>
      <c r="AL574" s="153"/>
      <c r="AM574" s="153">
        <f>AU574-AA574</f>
        <v>641671.5036099999</v>
      </c>
      <c r="AN574" s="153"/>
      <c r="AO574" s="153"/>
      <c r="AP574" s="153">
        <f>AQ574</f>
        <v>101400.0850599999</v>
      </c>
      <c r="AQ574" s="153">
        <f>AX574-AE574</f>
        <v>101400.0850599999</v>
      </c>
      <c r="AR574" s="153"/>
      <c r="AS574" s="153"/>
      <c r="AT574" s="153">
        <f>AU574+AV574</f>
        <v>687164.77738999994</v>
      </c>
      <c r="AU574" s="153">
        <f>L574</f>
        <v>649883.19259999995</v>
      </c>
      <c r="AV574" s="153">
        <f>M574</f>
        <v>37281.584790000001</v>
      </c>
      <c r="AW574" s="153"/>
      <c r="AX574" s="152">
        <f>AZ574+BB574</f>
        <v>525538.8714399999</v>
      </c>
      <c r="AY574" s="105">
        <f>AX574/K574</f>
        <v>0.76479308709056637</v>
      </c>
      <c r="AZ574" s="152">
        <f>L574-Y574</f>
        <v>496468.97563999996</v>
      </c>
      <c r="BA574" s="105">
        <f>AZ574/AE574</f>
        <v>1.1705342486532155</v>
      </c>
      <c r="BB574" s="152">
        <f>M574-AA574</f>
        <v>29069.895799999998</v>
      </c>
      <c r="BC574" s="105">
        <f>BB574/M574</f>
        <v>0.7797387359937924</v>
      </c>
      <c r="BD574" s="152"/>
      <c r="BE574" s="153"/>
    </row>
    <row r="575" spans="2:64" s="168" customFormat="1" ht="91.5" hidden="1" customHeight="1" x14ac:dyDescent="0.3">
      <c r="B575" s="309" t="s">
        <v>18</v>
      </c>
      <c r="C575" s="151" t="s">
        <v>242</v>
      </c>
      <c r="D575" s="153"/>
      <c r="E575" s="153"/>
      <c r="F575" s="153"/>
      <c r="G575" s="153"/>
      <c r="H575" s="153"/>
      <c r="I575" s="153"/>
      <c r="J575" s="153"/>
      <c r="K575" s="153">
        <f>L575+M575+N575</f>
        <v>0</v>
      </c>
      <c r="L575" s="153">
        <v>0</v>
      </c>
      <c r="M575" s="153"/>
      <c r="N575" s="153"/>
      <c r="O575" s="153" t="e">
        <f>Q575+U575</f>
        <v>#REF!</v>
      </c>
      <c r="P575" s="545" t="e">
        <f t="shared" ref="P575:P589" si="679">O575/K575</f>
        <v>#REF!</v>
      </c>
      <c r="Q575" s="153" t="e">
        <f>#REF!-L575</f>
        <v>#REF!</v>
      </c>
      <c r="R575" s="545" t="e">
        <f t="shared" ref="R575:R587" si="680">Q575/L575</f>
        <v>#REF!</v>
      </c>
      <c r="S575" s="153"/>
      <c r="T575" s="545" t="e">
        <f t="shared" ref="T575:T583" si="681">S575/M575</f>
        <v>#DIV/0!</v>
      </c>
      <c r="U575" s="153"/>
      <c r="V575" s="545" t="e">
        <f t="shared" ref="V575:V589" si="682">U575/N575</f>
        <v>#DIV/0!</v>
      </c>
      <c r="W575" s="153" t="e">
        <f>Y575+AC575</f>
        <v>#REF!</v>
      </c>
      <c r="X575" s="153"/>
      <c r="Y575" s="152" t="e">
        <f>#REF!-U575</f>
        <v>#REF!</v>
      </c>
      <c r="Z575" s="271" t="e">
        <f t="shared" ref="Z575:Z588" si="683">Y575/L575</f>
        <v>#REF!</v>
      </c>
      <c r="AA575" s="152"/>
      <c r="AB575" s="271" t="e">
        <f t="shared" ref="AB575:AB584" si="684">AA575/M575</f>
        <v>#DIV/0!</v>
      </c>
      <c r="AC575" s="152"/>
      <c r="AD575" s="153"/>
      <c r="AE575" s="152" t="e">
        <f>AG575+AK575</f>
        <v>#REF!</v>
      </c>
      <c r="AF575" s="105" t="e">
        <f t="shared" ref="AF575:AF589" si="685">AE575/K575</f>
        <v>#REF!</v>
      </c>
      <c r="AG575" s="152" t="e">
        <f>#REF!-AC575</f>
        <v>#REF!</v>
      </c>
      <c r="AH575" s="105" t="e">
        <f t="shared" ref="AH575:AH585" si="686">AG575/L575</f>
        <v>#REF!</v>
      </c>
      <c r="AI575" s="152"/>
      <c r="AJ575" s="153"/>
      <c r="AK575" s="152"/>
      <c r="AL575" s="153"/>
      <c r="AM575" s="153">
        <v>0</v>
      </c>
      <c r="AN575" s="153"/>
      <c r="AO575" s="153"/>
      <c r="AP575" s="153"/>
      <c r="AQ575" s="153"/>
      <c r="AR575" s="153"/>
      <c r="AS575" s="153"/>
      <c r="AT575" s="153">
        <v>0</v>
      </c>
      <c r="AU575" s="153">
        <v>0</v>
      </c>
      <c r="AV575" s="153"/>
      <c r="AW575" s="153"/>
      <c r="AX575" s="152" t="e">
        <f>AZ575+BD575</f>
        <v>#REF!</v>
      </c>
      <c r="AY575" s="105" t="e">
        <f t="shared" ref="AY575:AY589" si="687">AX575/K575</f>
        <v>#REF!</v>
      </c>
      <c r="AZ575" s="152" t="e">
        <f t="shared" ref="AZ575:AZ578" si="688">L575-Y575</f>
        <v>#REF!</v>
      </c>
      <c r="BA575" s="105" t="e">
        <f t="shared" ref="BA575:BA577" si="689">AZ575/AE575</f>
        <v>#REF!</v>
      </c>
      <c r="BB575" s="152"/>
      <c r="BC575" s="105" t="e">
        <f t="shared" ref="BC575:BC583" si="690">BB575/M575</f>
        <v>#DIV/0!</v>
      </c>
      <c r="BD575" s="152"/>
      <c r="BE575" s="153"/>
    </row>
    <row r="576" spans="2:64" s="168" customFormat="1" ht="93.75" hidden="1" customHeight="1" x14ac:dyDescent="0.3">
      <c r="B576" s="309" t="s">
        <v>18</v>
      </c>
      <c r="C576" s="151" t="s">
        <v>243</v>
      </c>
      <c r="D576" s="153"/>
      <c r="E576" s="153">
        <f>F576+G576</f>
        <v>0</v>
      </c>
      <c r="F576" s="153">
        <v>0</v>
      </c>
      <c r="G576" s="153"/>
      <c r="H576" s="153">
        <f>I576+J576</f>
        <v>0</v>
      </c>
      <c r="I576" s="153">
        <f>L576-F576</f>
        <v>0</v>
      </c>
      <c r="J576" s="153"/>
      <c r="K576" s="153">
        <f>L576</f>
        <v>0</v>
      </c>
      <c r="L576" s="153">
        <v>0</v>
      </c>
      <c r="M576" s="153"/>
      <c r="N576" s="153"/>
      <c r="O576" s="153">
        <f>Q576+U576</f>
        <v>0</v>
      </c>
      <c r="P576" s="545" t="e">
        <f t="shared" si="679"/>
        <v>#DIV/0!</v>
      </c>
      <c r="Q576" s="153"/>
      <c r="R576" s="545" t="e">
        <f t="shared" si="680"/>
        <v>#DIV/0!</v>
      </c>
      <c r="S576" s="153"/>
      <c r="T576" s="545" t="e">
        <f t="shared" si="681"/>
        <v>#DIV/0!</v>
      </c>
      <c r="U576" s="153"/>
      <c r="V576" s="545" t="e">
        <f t="shared" si="682"/>
        <v>#DIV/0!</v>
      </c>
      <c r="W576" s="153">
        <f>Y576+AC576</f>
        <v>0</v>
      </c>
      <c r="X576" s="153"/>
      <c r="Y576" s="152"/>
      <c r="Z576" s="271" t="e">
        <f t="shared" si="683"/>
        <v>#DIV/0!</v>
      </c>
      <c r="AA576" s="152"/>
      <c r="AB576" s="271" t="e">
        <f t="shared" si="684"/>
        <v>#DIV/0!</v>
      </c>
      <c r="AC576" s="152"/>
      <c r="AD576" s="153"/>
      <c r="AE576" s="152">
        <f>AG576+AK576</f>
        <v>0</v>
      </c>
      <c r="AF576" s="105" t="e">
        <f t="shared" si="685"/>
        <v>#DIV/0!</v>
      </c>
      <c r="AG576" s="152"/>
      <c r="AH576" s="105" t="e">
        <f t="shared" si="686"/>
        <v>#DIV/0!</v>
      </c>
      <c r="AI576" s="152"/>
      <c r="AJ576" s="153"/>
      <c r="AK576" s="152"/>
      <c r="AL576" s="153"/>
      <c r="AM576" s="153">
        <f>AU576-AA576</f>
        <v>0</v>
      </c>
      <c r="AN576" s="153"/>
      <c r="AO576" s="153"/>
      <c r="AP576" s="153">
        <f>AQ576</f>
        <v>0</v>
      </c>
      <c r="AQ576" s="153">
        <f>AX576-AE576</f>
        <v>0</v>
      </c>
      <c r="AR576" s="153"/>
      <c r="AS576" s="153"/>
      <c r="AT576" s="153">
        <f>AU576</f>
        <v>0</v>
      </c>
      <c r="AU576" s="153">
        <v>0</v>
      </c>
      <c r="AV576" s="153"/>
      <c r="AW576" s="153"/>
      <c r="AX576" s="152">
        <f>AZ576+BD576</f>
        <v>0</v>
      </c>
      <c r="AY576" s="105" t="e">
        <f t="shared" si="687"/>
        <v>#DIV/0!</v>
      </c>
      <c r="AZ576" s="152">
        <f t="shared" si="688"/>
        <v>0</v>
      </c>
      <c r="BA576" s="105" t="e">
        <f t="shared" si="689"/>
        <v>#DIV/0!</v>
      </c>
      <c r="BB576" s="152"/>
      <c r="BC576" s="105" t="e">
        <f t="shared" si="690"/>
        <v>#DIV/0!</v>
      </c>
      <c r="BD576" s="152"/>
      <c r="BE576" s="153"/>
    </row>
    <row r="577" spans="2:59" s="168" customFormat="1" ht="123.75" hidden="1" customHeight="1" x14ac:dyDescent="0.3">
      <c r="B577" s="309" t="s">
        <v>244</v>
      </c>
      <c r="C577" s="151" t="s">
        <v>245</v>
      </c>
      <c r="D577" s="153"/>
      <c r="E577" s="153"/>
      <c r="F577" s="153"/>
      <c r="G577" s="153"/>
      <c r="H577" s="153"/>
      <c r="I577" s="153"/>
      <c r="J577" s="153"/>
      <c r="K577" s="153">
        <f>L577</f>
        <v>0</v>
      </c>
      <c r="L577" s="153">
        <v>0</v>
      </c>
      <c r="M577" s="153"/>
      <c r="N577" s="153"/>
      <c r="O577" s="153" t="e">
        <f>Q577+U577</f>
        <v>#REF!</v>
      </c>
      <c r="P577" s="545" t="e">
        <f t="shared" si="679"/>
        <v>#REF!</v>
      </c>
      <c r="Q577" s="153" t="e">
        <f>#REF!-L577</f>
        <v>#REF!</v>
      </c>
      <c r="R577" s="545" t="e">
        <f t="shared" si="680"/>
        <v>#REF!</v>
      </c>
      <c r="S577" s="153"/>
      <c r="T577" s="545" t="e">
        <f t="shared" si="681"/>
        <v>#DIV/0!</v>
      </c>
      <c r="U577" s="153"/>
      <c r="V577" s="545" t="e">
        <f t="shared" si="682"/>
        <v>#DIV/0!</v>
      </c>
      <c r="W577" s="153" t="e">
        <f>Y577+AC577</f>
        <v>#REF!</v>
      </c>
      <c r="X577" s="153"/>
      <c r="Y577" s="152" t="e">
        <f>#REF!-U577</f>
        <v>#REF!</v>
      </c>
      <c r="Z577" s="271" t="e">
        <f t="shared" si="683"/>
        <v>#REF!</v>
      </c>
      <c r="AA577" s="152"/>
      <c r="AB577" s="271" t="e">
        <f t="shared" si="684"/>
        <v>#DIV/0!</v>
      </c>
      <c r="AC577" s="152"/>
      <c r="AD577" s="153"/>
      <c r="AE577" s="152" t="e">
        <f>AG577+AK577</f>
        <v>#REF!</v>
      </c>
      <c r="AF577" s="105" t="e">
        <f t="shared" si="685"/>
        <v>#REF!</v>
      </c>
      <c r="AG577" s="152" t="e">
        <f>#REF!-AC577</f>
        <v>#REF!</v>
      </c>
      <c r="AH577" s="105" t="e">
        <f t="shared" si="686"/>
        <v>#REF!</v>
      </c>
      <c r="AI577" s="152"/>
      <c r="AJ577" s="153"/>
      <c r="AK577" s="152"/>
      <c r="AL577" s="153"/>
      <c r="AM577" s="153"/>
      <c r="AN577" s="153"/>
      <c r="AO577" s="153"/>
      <c r="AP577" s="153"/>
      <c r="AQ577" s="153"/>
      <c r="AR577" s="153"/>
      <c r="AS577" s="153"/>
      <c r="AT577" s="153">
        <v>0</v>
      </c>
      <c r="AU577" s="153"/>
      <c r="AV577" s="153"/>
      <c r="AW577" s="153"/>
      <c r="AX577" s="152" t="e">
        <f>AZ577+BD577</f>
        <v>#REF!</v>
      </c>
      <c r="AY577" s="105" t="e">
        <f t="shared" si="687"/>
        <v>#REF!</v>
      </c>
      <c r="AZ577" s="152" t="e">
        <f t="shared" si="688"/>
        <v>#REF!</v>
      </c>
      <c r="BA577" s="105" t="e">
        <f t="shared" si="689"/>
        <v>#REF!</v>
      </c>
      <c r="BB577" s="152"/>
      <c r="BC577" s="105" t="e">
        <f t="shared" si="690"/>
        <v>#DIV/0!</v>
      </c>
      <c r="BD577" s="152"/>
      <c r="BE577" s="153"/>
    </row>
    <row r="578" spans="2:59" s="168" customFormat="1" ht="186.75" customHeight="1" x14ac:dyDescent="0.3">
      <c r="B578" s="101" t="s">
        <v>67</v>
      </c>
      <c r="C578" s="151" t="s">
        <v>246</v>
      </c>
      <c r="D578" s="153" t="e">
        <f>#REF!-#REF!</f>
        <v>#REF!</v>
      </c>
      <c r="E578" s="153">
        <f>F578+G578</f>
        <v>10000</v>
      </c>
      <c r="F578" s="153"/>
      <c r="G578" s="153">
        <v>10000</v>
      </c>
      <c r="H578" s="153">
        <f>I578+J578</f>
        <v>448785.70400000003</v>
      </c>
      <c r="I578" s="153"/>
      <c r="J578" s="153">
        <f>N578-G578</f>
        <v>448785.70400000003</v>
      </c>
      <c r="K578" s="153">
        <f>L578+N578</f>
        <v>458785.70400000003</v>
      </c>
      <c r="L578" s="153"/>
      <c r="M578" s="153"/>
      <c r="N578" s="153">
        <v>458785.70400000003</v>
      </c>
      <c r="O578" s="153">
        <f>U578</f>
        <v>115112.72</v>
      </c>
      <c r="P578" s="545">
        <f t="shared" si="679"/>
        <v>0.25090738224048931</v>
      </c>
      <c r="Q578" s="153"/>
      <c r="R578" s="545">
        <v>0</v>
      </c>
      <c r="S578" s="153"/>
      <c r="T578" s="545">
        <v>0</v>
      </c>
      <c r="U578" s="153">
        <v>115112.72</v>
      </c>
      <c r="V578" s="545">
        <f t="shared" si="682"/>
        <v>0.25090738224048931</v>
      </c>
      <c r="W578" s="153">
        <f>AC578</f>
        <v>115112.72</v>
      </c>
      <c r="X578" s="271">
        <f>W578/K578</f>
        <v>0.25090738224048931</v>
      </c>
      <c r="Y578" s="152">
        <v>0</v>
      </c>
      <c r="Z578" s="271">
        <v>0</v>
      </c>
      <c r="AA578" s="152">
        <v>0</v>
      </c>
      <c r="AB578" s="271">
        <v>0</v>
      </c>
      <c r="AC578" s="152">
        <v>115112.72</v>
      </c>
      <c r="AD578" s="271">
        <f>AC578/N578</f>
        <v>0.25090738224048931</v>
      </c>
      <c r="AE578" s="152">
        <f>AK578</f>
        <v>327641.82500000001</v>
      </c>
      <c r="AF578" s="105">
        <f t="shared" si="685"/>
        <v>0.71415003157988544</v>
      </c>
      <c r="AG578" s="152"/>
      <c r="AH578" s="105">
        <v>0</v>
      </c>
      <c r="AI578" s="152"/>
      <c r="AJ578" s="153"/>
      <c r="AK578" s="152">
        <v>327641.82500000001</v>
      </c>
      <c r="AL578" s="105">
        <f>AK578/N578</f>
        <v>0.71415003157988544</v>
      </c>
      <c r="AM578" s="153"/>
      <c r="AN578" s="153"/>
      <c r="AO578" s="153">
        <v>0</v>
      </c>
      <c r="AP578" s="153">
        <f>AQ578+AS578</f>
        <v>10887.279999999999</v>
      </c>
      <c r="AQ578" s="153"/>
      <c r="AR578" s="153"/>
      <c r="AS578" s="153">
        <f>AW578-AC578</f>
        <v>10887.279999999999</v>
      </c>
      <c r="AT578" s="153">
        <f>AU578+AW578</f>
        <v>126000</v>
      </c>
      <c r="AU578" s="153"/>
      <c r="AV578" s="153"/>
      <c r="AW578" s="153">
        <f>100000+26000</f>
        <v>126000</v>
      </c>
      <c r="AX578" s="152">
        <f>BD578</f>
        <v>343672.98400000005</v>
      </c>
      <c r="AY578" s="105">
        <f t="shared" si="687"/>
        <v>0.74909261775951075</v>
      </c>
      <c r="AZ578" s="152">
        <f t="shared" si="688"/>
        <v>0</v>
      </c>
      <c r="BA578" s="105">
        <v>0</v>
      </c>
      <c r="BB578" s="152"/>
      <c r="BC578" s="105"/>
      <c r="BD578" s="152">
        <f>N578-AC578</f>
        <v>343672.98400000005</v>
      </c>
      <c r="BE578" s="105">
        <f>BD578/N578</f>
        <v>0.74909261775951075</v>
      </c>
    </row>
    <row r="579" spans="2:59" s="168" customFormat="1" ht="141" hidden="1" customHeight="1" x14ac:dyDescent="0.3">
      <c r="B579" s="310" t="s">
        <v>247</v>
      </c>
      <c r="C579" s="311" t="s">
        <v>248</v>
      </c>
      <c r="D579" s="285">
        <v>0</v>
      </c>
      <c r="E579" s="285"/>
      <c r="F579" s="285"/>
      <c r="G579" s="285"/>
      <c r="H579" s="285"/>
      <c r="I579" s="285"/>
      <c r="J579" s="285"/>
      <c r="K579" s="153">
        <f t="shared" ref="K579:K580" si="691">L579+N579</f>
        <v>0</v>
      </c>
      <c r="L579" s="285"/>
      <c r="M579" s="285"/>
      <c r="N579" s="285">
        <v>0</v>
      </c>
      <c r="O579" s="153">
        <f t="shared" ref="O579:O580" si="692">U579</f>
        <v>0</v>
      </c>
      <c r="P579" s="545" t="e">
        <f t="shared" si="679"/>
        <v>#DIV/0!</v>
      </c>
      <c r="Q579" s="285"/>
      <c r="R579" s="545" t="e">
        <f t="shared" si="680"/>
        <v>#DIV/0!</v>
      </c>
      <c r="S579" s="285"/>
      <c r="T579" s="545" t="e">
        <f t="shared" si="681"/>
        <v>#DIV/0!</v>
      </c>
      <c r="U579" s="285">
        <v>0</v>
      </c>
      <c r="V579" s="545" t="e">
        <f t="shared" si="682"/>
        <v>#DIV/0!</v>
      </c>
      <c r="W579" s="153">
        <f t="shared" ref="W579:W580" si="693">AC579</f>
        <v>0</v>
      </c>
      <c r="X579" s="271" t="e">
        <f t="shared" ref="X579:X580" si="694">W579/K579</f>
        <v>#DIV/0!</v>
      </c>
      <c r="Y579" s="286"/>
      <c r="Z579" s="271" t="e">
        <f t="shared" si="683"/>
        <v>#DIV/0!</v>
      </c>
      <c r="AA579" s="286"/>
      <c r="AB579" s="271" t="e">
        <f t="shared" si="684"/>
        <v>#DIV/0!</v>
      </c>
      <c r="AC579" s="286">
        <v>0</v>
      </c>
      <c r="AD579" s="271" t="e">
        <f t="shared" ref="AD579:AD589" si="695">AC579/N579</f>
        <v>#DIV/0!</v>
      </c>
      <c r="AE579" s="286">
        <f>AK579</f>
        <v>0</v>
      </c>
      <c r="AF579" s="105" t="e">
        <f t="shared" si="685"/>
        <v>#DIV/0!</v>
      </c>
      <c r="AG579" s="286"/>
      <c r="AH579" s="105" t="e">
        <f t="shared" si="686"/>
        <v>#DIV/0!</v>
      </c>
      <c r="AI579" s="286"/>
      <c r="AJ579" s="285"/>
      <c r="AK579" s="286">
        <v>0</v>
      </c>
      <c r="AL579" s="285"/>
      <c r="AM579" s="285"/>
      <c r="AN579" s="285"/>
      <c r="AO579" s="285"/>
      <c r="AP579" s="285"/>
      <c r="AQ579" s="285"/>
      <c r="AR579" s="285"/>
      <c r="AS579" s="285"/>
      <c r="AT579" s="285"/>
      <c r="AU579" s="285"/>
      <c r="AV579" s="285"/>
      <c r="AW579" s="285"/>
      <c r="AX579" s="286">
        <f>BD579</f>
        <v>0</v>
      </c>
      <c r="AY579" s="105" t="e">
        <f t="shared" si="687"/>
        <v>#DIV/0!</v>
      </c>
      <c r="AZ579" s="286"/>
      <c r="BA579" s="105" t="e">
        <f t="shared" ref="BA579:BA585" si="696">AZ579/AE579</f>
        <v>#DIV/0!</v>
      </c>
      <c r="BB579" s="286"/>
      <c r="BC579" s="105" t="e">
        <f t="shared" si="690"/>
        <v>#DIV/0!</v>
      </c>
      <c r="BD579" s="286">
        <v>0</v>
      </c>
      <c r="BE579" s="105" t="e">
        <f t="shared" ref="BE579:BE589" si="697">BD579/N579</f>
        <v>#DIV/0!</v>
      </c>
    </row>
    <row r="580" spans="2:59" s="168" customFormat="1" ht="141" customHeight="1" x14ac:dyDescent="0.3">
      <c r="B580" s="101">
        <v>3</v>
      </c>
      <c r="C580" s="151" t="s">
        <v>383</v>
      </c>
      <c r="D580" s="285"/>
      <c r="E580" s="285"/>
      <c r="F580" s="285"/>
      <c r="G580" s="285"/>
      <c r="H580" s="285"/>
      <c r="I580" s="285"/>
      <c r="J580" s="285"/>
      <c r="K580" s="153">
        <f t="shared" si="691"/>
        <v>150</v>
      </c>
      <c r="L580" s="285"/>
      <c r="M580" s="285"/>
      <c r="N580" s="153">
        <v>150</v>
      </c>
      <c r="O580" s="153">
        <f t="shared" si="692"/>
        <v>0</v>
      </c>
      <c r="P580" s="545">
        <f t="shared" si="679"/>
        <v>0</v>
      </c>
      <c r="Q580" s="285"/>
      <c r="R580" s="545"/>
      <c r="S580" s="285"/>
      <c r="T580" s="545"/>
      <c r="U580" s="285"/>
      <c r="V580" s="545"/>
      <c r="W580" s="153">
        <f t="shared" si="693"/>
        <v>0</v>
      </c>
      <c r="X580" s="271">
        <f t="shared" si="694"/>
        <v>0</v>
      </c>
      <c r="Y580" s="286"/>
      <c r="Z580" s="271"/>
      <c r="AA580" s="286"/>
      <c r="AB580" s="271"/>
      <c r="AC580" s="286"/>
      <c r="AD580" s="271"/>
      <c r="AE580" s="286"/>
      <c r="AF580" s="105"/>
      <c r="AG580" s="286"/>
      <c r="AH580" s="105"/>
      <c r="AI580" s="286"/>
      <c r="AJ580" s="285"/>
      <c r="AK580" s="286"/>
      <c r="AL580" s="285"/>
      <c r="AM580" s="285"/>
      <c r="AN580" s="285"/>
      <c r="AO580" s="285"/>
      <c r="AP580" s="285"/>
      <c r="AQ580" s="285"/>
      <c r="AR580" s="285"/>
      <c r="AS580" s="285"/>
      <c r="AT580" s="285"/>
      <c r="AU580" s="285"/>
      <c r="AV580" s="285"/>
      <c r="AW580" s="285"/>
      <c r="AX580" s="286"/>
      <c r="AY580" s="105"/>
      <c r="AZ580" s="286"/>
      <c r="BA580" s="105"/>
      <c r="BB580" s="286"/>
      <c r="BC580" s="105"/>
      <c r="BD580" s="286"/>
      <c r="BE580" s="105"/>
    </row>
    <row r="581" spans="2:59" s="180" customFormat="1" ht="99" customHeight="1" x14ac:dyDescent="0.3">
      <c r="B581" s="574" t="s">
        <v>249</v>
      </c>
      <c r="C581" s="574"/>
      <c r="D581" s="423" t="e">
        <f>#REF!+D533+D540+D524+D576</f>
        <v>#REF!</v>
      </c>
      <c r="E581" s="423" t="e">
        <f>#REF!+E533+E540+E524</f>
        <v>#REF!</v>
      </c>
      <c r="F581" s="423" t="e">
        <f>#REF!+F533+F540+F524</f>
        <v>#REF!</v>
      </c>
      <c r="G581" s="423" t="e">
        <f>#REF!+G533+G540+G524</f>
        <v>#REF!</v>
      </c>
      <c r="H581" s="423" t="e">
        <f>#REF!+H533+H540+H524</f>
        <v>#REF!</v>
      </c>
      <c r="I581" s="423" t="e">
        <f>#REF!+I533+I540+I524</f>
        <v>#REF!</v>
      </c>
      <c r="J581" s="423" t="e">
        <f>#REF!+J533+J540</f>
        <v>#REF!</v>
      </c>
      <c r="K581" s="518">
        <f>K574+K578+K580</f>
        <v>1146100.4813899999</v>
      </c>
      <c r="L581" s="518">
        <f t="shared" ref="L581:AX581" si="698">L574+L578</f>
        <v>649883.19259999995</v>
      </c>
      <c r="M581" s="518">
        <f t="shared" si="698"/>
        <v>37281.584790000001</v>
      </c>
      <c r="N581" s="518">
        <f>N574+N578+N580</f>
        <v>458935.70400000003</v>
      </c>
      <c r="O581" s="518">
        <f>O574+O578+O580</f>
        <v>289930.65208999999</v>
      </c>
      <c r="P581" s="97">
        <f t="shared" si="679"/>
        <v>0.2529714076538645</v>
      </c>
      <c r="Q581" s="518">
        <f t="shared" si="698"/>
        <v>163169.03378999999</v>
      </c>
      <c r="R581" s="97">
        <f t="shared" si="680"/>
        <v>0.25107440175088475</v>
      </c>
      <c r="S581" s="518">
        <f t="shared" si="698"/>
        <v>11648.898300000001</v>
      </c>
      <c r="T581" s="97">
        <f t="shared" si="681"/>
        <v>0.31245716526311867</v>
      </c>
      <c r="U581" s="518">
        <f t="shared" si="698"/>
        <v>115112.72</v>
      </c>
      <c r="V581" s="97">
        <f t="shared" si="682"/>
        <v>0.25082537487647721</v>
      </c>
      <c r="W581" s="518">
        <f>W574+W578+W580</f>
        <v>276738.62595000002</v>
      </c>
      <c r="X581" s="96">
        <f t="shared" ref="X581:X589" si="699">W581/K581</f>
        <v>0.24146105026879422</v>
      </c>
      <c r="Y581" s="182">
        <f t="shared" ref="Y581" si="700">Y574+Y578</f>
        <v>153414.21695999999</v>
      </c>
      <c r="Z581" s="96">
        <f t="shared" si="683"/>
        <v>0.23606429387138456</v>
      </c>
      <c r="AA581" s="182">
        <f t="shared" ref="AA581" si="701">AA574+AA578</f>
        <v>8211.6889900000006</v>
      </c>
      <c r="AB581" s="96">
        <f t="shared" si="684"/>
        <v>0.22026126400620752</v>
      </c>
      <c r="AC581" s="182">
        <f>AC574+AC578+AC580</f>
        <v>115112.72</v>
      </c>
      <c r="AD581" s="96">
        <f t="shared" si="695"/>
        <v>0.25082537487647721</v>
      </c>
      <c r="AE581" s="182">
        <f>AE574+AE578+AE580</f>
        <v>751780.61138000002</v>
      </c>
      <c r="AF581" s="96">
        <f t="shared" si="685"/>
        <v>0.6559465104388007</v>
      </c>
      <c r="AG581" s="182">
        <f t="shared" ref="AG581" si="702">AG574+AG578</f>
        <v>389871.33740000002</v>
      </c>
      <c r="AH581" s="96">
        <f t="shared" si="686"/>
        <v>0.5999098635559944</v>
      </c>
      <c r="AI581" s="182">
        <f t="shared" ref="AI581" si="703">AI574+AI578</f>
        <v>34267.448980000001</v>
      </c>
      <c r="AJ581" s="423"/>
      <c r="AK581" s="182">
        <f>AK574+AK578+AK580</f>
        <v>327641.82500000001</v>
      </c>
      <c r="AL581" s="423"/>
      <c r="AM581" s="423">
        <f t="shared" si="698"/>
        <v>641671.5036099999</v>
      </c>
      <c r="AN581" s="423">
        <f t="shared" si="698"/>
        <v>0</v>
      </c>
      <c r="AO581" s="423">
        <f t="shared" si="698"/>
        <v>0</v>
      </c>
      <c r="AP581" s="423">
        <f t="shared" si="698"/>
        <v>112287.36505999989</v>
      </c>
      <c r="AQ581" s="423">
        <f t="shared" si="698"/>
        <v>101400.0850599999</v>
      </c>
      <c r="AR581" s="423">
        <f t="shared" si="698"/>
        <v>0</v>
      </c>
      <c r="AS581" s="423">
        <f t="shared" si="698"/>
        <v>10887.279999999999</v>
      </c>
      <c r="AT581" s="423">
        <f t="shared" si="698"/>
        <v>813164.77738999994</v>
      </c>
      <c r="AU581" s="423">
        <f t="shared" si="698"/>
        <v>649883.19259999995</v>
      </c>
      <c r="AV581" s="423">
        <f t="shared" si="698"/>
        <v>37281.584790000001</v>
      </c>
      <c r="AW581" s="423">
        <f t="shared" si="698"/>
        <v>126000</v>
      </c>
      <c r="AX581" s="182">
        <f t="shared" si="698"/>
        <v>869211.85543999996</v>
      </c>
      <c r="AY581" s="96">
        <f t="shared" si="687"/>
        <v>0.75840807115429609</v>
      </c>
      <c r="AZ581" s="182">
        <f t="shared" ref="AZ581" si="704">AZ574+AZ578</f>
        <v>496468.97563999996</v>
      </c>
      <c r="BA581" s="96">
        <f t="shared" si="696"/>
        <v>0.66039076842998212</v>
      </c>
      <c r="BB581" s="182">
        <f t="shared" ref="BB581" si="705">BB574+BB578</f>
        <v>29069.895799999998</v>
      </c>
      <c r="BC581" s="96">
        <f t="shared" si="690"/>
        <v>0.7797387359937924</v>
      </c>
      <c r="BD581" s="182">
        <f t="shared" ref="BD581" si="706">BD574+BD578</f>
        <v>343672.98400000005</v>
      </c>
      <c r="BE581" s="96">
        <f t="shared" si="697"/>
        <v>0.74884778195422341</v>
      </c>
    </row>
    <row r="582" spans="2:59" s="269" customFormat="1" ht="63" customHeight="1" x14ac:dyDescent="0.25">
      <c r="B582" s="564" t="s">
        <v>250</v>
      </c>
      <c r="C582" s="564"/>
      <c r="D582" s="103" t="e">
        <f>D456+#REF!+#REF!</f>
        <v>#REF!</v>
      </c>
      <c r="E582" s="103" t="e">
        <f>E456+#REF!+#REF!</f>
        <v>#REF!</v>
      </c>
      <c r="F582" s="103" t="e">
        <f>F456+#REF!+#REF!</f>
        <v>#REF!</v>
      </c>
      <c r="G582" s="103" t="e">
        <f>G456+#REF!+#REF!</f>
        <v>#REF!</v>
      </c>
      <c r="H582" s="103" t="e">
        <f>H456+#REF!+#REF!</f>
        <v>#REF!</v>
      </c>
      <c r="I582" s="103" t="e">
        <f>I456+#REF!+#REF!</f>
        <v>#REF!</v>
      </c>
      <c r="J582" s="103" t="e">
        <f>J456+#REF!+#REF!</f>
        <v>#REF!</v>
      </c>
      <c r="K582" s="517">
        <f>K581+K563+K510+K180+K205</f>
        <v>20013503.230999999</v>
      </c>
      <c r="L582" s="517">
        <f>L581+L563+L510+L180+L205</f>
        <v>17215875.547009997</v>
      </c>
      <c r="M582" s="517">
        <f>M581+M563+M510+M180+M205</f>
        <v>1238567.5557200001</v>
      </c>
      <c r="N582" s="517">
        <f>N581+N563+N510+N180+N205</f>
        <v>1559060.1282699998</v>
      </c>
      <c r="O582" s="517">
        <f>O581+O563+O510+O180+O205</f>
        <v>2728362.1924000001</v>
      </c>
      <c r="P582" s="153">
        <f t="shared" si="679"/>
        <v>0.13632606750096066</v>
      </c>
      <c r="Q582" s="517">
        <f>Q581+Q563+Q510+Q180+Q205</f>
        <v>2563646.3435800001</v>
      </c>
      <c r="R582" s="153">
        <f t="shared" si="680"/>
        <v>0.14891176092552821</v>
      </c>
      <c r="S582" s="517">
        <f>S581+S563+S510+S180+S205</f>
        <v>49603.128820000005</v>
      </c>
      <c r="T582" s="153">
        <f t="shared" si="681"/>
        <v>4.0048787481087277E-2</v>
      </c>
      <c r="U582" s="517">
        <f>U581+U563+U510+U180+U205</f>
        <v>115112.72</v>
      </c>
      <c r="V582" s="153">
        <f t="shared" si="682"/>
        <v>7.3834689190425282E-2</v>
      </c>
      <c r="W582" s="517">
        <f>Y582+AA582+AC582</f>
        <v>3145084.0053900001</v>
      </c>
      <c r="X582" s="105">
        <f t="shared" si="699"/>
        <v>0.15714809991478199</v>
      </c>
      <c r="Y582" s="104">
        <f>Y581+Y563+Y510+Y180+Y205</f>
        <v>2955341.8539700001</v>
      </c>
      <c r="Z582" s="105">
        <f t="shared" si="683"/>
        <v>0.17166375569456735</v>
      </c>
      <c r="AA582" s="104">
        <f>AA581+AA563+AA510+AA180+AA205</f>
        <v>28999.898959999999</v>
      </c>
      <c r="AB582" s="105">
        <f t="shared" si="684"/>
        <v>2.3414063145826447E-2</v>
      </c>
      <c r="AC582" s="104">
        <f>AC581+AC563+AC510+AC180+AC205</f>
        <v>160742.25245999999</v>
      </c>
      <c r="AD582" s="105">
        <f t="shared" si="695"/>
        <v>0.10310202252325348</v>
      </c>
      <c r="AE582" s="104">
        <f>AE581+AE563+AE510+AE180+AE205</f>
        <v>14043712.334419999</v>
      </c>
      <c r="AF582" s="105">
        <f t="shared" si="685"/>
        <v>0.70171184786214402</v>
      </c>
      <c r="AG582" s="104">
        <f>AG581+AG563+AG510+AG180+AG205</f>
        <v>12274012.502459999</v>
      </c>
      <c r="AH582" s="105">
        <f t="shared" si="686"/>
        <v>0.7129473298609964</v>
      </c>
      <c r="AI582" s="104">
        <f>AI581+AI563+AI510+AI180+AI205</f>
        <v>346269.45397999993</v>
      </c>
      <c r="AJ582" s="103"/>
      <c r="AK582" s="104">
        <f>AK581+AK563+AK510+AK180+AK205</f>
        <v>1423430.3779800001</v>
      </c>
      <c r="AL582" s="103"/>
      <c r="AM582" s="103" t="e">
        <f t="shared" ref="AM582:AW582" si="707">AM581+AM563+AM510+AM180</f>
        <v>#REF!</v>
      </c>
      <c r="AN582" s="103">
        <f t="shared" si="707"/>
        <v>0</v>
      </c>
      <c r="AO582" s="103" t="e">
        <f t="shared" si="707"/>
        <v>#REF!</v>
      </c>
      <c r="AP582" s="103" t="e">
        <f t="shared" si="707"/>
        <v>#REF!</v>
      </c>
      <c r="AQ582" s="103" t="e">
        <f t="shared" si="707"/>
        <v>#REF!</v>
      </c>
      <c r="AR582" s="103">
        <f t="shared" si="707"/>
        <v>1074285.9515792774</v>
      </c>
      <c r="AS582" s="103" t="e">
        <f t="shared" si="707"/>
        <v>#REF!</v>
      </c>
      <c r="AT582" s="103" t="e">
        <f t="shared" si="707"/>
        <v>#REF!</v>
      </c>
      <c r="AU582" s="103" t="e">
        <f t="shared" si="707"/>
        <v>#REF!</v>
      </c>
      <c r="AV582" s="103">
        <f t="shared" si="707"/>
        <v>1238567.5557200001</v>
      </c>
      <c r="AW582" s="103" t="e">
        <f t="shared" si="707"/>
        <v>#REF!</v>
      </c>
      <c r="AX582" s="104" t="e">
        <f>AX581+AX563+AX510+AX180+AX205</f>
        <v>#REF!</v>
      </c>
      <c r="AY582" s="105" t="e">
        <f t="shared" si="687"/>
        <v>#REF!</v>
      </c>
      <c r="AZ582" s="104" t="e">
        <f>AZ581+AZ563+AZ510+AZ180+AZ205</f>
        <v>#REF!</v>
      </c>
      <c r="BA582" s="105" t="e">
        <f t="shared" si="696"/>
        <v>#REF!</v>
      </c>
      <c r="BB582" s="104">
        <f>BB581+BB563+BB510+BB180+BB205</f>
        <v>1209567.6567599999</v>
      </c>
      <c r="BC582" s="105">
        <f t="shared" si="690"/>
        <v>0.97658593685417339</v>
      </c>
      <c r="BD582" s="104">
        <f>BD581+BD563+BD510+BD180+BD205</f>
        <v>1347565.55464</v>
      </c>
      <c r="BE582" s="105">
        <f t="shared" si="697"/>
        <v>0.86434482558111259</v>
      </c>
    </row>
    <row r="583" spans="2:59" s="109" customFormat="1" ht="57" customHeight="1" x14ac:dyDescent="0.25">
      <c r="B583" s="566" t="s">
        <v>384</v>
      </c>
      <c r="C583" s="566"/>
      <c r="D583" s="79" t="e">
        <f>D457+D511+D517+#REF!+#REF!+#REF!</f>
        <v>#REF!</v>
      </c>
      <c r="E583" s="79"/>
      <c r="F583" s="79"/>
      <c r="G583" s="79"/>
      <c r="H583" s="79"/>
      <c r="I583" s="79"/>
      <c r="J583" s="79"/>
      <c r="K583" s="514">
        <f>K565+K581-K580</f>
        <v>11488998.931</v>
      </c>
      <c r="L583" s="514">
        <f>L565+L581</f>
        <v>8691521.2470100001</v>
      </c>
      <c r="M583" s="514">
        <f t="shared" ref="M583:AX583" si="708">M565+M581</f>
        <v>1238567.5557200001</v>
      </c>
      <c r="N583" s="514">
        <f>N565+N581-N580</f>
        <v>1558910.1282699998</v>
      </c>
      <c r="O583" s="514">
        <f>O565+O581-O580</f>
        <v>1765658.1110800002</v>
      </c>
      <c r="P583" s="123">
        <f t="shared" si="679"/>
        <v>0.15368250286070118</v>
      </c>
      <c r="Q583" s="514">
        <f>Q565+Q581</f>
        <v>1600942.2622600002</v>
      </c>
      <c r="R583" s="123">
        <f t="shared" si="680"/>
        <v>0.18419586361947235</v>
      </c>
      <c r="S583" s="514">
        <f t="shared" si="708"/>
        <v>49603.128820000005</v>
      </c>
      <c r="T583" s="123">
        <f t="shared" si="681"/>
        <v>4.0048787481087277E-2</v>
      </c>
      <c r="U583" s="514">
        <f>U565+U581-U580</f>
        <v>115112.72</v>
      </c>
      <c r="V583" s="123">
        <f t="shared" si="682"/>
        <v>7.3841793643195014E-2</v>
      </c>
      <c r="W583" s="514">
        <f>Y583+AA583+AC583</f>
        <v>2031393.9832899999</v>
      </c>
      <c r="X583" s="99">
        <f t="shared" si="699"/>
        <v>0.17681209611821139</v>
      </c>
      <c r="Y583" s="111">
        <f>Y565+Y581-Y580</f>
        <v>1841651.8318699999</v>
      </c>
      <c r="Z583" s="99">
        <f t="shared" si="683"/>
        <v>0.21189062070158923</v>
      </c>
      <c r="AA583" s="111">
        <f t="shared" ref="AA583" si="709">AA565+AA581</f>
        <v>28999.898959999999</v>
      </c>
      <c r="AB583" s="99">
        <f t="shared" si="684"/>
        <v>2.3414063145826447E-2</v>
      </c>
      <c r="AC583" s="111">
        <f>AC565+AC581-AC580</f>
        <v>160742.25245999999</v>
      </c>
      <c r="AD583" s="99">
        <f t="shared" si="695"/>
        <v>0.10311194311014174</v>
      </c>
      <c r="AE583" s="111">
        <f>AE565+AE581-AE580</f>
        <v>7587549.6846699994</v>
      </c>
      <c r="AF583" s="105">
        <f t="shared" si="685"/>
        <v>0.66041869533097608</v>
      </c>
      <c r="AG583" s="111">
        <f t="shared" ref="AG583" si="710">AG565+AG581</f>
        <v>5817849.8527099993</v>
      </c>
      <c r="AH583" s="105">
        <f t="shared" si="686"/>
        <v>0.66937072203688364</v>
      </c>
      <c r="AI583" s="111">
        <f t="shared" ref="AI583" si="711">AI565+AI581</f>
        <v>346269.45397999993</v>
      </c>
      <c r="AJ583" s="79"/>
      <c r="AK583" s="111">
        <f>AK565+AK581-AK580</f>
        <v>1423430.3779800001</v>
      </c>
      <c r="AL583" s="79"/>
      <c r="AM583" s="79" t="e">
        <f t="shared" si="708"/>
        <v>#REF!</v>
      </c>
      <c r="AN583" s="79">
        <f t="shared" si="708"/>
        <v>0</v>
      </c>
      <c r="AO583" s="79" t="e">
        <f t="shared" si="708"/>
        <v>#REF!</v>
      </c>
      <c r="AP583" s="79" t="e">
        <f t="shared" si="708"/>
        <v>#REF!</v>
      </c>
      <c r="AQ583" s="79" t="e">
        <f t="shared" si="708"/>
        <v>#REF!</v>
      </c>
      <c r="AR583" s="79">
        <f t="shared" si="708"/>
        <v>1074285.9515792774</v>
      </c>
      <c r="AS583" s="79" t="e">
        <f t="shared" si="708"/>
        <v>#REF!</v>
      </c>
      <c r="AT583" s="79" t="e">
        <f t="shared" si="708"/>
        <v>#REF!</v>
      </c>
      <c r="AU583" s="79" t="e">
        <f t="shared" si="708"/>
        <v>#REF!</v>
      </c>
      <c r="AV583" s="79">
        <f t="shared" si="708"/>
        <v>1238567.5557200001</v>
      </c>
      <c r="AW583" s="79">
        <f t="shared" si="708"/>
        <v>237175.06099000003</v>
      </c>
      <c r="AX583" s="111" t="e">
        <f t="shared" si="708"/>
        <v>#REF!</v>
      </c>
      <c r="AY583" s="105" t="e">
        <f t="shared" si="687"/>
        <v>#REF!</v>
      </c>
      <c r="AZ583" s="111" t="e">
        <f t="shared" ref="AZ583" si="712">AZ565+AZ581</f>
        <v>#REF!</v>
      </c>
      <c r="BA583" s="105" t="e">
        <f t="shared" si="696"/>
        <v>#REF!</v>
      </c>
      <c r="BB583" s="111">
        <f t="shared" ref="BB583" si="713">BB565+BB581</f>
        <v>1209567.6567599999</v>
      </c>
      <c r="BC583" s="105">
        <f t="shared" si="690"/>
        <v>0.97658593685417339</v>
      </c>
      <c r="BD583" s="111">
        <f t="shared" ref="BD583" si="714">BD565+BD581</f>
        <v>1347565.55464</v>
      </c>
      <c r="BE583" s="105">
        <f t="shared" si="697"/>
        <v>0.86442799376475965</v>
      </c>
      <c r="BF583" s="108"/>
      <c r="BG583" s="108"/>
    </row>
    <row r="584" spans="2:59" s="86" customFormat="1" ht="59.25" customHeight="1" x14ac:dyDescent="0.25">
      <c r="B584" s="567" t="s">
        <v>385</v>
      </c>
      <c r="C584" s="567"/>
      <c r="D584" s="84" t="e">
        <f>D458+D512</f>
        <v>#REF!</v>
      </c>
      <c r="E584" s="84"/>
      <c r="F584" s="84"/>
      <c r="G584" s="84"/>
      <c r="H584" s="84"/>
      <c r="I584" s="84"/>
      <c r="J584" s="84"/>
      <c r="K584" s="84">
        <f>K566</f>
        <v>3366365.3</v>
      </c>
      <c r="L584" s="84">
        <f>L566</f>
        <v>3366365.3</v>
      </c>
      <c r="M584" s="84">
        <f>M566</f>
        <v>0</v>
      </c>
      <c r="N584" s="84">
        <f>N566</f>
        <v>0</v>
      </c>
      <c r="O584" s="84">
        <f>O566</f>
        <v>731313.87878999999</v>
      </c>
      <c r="P584" s="84">
        <f t="shared" si="679"/>
        <v>0.21724139052585886</v>
      </c>
      <c r="Q584" s="84">
        <f>Q566+0</f>
        <v>731313.87878999999</v>
      </c>
      <c r="R584" s="84">
        <f t="shared" si="680"/>
        <v>0.21724139052585886</v>
      </c>
      <c r="S584" s="84">
        <f>S566</f>
        <v>0</v>
      </c>
      <c r="T584" s="84">
        <v>0</v>
      </c>
      <c r="U584" s="84">
        <f>U566</f>
        <v>0</v>
      </c>
      <c r="V584" s="84">
        <v>0</v>
      </c>
      <c r="W584" s="84">
        <f>W566</f>
        <v>882535.62208999996</v>
      </c>
      <c r="X584" s="100">
        <f t="shared" si="699"/>
        <v>0.26216276115072834</v>
      </c>
      <c r="Y584" s="85">
        <f>Y566</f>
        <v>882535.62208999996</v>
      </c>
      <c r="Z584" s="100">
        <f t="shared" si="683"/>
        <v>0.26216276115072834</v>
      </c>
      <c r="AA584" s="85">
        <f>AA566</f>
        <v>0</v>
      </c>
      <c r="AB584" s="100" t="e">
        <f t="shared" si="684"/>
        <v>#DIV/0!</v>
      </c>
      <c r="AC584" s="85">
        <f>AC566</f>
        <v>0</v>
      </c>
      <c r="AD584" s="100" t="e">
        <f t="shared" si="695"/>
        <v>#DIV/0!</v>
      </c>
      <c r="AE584" s="85">
        <f>AE566</f>
        <v>2972297.61644</v>
      </c>
      <c r="AF584" s="105">
        <f t="shared" si="685"/>
        <v>0.88293971436789709</v>
      </c>
      <c r="AG584" s="85">
        <f>AG566</f>
        <v>2972297.61644</v>
      </c>
      <c r="AH584" s="105">
        <f t="shared" si="686"/>
        <v>0.88293971436789709</v>
      </c>
      <c r="AI584" s="85">
        <f>AI566</f>
        <v>0</v>
      </c>
      <c r="AJ584" s="84"/>
      <c r="AK584" s="85">
        <f>AK566</f>
        <v>0</v>
      </c>
      <c r="AL584" s="84"/>
      <c r="AM584" s="84">
        <f t="shared" ref="AM584:AW584" si="715">AM566</f>
        <v>654000</v>
      </c>
      <c r="AN584" s="84">
        <f t="shared" si="715"/>
        <v>0</v>
      </c>
      <c r="AO584" s="84">
        <f t="shared" si="715"/>
        <v>0</v>
      </c>
      <c r="AP584" s="84">
        <f t="shared" si="715"/>
        <v>0</v>
      </c>
      <c r="AQ584" s="84">
        <f t="shared" si="715"/>
        <v>0</v>
      </c>
      <c r="AR584" s="84">
        <f t="shared" si="715"/>
        <v>0</v>
      </c>
      <c r="AS584" s="84">
        <f t="shared" si="715"/>
        <v>0</v>
      </c>
      <c r="AT584" s="84">
        <f t="shared" si="715"/>
        <v>2510500</v>
      </c>
      <c r="AU584" s="84">
        <f t="shared" si="715"/>
        <v>2510500</v>
      </c>
      <c r="AV584" s="84">
        <f t="shared" si="715"/>
        <v>0</v>
      </c>
      <c r="AW584" s="84">
        <f t="shared" si="715"/>
        <v>0</v>
      </c>
      <c r="AX584" s="85">
        <f>AX566</f>
        <v>1793489.0686299999</v>
      </c>
      <c r="AY584" s="105">
        <f t="shared" si="687"/>
        <v>0.53276721591385223</v>
      </c>
      <c r="AZ584" s="85">
        <f>AZ566</f>
        <v>1793489.0686299999</v>
      </c>
      <c r="BA584" s="105">
        <f t="shared" si="696"/>
        <v>0.60340157685087725</v>
      </c>
      <c r="BB584" s="85">
        <f>BB566</f>
        <v>0</v>
      </c>
      <c r="BC584" s="105">
        <v>0</v>
      </c>
      <c r="BD584" s="85">
        <f>BD566</f>
        <v>0</v>
      </c>
      <c r="BE584" s="105">
        <v>0</v>
      </c>
    </row>
    <row r="585" spans="2:59" s="90" customFormat="1" ht="52.5" customHeight="1" x14ac:dyDescent="0.25">
      <c r="B585" s="568" t="s">
        <v>386</v>
      </c>
      <c r="C585" s="568"/>
      <c r="D585" s="568"/>
      <c r="E585" s="88"/>
      <c r="F585" s="88"/>
      <c r="G585" s="88"/>
      <c r="H585" s="88"/>
      <c r="I585" s="88"/>
      <c r="J585" s="88"/>
      <c r="K585" s="88">
        <f>L585</f>
        <v>4757989</v>
      </c>
      <c r="L585" s="88">
        <f>L567</f>
        <v>4757989</v>
      </c>
      <c r="M585" s="88">
        <f t="shared" ref="M585:AW585" si="716">M570</f>
        <v>0</v>
      </c>
      <c r="N585" s="88">
        <f t="shared" si="716"/>
        <v>0</v>
      </c>
      <c r="O585" s="88">
        <f>Q585</f>
        <v>231390.20253000001</v>
      </c>
      <c r="P585" s="88">
        <f t="shared" si="679"/>
        <v>4.8631933056171424E-2</v>
      </c>
      <c r="Q585" s="88">
        <f>Q567</f>
        <v>231390.20253000001</v>
      </c>
      <c r="R585" s="88">
        <f t="shared" si="680"/>
        <v>4.8631933056171424E-2</v>
      </c>
      <c r="S585" s="88">
        <f t="shared" si="716"/>
        <v>0</v>
      </c>
      <c r="T585" s="88">
        <v>0</v>
      </c>
      <c r="U585" s="88">
        <f t="shared" si="716"/>
        <v>0</v>
      </c>
      <c r="V585" s="88">
        <v>0</v>
      </c>
      <c r="W585" s="88">
        <f>Y585</f>
        <v>231154.40001000001</v>
      </c>
      <c r="X585" s="307">
        <f t="shared" si="699"/>
        <v>4.8582373773878001E-2</v>
      </c>
      <c r="Y585" s="89">
        <f>Y567</f>
        <v>231154.40001000001</v>
      </c>
      <c r="Z585" s="307">
        <f t="shared" si="683"/>
        <v>4.8582373773878001E-2</v>
      </c>
      <c r="AA585" s="89">
        <f t="shared" ref="AA585" si="717">AA570</f>
        <v>0</v>
      </c>
      <c r="AB585" s="307">
        <v>0</v>
      </c>
      <c r="AC585" s="89">
        <f t="shared" ref="AC585" si="718">AC570</f>
        <v>0</v>
      </c>
      <c r="AD585" s="307">
        <v>0</v>
      </c>
      <c r="AE585" s="89">
        <f>AG585</f>
        <v>3483865.0333099999</v>
      </c>
      <c r="AF585" s="307">
        <f t="shared" si="685"/>
        <v>0.73221376369512414</v>
      </c>
      <c r="AG585" s="89">
        <f>AG567</f>
        <v>3483865.0333099999</v>
      </c>
      <c r="AH585" s="307">
        <f t="shared" si="686"/>
        <v>0.73221376369512414</v>
      </c>
      <c r="AI585" s="89">
        <f t="shared" ref="AI585" si="719">AI570</f>
        <v>0</v>
      </c>
      <c r="AJ585" s="88"/>
      <c r="AK585" s="89">
        <f t="shared" ref="AK585" si="720">AK570</f>
        <v>0</v>
      </c>
      <c r="AL585" s="88"/>
      <c r="AM585" s="88">
        <f t="shared" si="716"/>
        <v>0</v>
      </c>
      <c r="AN585" s="88">
        <f t="shared" si="716"/>
        <v>0</v>
      </c>
      <c r="AO585" s="88">
        <f t="shared" si="716"/>
        <v>0</v>
      </c>
      <c r="AP585" s="88">
        <f t="shared" si="716"/>
        <v>0</v>
      </c>
      <c r="AQ585" s="88">
        <f t="shared" si="716"/>
        <v>0</v>
      </c>
      <c r="AR585" s="88">
        <f t="shared" si="716"/>
        <v>0</v>
      </c>
      <c r="AS585" s="88">
        <f t="shared" si="716"/>
        <v>0</v>
      </c>
      <c r="AT585" s="88">
        <f t="shared" si="716"/>
        <v>0</v>
      </c>
      <c r="AU585" s="88">
        <f t="shared" si="716"/>
        <v>0</v>
      </c>
      <c r="AV585" s="88">
        <f t="shared" si="716"/>
        <v>0</v>
      </c>
      <c r="AW585" s="88">
        <f t="shared" si="716"/>
        <v>0</v>
      </c>
      <c r="AX585" s="89" t="e">
        <f>AZ585</f>
        <v>#REF!</v>
      </c>
      <c r="AY585" s="307" t="e">
        <f t="shared" si="687"/>
        <v>#REF!</v>
      </c>
      <c r="AZ585" s="89" t="e">
        <f>AZ567</f>
        <v>#REF!</v>
      </c>
      <c r="BA585" s="307" t="e">
        <f t="shared" si="696"/>
        <v>#REF!</v>
      </c>
      <c r="BB585" s="89">
        <f t="shared" ref="BB585" si="721">BB570</f>
        <v>0</v>
      </c>
      <c r="BC585" s="307">
        <v>0</v>
      </c>
      <c r="BD585" s="89">
        <f t="shared" ref="BD585" si="722">BD570</f>
        <v>0</v>
      </c>
      <c r="BE585" s="307">
        <v>0</v>
      </c>
    </row>
    <row r="586" spans="2:59" s="406" customFormat="1" ht="65.25" hidden="1" customHeight="1" x14ac:dyDescent="0.25">
      <c r="B586" s="575" t="s">
        <v>42</v>
      </c>
      <c r="C586" s="575"/>
      <c r="D586" s="402"/>
      <c r="E586" s="402"/>
      <c r="F586" s="402"/>
      <c r="G586" s="402"/>
      <c r="H586" s="402"/>
      <c r="I586" s="402"/>
      <c r="J586" s="402"/>
      <c r="K586" s="88">
        <f t="shared" ref="K586:K587" si="723">L586</f>
        <v>0</v>
      </c>
      <c r="L586" s="404">
        <f>L610</f>
        <v>0</v>
      </c>
      <c r="M586" s="404">
        <f t="shared" ref="M586:AW586" si="724">M611</f>
        <v>0</v>
      </c>
      <c r="N586" s="404">
        <f t="shared" si="724"/>
        <v>0</v>
      </c>
      <c r="O586" s="404">
        <f t="shared" ref="O586" si="725">Q586+S586+U586</f>
        <v>0</v>
      </c>
      <c r="P586" s="88" t="e">
        <f t="shared" si="679"/>
        <v>#DIV/0!</v>
      </c>
      <c r="Q586" s="404">
        <f>Q570</f>
        <v>0</v>
      </c>
      <c r="R586" s="88" t="e">
        <f t="shared" si="680"/>
        <v>#DIV/0!</v>
      </c>
      <c r="S586" s="404">
        <f t="shared" ref="S586" si="726">S611</f>
        <v>0</v>
      </c>
      <c r="T586" s="88">
        <v>0</v>
      </c>
      <c r="U586" s="404">
        <f t="shared" ref="U586" si="727">U611</f>
        <v>0</v>
      </c>
      <c r="V586" s="404">
        <v>0</v>
      </c>
      <c r="W586" s="404">
        <v>0</v>
      </c>
      <c r="X586" s="307" t="e">
        <f t="shared" si="699"/>
        <v>#DIV/0!</v>
      </c>
      <c r="Y586" s="403">
        <v>0</v>
      </c>
      <c r="Z586" s="307" t="e">
        <f t="shared" si="683"/>
        <v>#DIV/0!</v>
      </c>
      <c r="AA586" s="403">
        <f t="shared" ref="AA586" si="728">AA611</f>
        <v>0</v>
      </c>
      <c r="AB586" s="401">
        <v>0</v>
      </c>
      <c r="AC586" s="403">
        <f t="shared" ref="AC586" si="729">AC611</f>
        <v>0</v>
      </c>
      <c r="AD586" s="401">
        <v>0</v>
      </c>
      <c r="AE586" s="403">
        <v>0</v>
      </c>
      <c r="AF586" s="401">
        <v>0</v>
      </c>
      <c r="AG586" s="403">
        <v>0</v>
      </c>
      <c r="AH586" s="401">
        <v>0</v>
      </c>
      <c r="AI586" s="403">
        <f t="shared" ref="AI586" si="730">AI611</f>
        <v>0</v>
      </c>
      <c r="AJ586" s="401">
        <v>0</v>
      </c>
      <c r="AK586" s="403">
        <f t="shared" ref="AK586" si="731">AK611</f>
        <v>0</v>
      </c>
      <c r="AL586" s="401">
        <v>0</v>
      </c>
      <c r="AM586" s="404">
        <f t="shared" si="724"/>
        <v>0</v>
      </c>
      <c r="AN586" s="404">
        <f t="shared" si="724"/>
        <v>0</v>
      </c>
      <c r="AO586" s="404">
        <f t="shared" si="724"/>
        <v>0</v>
      </c>
      <c r="AP586" s="404">
        <f t="shared" si="724"/>
        <v>0</v>
      </c>
      <c r="AQ586" s="404">
        <f t="shared" si="724"/>
        <v>0</v>
      </c>
      <c r="AR586" s="404">
        <f t="shared" si="724"/>
        <v>0</v>
      </c>
      <c r="AS586" s="404">
        <f t="shared" si="724"/>
        <v>0</v>
      </c>
      <c r="AT586" s="404">
        <f t="shared" si="724"/>
        <v>0</v>
      </c>
      <c r="AU586" s="404">
        <f t="shared" si="724"/>
        <v>0</v>
      </c>
      <c r="AV586" s="404">
        <f t="shared" si="724"/>
        <v>0</v>
      </c>
      <c r="AW586" s="404">
        <f t="shared" si="724"/>
        <v>0</v>
      </c>
      <c r="AX586" s="403">
        <v>0</v>
      </c>
      <c r="AY586" s="398">
        <v>0</v>
      </c>
      <c r="AZ586" s="403">
        <v>0</v>
      </c>
      <c r="BA586" s="401">
        <v>0</v>
      </c>
      <c r="BB586" s="403">
        <f t="shared" ref="BB586" si="732">BB611</f>
        <v>0</v>
      </c>
      <c r="BC586" s="398">
        <v>0</v>
      </c>
      <c r="BD586" s="403">
        <f t="shared" ref="BD586" si="733">BD611</f>
        <v>0</v>
      </c>
      <c r="BE586" s="398">
        <v>0</v>
      </c>
      <c r="BF586" s="405"/>
      <c r="BG586" s="405"/>
    </row>
    <row r="587" spans="2:59" s="487" customFormat="1" ht="65.25" customHeight="1" x14ac:dyDescent="0.25">
      <c r="B587" s="593" t="s">
        <v>387</v>
      </c>
      <c r="C587" s="594"/>
      <c r="D587" s="483"/>
      <c r="E587" s="483"/>
      <c r="F587" s="483"/>
      <c r="G587" s="483"/>
      <c r="H587" s="483"/>
      <c r="I587" s="483"/>
      <c r="J587" s="483"/>
      <c r="K587" s="490">
        <f t="shared" si="723"/>
        <v>400000</v>
      </c>
      <c r="L587" s="485">
        <f>L514</f>
        <v>400000</v>
      </c>
      <c r="M587" s="485">
        <v>0</v>
      </c>
      <c r="N587" s="485">
        <v>0</v>
      </c>
      <c r="O587" s="485">
        <f>Q587</f>
        <v>0</v>
      </c>
      <c r="P587" s="490">
        <f t="shared" si="679"/>
        <v>0</v>
      </c>
      <c r="Q587" s="485"/>
      <c r="R587" s="490">
        <f t="shared" si="680"/>
        <v>0</v>
      </c>
      <c r="S587" s="485"/>
      <c r="T587" s="490">
        <v>0</v>
      </c>
      <c r="U587" s="485"/>
      <c r="V587" s="485"/>
      <c r="W587" s="485">
        <f>Y587</f>
        <v>0</v>
      </c>
      <c r="X587" s="492">
        <f t="shared" si="699"/>
        <v>0</v>
      </c>
      <c r="Y587" s="482"/>
      <c r="Z587" s="492">
        <f t="shared" si="683"/>
        <v>0</v>
      </c>
      <c r="AA587" s="482"/>
      <c r="AB587" s="484"/>
      <c r="AC587" s="482"/>
      <c r="AD587" s="484"/>
      <c r="AE587" s="482"/>
      <c r="AF587" s="484"/>
      <c r="AG587" s="482"/>
      <c r="AH587" s="484"/>
      <c r="AI587" s="482"/>
      <c r="AJ587" s="484"/>
      <c r="AK587" s="482"/>
      <c r="AL587" s="484"/>
      <c r="AM587" s="485"/>
      <c r="AN587" s="485"/>
      <c r="AO587" s="485"/>
      <c r="AP587" s="485"/>
      <c r="AQ587" s="485"/>
      <c r="AR587" s="485"/>
      <c r="AS587" s="485"/>
      <c r="AT587" s="485"/>
      <c r="AU587" s="485"/>
      <c r="AV587" s="485"/>
      <c r="AW587" s="485"/>
      <c r="AX587" s="482"/>
      <c r="AY587" s="492"/>
      <c r="AZ587" s="482"/>
      <c r="BA587" s="484"/>
      <c r="BB587" s="482"/>
      <c r="BC587" s="492"/>
      <c r="BD587" s="482"/>
      <c r="BE587" s="492"/>
      <c r="BF587" s="486"/>
      <c r="BG587" s="486"/>
    </row>
    <row r="588" spans="2:59" s="495" customFormat="1" ht="65.25" customHeight="1" x14ac:dyDescent="0.25">
      <c r="B588" s="566" t="s">
        <v>388</v>
      </c>
      <c r="C588" s="566"/>
      <c r="D588" s="493"/>
      <c r="E588" s="493"/>
      <c r="F588" s="493"/>
      <c r="G588" s="493"/>
      <c r="H588" s="493"/>
      <c r="I588" s="493"/>
      <c r="J588" s="493"/>
      <c r="K588" s="514">
        <f>L588+M588+N588</f>
        <v>150</v>
      </c>
      <c r="L588" s="514">
        <f>L580</f>
        <v>0</v>
      </c>
      <c r="M588" s="514">
        <f t="shared" ref="M588:N588" si="734">M580</f>
        <v>0</v>
      </c>
      <c r="N588" s="514">
        <f t="shared" si="734"/>
        <v>150</v>
      </c>
      <c r="O588" s="514">
        <f>U588</f>
        <v>0</v>
      </c>
      <c r="P588" s="123">
        <f t="shared" si="679"/>
        <v>0</v>
      </c>
      <c r="Q588" s="449"/>
      <c r="R588" s="123">
        <v>0</v>
      </c>
      <c r="S588" s="449"/>
      <c r="T588" s="123">
        <v>0</v>
      </c>
      <c r="U588" s="514">
        <f>U580</f>
        <v>0</v>
      </c>
      <c r="V588" s="449"/>
      <c r="W588" s="449">
        <f>AC588</f>
        <v>0</v>
      </c>
      <c r="X588" s="99">
        <f t="shared" si="699"/>
        <v>0</v>
      </c>
      <c r="Y588" s="45"/>
      <c r="Z588" s="99" t="e">
        <f t="shared" si="683"/>
        <v>#DIV/0!</v>
      </c>
      <c r="AA588" s="45"/>
      <c r="AB588" s="43"/>
      <c r="AC588" s="45"/>
      <c r="AD588" s="43"/>
      <c r="AE588" s="45">
        <f>AK588</f>
        <v>0</v>
      </c>
      <c r="AF588" s="43"/>
      <c r="AG588" s="45"/>
      <c r="AH588" s="43"/>
      <c r="AI588" s="45"/>
      <c r="AJ588" s="43"/>
      <c r="AK588" s="45"/>
      <c r="AL588" s="43"/>
      <c r="AM588" s="449"/>
      <c r="AN588" s="449"/>
      <c r="AO588" s="449"/>
      <c r="AP588" s="449"/>
      <c r="AQ588" s="449"/>
      <c r="AR588" s="449"/>
      <c r="AS588" s="449"/>
      <c r="AT588" s="449"/>
      <c r="AU588" s="449"/>
      <c r="AV588" s="449"/>
      <c r="AW588" s="449"/>
      <c r="AX588" s="45"/>
      <c r="AY588" s="99"/>
      <c r="AZ588" s="45"/>
      <c r="BA588" s="43"/>
      <c r="BB588" s="45"/>
      <c r="BC588" s="99"/>
      <c r="BD588" s="45"/>
      <c r="BE588" s="99"/>
      <c r="BF588" s="494"/>
      <c r="BG588" s="494"/>
    </row>
    <row r="589" spans="2:59" s="314" customFormat="1" ht="49.5" customHeight="1" x14ac:dyDescent="0.25">
      <c r="B589" s="565" t="s">
        <v>220</v>
      </c>
      <c r="C589" s="565"/>
      <c r="D589" s="208" t="e">
        <f>D459+D515</f>
        <v>#REF!</v>
      </c>
      <c r="E589" s="208" t="e">
        <f>E459+E515</f>
        <v>#REF!</v>
      </c>
      <c r="F589" s="208" t="e">
        <f>F459+F515</f>
        <v>#REF!</v>
      </c>
      <c r="G589" s="208" t="e">
        <f>G459+G515</f>
        <v>#REF!</v>
      </c>
      <c r="H589" s="208" t="e">
        <f>I589+J589</f>
        <v>#REF!</v>
      </c>
      <c r="I589" s="208" t="e">
        <f>I459+I515</f>
        <v>#REF!</v>
      </c>
      <c r="J589" s="208" t="e">
        <f>J459+J515</f>
        <v>#REF!</v>
      </c>
      <c r="K589" s="208">
        <f>K515</f>
        <v>1100124.4242699998</v>
      </c>
      <c r="L589" s="208">
        <f>L515</f>
        <v>0</v>
      </c>
      <c r="M589" s="208">
        <f>M515</f>
        <v>0</v>
      </c>
      <c r="N589" s="208">
        <f>N515</f>
        <v>1100124.4242699998</v>
      </c>
      <c r="O589" s="208">
        <f>O515</f>
        <v>0</v>
      </c>
      <c r="P589" s="208">
        <f t="shared" si="679"/>
        <v>0</v>
      </c>
      <c r="Q589" s="208">
        <f>Q515</f>
        <v>0</v>
      </c>
      <c r="R589" s="208">
        <v>0</v>
      </c>
      <c r="S589" s="208">
        <f>S515</f>
        <v>0</v>
      </c>
      <c r="T589" s="208">
        <v>0</v>
      </c>
      <c r="U589" s="208">
        <f>U515</f>
        <v>0</v>
      </c>
      <c r="V589" s="208">
        <f t="shared" si="682"/>
        <v>0</v>
      </c>
      <c r="W589" s="208">
        <f>W515</f>
        <v>45629.532460000002</v>
      </c>
      <c r="X589" s="312">
        <f t="shared" si="699"/>
        <v>4.1476701592438513E-2</v>
      </c>
      <c r="Y589" s="209">
        <f>Y515</f>
        <v>0</v>
      </c>
      <c r="Z589" s="312">
        <v>0</v>
      </c>
      <c r="AA589" s="209">
        <f>AA515</f>
        <v>0</v>
      </c>
      <c r="AB589" s="312">
        <v>0</v>
      </c>
      <c r="AC589" s="209">
        <f>AC515</f>
        <v>45629.532460000002</v>
      </c>
      <c r="AD589" s="312">
        <f t="shared" si="695"/>
        <v>4.1476701592438513E-2</v>
      </c>
      <c r="AE589" s="209">
        <f>AE515</f>
        <v>1095788.5529800002</v>
      </c>
      <c r="AF589" s="312">
        <f t="shared" si="685"/>
        <v>0.99605874463438371</v>
      </c>
      <c r="AG589" s="209">
        <f>AG515</f>
        <v>0</v>
      </c>
      <c r="AH589" s="312">
        <v>0</v>
      </c>
      <c r="AI589" s="209">
        <f>AI515</f>
        <v>0</v>
      </c>
      <c r="AJ589" s="208"/>
      <c r="AK589" s="209">
        <f>AK515</f>
        <v>1095788.5529800002</v>
      </c>
      <c r="AL589" s="208"/>
      <c r="AM589" s="208">
        <f t="shared" ref="AM589:AX589" si="735">AM515</f>
        <v>0</v>
      </c>
      <c r="AN589" s="208">
        <f t="shared" si="735"/>
        <v>0</v>
      </c>
      <c r="AO589" s="208">
        <f t="shared" si="735"/>
        <v>109040.93760999999</v>
      </c>
      <c r="AP589" s="208" t="e">
        <f t="shared" si="735"/>
        <v>#DIV/0!</v>
      </c>
      <c r="AQ589" s="208">
        <f t="shared" si="735"/>
        <v>0</v>
      </c>
      <c r="AR589" s="208">
        <f t="shared" si="735"/>
        <v>0</v>
      </c>
      <c r="AS589" s="208" t="e">
        <f t="shared" si="735"/>
        <v>#DIV/0!</v>
      </c>
      <c r="AT589" s="208">
        <f t="shared" si="735"/>
        <v>111175.06099000001</v>
      </c>
      <c r="AU589" s="208">
        <f t="shared" si="735"/>
        <v>0</v>
      </c>
      <c r="AV589" s="208">
        <f t="shared" si="735"/>
        <v>0</v>
      </c>
      <c r="AW589" s="208">
        <f t="shared" si="735"/>
        <v>111175.06099000001</v>
      </c>
      <c r="AX589" s="209">
        <f t="shared" si="735"/>
        <v>1003892.5706399999</v>
      </c>
      <c r="AY589" s="312">
        <f t="shared" si="687"/>
        <v>0.91252639109993794</v>
      </c>
      <c r="AZ589" s="209">
        <f>AZ515</f>
        <v>0</v>
      </c>
      <c r="BA589" s="312">
        <v>0</v>
      </c>
      <c r="BB589" s="209">
        <f>BB515</f>
        <v>0</v>
      </c>
      <c r="BC589" s="312">
        <v>0</v>
      </c>
      <c r="BD589" s="209">
        <f>BD515</f>
        <v>1003892.5706399999</v>
      </c>
      <c r="BE589" s="312">
        <f t="shared" si="697"/>
        <v>0.91252639109993794</v>
      </c>
      <c r="BF589" s="313"/>
      <c r="BG589" s="313"/>
    </row>
    <row r="590" spans="2:59" s="172" customFormat="1" ht="63" customHeight="1" x14ac:dyDescent="0.25">
      <c r="B590" s="610" t="s">
        <v>251</v>
      </c>
      <c r="C590" s="611"/>
      <c r="D590" s="611"/>
      <c r="E590" s="611"/>
      <c r="F590" s="611"/>
      <c r="G590" s="611"/>
      <c r="H590" s="611"/>
      <c r="I590" s="611"/>
      <c r="J590" s="611"/>
      <c r="K590" s="611"/>
      <c r="L590" s="611"/>
      <c r="M590" s="611"/>
      <c r="N590" s="611"/>
      <c r="O590" s="611"/>
      <c r="P590" s="611"/>
      <c r="Q590" s="611"/>
      <c r="R590" s="611"/>
      <c r="S590" s="611"/>
      <c r="T590" s="611"/>
      <c r="U590" s="611"/>
      <c r="V590" s="611"/>
      <c r="W590" s="611"/>
      <c r="X590" s="611"/>
      <c r="Y590" s="611"/>
      <c r="Z590" s="611"/>
      <c r="AA590" s="611"/>
      <c r="AB590" s="611"/>
      <c r="AC590" s="611"/>
      <c r="AD590" s="611"/>
      <c r="AE590" s="611"/>
      <c r="AF590" s="611"/>
      <c r="AG590" s="611"/>
      <c r="AH590" s="611"/>
      <c r="AI590" s="611"/>
      <c r="AJ590" s="611"/>
      <c r="AK590" s="611"/>
      <c r="AL590" s="611"/>
      <c r="AM590" s="611"/>
      <c r="AN590" s="611"/>
      <c r="AO590" s="611"/>
      <c r="AP590" s="611"/>
      <c r="AQ590" s="611"/>
      <c r="AR590" s="611"/>
      <c r="AS590" s="611"/>
      <c r="AT590" s="611"/>
      <c r="AU590" s="611"/>
      <c r="AV590" s="611"/>
      <c r="AW590" s="611"/>
      <c r="AX590" s="611"/>
      <c r="AY590" s="611"/>
      <c r="AZ590" s="611"/>
      <c r="BA590" s="611"/>
      <c r="BB590" s="611"/>
      <c r="BC590" s="611"/>
      <c r="BD590" s="611"/>
      <c r="BE590" s="611"/>
      <c r="BF590" s="91"/>
      <c r="BG590" s="91"/>
    </row>
    <row r="591" spans="2:59" s="172" customFormat="1" ht="47.25" customHeight="1" x14ac:dyDescent="0.25">
      <c r="B591" s="569" t="s">
        <v>36</v>
      </c>
      <c r="C591" s="570"/>
      <c r="D591" s="570"/>
      <c r="E591" s="570"/>
      <c r="F591" s="570"/>
      <c r="G591" s="570"/>
      <c r="H591" s="570"/>
      <c r="I591" s="570"/>
      <c r="J591" s="570"/>
      <c r="K591" s="570"/>
      <c r="L591" s="570"/>
      <c r="M591" s="570"/>
      <c r="N591" s="570"/>
      <c r="O591" s="570"/>
      <c r="P591" s="570"/>
      <c r="Q591" s="570"/>
      <c r="R591" s="570"/>
      <c r="S591" s="570"/>
      <c r="T591" s="570"/>
      <c r="U591" s="570"/>
      <c r="V591" s="570"/>
      <c r="W591" s="570"/>
      <c r="X591" s="570"/>
      <c r="Y591" s="570"/>
      <c r="Z591" s="570"/>
      <c r="AA591" s="570"/>
      <c r="AB591" s="570"/>
      <c r="AC591" s="570"/>
      <c r="AD591" s="570"/>
      <c r="AE591" s="570"/>
      <c r="AF591" s="570"/>
      <c r="AG591" s="570"/>
      <c r="AH591" s="570"/>
      <c r="AI591" s="570"/>
      <c r="AJ591" s="570"/>
      <c r="AK591" s="570"/>
      <c r="AL591" s="570"/>
      <c r="AM591" s="570"/>
      <c r="AN591" s="570"/>
      <c r="AO591" s="570"/>
      <c r="AP591" s="570"/>
      <c r="AQ591" s="570"/>
      <c r="AR591" s="570"/>
      <c r="AS591" s="570"/>
      <c r="AT591" s="570"/>
      <c r="AU591" s="570"/>
      <c r="AV591" s="570"/>
      <c r="AW591" s="570"/>
      <c r="AX591" s="570"/>
      <c r="AY591" s="570"/>
      <c r="AZ591" s="570"/>
      <c r="BA591" s="570"/>
      <c r="BB591" s="570"/>
      <c r="BC591" s="570"/>
      <c r="BD591" s="570"/>
      <c r="BE591" s="570"/>
      <c r="BF591" s="91"/>
      <c r="BG591" s="91"/>
    </row>
    <row r="592" spans="2:59" s="172" customFormat="1" ht="64.5" customHeight="1" x14ac:dyDescent="0.25">
      <c r="B592" s="612" t="s">
        <v>252</v>
      </c>
      <c r="C592" s="613"/>
      <c r="D592" s="613"/>
      <c r="E592" s="613"/>
      <c r="F592" s="613"/>
      <c r="G592" s="613"/>
      <c r="H592" s="613"/>
      <c r="I592" s="613"/>
      <c r="J592" s="613"/>
      <c r="K592" s="613"/>
      <c r="L592" s="613"/>
      <c r="M592" s="613"/>
      <c r="N592" s="613"/>
      <c r="O592" s="613"/>
      <c r="P592" s="613"/>
      <c r="Q592" s="613"/>
      <c r="R592" s="613"/>
      <c r="S592" s="613"/>
      <c r="T592" s="613"/>
      <c r="U592" s="613"/>
      <c r="V592" s="613"/>
      <c r="W592" s="613"/>
      <c r="X592" s="613"/>
      <c r="Y592" s="613"/>
      <c r="Z592" s="613"/>
      <c r="AA592" s="613"/>
      <c r="AB592" s="613"/>
      <c r="AC592" s="613"/>
      <c r="AD592" s="613"/>
      <c r="AE592" s="613"/>
      <c r="AF592" s="613"/>
      <c r="AG592" s="613"/>
      <c r="AH592" s="613"/>
      <c r="AI592" s="613"/>
      <c r="AJ592" s="613"/>
      <c r="AK592" s="613"/>
      <c r="AL592" s="613"/>
      <c r="AM592" s="613"/>
      <c r="AN592" s="613"/>
      <c r="AO592" s="613"/>
      <c r="AP592" s="613"/>
      <c r="AQ592" s="613"/>
      <c r="AR592" s="613"/>
      <c r="AS592" s="613"/>
      <c r="AT592" s="613"/>
      <c r="AU592" s="613"/>
      <c r="AV592" s="613"/>
      <c r="AW592" s="613"/>
      <c r="AX592" s="613"/>
      <c r="AY592" s="613"/>
      <c r="AZ592" s="613"/>
      <c r="BA592" s="613"/>
      <c r="BB592" s="613"/>
      <c r="BC592" s="613"/>
      <c r="BD592" s="613"/>
      <c r="BE592" s="613"/>
      <c r="BF592" s="91"/>
      <c r="BG592" s="91"/>
    </row>
    <row r="593" spans="2:57" s="130" customFormat="1" ht="258" customHeight="1" x14ac:dyDescent="0.25">
      <c r="B593" s="101">
        <v>1</v>
      </c>
      <c r="C593" s="284" t="s">
        <v>253</v>
      </c>
      <c r="D593" s="103" t="e">
        <f>SUM(D613:D617)</f>
        <v>#REF!</v>
      </c>
      <c r="E593" s="103">
        <f>F593+G593</f>
        <v>100000</v>
      </c>
      <c r="F593" s="103"/>
      <c r="G593" s="103">
        <f>G594+G595</f>
        <v>100000</v>
      </c>
      <c r="H593" s="103">
        <f>I593+J593</f>
        <v>0</v>
      </c>
      <c r="I593" s="103"/>
      <c r="J593" s="103">
        <f>J614</f>
        <v>0</v>
      </c>
      <c r="K593" s="517">
        <f>L593+N593</f>
        <v>24908.941999999999</v>
      </c>
      <c r="L593" s="517"/>
      <c r="M593" s="517"/>
      <c r="N593" s="517">
        <f>N617+N618</f>
        <v>24908.941999999999</v>
      </c>
      <c r="O593" s="517">
        <f>U593</f>
        <v>0</v>
      </c>
      <c r="P593" s="153">
        <f>O593/K593</f>
        <v>0</v>
      </c>
      <c r="Q593" s="517"/>
      <c r="R593" s="517"/>
      <c r="S593" s="517"/>
      <c r="T593" s="517"/>
      <c r="U593" s="517">
        <f>U617+U618</f>
        <v>0</v>
      </c>
      <c r="V593" s="153">
        <f>U593/N593</f>
        <v>0</v>
      </c>
      <c r="W593" s="517">
        <f>AC593</f>
        <v>0</v>
      </c>
      <c r="X593" s="105">
        <f>W593/K593</f>
        <v>0</v>
      </c>
      <c r="Y593" s="103"/>
      <c r="Z593" s="103"/>
      <c r="AA593" s="103"/>
      <c r="AB593" s="103"/>
      <c r="AC593" s="104">
        <f>AC617+AC618</f>
        <v>0</v>
      </c>
      <c r="AD593" s="105">
        <f>AC593/N593</f>
        <v>0</v>
      </c>
      <c r="AE593" s="104">
        <f>AK593</f>
        <v>24908.941999999999</v>
      </c>
      <c r="AF593" s="230">
        <f>AE593/K593</f>
        <v>1</v>
      </c>
      <c r="AG593" s="103"/>
      <c r="AH593" s="103"/>
      <c r="AI593" s="103"/>
      <c r="AJ593" s="103"/>
      <c r="AK593" s="104">
        <f>AK617+AK618</f>
        <v>24908.941999999999</v>
      </c>
      <c r="AL593" s="230">
        <f>AK593/N593</f>
        <v>1</v>
      </c>
      <c r="AM593" s="103"/>
      <c r="AN593" s="103"/>
      <c r="AO593" s="103">
        <f>SUM(AO613:AO619)</f>
        <v>21003.74</v>
      </c>
      <c r="AP593" s="103">
        <f>AP615+AP617</f>
        <v>21003.74</v>
      </c>
      <c r="AQ593" s="103"/>
      <c r="AR593" s="103"/>
      <c r="AS593" s="103">
        <f>SUM(AS613:AS617)</f>
        <v>21003.74</v>
      </c>
      <c r="AT593" s="103">
        <f>AW593</f>
        <v>21003.739570000002</v>
      </c>
      <c r="AU593" s="103"/>
      <c r="AV593" s="103"/>
      <c r="AW593" s="103">
        <f>SUM(AW613:AW619)</f>
        <v>21003.739570000002</v>
      </c>
      <c r="AX593" s="104">
        <f>BD593</f>
        <v>24908.941999999999</v>
      </c>
      <c r="AY593" s="230">
        <f>AX593/K593</f>
        <v>1</v>
      </c>
      <c r="AZ593" s="415"/>
      <c r="BA593" s="415"/>
      <c r="BB593" s="415"/>
      <c r="BC593" s="415"/>
      <c r="BD593" s="104">
        <f>BD617+BD618</f>
        <v>24908.941999999999</v>
      </c>
      <c r="BE593" s="230">
        <f>BD593/N593</f>
        <v>1</v>
      </c>
    </row>
    <row r="594" spans="2:57" s="91" customFormat="1" ht="15" hidden="1" customHeight="1" x14ac:dyDescent="0.25">
      <c r="B594" s="158"/>
      <c r="C594" s="123" t="s">
        <v>254</v>
      </c>
      <c r="D594" s="79" t="e">
        <f>#REF!</f>
        <v>#REF!</v>
      </c>
      <c r="E594" s="123">
        <f>G594</f>
        <v>100000</v>
      </c>
      <c r="F594" s="123"/>
      <c r="G594" s="123">
        <v>100000</v>
      </c>
      <c r="H594" s="117"/>
      <c r="I594" s="117"/>
      <c r="J594" s="117"/>
      <c r="K594" s="117">
        <f>N594</f>
        <v>0</v>
      </c>
      <c r="L594" s="117"/>
      <c r="M594" s="117"/>
      <c r="N594" s="117"/>
      <c r="O594" s="123"/>
      <c r="P594" s="153" t="e">
        <f t="shared" ref="P594:P620" si="736">O594/K594</f>
        <v>#DIV/0!</v>
      </c>
      <c r="Q594" s="123"/>
      <c r="R594" s="123"/>
      <c r="S594" s="123"/>
      <c r="T594" s="123"/>
      <c r="U594" s="123"/>
      <c r="V594" s="153" t="e">
        <f t="shared" ref="V594:V620" si="737">U594/N594</f>
        <v>#DIV/0!</v>
      </c>
      <c r="W594" s="123"/>
      <c r="X594" s="105" t="e">
        <f t="shared" ref="X594:X620" si="738">W594/K594</f>
        <v>#DIV/0!</v>
      </c>
      <c r="Y594" s="123"/>
      <c r="Z594" s="123"/>
      <c r="AA594" s="123"/>
      <c r="AB594" s="123"/>
      <c r="AC594" s="123"/>
      <c r="AD594" s="105" t="e">
        <f t="shared" ref="AD594:AD620" si="739">AC594/N594</f>
        <v>#DIV/0!</v>
      </c>
      <c r="AE594" s="21"/>
      <c r="AF594" s="230" t="e">
        <f t="shared" ref="AF594:AF620" si="740">AE594/K594</f>
        <v>#DIV/0!</v>
      </c>
      <c r="AG594" s="123"/>
      <c r="AH594" s="123"/>
      <c r="AI594" s="123"/>
      <c r="AJ594" s="123"/>
      <c r="AK594" s="21"/>
      <c r="AL594" s="230" t="e">
        <f t="shared" ref="AL594:AL620" si="741">AK594/N594</f>
        <v>#DIV/0!</v>
      </c>
      <c r="AM594" s="117"/>
      <c r="AN594" s="117"/>
      <c r="AO594" s="117"/>
      <c r="AP594" s="117">
        <f>AS594</f>
        <v>0</v>
      </c>
      <c r="AQ594" s="117"/>
      <c r="AR594" s="117"/>
      <c r="AS594" s="117"/>
      <c r="AT594" s="117">
        <f>AW594</f>
        <v>0</v>
      </c>
      <c r="AU594" s="117"/>
      <c r="AV594" s="117"/>
      <c r="AW594" s="117"/>
      <c r="AX594" s="460"/>
      <c r="AY594" s="230" t="e">
        <f t="shared" ref="AY594:AY618" si="742">AX594/K594</f>
        <v>#DIV/0!</v>
      </c>
      <c r="AZ594" s="123"/>
      <c r="BA594" s="123"/>
      <c r="BB594" s="123"/>
      <c r="BC594" s="123"/>
      <c r="BD594" s="418"/>
      <c r="BE594" s="230" t="e">
        <f t="shared" ref="BE594:BE620" si="743">BD594/N594</f>
        <v>#DIV/0!</v>
      </c>
    </row>
    <row r="595" spans="2:57" s="91" customFormat="1" ht="15.75" hidden="1" customHeight="1" x14ac:dyDescent="0.25">
      <c r="B595" s="158"/>
      <c r="C595" s="316" t="s">
        <v>255</v>
      </c>
      <c r="D595" s="79" t="e">
        <f>#REF!</f>
        <v>#REF!</v>
      </c>
      <c r="E595" s="316">
        <f>G595</f>
        <v>0</v>
      </c>
      <c r="F595" s="316"/>
      <c r="G595" s="316"/>
      <c r="H595" s="317"/>
      <c r="I595" s="317"/>
      <c r="J595" s="317"/>
      <c r="K595" s="317">
        <f>N595</f>
        <v>0</v>
      </c>
      <c r="L595" s="317"/>
      <c r="M595" s="317"/>
      <c r="N595" s="317"/>
      <c r="O595" s="316"/>
      <c r="P595" s="153" t="e">
        <f t="shared" si="736"/>
        <v>#DIV/0!</v>
      </c>
      <c r="Q595" s="316"/>
      <c r="R595" s="316"/>
      <c r="S595" s="316"/>
      <c r="T595" s="316"/>
      <c r="U595" s="316"/>
      <c r="V595" s="153" t="e">
        <f t="shared" si="737"/>
        <v>#DIV/0!</v>
      </c>
      <c r="W595" s="316"/>
      <c r="X595" s="105" t="e">
        <f t="shared" si="738"/>
        <v>#DIV/0!</v>
      </c>
      <c r="Y595" s="316"/>
      <c r="Z595" s="316"/>
      <c r="AA595" s="316"/>
      <c r="AB595" s="316"/>
      <c r="AC595" s="316"/>
      <c r="AD595" s="105" t="e">
        <f t="shared" si="739"/>
        <v>#DIV/0!</v>
      </c>
      <c r="AE595" s="318"/>
      <c r="AF595" s="230" t="e">
        <f t="shared" si="740"/>
        <v>#DIV/0!</v>
      </c>
      <c r="AG595" s="316"/>
      <c r="AH595" s="316"/>
      <c r="AI595" s="316"/>
      <c r="AJ595" s="316"/>
      <c r="AK595" s="318"/>
      <c r="AL595" s="230" t="e">
        <f t="shared" si="741"/>
        <v>#DIV/0!</v>
      </c>
      <c r="AM595" s="317"/>
      <c r="AN595" s="317"/>
      <c r="AO595" s="317"/>
      <c r="AP595" s="317">
        <f>AS595</f>
        <v>0</v>
      </c>
      <c r="AQ595" s="317"/>
      <c r="AR595" s="317"/>
      <c r="AS595" s="317"/>
      <c r="AT595" s="317">
        <f>AW595</f>
        <v>0</v>
      </c>
      <c r="AU595" s="317"/>
      <c r="AV595" s="317"/>
      <c r="AW595" s="317"/>
      <c r="AX595" s="318"/>
      <c r="AY595" s="230" t="e">
        <f t="shared" si="742"/>
        <v>#DIV/0!</v>
      </c>
      <c r="AZ595" s="316"/>
      <c r="BA595" s="316"/>
      <c r="BB595" s="316"/>
      <c r="BC595" s="316"/>
      <c r="BD595" s="318"/>
      <c r="BE595" s="230" t="e">
        <f t="shared" si="743"/>
        <v>#DIV/0!</v>
      </c>
    </row>
    <row r="596" spans="2:57" s="91" customFormat="1" ht="15" hidden="1" customHeight="1" x14ac:dyDescent="0.25">
      <c r="B596" s="319"/>
      <c r="C596" s="184" t="s">
        <v>256</v>
      </c>
      <c r="D596" s="79" t="e">
        <f>#REF!</f>
        <v>#REF!</v>
      </c>
      <c r="E596" s="123">
        <f>F596+G596</f>
        <v>0</v>
      </c>
      <c r="F596" s="123">
        <f>F599+F602</f>
        <v>0</v>
      </c>
      <c r="G596" s="123">
        <f>G599+G602</f>
        <v>0</v>
      </c>
      <c r="H596" s="117"/>
      <c r="I596" s="117"/>
      <c r="J596" s="117"/>
      <c r="K596" s="117">
        <f>L596+N596</f>
        <v>0</v>
      </c>
      <c r="L596" s="117">
        <f>L599+L602</f>
        <v>0</v>
      </c>
      <c r="M596" s="117"/>
      <c r="N596" s="117">
        <f>N599+N602</f>
        <v>0</v>
      </c>
      <c r="O596" s="123"/>
      <c r="P596" s="153" t="e">
        <f t="shared" si="736"/>
        <v>#DIV/0!</v>
      </c>
      <c r="Q596" s="123"/>
      <c r="R596" s="123"/>
      <c r="S596" s="123"/>
      <c r="T596" s="123"/>
      <c r="U596" s="123"/>
      <c r="V596" s="153" t="e">
        <f t="shared" si="737"/>
        <v>#DIV/0!</v>
      </c>
      <c r="W596" s="123"/>
      <c r="X596" s="105" t="e">
        <f t="shared" si="738"/>
        <v>#DIV/0!</v>
      </c>
      <c r="Y596" s="123"/>
      <c r="Z596" s="123"/>
      <c r="AA596" s="123"/>
      <c r="AB596" s="123"/>
      <c r="AC596" s="123"/>
      <c r="AD596" s="105" t="e">
        <f t="shared" si="739"/>
        <v>#DIV/0!</v>
      </c>
      <c r="AE596" s="21"/>
      <c r="AF596" s="230" t="e">
        <f t="shared" si="740"/>
        <v>#DIV/0!</v>
      </c>
      <c r="AG596" s="123"/>
      <c r="AH596" s="123"/>
      <c r="AI596" s="123"/>
      <c r="AJ596" s="123"/>
      <c r="AK596" s="21"/>
      <c r="AL596" s="230" t="e">
        <f t="shared" si="741"/>
        <v>#DIV/0!</v>
      </c>
      <c r="AM596" s="117">
        <f>AM599+AM602</f>
        <v>0</v>
      </c>
      <c r="AN596" s="117"/>
      <c r="AO596" s="117">
        <f>AO599+AO602</f>
        <v>0</v>
      </c>
      <c r="AP596" s="117">
        <f>AQ596+AS596</f>
        <v>0</v>
      </c>
      <c r="AQ596" s="117">
        <f>AQ599+AQ602</f>
        <v>0</v>
      </c>
      <c r="AR596" s="117"/>
      <c r="AS596" s="117">
        <f>AS599+AS602</f>
        <v>0</v>
      </c>
      <c r="AT596" s="117">
        <f>AU596+AW596</f>
        <v>0</v>
      </c>
      <c r="AU596" s="117">
        <f>AU599+AU602</f>
        <v>0</v>
      </c>
      <c r="AV596" s="117"/>
      <c r="AW596" s="117">
        <f>AW599+AW602</f>
        <v>0</v>
      </c>
      <c r="AX596" s="460"/>
      <c r="AY596" s="230" t="e">
        <f t="shared" si="742"/>
        <v>#DIV/0!</v>
      </c>
      <c r="AZ596" s="123"/>
      <c r="BA596" s="123"/>
      <c r="BB596" s="123"/>
      <c r="BC596" s="123"/>
      <c r="BD596" s="418"/>
      <c r="BE596" s="230" t="e">
        <f t="shared" si="743"/>
        <v>#DIV/0!</v>
      </c>
    </row>
    <row r="597" spans="2:57" s="91" customFormat="1" ht="15" hidden="1" customHeight="1" x14ac:dyDescent="0.25">
      <c r="B597" s="319"/>
      <c r="C597" s="184" t="s">
        <v>257</v>
      </c>
      <c r="D597" s="79" t="e">
        <f>#REF!</f>
        <v>#REF!</v>
      </c>
      <c r="E597" s="123">
        <f>F597+G597</f>
        <v>0</v>
      </c>
      <c r="F597" s="123">
        <f>F600+F603</f>
        <v>0</v>
      </c>
      <c r="G597" s="123">
        <f>G600+G603</f>
        <v>0</v>
      </c>
      <c r="H597" s="117"/>
      <c r="I597" s="117"/>
      <c r="J597" s="117"/>
      <c r="K597" s="117">
        <f>L597+N597</f>
        <v>0</v>
      </c>
      <c r="L597" s="117">
        <f>L600+L603</f>
        <v>0</v>
      </c>
      <c r="M597" s="117"/>
      <c r="N597" s="117">
        <f>N600+N603</f>
        <v>0</v>
      </c>
      <c r="O597" s="123"/>
      <c r="P597" s="153" t="e">
        <f t="shared" si="736"/>
        <v>#DIV/0!</v>
      </c>
      <c r="Q597" s="123"/>
      <c r="R597" s="123"/>
      <c r="S597" s="123"/>
      <c r="T597" s="123"/>
      <c r="U597" s="123"/>
      <c r="V597" s="153" t="e">
        <f t="shared" si="737"/>
        <v>#DIV/0!</v>
      </c>
      <c r="W597" s="123"/>
      <c r="X597" s="105" t="e">
        <f t="shared" si="738"/>
        <v>#DIV/0!</v>
      </c>
      <c r="Y597" s="123"/>
      <c r="Z597" s="123"/>
      <c r="AA597" s="123"/>
      <c r="AB597" s="123"/>
      <c r="AC597" s="123"/>
      <c r="AD597" s="105" t="e">
        <f t="shared" si="739"/>
        <v>#DIV/0!</v>
      </c>
      <c r="AE597" s="21"/>
      <c r="AF597" s="230" t="e">
        <f t="shared" si="740"/>
        <v>#DIV/0!</v>
      </c>
      <c r="AG597" s="123"/>
      <c r="AH597" s="123"/>
      <c r="AI597" s="123"/>
      <c r="AJ597" s="123"/>
      <c r="AK597" s="21"/>
      <c r="AL597" s="230" t="e">
        <f t="shared" si="741"/>
        <v>#DIV/0!</v>
      </c>
      <c r="AM597" s="117">
        <f>AM600+AM603</f>
        <v>0</v>
      </c>
      <c r="AN597" s="117"/>
      <c r="AO597" s="117">
        <f>AO600+AO603</f>
        <v>0</v>
      </c>
      <c r="AP597" s="117">
        <f>AQ597+AS597</f>
        <v>0</v>
      </c>
      <c r="AQ597" s="117">
        <f>AQ600+AQ603</f>
        <v>0</v>
      </c>
      <c r="AR597" s="117"/>
      <c r="AS597" s="117">
        <f>AS600+AS603</f>
        <v>0</v>
      </c>
      <c r="AT597" s="117">
        <f>AU597+AW597</f>
        <v>0</v>
      </c>
      <c r="AU597" s="117">
        <f>AU600+AU603</f>
        <v>0</v>
      </c>
      <c r="AV597" s="117"/>
      <c r="AW597" s="117">
        <f>AW600+AW603</f>
        <v>0</v>
      </c>
      <c r="AX597" s="460"/>
      <c r="AY597" s="230" t="e">
        <f t="shared" si="742"/>
        <v>#DIV/0!</v>
      </c>
      <c r="AZ597" s="123"/>
      <c r="BA597" s="123"/>
      <c r="BB597" s="123"/>
      <c r="BC597" s="123"/>
      <c r="BD597" s="418"/>
      <c r="BE597" s="230" t="e">
        <f t="shared" si="743"/>
        <v>#DIV/0!</v>
      </c>
    </row>
    <row r="598" spans="2:57" s="91" customFormat="1" ht="33.75" hidden="1" customHeight="1" x14ac:dyDescent="0.25">
      <c r="B598" s="319"/>
      <c r="C598" s="184" t="s">
        <v>258</v>
      </c>
      <c r="D598" s="79" t="e">
        <f>#REF!</f>
        <v>#REF!</v>
      </c>
      <c r="E598" s="123">
        <f>F598+G598</f>
        <v>0</v>
      </c>
      <c r="F598" s="123">
        <f>F599+F600</f>
        <v>0</v>
      </c>
      <c r="G598" s="123">
        <f>G599+G600</f>
        <v>0</v>
      </c>
      <c r="H598" s="117"/>
      <c r="I598" s="117"/>
      <c r="J598" s="117"/>
      <c r="K598" s="117">
        <f>L598+N598</f>
        <v>0</v>
      </c>
      <c r="L598" s="117">
        <f>L599+L600</f>
        <v>0</v>
      </c>
      <c r="M598" s="117"/>
      <c r="N598" s="117">
        <f>N599+N600</f>
        <v>0</v>
      </c>
      <c r="O598" s="123"/>
      <c r="P598" s="153" t="e">
        <f t="shared" si="736"/>
        <v>#DIV/0!</v>
      </c>
      <c r="Q598" s="123"/>
      <c r="R598" s="123"/>
      <c r="S598" s="123"/>
      <c r="T598" s="123"/>
      <c r="U598" s="123"/>
      <c r="V598" s="153" t="e">
        <f t="shared" si="737"/>
        <v>#DIV/0!</v>
      </c>
      <c r="W598" s="123"/>
      <c r="X598" s="105" t="e">
        <f t="shared" si="738"/>
        <v>#DIV/0!</v>
      </c>
      <c r="Y598" s="123"/>
      <c r="Z598" s="123"/>
      <c r="AA598" s="123"/>
      <c r="AB598" s="123"/>
      <c r="AC598" s="123"/>
      <c r="AD598" s="105" t="e">
        <f t="shared" si="739"/>
        <v>#DIV/0!</v>
      </c>
      <c r="AE598" s="21"/>
      <c r="AF598" s="230" t="e">
        <f t="shared" si="740"/>
        <v>#DIV/0!</v>
      </c>
      <c r="AG598" s="123"/>
      <c r="AH598" s="123"/>
      <c r="AI598" s="123"/>
      <c r="AJ598" s="123"/>
      <c r="AK598" s="21"/>
      <c r="AL598" s="230" t="e">
        <f t="shared" si="741"/>
        <v>#DIV/0!</v>
      </c>
      <c r="AM598" s="117">
        <f>AM599+AM600</f>
        <v>0</v>
      </c>
      <c r="AN598" s="117"/>
      <c r="AO598" s="117">
        <f>AO599+AO600</f>
        <v>0</v>
      </c>
      <c r="AP598" s="117">
        <f>AQ598+AS598</f>
        <v>0</v>
      </c>
      <c r="AQ598" s="117">
        <f>AQ599+AQ600</f>
        <v>0</v>
      </c>
      <c r="AR598" s="117"/>
      <c r="AS598" s="117">
        <f>AS599+AS600</f>
        <v>0</v>
      </c>
      <c r="AT598" s="117">
        <f>AU598+AW598</f>
        <v>0</v>
      </c>
      <c r="AU598" s="117">
        <f>AU599+AU600</f>
        <v>0</v>
      </c>
      <c r="AV598" s="117"/>
      <c r="AW598" s="117">
        <f>AW599+AW600</f>
        <v>0</v>
      </c>
      <c r="AX598" s="460"/>
      <c r="AY598" s="230" t="e">
        <f t="shared" si="742"/>
        <v>#DIV/0!</v>
      </c>
      <c r="AZ598" s="123"/>
      <c r="BA598" s="123"/>
      <c r="BB598" s="123"/>
      <c r="BC598" s="123"/>
      <c r="BD598" s="418"/>
      <c r="BE598" s="230" t="e">
        <f t="shared" si="743"/>
        <v>#DIV/0!</v>
      </c>
    </row>
    <row r="599" spans="2:57" s="91" customFormat="1" ht="17.25" hidden="1" customHeight="1" x14ac:dyDescent="0.25">
      <c r="B599" s="319"/>
      <c r="C599" s="184" t="s">
        <v>256</v>
      </c>
      <c r="D599" s="79" t="e">
        <f>#REF!</f>
        <v>#REF!</v>
      </c>
      <c r="E599" s="123">
        <f>F599</f>
        <v>0</v>
      </c>
      <c r="F599" s="123"/>
      <c r="G599" s="123"/>
      <c r="H599" s="117"/>
      <c r="I599" s="117"/>
      <c r="J599" s="117"/>
      <c r="K599" s="117">
        <f>L599</f>
        <v>0</v>
      </c>
      <c r="L599" s="117"/>
      <c r="M599" s="117"/>
      <c r="N599" s="117"/>
      <c r="O599" s="123"/>
      <c r="P599" s="153" t="e">
        <f t="shared" si="736"/>
        <v>#DIV/0!</v>
      </c>
      <c r="Q599" s="123"/>
      <c r="R599" s="123"/>
      <c r="S599" s="123"/>
      <c r="T599" s="123"/>
      <c r="U599" s="123"/>
      <c r="V599" s="153" t="e">
        <f t="shared" si="737"/>
        <v>#DIV/0!</v>
      </c>
      <c r="W599" s="123"/>
      <c r="X599" s="105" t="e">
        <f t="shared" si="738"/>
        <v>#DIV/0!</v>
      </c>
      <c r="Y599" s="123"/>
      <c r="Z599" s="123"/>
      <c r="AA599" s="123"/>
      <c r="AB599" s="123"/>
      <c r="AC599" s="123"/>
      <c r="AD599" s="105" t="e">
        <f t="shared" si="739"/>
        <v>#DIV/0!</v>
      </c>
      <c r="AE599" s="21"/>
      <c r="AF599" s="230" t="e">
        <f t="shared" si="740"/>
        <v>#DIV/0!</v>
      </c>
      <c r="AG599" s="123"/>
      <c r="AH599" s="123"/>
      <c r="AI599" s="123"/>
      <c r="AJ599" s="123"/>
      <c r="AK599" s="21"/>
      <c r="AL599" s="230" t="e">
        <f t="shared" si="741"/>
        <v>#DIV/0!</v>
      </c>
      <c r="AM599" s="117"/>
      <c r="AN599" s="117"/>
      <c r="AO599" s="117"/>
      <c r="AP599" s="117">
        <f>AQ599</f>
        <v>0</v>
      </c>
      <c r="AQ599" s="117"/>
      <c r="AR599" s="117"/>
      <c r="AS599" s="117"/>
      <c r="AT599" s="117">
        <f>AU599</f>
        <v>0</v>
      </c>
      <c r="AU599" s="117"/>
      <c r="AV599" s="117"/>
      <c r="AW599" s="117"/>
      <c r="AX599" s="460"/>
      <c r="AY599" s="230" t="e">
        <f t="shared" si="742"/>
        <v>#DIV/0!</v>
      </c>
      <c r="AZ599" s="123"/>
      <c r="BA599" s="123"/>
      <c r="BB599" s="123"/>
      <c r="BC599" s="123"/>
      <c r="BD599" s="418"/>
      <c r="BE599" s="230" t="e">
        <f t="shared" si="743"/>
        <v>#DIV/0!</v>
      </c>
    </row>
    <row r="600" spans="2:57" s="91" customFormat="1" ht="29.25" hidden="1" customHeight="1" x14ac:dyDescent="0.25">
      <c r="B600" s="319"/>
      <c r="C600" s="184" t="s">
        <v>257</v>
      </c>
      <c r="D600" s="79" t="e">
        <f>#REF!</f>
        <v>#REF!</v>
      </c>
      <c r="E600" s="123">
        <f>F600</f>
        <v>0</v>
      </c>
      <c r="F600" s="123"/>
      <c r="G600" s="123"/>
      <c r="H600" s="117"/>
      <c r="I600" s="117"/>
      <c r="J600" s="117"/>
      <c r="K600" s="117">
        <f>L600</f>
        <v>0</v>
      </c>
      <c r="L600" s="117"/>
      <c r="M600" s="117"/>
      <c r="N600" s="117"/>
      <c r="O600" s="123"/>
      <c r="P600" s="153" t="e">
        <f t="shared" si="736"/>
        <v>#DIV/0!</v>
      </c>
      <c r="Q600" s="123"/>
      <c r="R600" s="123"/>
      <c r="S600" s="123"/>
      <c r="T600" s="123"/>
      <c r="U600" s="123"/>
      <c r="V600" s="153" t="e">
        <f t="shared" si="737"/>
        <v>#DIV/0!</v>
      </c>
      <c r="W600" s="123"/>
      <c r="X600" s="105" t="e">
        <f t="shared" si="738"/>
        <v>#DIV/0!</v>
      </c>
      <c r="Y600" s="123"/>
      <c r="Z600" s="123"/>
      <c r="AA600" s="123"/>
      <c r="AB600" s="123"/>
      <c r="AC600" s="123"/>
      <c r="AD600" s="105" t="e">
        <f t="shared" si="739"/>
        <v>#DIV/0!</v>
      </c>
      <c r="AE600" s="21"/>
      <c r="AF600" s="230" t="e">
        <f t="shared" si="740"/>
        <v>#DIV/0!</v>
      </c>
      <c r="AG600" s="123"/>
      <c r="AH600" s="123"/>
      <c r="AI600" s="123"/>
      <c r="AJ600" s="123"/>
      <c r="AK600" s="21"/>
      <c r="AL600" s="230" t="e">
        <f t="shared" si="741"/>
        <v>#DIV/0!</v>
      </c>
      <c r="AM600" s="117"/>
      <c r="AN600" s="117"/>
      <c r="AO600" s="117"/>
      <c r="AP600" s="117">
        <f>AQ600</f>
        <v>0</v>
      </c>
      <c r="AQ600" s="117"/>
      <c r="AR600" s="117"/>
      <c r="AS600" s="117"/>
      <c r="AT600" s="117">
        <f>AU600</f>
        <v>0</v>
      </c>
      <c r="AU600" s="117"/>
      <c r="AV600" s="117"/>
      <c r="AW600" s="117"/>
      <c r="AX600" s="460"/>
      <c r="AY600" s="230" t="e">
        <f t="shared" si="742"/>
        <v>#DIV/0!</v>
      </c>
      <c r="AZ600" s="123"/>
      <c r="BA600" s="123"/>
      <c r="BB600" s="123"/>
      <c r="BC600" s="123"/>
      <c r="BD600" s="418"/>
      <c r="BE600" s="230" t="e">
        <f t="shared" si="743"/>
        <v>#DIV/0!</v>
      </c>
    </row>
    <row r="601" spans="2:57" s="91" customFormat="1" ht="32.25" hidden="1" customHeight="1" x14ac:dyDescent="0.25">
      <c r="B601" s="319"/>
      <c r="C601" s="184" t="s">
        <v>259</v>
      </c>
      <c r="D601" s="79" t="e">
        <f>#REF!</f>
        <v>#REF!</v>
      </c>
      <c r="E601" s="123">
        <f>F601+G601</f>
        <v>0</v>
      </c>
      <c r="F601" s="123"/>
      <c r="G601" s="123">
        <f>G602+G603</f>
        <v>0</v>
      </c>
      <c r="H601" s="117"/>
      <c r="I601" s="117"/>
      <c r="J601" s="117"/>
      <c r="K601" s="117">
        <f>L601+N601</f>
        <v>0</v>
      </c>
      <c r="L601" s="117"/>
      <c r="M601" s="117"/>
      <c r="N601" s="117">
        <f>N602+N603</f>
        <v>0</v>
      </c>
      <c r="O601" s="123"/>
      <c r="P601" s="153" t="e">
        <f t="shared" si="736"/>
        <v>#DIV/0!</v>
      </c>
      <c r="Q601" s="123"/>
      <c r="R601" s="123"/>
      <c r="S601" s="123"/>
      <c r="T601" s="123"/>
      <c r="U601" s="123"/>
      <c r="V601" s="153" t="e">
        <f t="shared" si="737"/>
        <v>#DIV/0!</v>
      </c>
      <c r="W601" s="123"/>
      <c r="X601" s="105" t="e">
        <f t="shared" si="738"/>
        <v>#DIV/0!</v>
      </c>
      <c r="Y601" s="123"/>
      <c r="Z601" s="123"/>
      <c r="AA601" s="123"/>
      <c r="AB601" s="123"/>
      <c r="AC601" s="123"/>
      <c r="AD601" s="105" t="e">
        <f t="shared" si="739"/>
        <v>#DIV/0!</v>
      </c>
      <c r="AE601" s="21"/>
      <c r="AF601" s="230" t="e">
        <f t="shared" si="740"/>
        <v>#DIV/0!</v>
      </c>
      <c r="AG601" s="123"/>
      <c r="AH601" s="123"/>
      <c r="AI601" s="123"/>
      <c r="AJ601" s="123"/>
      <c r="AK601" s="21"/>
      <c r="AL601" s="230" t="e">
        <f t="shared" si="741"/>
        <v>#DIV/0!</v>
      </c>
      <c r="AM601" s="117"/>
      <c r="AN601" s="117"/>
      <c r="AO601" s="117">
        <f>AO602+AO603</f>
        <v>0</v>
      </c>
      <c r="AP601" s="117">
        <f>AQ601+AS601</f>
        <v>0</v>
      </c>
      <c r="AQ601" s="117"/>
      <c r="AR601" s="117"/>
      <c r="AS601" s="117">
        <f>AS602+AS603</f>
        <v>0</v>
      </c>
      <c r="AT601" s="117">
        <f>AU601+AW601</f>
        <v>0</v>
      </c>
      <c r="AU601" s="117"/>
      <c r="AV601" s="117"/>
      <c r="AW601" s="117">
        <f>AW602+AW603</f>
        <v>0</v>
      </c>
      <c r="AX601" s="460"/>
      <c r="AY601" s="230" t="e">
        <f t="shared" si="742"/>
        <v>#DIV/0!</v>
      </c>
      <c r="AZ601" s="123"/>
      <c r="BA601" s="123"/>
      <c r="BB601" s="123"/>
      <c r="BC601" s="123"/>
      <c r="BD601" s="418"/>
      <c r="BE601" s="230" t="e">
        <f t="shared" si="743"/>
        <v>#DIV/0!</v>
      </c>
    </row>
    <row r="602" spans="2:57" s="91" customFormat="1" ht="15" hidden="1" customHeight="1" x14ac:dyDescent="0.25">
      <c r="B602" s="319"/>
      <c r="C602" s="184" t="s">
        <v>256</v>
      </c>
      <c r="D602" s="79" t="e">
        <f>#REF!</f>
        <v>#REF!</v>
      </c>
      <c r="E602" s="123">
        <f>G602</f>
        <v>0</v>
      </c>
      <c r="F602" s="123"/>
      <c r="G602" s="123">
        <f>G605+G608</f>
        <v>0</v>
      </c>
      <c r="H602" s="117"/>
      <c r="I602" s="117"/>
      <c r="J602" s="117"/>
      <c r="K602" s="117">
        <f>N602</f>
        <v>0</v>
      </c>
      <c r="L602" s="117"/>
      <c r="M602" s="117"/>
      <c r="N602" s="117">
        <f>N605+N608</f>
        <v>0</v>
      </c>
      <c r="O602" s="123"/>
      <c r="P602" s="153" t="e">
        <f t="shared" si="736"/>
        <v>#DIV/0!</v>
      </c>
      <c r="Q602" s="123"/>
      <c r="R602" s="123"/>
      <c r="S602" s="123"/>
      <c r="T602" s="123"/>
      <c r="U602" s="123"/>
      <c r="V602" s="153" t="e">
        <f t="shared" si="737"/>
        <v>#DIV/0!</v>
      </c>
      <c r="W602" s="123"/>
      <c r="X602" s="105" t="e">
        <f t="shared" si="738"/>
        <v>#DIV/0!</v>
      </c>
      <c r="Y602" s="123"/>
      <c r="Z602" s="123"/>
      <c r="AA602" s="123"/>
      <c r="AB602" s="123"/>
      <c r="AC602" s="123"/>
      <c r="AD602" s="105" t="e">
        <f t="shared" si="739"/>
        <v>#DIV/0!</v>
      </c>
      <c r="AE602" s="21"/>
      <c r="AF602" s="230" t="e">
        <f t="shared" si="740"/>
        <v>#DIV/0!</v>
      </c>
      <c r="AG602" s="123"/>
      <c r="AH602" s="123"/>
      <c r="AI602" s="123"/>
      <c r="AJ602" s="123"/>
      <c r="AK602" s="21"/>
      <c r="AL602" s="230" t="e">
        <f t="shared" si="741"/>
        <v>#DIV/0!</v>
      </c>
      <c r="AM602" s="117"/>
      <c r="AN602" s="117"/>
      <c r="AO602" s="117">
        <f>AO605+AO608</f>
        <v>0</v>
      </c>
      <c r="AP602" s="117">
        <f>AS602</f>
        <v>0</v>
      </c>
      <c r="AQ602" s="117"/>
      <c r="AR602" s="117"/>
      <c r="AS602" s="117">
        <f>AS605+AS608</f>
        <v>0</v>
      </c>
      <c r="AT602" s="117">
        <f>AW602</f>
        <v>0</v>
      </c>
      <c r="AU602" s="117"/>
      <c r="AV602" s="117"/>
      <c r="AW602" s="117">
        <f>AW605+AW608</f>
        <v>0</v>
      </c>
      <c r="AX602" s="460"/>
      <c r="AY602" s="230" t="e">
        <f t="shared" si="742"/>
        <v>#DIV/0!</v>
      </c>
      <c r="AZ602" s="123"/>
      <c r="BA602" s="123"/>
      <c r="BB602" s="123"/>
      <c r="BC602" s="123"/>
      <c r="BD602" s="418"/>
      <c r="BE602" s="230" t="e">
        <f t="shared" si="743"/>
        <v>#DIV/0!</v>
      </c>
    </row>
    <row r="603" spans="2:57" s="91" customFormat="1" ht="15" hidden="1" customHeight="1" x14ac:dyDescent="0.25">
      <c r="B603" s="319"/>
      <c r="C603" s="184" t="s">
        <v>257</v>
      </c>
      <c r="D603" s="79" t="e">
        <f>#REF!</f>
        <v>#REF!</v>
      </c>
      <c r="E603" s="123">
        <f>G603</f>
        <v>0</v>
      </c>
      <c r="F603" s="123"/>
      <c r="G603" s="123">
        <f>G606+G609</f>
        <v>0</v>
      </c>
      <c r="H603" s="117"/>
      <c r="I603" s="117"/>
      <c r="J603" s="117"/>
      <c r="K603" s="117">
        <f>N603</f>
        <v>0</v>
      </c>
      <c r="L603" s="117"/>
      <c r="M603" s="117"/>
      <c r="N603" s="117">
        <f>N606+N609</f>
        <v>0</v>
      </c>
      <c r="O603" s="123"/>
      <c r="P603" s="153" t="e">
        <f t="shared" si="736"/>
        <v>#DIV/0!</v>
      </c>
      <c r="Q603" s="123"/>
      <c r="R603" s="123"/>
      <c r="S603" s="123"/>
      <c r="T603" s="123"/>
      <c r="U603" s="123"/>
      <c r="V603" s="153" t="e">
        <f t="shared" si="737"/>
        <v>#DIV/0!</v>
      </c>
      <c r="W603" s="123"/>
      <c r="X603" s="105" t="e">
        <f t="shared" si="738"/>
        <v>#DIV/0!</v>
      </c>
      <c r="Y603" s="123"/>
      <c r="Z603" s="123"/>
      <c r="AA603" s="123"/>
      <c r="AB603" s="123"/>
      <c r="AC603" s="123"/>
      <c r="AD603" s="105" t="e">
        <f t="shared" si="739"/>
        <v>#DIV/0!</v>
      </c>
      <c r="AE603" s="21"/>
      <c r="AF603" s="230" t="e">
        <f t="shared" si="740"/>
        <v>#DIV/0!</v>
      </c>
      <c r="AG603" s="123"/>
      <c r="AH603" s="123"/>
      <c r="AI603" s="123"/>
      <c r="AJ603" s="123"/>
      <c r="AK603" s="21"/>
      <c r="AL603" s="230" t="e">
        <f t="shared" si="741"/>
        <v>#DIV/0!</v>
      </c>
      <c r="AM603" s="117"/>
      <c r="AN603" s="117"/>
      <c r="AO603" s="117">
        <f>AO606+AO609</f>
        <v>0</v>
      </c>
      <c r="AP603" s="117">
        <f>AS603</f>
        <v>0</v>
      </c>
      <c r="AQ603" s="117"/>
      <c r="AR603" s="117"/>
      <c r="AS603" s="117">
        <f>AS606+AS609</f>
        <v>0</v>
      </c>
      <c r="AT603" s="117">
        <f>AW603</f>
        <v>0</v>
      </c>
      <c r="AU603" s="117"/>
      <c r="AV603" s="117"/>
      <c r="AW603" s="117">
        <f>AW606+AW609</f>
        <v>0</v>
      </c>
      <c r="AX603" s="460"/>
      <c r="AY603" s="230" t="e">
        <f t="shared" si="742"/>
        <v>#DIV/0!</v>
      </c>
      <c r="AZ603" s="123"/>
      <c r="BA603" s="123"/>
      <c r="BB603" s="123"/>
      <c r="BC603" s="123"/>
      <c r="BD603" s="418"/>
      <c r="BE603" s="230" t="e">
        <f t="shared" si="743"/>
        <v>#DIV/0!</v>
      </c>
    </row>
    <row r="604" spans="2:57" s="91" customFormat="1" ht="33.75" hidden="1" customHeight="1" x14ac:dyDescent="0.25">
      <c r="B604" s="319"/>
      <c r="C604" s="184" t="s">
        <v>260</v>
      </c>
      <c r="D604" s="79" t="e">
        <f>#REF!</f>
        <v>#REF!</v>
      </c>
      <c r="E604" s="123">
        <f>F604+G604</f>
        <v>0</v>
      </c>
      <c r="F604" s="123"/>
      <c r="G604" s="123">
        <f>G605+G606</f>
        <v>0</v>
      </c>
      <c r="H604" s="117"/>
      <c r="I604" s="117"/>
      <c r="J604" s="117"/>
      <c r="K604" s="117">
        <f>L604+N604</f>
        <v>0</v>
      </c>
      <c r="L604" s="117"/>
      <c r="M604" s="117"/>
      <c r="N604" s="117">
        <f>N605+N606</f>
        <v>0</v>
      </c>
      <c r="O604" s="123"/>
      <c r="P604" s="153" t="e">
        <f t="shared" si="736"/>
        <v>#DIV/0!</v>
      </c>
      <c r="Q604" s="123"/>
      <c r="R604" s="123"/>
      <c r="S604" s="123"/>
      <c r="T604" s="123"/>
      <c r="U604" s="123"/>
      <c r="V604" s="153" t="e">
        <f t="shared" si="737"/>
        <v>#DIV/0!</v>
      </c>
      <c r="W604" s="123"/>
      <c r="X604" s="105" t="e">
        <f t="shared" si="738"/>
        <v>#DIV/0!</v>
      </c>
      <c r="Y604" s="123"/>
      <c r="Z604" s="123"/>
      <c r="AA604" s="123"/>
      <c r="AB604" s="123"/>
      <c r="AC604" s="123"/>
      <c r="AD604" s="105" t="e">
        <f t="shared" si="739"/>
        <v>#DIV/0!</v>
      </c>
      <c r="AE604" s="21"/>
      <c r="AF604" s="230" t="e">
        <f t="shared" si="740"/>
        <v>#DIV/0!</v>
      </c>
      <c r="AG604" s="123"/>
      <c r="AH604" s="123"/>
      <c r="AI604" s="123"/>
      <c r="AJ604" s="123"/>
      <c r="AK604" s="21"/>
      <c r="AL604" s="230" t="e">
        <f t="shared" si="741"/>
        <v>#DIV/0!</v>
      </c>
      <c r="AM604" s="117"/>
      <c r="AN604" s="117"/>
      <c r="AO604" s="117">
        <f>AO605+AO606</f>
        <v>0</v>
      </c>
      <c r="AP604" s="117">
        <f>AQ604+AS604</f>
        <v>0</v>
      </c>
      <c r="AQ604" s="117"/>
      <c r="AR604" s="117"/>
      <c r="AS604" s="117">
        <f>AS605+AS606</f>
        <v>0</v>
      </c>
      <c r="AT604" s="117">
        <f>AU604+AW604</f>
        <v>0</v>
      </c>
      <c r="AU604" s="117"/>
      <c r="AV604" s="117"/>
      <c r="AW604" s="117">
        <f>AW605+AW606</f>
        <v>0</v>
      </c>
      <c r="AX604" s="460"/>
      <c r="AY604" s="230" t="e">
        <f t="shared" si="742"/>
        <v>#DIV/0!</v>
      </c>
      <c r="AZ604" s="123"/>
      <c r="BA604" s="123"/>
      <c r="BB604" s="123"/>
      <c r="BC604" s="123"/>
      <c r="BD604" s="418"/>
      <c r="BE604" s="230" t="e">
        <f t="shared" si="743"/>
        <v>#DIV/0!</v>
      </c>
    </row>
    <row r="605" spans="2:57" s="91" customFormat="1" ht="15" hidden="1" customHeight="1" x14ac:dyDescent="0.25">
      <c r="B605" s="319"/>
      <c r="C605" s="184" t="s">
        <v>256</v>
      </c>
      <c r="D605" s="79" t="e">
        <f>#REF!</f>
        <v>#REF!</v>
      </c>
      <c r="E605" s="123">
        <f>G605</f>
        <v>0</v>
      </c>
      <c r="F605" s="123"/>
      <c r="G605" s="123"/>
      <c r="H605" s="117"/>
      <c r="I605" s="117"/>
      <c r="J605" s="117"/>
      <c r="K605" s="117">
        <f>N605</f>
        <v>0</v>
      </c>
      <c r="L605" s="117"/>
      <c r="M605" s="117"/>
      <c r="N605" s="117"/>
      <c r="O605" s="123"/>
      <c r="P605" s="153" t="e">
        <f t="shared" si="736"/>
        <v>#DIV/0!</v>
      </c>
      <c r="Q605" s="123"/>
      <c r="R605" s="123"/>
      <c r="S605" s="123"/>
      <c r="T605" s="123"/>
      <c r="U605" s="123"/>
      <c r="V605" s="153" t="e">
        <f t="shared" si="737"/>
        <v>#DIV/0!</v>
      </c>
      <c r="W605" s="123"/>
      <c r="X605" s="105" t="e">
        <f t="shared" si="738"/>
        <v>#DIV/0!</v>
      </c>
      <c r="Y605" s="123"/>
      <c r="Z605" s="123"/>
      <c r="AA605" s="123"/>
      <c r="AB605" s="123"/>
      <c r="AC605" s="123"/>
      <c r="AD605" s="105" t="e">
        <f t="shared" si="739"/>
        <v>#DIV/0!</v>
      </c>
      <c r="AE605" s="21"/>
      <c r="AF605" s="230" t="e">
        <f t="shared" si="740"/>
        <v>#DIV/0!</v>
      </c>
      <c r="AG605" s="123"/>
      <c r="AH605" s="123"/>
      <c r="AI605" s="123"/>
      <c r="AJ605" s="123"/>
      <c r="AK605" s="21"/>
      <c r="AL605" s="230" t="e">
        <f t="shared" si="741"/>
        <v>#DIV/0!</v>
      </c>
      <c r="AM605" s="117"/>
      <c r="AN605" s="117"/>
      <c r="AO605" s="117"/>
      <c r="AP605" s="117">
        <f>AS605</f>
        <v>0</v>
      </c>
      <c r="AQ605" s="117"/>
      <c r="AR605" s="117"/>
      <c r="AS605" s="117"/>
      <c r="AT605" s="117">
        <f>AW605</f>
        <v>0</v>
      </c>
      <c r="AU605" s="117"/>
      <c r="AV605" s="117"/>
      <c r="AW605" s="117"/>
      <c r="AX605" s="460"/>
      <c r="AY605" s="230" t="e">
        <f t="shared" si="742"/>
        <v>#DIV/0!</v>
      </c>
      <c r="AZ605" s="123"/>
      <c r="BA605" s="123"/>
      <c r="BB605" s="123"/>
      <c r="BC605" s="123"/>
      <c r="BD605" s="418"/>
      <c r="BE605" s="230" t="e">
        <f t="shared" si="743"/>
        <v>#DIV/0!</v>
      </c>
    </row>
    <row r="606" spans="2:57" s="91" customFormat="1" ht="15" hidden="1" customHeight="1" x14ac:dyDescent="0.25">
      <c r="B606" s="319"/>
      <c r="C606" s="184" t="s">
        <v>257</v>
      </c>
      <c r="D606" s="79" t="e">
        <f>#REF!</f>
        <v>#REF!</v>
      </c>
      <c r="E606" s="123">
        <f>G606</f>
        <v>0</v>
      </c>
      <c r="F606" s="123"/>
      <c r="G606" s="123"/>
      <c r="H606" s="117"/>
      <c r="I606" s="117"/>
      <c r="J606" s="117"/>
      <c r="K606" s="117">
        <f>N606</f>
        <v>0</v>
      </c>
      <c r="L606" s="117"/>
      <c r="M606" s="117"/>
      <c r="N606" s="117"/>
      <c r="O606" s="123"/>
      <c r="P606" s="153" t="e">
        <f t="shared" si="736"/>
        <v>#DIV/0!</v>
      </c>
      <c r="Q606" s="123"/>
      <c r="R606" s="123"/>
      <c r="S606" s="123"/>
      <c r="T606" s="123"/>
      <c r="U606" s="123"/>
      <c r="V606" s="153" t="e">
        <f t="shared" si="737"/>
        <v>#DIV/0!</v>
      </c>
      <c r="W606" s="123"/>
      <c r="X606" s="105" t="e">
        <f t="shared" si="738"/>
        <v>#DIV/0!</v>
      </c>
      <c r="Y606" s="123"/>
      <c r="Z606" s="123"/>
      <c r="AA606" s="123"/>
      <c r="AB606" s="123"/>
      <c r="AC606" s="123"/>
      <c r="AD606" s="105" t="e">
        <f t="shared" si="739"/>
        <v>#DIV/0!</v>
      </c>
      <c r="AE606" s="21"/>
      <c r="AF606" s="230" t="e">
        <f t="shared" si="740"/>
        <v>#DIV/0!</v>
      </c>
      <c r="AG606" s="123"/>
      <c r="AH606" s="123"/>
      <c r="AI606" s="123"/>
      <c r="AJ606" s="123"/>
      <c r="AK606" s="21"/>
      <c r="AL606" s="230" t="e">
        <f t="shared" si="741"/>
        <v>#DIV/0!</v>
      </c>
      <c r="AM606" s="117"/>
      <c r="AN606" s="117"/>
      <c r="AO606" s="117"/>
      <c r="AP606" s="117">
        <f>AS606</f>
        <v>0</v>
      </c>
      <c r="AQ606" s="117"/>
      <c r="AR606" s="117"/>
      <c r="AS606" s="117"/>
      <c r="AT606" s="117">
        <f>AW606</f>
        <v>0</v>
      </c>
      <c r="AU606" s="117"/>
      <c r="AV606" s="117"/>
      <c r="AW606" s="117"/>
      <c r="AX606" s="460"/>
      <c r="AY606" s="230" t="e">
        <f t="shared" si="742"/>
        <v>#DIV/0!</v>
      </c>
      <c r="AZ606" s="123"/>
      <c r="BA606" s="123"/>
      <c r="BB606" s="123"/>
      <c r="BC606" s="123"/>
      <c r="BD606" s="418"/>
      <c r="BE606" s="230" t="e">
        <f t="shared" si="743"/>
        <v>#DIV/0!</v>
      </c>
    </row>
    <row r="607" spans="2:57" s="91" customFormat="1" ht="31.5" hidden="1" customHeight="1" x14ac:dyDescent="0.25">
      <c r="B607" s="319"/>
      <c r="C607" s="184" t="s">
        <v>261</v>
      </c>
      <c r="D607" s="79" t="e">
        <f>#REF!</f>
        <v>#REF!</v>
      </c>
      <c r="E607" s="123">
        <f>F607+G607</f>
        <v>0</v>
      </c>
      <c r="F607" s="123"/>
      <c r="G607" s="123">
        <f>G608+G609</f>
        <v>0</v>
      </c>
      <c r="H607" s="117"/>
      <c r="I607" s="117"/>
      <c r="J607" s="117"/>
      <c r="K607" s="117">
        <f>L607+N607</f>
        <v>0</v>
      </c>
      <c r="L607" s="117"/>
      <c r="M607" s="117"/>
      <c r="N607" s="117">
        <f>N608+N609</f>
        <v>0</v>
      </c>
      <c r="O607" s="123"/>
      <c r="P607" s="153" t="e">
        <f t="shared" si="736"/>
        <v>#DIV/0!</v>
      </c>
      <c r="Q607" s="123"/>
      <c r="R607" s="123"/>
      <c r="S607" s="123"/>
      <c r="T607" s="123"/>
      <c r="U607" s="123"/>
      <c r="V607" s="153" t="e">
        <f t="shared" si="737"/>
        <v>#DIV/0!</v>
      </c>
      <c r="W607" s="123"/>
      <c r="X607" s="105" t="e">
        <f t="shared" si="738"/>
        <v>#DIV/0!</v>
      </c>
      <c r="Y607" s="123"/>
      <c r="Z607" s="123"/>
      <c r="AA607" s="123"/>
      <c r="AB607" s="123"/>
      <c r="AC607" s="123"/>
      <c r="AD607" s="105" t="e">
        <f t="shared" si="739"/>
        <v>#DIV/0!</v>
      </c>
      <c r="AE607" s="21"/>
      <c r="AF607" s="230" t="e">
        <f t="shared" si="740"/>
        <v>#DIV/0!</v>
      </c>
      <c r="AG607" s="123"/>
      <c r="AH607" s="123"/>
      <c r="AI607" s="123"/>
      <c r="AJ607" s="123"/>
      <c r="AK607" s="21"/>
      <c r="AL607" s="230" t="e">
        <f t="shared" si="741"/>
        <v>#DIV/0!</v>
      </c>
      <c r="AM607" s="117"/>
      <c r="AN607" s="117"/>
      <c r="AO607" s="117">
        <f>AO608+AO609</f>
        <v>0</v>
      </c>
      <c r="AP607" s="117">
        <f>AQ607+AS607</f>
        <v>0</v>
      </c>
      <c r="AQ607" s="117"/>
      <c r="AR607" s="117"/>
      <c r="AS607" s="117">
        <f>AS608+AS609</f>
        <v>0</v>
      </c>
      <c r="AT607" s="117">
        <f>AU607+AW607</f>
        <v>0</v>
      </c>
      <c r="AU607" s="117"/>
      <c r="AV607" s="117"/>
      <c r="AW607" s="117">
        <f>AW608+AW609</f>
        <v>0</v>
      </c>
      <c r="AX607" s="460"/>
      <c r="AY607" s="230" t="e">
        <f t="shared" si="742"/>
        <v>#DIV/0!</v>
      </c>
      <c r="AZ607" s="123"/>
      <c r="BA607" s="123"/>
      <c r="BB607" s="123"/>
      <c r="BC607" s="123"/>
      <c r="BD607" s="418"/>
      <c r="BE607" s="230" t="e">
        <f t="shared" si="743"/>
        <v>#DIV/0!</v>
      </c>
    </row>
    <row r="608" spans="2:57" s="91" customFormat="1" ht="20.25" hidden="1" customHeight="1" x14ac:dyDescent="0.25">
      <c r="B608" s="319"/>
      <c r="C608" s="184" t="s">
        <v>256</v>
      </c>
      <c r="D608" s="79" t="e">
        <f>#REF!</f>
        <v>#REF!</v>
      </c>
      <c r="E608" s="123">
        <f>G608</f>
        <v>0</v>
      </c>
      <c r="F608" s="123"/>
      <c r="G608" s="123"/>
      <c r="H608" s="117"/>
      <c r="I608" s="117"/>
      <c r="J608" s="117"/>
      <c r="K608" s="117">
        <f>N608</f>
        <v>0</v>
      </c>
      <c r="L608" s="117"/>
      <c r="M608" s="117"/>
      <c r="N608" s="117"/>
      <c r="O608" s="123"/>
      <c r="P608" s="153" t="e">
        <f t="shared" si="736"/>
        <v>#DIV/0!</v>
      </c>
      <c r="Q608" s="123"/>
      <c r="R608" s="123"/>
      <c r="S608" s="123"/>
      <c r="T608" s="123"/>
      <c r="U608" s="123"/>
      <c r="V608" s="153" t="e">
        <f t="shared" si="737"/>
        <v>#DIV/0!</v>
      </c>
      <c r="W608" s="123"/>
      <c r="X608" s="105" t="e">
        <f t="shared" si="738"/>
        <v>#DIV/0!</v>
      </c>
      <c r="Y608" s="123"/>
      <c r="Z608" s="123"/>
      <c r="AA608" s="123"/>
      <c r="AB608" s="123"/>
      <c r="AC608" s="123"/>
      <c r="AD608" s="105" t="e">
        <f t="shared" si="739"/>
        <v>#DIV/0!</v>
      </c>
      <c r="AE608" s="21"/>
      <c r="AF608" s="230" t="e">
        <f t="shared" si="740"/>
        <v>#DIV/0!</v>
      </c>
      <c r="AG608" s="123"/>
      <c r="AH608" s="123"/>
      <c r="AI608" s="123"/>
      <c r="AJ608" s="123"/>
      <c r="AK608" s="21"/>
      <c r="AL608" s="230" t="e">
        <f t="shared" si="741"/>
        <v>#DIV/0!</v>
      </c>
      <c r="AM608" s="117"/>
      <c r="AN608" s="117"/>
      <c r="AO608" s="117"/>
      <c r="AP608" s="117">
        <f>AS608</f>
        <v>0</v>
      </c>
      <c r="AQ608" s="117"/>
      <c r="AR608" s="117"/>
      <c r="AS608" s="117"/>
      <c r="AT608" s="117">
        <f>AW608</f>
        <v>0</v>
      </c>
      <c r="AU608" s="117"/>
      <c r="AV608" s="117"/>
      <c r="AW608" s="117"/>
      <c r="AX608" s="460"/>
      <c r="AY608" s="230" t="e">
        <f t="shared" si="742"/>
        <v>#DIV/0!</v>
      </c>
      <c r="AZ608" s="123"/>
      <c r="BA608" s="123"/>
      <c r="BB608" s="123"/>
      <c r="BC608" s="123"/>
      <c r="BD608" s="418"/>
      <c r="BE608" s="230" t="e">
        <f t="shared" si="743"/>
        <v>#DIV/0!</v>
      </c>
    </row>
    <row r="609" spans="1:57" s="91" customFormat="1" ht="18.75" hidden="1" customHeight="1" x14ac:dyDescent="0.25">
      <c r="B609" s="319"/>
      <c r="C609" s="184" t="s">
        <v>257</v>
      </c>
      <c r="D609" s="79" t="e">
        <f>#REF!</f>
        <v>#REF!</v>
      </c>
      <c r="E609" s="123">
        <f>G609</f>
        <v>0</v>
      </c>
      <c r="F609" s="123"/>
      <c r="G609" s="123"/>
      <c r="H609" s="117"/>
      <c r="I609" s="117"/>
      <c r="J609" s="117"/>
      <c r="K609" s="117">
        <f>N609</f>
        <v>0</v>
      </c>
      <c r="L609" s="117"/>
      <c r="M609" s="117"/>
      <c r="N609" s="117"/>
      <c r="O609" s="123"/>
      <c r="P609" s="153" t="e">
        <f t="shared" si="736"/>
        <v>#DIV/0!</v>
      </c>
      <c r="Q609" s="123"/>
      <c r="R609" s="123"/>
      <c r="S609" s="123"/>
      <c r="T609" s="123"/>
      <c r="U609" s="123"/>
      <c r="V609" s="153" t="e">
        <f t="shared" si="737"/>
        <v>#DIV/0!</v>
      </c>
      <c r="W609" s="123"/>
      <c r="X609" s="105" t="e">
        <f t="shared" si="738"/>
        <v>#DIV/0!</v>
      </c>
      <c r="Y609" s="123"/>
      <c r="Z609" s="123"/>
      <c r="AA609" s="123"/>
      <c r="AB609" s="123"/>
      <c r="AC609" s="123"/>
      <c r="AD609" s="105" t="e">
        <f t="shared" si="739"/>
        <v>#DIV/0!</v>
      </c>
      <c r="AE609" s="21"/>
      <c r="AF609" s="230" t="e">
        <f t="shared" si="740"/>
        <v>#DIV/0!</v>
      </c>
      <c r="AG609" s="123"/>
      <c r="AH609" s="123"/>
      <c r="AI609" s="123"/>
      <c r="AJ609" s="123"/>
      <c r="AK609" s="21"/>
      <c r="AL609" s="230" t="e">
        <f t="shared" si="741"/>
        <v>#DIV/0!</v>
      </c>
      <c r="AM609" s="117"/>
      <c r="AN609" s="117"/>
      <c r="AO609" s="117"/>
      <c r="AP609" s="117">
        <f>AS609</f>
        <v>0</v>
      </c>
      <c r="AQ609" s="117"/>
      <c r="AR609" s="117"/>
      <c r="AS609" s="117"/>
      <c r="AT609" s="117">
        <f>AW609</f>
        <v>0</v>
      </c>
      <c r="AU609" s="117"/>
      <c r="AV609" s="117"/>
      <c r="AW609" s="117"/>
      <c r="AX609" s="460"/>
      <c r="AY609" s="230" t="e">
        <f t="shared" si="742"/>
        <v>#DIV/0!</v>
      </c>
      <c r="AZ609" s="123"/>
      <c r="BA609" s="123"/>
      <c r="BB609" s="123"/>
      <c r="BC609" s="123"/>
      <c r="BD609" s="418"/>
      <c r="BE609" s="230" t="e">
        <f t="shared" si="743"/>
        <v>#DIV/0!</v>
      </c>
    </row>
    <row r="610" spans="1:57" s="215" customFormat="1" ht="26.25" hidden="1" customHeight="1" x14ac:dyDescent="0.25">
      <c r="B610" s="319" t="s">
        <v>92</v>
      </c>
      <c r="C610" s="184" t="s">
        <v>262</v>
      </c>
      <c r="D610" s="79" t="e">
        <f>#REF!</f>
        <v>#REF!</v>
      </c>
      <c r="E610" s="123">
        <f>E611+E612</f>
        <v>0</v>
      </c>
      <c r="F610" s="123">
        <f>F611</f>
        <v>0</v>
      </c>
      <c r="G610" s="123">
        <f>G611+G612</f>
        <v>0</v>
      </c>
      <c r="H610" s="123"/>
      <c r="I610" s="123"/>
      <c r="J610" s="123"/>
      <c r="K610" s="123">
        <f>K611+K612</f>
        <v>0</v>
      </c>
      <c r="L610" s="123">
        <f>L611</f>
        <v>0</v>
      </c>
      <c r="M610" s="123"/>
      <c r="N610" s="123">
        <f>N611+N612</f>
        <v>0</v>
      </c>
      <c r="O610" s="123"/>
      <c r="P610" s="153" t="e">
        <f t="shared" si="736"/>
        <v>#DIV/0!</v>
      </c>
      <c r="Q610" s="123"/>
      <c r="R610" s="123"/>
      <c r="S610" s="123"/>
      <c r="T610" s="123"/>
      <c r="U610" s="123"/>
      <c r="V610" s="153" t="e">
        <f t="shared" si="737"/>
        <v>#DIV/0!</v>
      </c>
      <c r="W610" s="123"/>
      <c r="X610" s="105" t="e">
        <f t="shared" si="738"/>
        <v>#DIV/0!</v>
      </c>
      <c r="Y610" s="123"/>
      <c r="Z610" s="123"/>
      <c r="AA610" s="123"/>
      <c r="AB610" s="123"/>
      <c r="AC610" s="123"/>
      <c r="AD610" s="105" t="e">
        <f t="shared" si="739"/>
        <v>#DIV/0!</v>
      </c>
      <c r="AE610" s="21"/>
      <c r="AF610" s="230" t="e">
        <f t="shared" si="740"/>
        <v>#DIV/0!</v>
      </c>
      <c r="AG610" s="123"/>
      <c r="AH610" s="123"/>
      <c r="AI610" s="123"/>
      <c r="AJ610" s="123"/>
      <c r="AK610" s="21"/>
      <c r="AL610" s="230" t="e">
        <f t="shared" si="741"/>
        <v>#DIV/0!</v>
      </c>
      <c r="AM610" s="123">
        <f>AM611</f>
        <v>0</v>
      </c>
      <c r="AN610" s="123"/>
      <c r="AO610" s="123">
        <f>AO611+AO612</f>
        <v>0</v>
      </c>
      <c r="AP610" s="123">
        <f>AP611+AP612</f>
        <v>0</v>
      </c>
      <c r="AQ610" s="123">
        <f>AQ611</f>
        <v>0</v>
      </c>
      <c r="AR610" s="123"/>
      <c r="AS610" s="123">
        <f>AS611+AS612</f>
        <v>0</v>
      </c>
      <c r="AT610" s="123">
        <f>AT611+AT612</f>
        <v>0</v>
      </c>
      <c r="AU610" s="123">
        <f>AU611</f>
        <v>0</v>
      </c>
      <c r="AV610" s="123"/>
      <c r="AW610" s="123">
        <f>AW611+AW612</f>
        <v>0</v>
      </c>
      <c r="AX610" s="460"/>
      <c r="AY610" s="230" t="e">
        <f t="shared" si="742"/>
        <v>#DIV/0!</v>
      </c>
      <c r="AZ610" s="123"/>
      <c r="BA610" s="123"/>
      <c r="BB610" s="123"/>
      <c r="BC610" s="123"/>
      <c r="BD610" s="418"/>
      <c r="BE610" s="230" t="e">
        <f t="shared" si="743"/>
        <v>#DIV/0!</v>
      </c>
    </row>
    <row r="611" spans="1:57" s="91" customFormat="1" ht="15" hidden="1" customHeight="1" x14ac:dyDescent="0.25">
      <c r="B611" s="319"/>
      <c r="C611" s="320" t="s">
        <v>263</v>
      </c>
      <c r="D611" s="79" t="e">
        <f>#REF!</f>
        <v>#REF!</v>
      </c>
      <c r="E611" s="123">
        <f>F611+G611</f>
        <v>0</v>
      </c>
      <c r="F611" s="123"/>
      <c r="G611" s="123"/>
      <c r="H611" s="117"/>
      <c r="I611" s="117"/>
      <c r="J611" s="117"/>
      <c r="K611" s="117">
        <f>L611+N611</f>
        <v>0</v>
      </c>
      <c r="L611" s="117"/>
      <c r="M611" s="117"/>
      <c r="N611" s="117"/>
      <c r="O611" s="123"/>
      <c r="P611" s="153" t="e">
        <f t="shared" si="736"/>
        <v>#DIV/0!</v>
      </c>
      <c r="Q611" s="123"/>
      <c r="R611" s="123"/>
      <c r="S611" s="123"/>
      <c r="T611" s="123"/>
      <c r="U611" s="123"/>
      <c r="V611" s="153" t="e">
        <f t="shared" si="737"/>
        <v>#DIV/0!</v>
      </c>
      <c r="W611" s="123"/>
      <c r="X611" s="105" t="e">
        <f t="shared" si="738"/>
        <v>#DIV/0!</v>
      </c>
      <c r="Y611" s="123"/>
      <c r="Z611" s="123"/>
      <c r="AA611" s="123"/>
      <c r="AB611" s="123"/>
      <c r="AC611" s="123"/>
      <c r="AD611" s="105" t="e">
        <f t="shared" si="739"/>
        <v>#DIV/0!</v>
      </c>
      <c r="AE611" s="21"/>
      <c r="AF611" s="230" t="e">
        <f t="shared" si="740"/>
        <v>#DIV/0!</v>
      </c>
      <c r="AG611" s="123"/>
      <c r="AH611" s="123"/>
      <c r="AI611" s="123"/>
      <c r="AJ611" s="123"/>
      <c r="AK611" s="21"/>
      <c r="AL611" s="230" t="e">
        <f t="shared" si="741"/>
        <v>#DIV/0!</v>
      </c>
      <c r="AM611" s="117"/>
      <c r="AN611" s="117"/>
      <c r="AO611" s="117"/>
      <c r="AP611" s="117">
        <f>AQ611+AS611</f>
        <v>0</v>
      </c>
      <c r="AQ611" s="117"/>
      <c r="AR611" s="117"/>
      <c r="AS611" s="117"/>
      <c r="AT611" s="117">
        <f>AU611+AW611</f>
        <v>0</v>
      </c>
      <c r="AU611" s="117"/>
      <c r="AV611" s="117"/>
      <c r="AW611" s="117"/>
      <c r="AX611" s="460"/>
      <c r="AY611" s="230" t="e">
        <f t="shared" si="742"/>
        <v>#DIV/0!</v>
      </c>
      <c r="AZ611" s="123"/>
      <c r="BA611" s="123"/>
      <c r="BB611" s="123"/>
      <c r="BC611" s="123"/>
      <c r="BD611" s="418"/>
      <c r="BE611" s="230" t="e">
        <f t="shared" si="743"/>
        <v>#DIV/0!</v>
      </c>
    </row>
    <row r="612" spans="1:57" s="91" customFormat="1" ht="15" hidden="1" customHeight="1" x14ac:dyDescent="0.25">
      <c r="B612" s="319"/>
      <c r="C612" s="184" t="s">
        <v>264</v>
      </c>
      <c r="D612" s="79" t="e">
        <f>#REF!</f>
        <v>#REF!</v>
      </c>
      <c r="E612" s="123">
        <f>G612</f>
        <v>0</v>
      </c>
      <c r="F612" s="123"/>
      <c r="G612" s="123"/>
      <c r="H612" s="117"/>
      <c r="I612" s="117"/>
      <c r="J612" s="117"/>
      <c r="K612" s="117">
        <f>N612</f>
        <v>0</v>
      </c>
      <c r="L612" s="117"/>
      <c r="M612" s="117"/>
      <c r="N612" s="117"/>
      <c r="O612" s="123"/>
      <c r="P612" s="153" t="e">
        <f t="shared" si="736"/>
        <v>#DIV/0!</v>
      </c>
      <c r="Q612" s="123"/>
      <c r="R612" s="123"/>
      <c r="S612" s="123"/>
      <c r="T612" s="123"/>
      <c r="U612" s="123"/>
      <c r="V612" s="153" t="e">
        <f t="shared" si="737"/>
        <v>#DIV/0!</v>
      </c>
      <c r="W612" s="123"/>
      <c r="X612" s="105" t="e">
        <f t="shared" si="738"/>
        <v>#DIV/0!</v>
      </c>
      <c r="Y612" s="123"/>
      <c r="Z612" s="123"/>
      <c r="AA612" s="123"/>
      <c r="AB612" s="123"/>
      <c r="AC612" s="123"/>
      <c r="AD612" s="105" t="e">
        <f t="shared" si="739"/>
        <v>#DIV/0!</v>
      </c>
      <c r="AE612" s="21"/>
      <c r="AF612" s="230" t="e">
        <f t="shared" si="740"/>
        <v>#DIV/0!</v>
      </c>
      <c r="AG612" s="123"/>
      <c r="AH612" s="123"/>
      <c r="AI612" s="123"/>
      <c r="AJ612" s="123"/>
      <c r="AK612" s="21"/>
      <c r="AL612" s="230" t="e">
        <f t="shared" si="741"/>
        <v>#DIV/0!</v>
      </c>
      <c r="AM612" s="117"/>
      <c r="AN612" s="117"/>
      <c r="AO612" s="117"/>
      <c r="AP612" s="117">
        <f>AS612</f>
        <v>0</v>
      </c>
      <c r="AQ612" s="117"/>
      <c r="AR612" s="117"/>
      <c r="AS612" s="117"/>
      <c r="AT612" s="117">
        <f>AW612</f>
        <v>0</v>
      </c>
      <c r="AU612" s="117"/>
      <c r="AV612" s="117"/>
      <c r="AW612" s="117"/>
      <c r="AX612" s="460"/>
      <c r="AY612" s="230" t="e">
        <f t="shared" si="742"/>
        <v>#DIV/0!</v>
      </c>
      <c r="AZ612" s="123"/>
      <c r="BA612" s="123"/>
      <c r="BB612" s="123"/>
      <c r="BC612" s="123"/>
      <c r="BD612" s="418"/>
      <c r="BE612" s="230" t="e">
        <f t="shared" si="743"/>
        <v>#DIV/0!</v>
      </c>
    </row>
    <row r="613" spans="1:57" s="91" customFormat="1" ht="89.25" hidden="1" customHeight="1" x14ac:dyDescent="0.25">
      <c r="B613" s="321" t="s">
        <v>60</v>
      </c>
      <c r="C613" s="159" t="s">
        <v>265</v>
      </c>
      <c r="D613" s="106" t="e">
        <f>#REF!-#REF!</f>
        <v>#REF!</v>
      </c>
      <c r="E613" s="117"/>
      <c r="F613" s="117"/>
      <c r="G613" s="117">
        <v>0</v>
      </c>
      <c r="H613" s="117"/>
      <c r="I613" s="117"/>
      <c r="J613" s="117"/>
      <c r="K613" s="117">
        <f>N613</f>
        <v>0</v>
      </c>
      <c r="L613" s="117"/>
      <c r="M613" s="117"/>
      <c r="N613" s="117">
        <v>0</v>
      </c>
      <c r="O613" s="117" t="e">
        <f>U613</f>
        <v>#REF!</v>
      </c>
      <c r="P613" s="153" t="e">
        <f t="shared" si="736"/>
        <v>#REF!</v>
      </c>
      <c r="Q613" s="117"/>
      <c r="R613" s="117"/>
      <c r="S613" s="117"/>
      <c r="T613" s="117"/>
      <c r="U613" s="117" t="e">
        <f>#REF!-N613</f>
        <v>#REF!</v>
      </c>
      <c r="V613" s="153" t="e">
        <f t="shared" si="737"/>
        <v>#REF!</v>
      </c>
      <c r="W613" s="117" t="e">
        <f>AC613</f>
        <v>#REF!</v>
      </c>
      <c r="X613" s="105" t="e">
        <f t="shared" si="738"/>
        <v>#REF!</v>
      </c>
      <c r="Y613" s="117"/>
      <c r="Z613" s="117"/>
      <c r="AA613" s="117"/>
      <c r="AB613" s="117"/>
      <c r="AC613" s="117" t="e">
        <f>#REF!-#REF!</f>
        <v>#REF!</v>
      </c>
      <c r="AD613" s="105" t="e">
        <f t="shared" si="739"/>
        <v>#REF!</v>
      </c>
      <c r="AE613" s="118" t="e">
        <f>AK613</f>
        <v>#REF!</v>
      </c>
      <c r="AF613" s="230" t="e">
        <f t="shared" si="740"/>
        <v>#REF!</v>
      </c>
      <c r="AG613" s="117"/>
      <c r="AH613" s="117"/>
      <c r="AI613" s="117"/>
      <c r="AJ613" s="117"/>
      <c r="AK613" s="118" t="e">
        <f>#REF!-#REF!</f>
        <v>#REF!</v>
      </c>
      <c r="AL613" s="230" t="e">
        <f t="shared" si="741"/>
        <v>#REF!</v>
      </c>
      <c r="AM613" s="117"/>
      <c r="AN613" s="117"/>
      <c r="AO613" s="117">
        <v>0</v>
      </c>
      <c r="AP613" s="117"/>
      <c r="AQ613" s="117"/>
      <c r="AR613" s="117"/>
      <c r="AS613" s="117">
        <v>0</v>
      </c>
      <c r="AT613" s="117">
        <v>0</v>
      </c>
      <c r="AU613" s="117"/>
      <c r="AV613" s="117"/>
      <c r="AW613" s="117">
        <v>0</v>
      </c>
      <c r="AX613" s="118" t="e">
        <f>BD613</f>
        <v>#REF!</v>
      </c>
      <c r="AY613" s="230" t="e">
        <f t="shared" si="742"/>
        <v>#REF!</v>
      </c>
      <c r="AZ613" s="117"/>
      <c r="BA613" s="117"/>
      <c r="BB613" s="117"/>
      <c r="BC613" s="117"/>
      <c r="BD613" s="118" t="e">
        <f>#REF!-#REF!</f>
        <v>#REF!</v>
      </c>
      <c r="BE613" s="230" t="e">
        <f t="shared" si="743"/>
        <v>#REF!</v>
      </c>
    </row>
    <row r="614" spans="1:57" s="91" customFormat="1" ht="200.25" hidden="1" customHeight="1" x14ac:dyDescent="0.25">
      <c r="A614" s="91">
        <v>0</v>
      </c>
      <c r="B614" s="321" t="s">
        <v>266</v>
      </c>
      <c r="C614" s="176" t="s">
        <v>267</v>
      </c>
      <c r="D614" s="106" t="e">
        <f>#REF!</f>
        <v>#REF!</v>
      </c>
      <c r="E614" s="117">
        <f>F614+G614</f>
        <v>0</v>
      </c>
      <c r="F614" s="117">
        <v>0</v>
      </c>
      <c r="G614" s="117"/>
      <c r="H614" s="117">
        <f>I614+J614</f>
        <v>0</v>
      </c>
      <c r="I614" s="117">
        <v>0</v>
      </c>
      <c r="J614" s="117">
        <f>N614-G614</f>
        <v>0</v>
      </c>
      <c r="K614" s="117">
        <f>L614+N614</f>
        <v>0</v>
      </c>
      <c r="L614" s="117">
        <v>0</v>
      </c>
      <c r="M614" s="117"/>
      <c r="N614" s="117">
        <v>0</v>
      </c>
      <c r="O614" s="117">
        <v>0</v>
      </c>
      <c r="P614" s="153" t="e">
        <f t="shared" si="736"/>
        <v>#DIV/0!</v>
      </c>
      <c r="Q614" s="117"/>
      <c r="R614" s="117"/>
      <c r="S614" s="117"/>
      <c r="T614" s="117"/>
      <c r="U614" s="117">
        <v>0</v>
      </c>
      <c r="V614" s="153" t="e">
        <f t="shared" si="737"/>
        <v>#DIV/0!</v>
      </c>
      <c r="W614" s="117">
        <v>0</v>
      </c>
      <c r="X614" s="105" t="e">
        <f t="shared" si="738"/>
        <v>#DIV/0!</v>
      </c>
      <c r="Y614" s="117"/>
      <c r="Z614" s="117"/>
      <c r="AA614" s="117"/>
      <c r="AB614" s="117"/>
      <c r="AC614" s="117">
        <v>0</v>
      </c>
      <c r="AD614" s="105" t="e">
        <f t="shared" si="739"/>
        <v>#DIV/0!</v>
      </c>
      <c r="AE614" s="118">
        <v>0</v>
      </c>
      <c r="AF614" s="230" t="e">
        <f t="shared" si="740"/>
        <v>#DIV/0!</v>
      </c>
      <c r="AG614" s="117"/>
      <c r="AH614" s="117"/>
      <c r="AI614" s="117"/>
      <c r="AJ614" s="117"/>
      <c r="AK614" s="118">
        <v>0</v>
      </c>
      <c r="AL614" s="230" t="e">
        <f t="shared" si="741"/>
        <v>#DIV/0!</v>
      </c>
      <c r="AM614" s="117">
        <v>0</v>
      </c>
      <c r="AN614" s="117"/>
      <c r="AO614" s="117">
        <v>0</v>
      </c>
      <c r="AP614" s="117">
        <f>AQ614+AS614</f>
        <v>0</v>
      </c>
      <c r="AQ614" s="117">
        <v>0</v>
      </c>
      <c r="AR614" s="117"/>
      <c r="AS614" s="117">
        <v>0</v>
      </c>
      <c r="AT614" s="117">
        <f>AU614+AW614</f>
        <v>0</v>
      </c>
      <c r="AU614" s="117">
        <v>0</v>
      </c>
      <c r="AV614" s="117"/>
      <c r="AW614" s="117">
        <v>0</v>
      </c>
      <c r="AX614" s="118">
        <v>0</v>
      </c>
      <c r="AY614" s="230" t="e">
        <f t="shared" si="742"/>
        <v>#DIV/0!</v>
      </c>
      <c r="AZ614" s="117"/>
      <c r="BA614" s="117"/>
      <c r="BB614" s="117"/>
      <c r="BC614" s="117"/>
      <c r="BD614" s="118">
        <v>0</v>
      </c>
      <c r="BE614" s="230" t="e">
        <f t="shared" si="743"/>
        <v>#DIV/0!</v>
      </c>
    </row>
    <row r="615" spans="1:57" s="91" customFormat="1" ht="102.75" hidden="1" customHeight="1" x14ac:dyDescent="0.25">
      <c r="B615" s="321" t="s">
        <v>67</v>
      </c>
      <c r="C615" s="159" t="s">
        <v>268</v>
      </c>
      <c r="D615" s="106"/>
      <c r="E615" s="117">
        <f>F615+G615</f>
        <v>70000</v>
      </c>
      <c r="F615" s="117"/>
      <c r="G615" s="117">
        <v>70000</v>
      </c>
      <c r="H615" s="117"/>
      <c r="I615" s="117"/>
      <c r="J615" s="117"/>
      <c r="K615" s="117">
        <f>L615+N615</f>
        <v>4.0000000000000003E-5</v>
      </c>
      <c r="L615" s="117"/>
      <c r="M615" s="117"/>
      <c r="N615" s="117">
        <v>4.0000000000000003E-5</v>
      </c>
      <c r="O615" s="117">
        <v>0</v>
      </c>
      <c r="P615" s="153">
        <f t="shared" si="736"/>
        <v>0</v>
      </c>
      <c r="Q615" s="117"/>
      <c r="R615" s="117"/>
      <c r="S615" s="117"/>
      <c r="T615" s="117"/>
      <c r="U615" s="117">
        <v>0</v>
      </c>
      <c r="V615" s="153">
        <f t="shared" si="737"/>
        <v>0</v>
      </c>
      <c r="W615" s="117">
        <v>0</v>
      </c>
      <c r="X615" s="105">
        <f t="shared" si="738"/>
        <v>0</v>
      </c>
      <c r="Y615" s="117"/>
      <c r="Z615" s="117"/>
      <c r="AA615" s="117"/>
      <c r="AB615" s="117"/>
      <c r="AC615" s="117">
        <v>0</v>
      </c>
      <c r="AD615" s="105">
        <f t="shared" si="739"/>
        <v>0</v>
      </c>
      <c r="AE615" s="118">
        <v>0</v>
      </c>
      <c r="AF615" s="230">
        <f t="shared" si="740"/>
        <v>0</v>
      </c>
      <c r="AG615" s="117"/>
      <c r="AH615" s="117"/>
      <c r="AI615" s="117"/>
      <c r="AJ615" s="117"/>
      <c r="AK615" s="118">
        <v>0</v>
      </c>
      <c r="AL615" s="230">
        <f t="shared" si="741"/>
        <v>0</v>
      </c>
      <c r="AM615" s="117"/>
      <c r="AN615" s="117"/>
      <c r="AO615" s="117">
        <v>0</v>
      </c>
      <c r="AP615" s="117">
        <f>AQ615+AS615</f>
        <v>0</v>
      </c>
      <c r="AQ615" s="117"/>
      <c r="AR615" s="117"/>
      <c r="AS615" s="117">
        <f>AZ615-AG615</f>
        <v>0</v>
      </c>
      <c r="AT615" s="117">
        <f>AU615+AW615</f>
        <v>-4.2999999999999999E-4</v>
      </c>
      <c r="AU615" s="117"/>
      <c r="AV615" s="117"/>
      <c r="AW615" s="117">
        <f>AC615-0.00043</f>
        <v>-4.2999999999999999E-4</v>
      </c>
      <c r="AX615" s="118">
        <v>0</v>
      </c>
      <c r="AY615" s="230">
        <f t="shared" si="742"/>
        <v>0</v>
      </c>
      <c r="AZ615" s="117"/>
      <c r="BA615" s="117"/>
      <c r="BB615" s="117"/>
      <c r="BC615" s="117"/>
      <c r="BD615" s="118">
        <v>0</v>
      </c>
      <c r="BE615" s="230">
        <f t="shared" si="743"/>
        <v>0</v>
      </c>
    </row>
    <row r="616" spans="1:57" s="91" customFormat="1" ht="54" hidden="1" customHeight="1" x14ac:dyDescent="0.25">
      <c r="B616" s="321" t="s">
        <v>269</v>
      </c>
      <c r="C616" s="176" t="s">
        <v>270</v>
      </c>
      <c r="D616" s="106"/>
      <c r="E616" s="117"/>
      <c r="F616" s="117"/>
      <c r="G616" s="117"/>
      <c r="H616" s="117"/>
      <c r="I616" s="117"/>
      <c r="J616" s="117"/>
      <c r="K616" s="117">
        <f>L616+N616</f>
        <v>0</v>
      </c>
      <c r="L616" s="117"/>
      <c r="M616" s="117"/>
      <c r="N616" s="117"/>
      <c r="O616" s="117">
        <v>0</v>
      </c>
      <c r="P616" s="153" t="e">
        <f t="shared" si="736"/>
        <v>#DIV/0!</v>
      </c>
      <c r="Q616" s="117"/>
      <c r="R616" s="117"/>
      <c r="S616" s="117"/>
      <c r="T616" s="117"/>
      <c r="U616" s="117" t="e">
        <f>#REF!-N616</f>
        <v>#REF!</v>
      </c>
      <c r="V616" s="153" t="e">
        <f t="shared" si="737"/>
        <v>#REF!</v>
      </c>
      <c r="W616" s="117">
        <v>0</v>
      </c>
      <c r="X616" s="105" t="e">
        <f t="shared" si="738"/>
        <v>#DIV/0!</v>
      </c>
      <c r="Y616" s="117"/>
      <c r="Z616" s="117"/>
      <c r="AA616" s="117"/>
      <c r="AB616" s="117"/>
      <c r="AC616" s="117" t="e">
        <f>#REF!-#REF!</f>
        <v>#REF!</v>
      </c>
      <c r="AD616" s="105" t="e">
        <f t="shared" si="739"/>
        <v>#REF!</v>
      </c>
      <c r="AE616" s="118">
        <v>0</v>
      </c>
      <c r="AF616" s="230" t="e">
        <f t="shared" si="740"/>
        <v>#DIV/0!</v>
      </c>
      <c r="AG616" s="117"/>
      <c r="AH616" s="117"/>
      <c r="AI616" s="117"/>
      <c r="AJ616" s="117"/>
      <c r="AK616" s="118" t="e">
        <f>#REF!-#REF!</f>
        <v>#REF!</v>
      </c>
      <c r="AL616" s="230" t="e">
        <f t="shared" si="741"/>
        <v>#REF!</v>
      </c>
      <c r="AM616" s="117"/>
      <c r="AN616" s="117"/>
      <c r="AO616" s="117"/>
      <c r="AP616" s="117">
        <f>AQ616+AS616</f>
        <v>0</v>
      </c>
      <c r="AQ616" s="117"/>
      <c r="AR616" s="117"/>
      <c r="AS616" s="117"/>
      <c r="AT616" s="117">
        <f>AU616+AW616</f>
        <v>0</v>
      </c>
      <c r="AU616" s="117"/>
      <c r="AV616" s="117"/>
      <c r="AW616" s="117">
        <v>0</v>
      </c>
      <c r="AX616" s="118">
        <v>0</v>
      </c>
      <c r="AY616" s="230" t="e">
        <f t="shared" si="742"/>
        <v>#DIV/0!</v>
      </c>
      <c r="AZ616" s="117"/>
      <c r="BA616" s="117"/>
      <c r="BB616" s="117"/>
      <c r="BC616" s="117"/>
      <c r="BD616" s="118" t="e">
        <f>#REF!-#REF!</f>
        <v>#REF!</v>
      </c>
      <c r="BE616" s="230" t="e">
        <f t="shared" si="743"/>
        <v>#REF!</v>
      </c>
    </row>
    <row r="617" spans="1:57" s="91" customFormat="1" ht="118.5" customHeight="1" x14ac:dyDescent="0.25">
      <c r="B617" s="322" t="s">
        <v>60</v>
      </c>
      <c r="C617" s="159" t="s">
        <v>271</v>
      </c>
      <c r="D617" s="106"/>
      <c r="E617" s="117">
        <f>F617+G617</f>
        <v>70000</v>
      </c>
      <c r="F617" s="117"/>
      <c r="G617" s="117">
        <v>70000</v>
      </c>
      <c r="H617" s="117"/>
      <c r="I617" s="117"/>
      <c r="J617" s="117"/>
      <c r="K617" s="117">
        <f>L617+N617</f>
        <v>24908.941999999999</v>
      </c>
      <c r="L617" s="117"/>
      <c r="M617" s="117"/>
      <c r="N617" s="117">
        <v>24908.941999999999</v>
      </c>
      <c r="O617" s="117">
        <f>U617</f>
        <v>0</v>
      </c>
      <c r="P617" s="153">
        <f t="shared" si="736"/>
        <v>0</v>
      </c>
      <c r="Q617" s="117"/>
      <c r="R617" s="117"/>
      <c r="S617" s="117"/>
      <c r="T617" s="117"/>
      <c r="U617" s="117"/>
      <c r="V617" s="153">
        <f t="shared" si="737"/>
        <v>0</v>
      </c>
      <c r="W617" s="117">
        <f>AC617</f>
        <v>0</v>
      </c>
      <c r="X617" s="105">
        <f t="shared" si="738"/>
        <v>0</v>
      </c>
      <c r="Y617" s="117"/>
      <c r="Z617" s="117"/>
      <c r="AA617" s="117"/>
      <c r="AB617" s="117"/>
      <c r="AC617" s="118"/>
      <c r="AD617" s="105">
        <f t="shared" si="739"/>
        <v>0</v>
      </c>
      <c r="AE617" s="118">
        <f>AK617</f>
        <v>24908.941999999999</v>
      </c>
      <c r="AF617" s="230">
        <f t="shared" si="740"/>
        <v>1</v>
      </c>
      <c r="AG617" s="117"/>
      <c r="AH617" s="117"/>
      <c r="AI617" s="117"/>
      <c r="AJ617" s="117"/>
      <c r="AK617" s="118">
        <v>24908.941999999999</v>
      </c>
      <c r="AL617" s="230">
        <f t="shared" si="741"/>
        <v>1</v>
      </c>
      <c r="AM617" s="117"/>
      <c r="AN617" s="117"/>
      <c r="AO617" s="117">
        <f>AW617-AC617</f>
        <v>21003.74</v>
      </c>
      <c r="AP617" s="117">
        <f>AQ617+AS617</f>
        <v>21003.74</v>
      </c>
      <c r="AQ617" s="117"/>
      <c r="AR617" s="117"/>
      <c r="AS617" s="117">
        <f>AW617-AC617</f>
        <v>21003.74</v>
      </c>
      <c r="AT617" s="117">
        <v>21003.74</v>
      </c>
      <c r="AU617" s="117"/>
      <c r="AV617" s="117"/>
      <c r="AW617" s="117">
        <v>21003.74</v>
      </c>
      <c r="AX617" s="118">
        <f>BD617</f>
        <v>24908.941999999999</v>
      </c>
      <c r="AY617" s="230">
        <f t="shared" si="742"/>
        <v>1</v>
      </c>
      <c r="AZ617" s="117"/>
      <c r="BA617" s="117"/>
      <c r="BB617" s="117"/>
      <c r="BC617" s="117"/>
      <c r="BD617" s="118">
        <f>N617-AC617</f>
        <v>24908.941999999999</v>
      </c>
      <c r="BE617" s="230">
        <f t="shared" si="743"/>
        <v>1</v>
      </c>
    </row>
    <row r="618" spans="1:57" s="275" customFormat="1" ht="69.75" hidden="1" customHeight="1" x14ac:dyDescent="0.25">
      <c r="B618" s="322" t="s">
        <v>67</v>
      </c>
      <c r="C618" s="159" t="s">
        <v>272</v>
      </c>
      <c r="D618" s="153"/>
      <c r="E618" s="153">
        <f>F618+G618</f>
        <v>0</v>
      </c>
      <c r="F618" s="153">
        <v>0</v>
      </c>
      <c r="G618" s="153">
        <v>0</v>
      </c>
      <c r="H618" s="153">
        <f>I618+J618</f>
        <v>0</v>
      </c>
      <c r="I618" s="153">
        <f>L618-F618</f>
        <v>0</v>
      </c>
      <c r="J618" s="153">
        <v>0</v>
      </c>
      <c r="K618" s="117">
        <f>L618+N618</f>
        <v>0</v>
      </c>
      <c r="L618" s="153">
        <f>L619</f>
        <v>0</v>
      </c>
      <c r="M618" s="153">
        <v>0</v>
      </c>
      <c r="N618" s="117"/>
      <c r="O618" s="117">
        <f t="shared" ref="O618:O619" si="744">Q618+S618+U618</f>
        <v>0</v>
      </c>
      <c r="P618" s="153" t="e">
        <f t="shared" si="736"/>
        <v>#DIV/0!</v>
      </c>
      <c r="Q618" s="153">
        <f>Q619+AA620</f>
        <v>0</v>
      </c>
      <c r="R618" s="153"/>
      <c r="S618" s="153"/>
      <c r="T618" s="153"/>
      <c r="U618" s="117"/>
      <c r="V618" s="153" t="e">
        <f t="shared" si="737"/>
        <v>#DIV/0!</v>
      </c>
      <c r="W618" s="117">
        <f t="shared" ref="W618:W619" si="745">Y618+AA618+AC618</f>
        <v>0</v>
      </c>
      <c r="X618" s="105" t="e">
        <f t="shared" si="738"/>
        <v>#DIV/0!</v>
      </c>
      <c r="Y618" s="153">
        <f>Y619+AJ620</f>
        <v>0</v>
      </c>
      <c r="Z618" s="153"/>
      <c r="AA618" s="153"/>
      <c r="AB618" s="153"/>
      <c r="AC618" s="118">
        <f>N618</f>
        <v>0</v>
      </c>
      <c r="AD618" s="105" t="e">
        <f t="shared" si="739"/>
        <v>#DIV/0!</v>
      </c>
      <c r="AE618" s="118">
        <f t="shared" ref="AE618:AE632" si="746">AG618+AI618+AK618</f>
        <v>0</v>
      </c>
      <c r="AF618" s="230" t="e">
        <f t="shared" si="740"/>
        <v>#DIV/0!</v>
      </c>
      <c r="AG618" s="153">
        <f>AG619+AR620</f>
        <v>0</v>
      </c>
      <c r="AH618" s="153"/>
      <c r="AI618" s="153"/>
      <c r="AJ618" s="153"/>
      <c r="AK618" s="118"/>
      <c r="AL618" s="230" t="e">
        <f t="shared" si="741"/>
        <v>#DIV/0!</v>
      </c>
      <c r="AM618" s="153">
        <f>SUM(AM619:AM637)</f>
        <v>0</v>
      </c>
      <c r="AN618" s="153"/>
      <c r="AO618" s="153">
        <v>0</v>
      </c>
      <c r="AP618" s="103">
        <f>AQ618</f>
        <v>0</v>
      </c>
      <c r="AQ618" s="153">
        <f>AQ633+AQ634+AQ635+AQ636+AQ637</f>
        <v>0</v>
      </c>
      <c r="AR618" s="153"/>
      <c r="AS618" s="153"/>
      <c r="AT618" s="103">
        <f t="shared" ref="AT618:AT619" si="747">AU618</f>
        <v>0</v>
      </c>
      <c r="AU618" s="153">
        <f>SUM(AU619:AU637)</f>
        <v>0</v>
      </c>
      <c r="AV618" s="153"/>
      <c r="AW618" s="153">
        <v>0</v>
      </c>
      <c r="AX618" s="118">
        <f t="shared" ref="AX618:AX632" si="748">AZ618+BB618+BD618</f>
        <v>0</v>
      </c>
      <c r="AY618" s="230" t="e">
        <f t="shared" si="742"/>
        <v>#DIV/0!</v>
      </c>
      <c r="AZ618" s="153">
        <f>AZ619+BK620</f>
        <v>0</v>
      </c>
      <c r="BA618" s="153"/>
      <c r="BB618" s="153"/>
      <c r="BC618" s="153"/>
      <c r="BD618" s="118">
        <f>N618-AC618</f>
        <v>0</v>
      </c>
      <c r="BE618" s="230" t="e">
        <f t="shared" si="743"/>
        <v>#DIV/0!</v>
      </c>
    </row>
    <row r="619" spans="1:57" s="120" customFormat="1" ht="75" hidden="1" customHeight="1" x14ac:dyDescent="0.25">
      <c r="B619" s="321"/>
      <c r="C619" s="176" t="s">
        <v>273</v>
      </c>
      <c r="D619" s="117"/>
      <c r="E619" s="117"/>
      <c r="F619" s="117"/>
      <c r="G619" s="117"/>
      <c r="H619" s="117"/>
      <c r="I619" s="117"/>
      <c r="J619" s="117"/>
      <c r="K619" s="117">
        <f t="shared" ref="K619:K620" si="749">L619</f>
        <v>0</v>
      </c>
      <c r="L619" s="106">
        <v>0</v>
      </c>
      <c r="M619" s="117"/>
      <c r="N619" s="117"/>
      <c r="O619" s="117">
        <f t="shared" si="744"/>
        <v>0</v>
      </c>
      <c r="P619" s="153" t="e">
        <f t="shared" si="736"/>
        <v>#DIV/0!</v>
      </c>
      <c r="Q619" s="117">
        <v>0</v>
      </c>
      <c r="R619" s="117"/>
      <c r="S619" s="117"/>
      <c r="T619" s="117"/>
      <c r="U619" s="117"/>
      <c r="V619" s="153" t="e">
        <f t="shared" si="737"/>
        <v>#DIV/0!</v>
      </c>
      <c r="W619" s="117">
        <f t="shared" si="745"/>
        <v>0</v>
      </c>
      <c r="X619" s="105" t="e">
        <f t="shared" si="738"/>
        <v>#DIV/0!</v>
      </c>
      <c r="Y619" s="117">
        <v>0</v>
      </c>
      <c r="Z619" s="117"/>
      <c r="AA619" s="117"/>
      <c r="AB619" s="117"/>
      <c r="AC619" s="117"/>
      <c r="AD619" s="105" t="e">
        <f t="shared" si="739"/>
        <v>#DIV/0!</v>
      </c>
      <c r="AE619" s="118">
        <f t="shared" si="746"/>
        <v>0</v>
      </c>
      <c r="AF619" s="230" t="e">
        <f t="shared" si="740"/>
        <v>#DIV/0!</v>
      </c>
      <c r="AG619" s="117">
        <v>0</v>
      </c>
      <c r="AH619" s="117"/>
      <c r="AI619" s="117"/>
      <c r="AJ619" s="117"/>
      <c r="AK619" s="118"/>
      <c r="AL619" s="230" t="e">
        <f t="shared" si="741"/>
        <v>#DIV/0!</v>
      </c>
      <c r="AM619" s="106">
        <f>AU619-AA619</f>
        <v>0</v>
      </c>
      <c r="AN619" s="117"/>
      <c r="AO619" s="117"/>
      <c r="AP619" s="106"/>
      <c r="AQ619" s="117"/>
      <c r="AR619" s="117"/>
      <c r="AS619" s="117"/>
      <c r="AT619" s="117">
        <f t="shared" si="747"/>
        <v>0</v>
      </c>
      <c r="AU619" s="117">
        <v>0</v>
      </c>
      <c r="AV619" s="117"/>
      <c r="AW619" s="117"/>
      <c r="AX619" s="118">
        <f t="shared" si="748"/>
        <v>0</v>
      </c>
      <c r="AY619" s="230" t="e">
        <f t="shared" ref="AY619:AY620" si="750">AX619/AD619</f>
        <v>#DIV/0!</v>
      </c>
      <c r="AZ619" s="117">
        <v>0</v>
      </c>
      <c r="BA619" s="117"/>
      <c r="BB619" s="117"/>
      <c r="BC619" s="117"/>
      <c r="BD619" s="118"/>
      <c r="BE619" s="230" t="e">
        <f t="shared" si="743"/>
        <v>#DIV/0!</v>
      </c>
    </row>
    <row r="620" spans="1:57" s="120" customFormat="1" ht="75" hidden="1" customHeight="1" x14ac:dyDescent="0.25">
      <c r="B620" s="321"/>
      <c r="C620" s="176" t="s">
        <v>274</v>
      </c>
      <c r="D620" s="117"/>
      <c r="E620" s="117"/>
      <c r="F620" s="117"/>
      <c r="G620" s="117"/>
      <c r="H620" s="117"/>
      <c r="I620" s="117"/>
      <c r="J620" s="117"/>
      <c r="K620" s="117">
        <f t="shared" si="749"/>
        <v>0</v>
      </c>
      <c r="L620" s="106">
        <v>0</v>
      </c>
      <c r="M620" s="117"/>
      <c r="N620" s="117"/>
      <c r="O620" s="117">
        <f>AA620</f>
        <v>0</v>
      </c>
      <c r="P620" s="153" t="e">
        <f t="shared" si="736"/>
        <v>#DIV/0!</v>
      </c>
      <c r="Q620" s="117">
        <f>AA620-L620</f>
        <v>0</v>
      </c>
      <c r="R620" s="117"/>
      <c r="S620" s="117"/>
      <c r="T620" s="117"/>
      <c r="U620" s="117"/>
      <c r="V620" s="153" t="e">
        <f t="shared" si="737"/>
        <v>#DIV/0!</v>
      </c>
      <c r="W620" s="117">
        <f>AJ620</f>
        <v>0</v>
      </c>
      <c r="X620" s="105" t="e">
        <f t="shared" si="738"/>
        <v>#DIV/0!</v>
      </c>
      <c r="Y620" s="117">
        <f>AJ620-U620</f>
        <v>0</v>
      </c>
      <c r="Z620" s="117"/>
      <c r="AA620" s="117"/>
      <c r="AB620" s="117"/>
      <c r="AC620" s="117"/>
      <c r="AD620" s="105" t="e">
        <f t="shared" si="739"/>
        <v>#DIV/0!</v>
      </c>
      <c r="AE620" s="118">
        <f t="shared" si="746"/>
        <v>0</v>
      </c>
      <c r="AF620" s="230" t="e">
        <f t="shared" si="740"/>
        <v>#DIV/0!</v>
      </c>
      <c r="AG620" s="117">
        <f>AR620-AC620</f>
        <v>0</v>
      </c>
      <c r="AH620" s="117"/>
      <c r="AI620" s="117"/>
      <c r="AJ620" s="117"/>
      <c r="AK620" s="118"/>
      <c r="AL620" s="230" t="e">
        <f t="shared" si="741"/>
        <v>#DIV/0!</v>
      </c>
      <c r="AM620" s="106"/>
      <c r="AN620" s="117"/>
      <c r="AO620" s="117"/>
      <c r="AP620" s="106"/>
      <c r="AQ620" s="117"/>
      <c r="AR620" s="117"/>
      <c r="AS620" s="117"/>
      <c r="AT620" s="117"/>
      <c r="AU620" s="117"/>
      <c r="AV620" s="117"/>
      <c r="AW620" s="117"/>
      <c r="AX620" s="118">
        <f t="shared" si="748"/>
        <v>0</v>
      </c>
      <c r="AY620" s="230" t="e">
        <f t="shared" si="750"/>
        <v>#DIV/0!</v>
      </c>
      <c r="AZ620" s="117">
        <f>BK620-AV620</f>
        <v>0</v>
      </c>
      <c r="BA620" s="117"/>
      <c r="BB620" s="117"/>
      <c r="BC620" s="117"/>
      <c r="BD620" s="118"/>
      <c r="BE620" s="230" t="e">
        <f t="shared" si="743"/>
        <v>#DIV/0!</v>
      </c>
    </row>
    <row r="621" spans="1:57" s="269" customFormat="1" ht="241.5" hidden="1" customHeight="1" x14ac:dyDescent="0.25">
      <c r="B621" s="101">
        <v>2</v>
      </c>
      <c r="C621" s="277" t="s">
        <v>281</v>
      </c>
      <c r="D621" s="281"/>
      <c r="E621" s="281"/>
      <c r="F621" s="281"/>
      <c r="G621" s="281"/>
      <c r="H621" s="281"/>
      <c r="I621" s="281"/>
      <c r="J621" s="281"/>
      <c r="K621" s="517">
        <f>L621</f>
        <v>0</v>
      </c>
      <c r="L621" s="517">
        <f>L622+L623+L624+L625</f>
        <v>0</v>
      </c>
      <c r="M621" s="517"/>
      <c r="N621" s="517"/>
      <c r="O621" s="517">
        <f>Q621</f>
        <v>0</v>
      </c>
      <c r="P621" s="153" t="e">
        <f>O621/K621</f>
        <v>#DIV/0!</v>
      </c>
      <c r="Q621" s="517">
        <f>Q622+Q623+Q624+Q625</f>
        <v>0</v>
      </c>
      <c r="R621" s="153" t="e">
        <f>Q621/L621</f>
        <v>#DIV/0!</v>
      </c>
      <c r="S621" s="517"/>
      <c r="T621" s="517"/>
      <c r="U621" s="517"/>
      <c r="V621" s="153"/>
      <c r="W621" s="517">
        <f>Y621</f>
        <v>0</v>
      </c>
      <c r="X621" s="105" t="e">
        <f>W621/K621</f>
        <v>#DIV/0!</v>
      </c>
      <c r="Y621" s="104">
        <f>Y622+Y623+Y624+Y625</f>
        <v>0</v>
      </c>
      <c r="Z621" s="230" t="e">
        <f>Y621/L621</f>
        <v>#DIV/0!</v>
      </c>
      <c r="AA621" s="384"/>
      <c r="AB621" s="384"/>
      <c r="AC621" s="384"/>
      <c r="AD621" s="105"/>
      <c r="AE621" s="104">
        <f t="shared" si="746"/>
        <v>0</v>
      </c>
      <c r="AF621" s="230" t="e">
        <f>AE621/K621</f>
        <v>#DIV/0!</v>
      </c>
      <c r="AG621" s="104">
        <f>SUM(AG622:AG625)</f>
        <v>0</v>
      </c>
      <c r="AH621" s="230" t="e">
        <f>AG621/L621</f>
        <v>#DIV/0!</v>
      </c>
      <c r="AI621" s="384"/>
      <c r="AJ621" s="384"/>
      <c r="AK621" s="104"/>
      <c r="AL621" s="230"/>
      <c r="AM621" s="384"/>
      <c r="AN621" s="384"/>
      <c r="AO621" s="384"/>
      <c r="AP621" s="384"/>
      <c r="AQ621" s="384"/>
      <c r="AR621" s="384"/>
      <c r="AS621" s="384"/>
      <c r="AT621" s="384"/>
      <c r="AU621" s="384"/>
      <c r="AV621" s="384"/>
      <c r="AW621" s="384"/>
      <c r="AX621" s="104">
        <f t="shared" si="748"/>
        <v>0</v>
      </c>
      <c r="AY621" s="230" t="e">
        <f>AX621/K621</f>
        <v>#DIV/0!</v>
      </c>
      <c r="AZ621" s="104">
        <f>SUM(AZ622:AZ625)</f>
        <v>0</v>
      </c>
      <c r="BA621" s="230" t="e">
        <f>AZ621/L621</f>
        <v>#DIV/0!</v>
      </c>
      <c r="BB621" s="415"/>
      <c r="BC621" s="415"/>
      <c r="BD621" s="104"/>
      <c r="BE621" s="230"/>
    </row>
    <row r="622" spans="1:57" s="120" customFormat="1" ht="96" hidden="1" customHeight="1" x14ac:dyDescent="0.25">
      <c r="B622" s="322">
        <v>1</v>
      </c>
      <c r="C622" s="159" t="s">
        <v>315</v>
      </c>
      <c r="D622" s="117"/>
      <c r="E622" s="117"/>
      <c r="F622" s="117"/>
      <c r="G622" s="117"/>
      <c r="H622" s="117"/>
      <c r="I622" s="117"/>
      <c r="J622" s="117"/>
      <c r="K622" s="514">
        <f>L622</f>
        <v>0</v>
      </c>
      <c r="L622" s="106">
        <v>0</v>
      </c>
      <c r="M622" s="517"/>
      <c r="N622" s="517"/>
      <c r="O622" s="514"/>
      <c r="P622" s="117" t="e">
        <f t="shared" ref="P622:P632" si="751">O622/K622</f>
        <v>#DIV/0!</v>
      </c>
      <c r="Q622" s="106"/>
      <c r="R622" s="517" t="e">
        <f t="shared" ref="R622:R632" si="752">Q622/L622</f>
        <v>#DIV/0!</v>
      </c>
      <c r="S622" s="517"/>
      <c r="T622" s="517"/>
      <c r="U622" s="517"/>
      <c r="V622" s="153"/>
      <c r="W622" s="517"/>
      <c r="X622" s="114" t="e">
        <f t="shared" ref="X622:X632" si="753">W622/K622</f>
        <v>#DIV/0!</v>
      </c>
      <c r="Y622" s="379"/>
      <c r="Z622" s="230" t="e">
        <f t="shared" ref="Z622:Z632" si="754">Y622/L622</f>
        <v>#DIV/0!</v>
      </c>
      <c r="AA622" s="379"/>
      <c r="AB622" s="379"/>
      <c r="AC622" s="379"/>
      <c r="AD622" s="105"/>
      <c r="AE622" s="118">
        <f t="shared" si="746"/>
        <v>0</v>
      </c>
      <c r="AF622" s="230" t="e">
        <f t="shared" ref="AF622:AF632" si="755">AE622/K622</f>
        <v>#DIV/0!</v>
      </c>
      <c r="AG622" s="379">
        <v>0</v>
      </c>
      <c r="AH622" s="230" t="e">
        <f t="shared" ref="AH622:AH632" si="756">AG622/L622</f>
        <v>#DIV/0!</v>
      </c>
      <c r="AI622" s="379"/>
      <c r="AJ622" s="379"/>
      <c r="AK622" s="104"/>
      <c r="AL622" s="230"/>
      <c r="AM622" s="379"/>
      <c r="AN622" s="379"/>
      <c r="AO622" s="379"/>
      <c r="AP622" s="379"/>
      <c r="AQ622" s="379"/>
      <c r="AR622" s="379"/>
      <c r="AS622" s="379"/>
      <c r="AT622" s="379"/>
      <c r="AU622" s="379"/>
      <c r="AV622" s="379"/>
      <c r="AW622" s="379"/>
      <c r="AX622" s="118">
        <f t="shared" si="748"/>
        <v>0</v>
      </c>
      <c r="AY622" s="230" t="e">
        <f t="shared" ref="AY622:AY624" si="757">AX622/K622</f>
        <v>#DIV/0!</v>
      </c>
      <c r="AZ622" s="415"/>
      <c r="BA622" s="230" t="e">
        <f t="shared" ref="BA622:BA624" si="758">AZ622/L622</f>
        <v>#DIV/0!</v>
      </c>
      <c r="BB622" s="415"/>
      <c r="BC622" s="415"/>
      <c r="BD622" s="104"/>
      <c r="BE622" s="230"/>
    </row>
    <row r="623" spans="1:57" s="120" customFormat="1" ht="90" hidden="1" customHeight="1" x14ac:dyDescent="0.25">
      <c r="B623" s="322" t="s">
        <v>60</v>
      </c>
      <c r="C623" s="159" t="s">
        <v>316</v>
      </c>
      <c r="D623" s="117"/>
      <c r="E623" s="117"/>
      <c r="F623" s="117"/>
      <c r="G623" s="117"/>
      <c r="H623" s="117"/>
      <c r="I623" s="117"/>
      <c r="J623" s="117"/>
      <c r="K623" s="514">
        <f t="shared" ref="K623:K625" si="759">L623</f>
        <v>0</v>
      </c>
      <c r="L623" s="106">
        <v>0</v>
      </c>
      <c r="M623" s="517"/>
      <c r="N623" s="517"/>
      <c r="O623" s="514">
        <f>Q623</f>
        <v>0</v>
      </c>
      <c r="P623" s="117" t="e">
        <f t="shared" si="751"/>
        <v>#DIV/0!</v>
      </c>
      <c r="Q623" s="106"/>
      <c r="R623" s="517" t="e">
        <f t="shared" si="752"/>
        <v>#DIV/0!</v>
      </c>
      <c r="S623" s="517"/>
      <c r="T623" s="517"/>
      <c r="U623" s="517"/>
      <c r="V623" s="153"/>
      <c r="W623" s="514">
        <f>Y623</f>
        <v>0</v>
      </c>
      <c r="X623" s="114" t="e">
        <f t="shared" si="753"/>
        <v>#DIV/0!</v>
      </c>
      <c r="Y623" s="112"/>
      <c r="Z623" s="114" t="e">
        <f t="shared" si="754"/>
        <v>#DIV/0!</v>
      </c>
      <c r="AA623" s="379"/>
      <c r="AB623" s="379"/>
      <c r="AC623" s="379"/>
      <c r="AD623" s="105"/>
      <c r="AE623" s="118">
        <f t="shared" si="746"/>
        <v>0</v>
      </c>
      <c r="AF623" s="230" t="e">
        <f t="shared" si="755"/>
        <v>#DIV/0!</v>
      </c>
      <c r="AG623" s="379"/>
      <c r="AH623" s="230" t="e">
        <f t="shared" si="756"/>
        <v>#DIV/0!</v>
      </c>
      <c r="AI623" s="379"/>
      <c r="AJ623" s="379"/>
      <c r="AK623" s="104"/>
      <c r="AL623" s="230"/>
      <c r="AM623" s="379"/>
      <c r="AN623" s="379"/>
      <c r="AO623" s="379"/>
      <c r="AP623" s="379"/>
      <c r="AQ623" s="379"/>
      <c r="AR623" s="379"/>
      <c r="AS623" s="379"/>
      <c r="AT623" s="379"/>
      <c r="AU623" s="379"/>
      <c r="AV623" s="379"/>
      <c r="AW623" s="379"/>
      <c r="AX623" s="118">
        <f t="shared" si="748"/>
        <v>0</v>
      </c>
      <c r="AY623" s="230" t="e">
        <f t="shared" si="757"/>
        <v>#DIV/0!</v>
      </c>
      <c r="AZ623" s="415">
        <f>L623-Y623</f>
        <v>0</v>
      </c>
      <c r="BA623" s="230" t="e">
        <f t="shared" si="758"/>
        <v>#DIV/0!</v>
      </c>
      <c r="BB623" s="415"/>
      <c r="BC623" s="415"/>
      <c r="BD623" s="104"/>
      <c r="BE623" s="230"/>
    </row>
    <row r="624" spans="1:57" s="120" customFormat="1" ht="81" hidden="1" customHeight="1" x14ac:dyDescent="0.25">
      <c r="B624" s="322" t="s">
        <v>67</v>
      </c>
      <c r="C624" s="159" t="s">
        <v>317</v>
      </c>
      <c r="D624" s="117"/>
      <c r="E624" s="117"/>
      <c r="F624" s="117"/>
      <c r="G624" s="117"/>
      <c r="H624" s="117"/>
      <c r="I624" s="117"/>
      <c r="J624" s="117"/>
      <c r="K624" s="514">
        <f t="shared" si="759"/>
        <v>0</v>
      </c>
      <c r="L624" s="106">
        <v>0</v>
      </c>
      <c r="M624" s="517"/>
      <c r="N624" s="517"/>
      <c r="O624" s="514">
        <f>Q624</f>
        <v>0</v>
      </c>
      <c r="P624" s="117" t="e">
        <f t="shared" si="751"/>
        <v>#DIV/0!</v>
      </c>
      <c r="Q624" s="106"/>
      <c r="R624" s="517" t="e">
        <f t="shared" si="752"/>
        <v>#DIV/0!</v>
      </c>
      <c r="S624" s="517"/>
      <c r="T624" s="517"/>
      <c r="U624" s="517"/>
      <c r="V624" s="153"/>
      <c r="W624" s="514">
        <f>Y624</f>
        <v>0</v>
      </c>
      <c r="X624" s="114" t="e">
        <f t="shared" si="753"/>
        <v>#DIV/0!</v>
      </c>
      <c r="Y624" s="112"/>
      <c r="Z624" s="114" t="e">
        <f t="shared" si="754"/>
        <v>#DIV/0!</v>
      </c>
      <c r="AA624" s="379"/>
      <c r="AB624" s="379"/>
      <c r="AC624" s="379"/>
      <c r="AD624" s="105"/>
      <c r="AE624" s="118">
        <f t="shared" si="746"/>
        <v>0</v>
      </c>
      <c r="AF624" s="230" t="e">
        <f t="shared" si="755"/>
        <v>#DIV/0!</v>
      </c>
      <c r="AG624" s="379"/>
      <c r="AH624" s="230" t="e">
        <f t="shared" si="756"/>
        <v>#DIV/0!</v>
      </c>
      <c r="AI624" s="379"/>
      <c r="AJ624" s="379"/>
      <c r="AK624" s="104"/>
      <c r="AL624" s="230"/>
      <c r="AM624" s="379"/>
      <c r="AN624" s="379"/>
      <c r="AO624" s="379"/>
      <c r="AP624" s="379"/>
      <c r="AQ624" s="379"/>
      <c r="AR624" s="379"/>
      <c r="AS624" s="379"/>
      <c r="AT624" s="379"/>
      <c r="AU624" s="379"/>
      <c r="AV624" s="379"/>
      <c r="AW624" s="379"/>
      <c r="AX624" s="118">
        <f t="shared" si="748"/>
        <v>0</v>
      </c>
      <c r="AY624" s="230" t="e">
        <f t="shared" si="757"/>
        <v>#DIV/0!</v>
      </c>
      <c r="AZ624" s="104">
        <f>L624-Y624</f>
        <v>0</v>
      </c>
      <c r="BA624" s="230" t="e">
        <f t="shared" si="758"/>
        <v>#DIV/0!</v>
      </c>
      <c r="BB624" s="415"/>
      <c r="BC624" s="415"/>
      <c r="BD624" s="104"/>
      <c r="BE624" s="230"/>
    </row>
    <row r="625" spans="2:57" s="120" customFormat="1" ht="88.5" hidden="1" customHeight="1" x14ac:dyDescent="0.25">
      <c r="B625" s="322" t="s">
        <v>31</v>
      </c>
      <c r="C625" s="159" t="s">
        <v>318</v>
      </c>
      <c r="D625" s="117"/>
      <c r="E625" s="117"/>
      <c r="F625" s="117"/>
      <c r="G625" s="117"/>
      <c r="H625" s="117"/>
      <c r="I625" s="117"/>
      <c r="J625" s="117"/>
      <c r="K625" s="514">
        <f t="shared" si="759"/>
        <v>0</v>
      </c>
      <c r="L625" s="106">
        <v>0</v>
      </c>
      <c r="M625" s="517"/>
      <c r="N625" s="517"/>
      <c r="O625" s="514"/>
      <c r="P625" s="117" t="e">
        <f t="shared" si="751"/>
        <v>#DIV/0!</v>
      </c>
      <c r="Q625" s="106"/>
      <c r="R625" s="517" t="e">
        <f t="shared" si="752"/>
        <v>#DIV/0!</v>
      </c>
      <c r="S625" s="517"/>
      <c r="T625" s="517"/>
      <c r="U625" s="517"/>
      <c r="V625" s="153"/>
      <c r="W625" s="517"/>
      <c r="X625" s="114" t="e">
        <f t="shared" si="753"/>
        <v>#DIV/0!</v>
      </c>
      <c r="Y625" s="379"/>
      <c r="Z625" s="230" t="e">
        <f t="shared" si="754"/>
        <v>#DIV/0!</v>
      </c>
      <c r="AA625" s="379"/>
      <c r="AB625" s="379"/>
      <c r="AC625" s="379"/>
      <c r="AD625" s="105"/>
      <c r="AE625" s="118">
        <f t="shared" si="746"/>
        <v>0</v>
      </c>
      <c r="AF625" s="230" t="e">
        <f t="shared" si="755"/>
        <v>#DIV/0!</v>
      </c>
      <c r="AG625" s="379">
        <v>0</v>
      </c>
      <c r="AH625" s="230" t="e">
        <f t="shared" si="756"/>
        <v>#DIV/0!</v>
      </c>
      <c r="AI625" s="379"/>
      <c r="AJ625" s="379"/>
      <c r="AK625" s="104"/>
      <c r="AL625" s="230"/>
      <c r="AM625" s="379"/>
      <c r="AN625" s="379"/>
      <c r="AO625" s="379"/>
      <c r="AP625" s="379"/>
      <c r="AQ625" s="379"/>
      <c r="AR625" s="379"/>
      <c r="AS625" s="379"/>
      <c r="AT625" s="379"/>
      <c r="AU625" s="379"/>
      <c r="AV625" s="379"/>
      <c r="AW625" s="379"/>
      <c r="AX625" s="118">
        <f t="shared" si="748"/>
        <v>0</v>
      </c>
      <c r="AY625" s="230" t="e">
        <f t="shared" ref="AY625:AY631" si="760">AX625/AD625</f>
        <v>#DIV/0!</v>
      </c>
      <c r="AZ625" s="415"/>
      <c r="BA625" s="230" t="e">
        <f t="shared" ref="BA625:BA632" si="761">AZ625/AE625</f>
        <v>#DIV/0!</v>
      </c>
      <c r="BB625" s="415"/>
      <c r="BC625" s="415"/>
      <c r="BD625" s="104"/>
      <c r="BE625" s="230"/>
    </row>
    <row r="626" spans="2:57" s="120" customFormat="1" ht="43.5" hidden="1" customHeight="1" x14ac:dyDescent="0.25">
      <c r="B626" s="321"/>
      <c r="C626" s="159"/>
      <c r="D626" s="117"/>
      <c r="E626" s="117"/>
      <c r="F626" s="117"/>
      <c r="G626" s="117"/>
      <c r="H626" s="117"/>
      <c r="I626" s="117"/>
      <c r="J626" s="117"/>
      <c r="K626" s="517"/>
      <c r="L626" s="517"/>
      <c r="M626" s="517"/>
      <c r="N626" s="517"/>
      <c r="O626" s="517"/>
      <c r="P626" s="153" t="e">
        <f t="shared" si="751"/>
        <v>#DIV/0!</v>
      </c>
      <c r="Q626" s="517"/>
      <c r="R626" s="153" t="e">
        <f t="shared" si="752"/>
        <v>#DIV/0!</v>
      </c>
      <c r="S626" s="517"/>
      <c r="T626" s="517"/>
      <c r="U626" s="517"/>
      <c r="V626" s="153"/>
      <c r="W626" s="517"/>
      <c r="X626" s="114" t="e">
        <f t="shared" si="753"/>
        <v>#DIV/0!</v>
      </c>
      <c r="Y626" s="379"/>
      <c r="Z626" s="230" t="e">
        <f t="shared" si="754"/>
        <v>#DIV/0!</v>
      </c>
      <c r="AA626" s="379"/>
      <c r="AB626" s="379"/>
      <c r="AC626" s="379"/>
      <c r="AD626" s="105"/>
      <c r="AE626" s="118">
        <f t="shared" si="746"/>
        <v>0</v>
      </c>
      <c r="AF626" s="230" t="e">
        <f t="shared" si="755"/>
        <v>#DIV/0!</v>
      </c>
      <c r="AG626" s="379"/>
      <c r="AH626" s="230" t="e">
        <f t="shared" si="756"/>
        <v>#DIV/0!</v>
      </c>
      <c r="AI626" s="379"/>
      <c r="AJ626" s="379"/>
      <c r="AK626" s="104"/>
      <c r="AL626" s="230"/>
      <c r="AM626" s="379"/>
      <c r="AN626" s="379"/>
      <c r="AO626" s="379"/>
      <c r="AP626" s="379"/>
      <c r="AQ626" s="379"/>
      <c r="AR626" s="379"/>
      <c r="AS626" s="379"/>
      <c r="AT626" s="379"/>
      <c r="AU626" s="379"/>
      <c r="AV626" s="379"/>
      <c r="AW626" s="379"/>
      <c r="AX626" s="118">
        <f t="shared" si="748"/>
        <v>0</v>
      </c>
      <c r="AY626" s="230" t="e">
        <f t="shared" si="760"/>
        <v>#DIV/0!</v>
      </c>
      <c r="AZ626" s="415"/>
      <c r="BA626" s="230" t="e">
        <f t="shared" si="761"/>
        <v>#DIV/0!</v>
      </c>
      <c r="BB626" s="415"/>
      <c r="BC626" s="415"/>
      <c r="BD626" s="104"/>
      <c r="BE626" s="230"/>
    </row>
    <row r="627" spans="2:57" s="120" customFormat="1" ht="43.5" hidden="1" customHeight="1" x14ac:dyDescent="0.25">
      <c r="B627" s="321"/>
      <c r="C627" s="159"/>
      <c r="D627" s="117"/>
      <c r="E627" s="117"/>
      <c r="F627" s="117"/>
      <c r="G627" s="117"/>
      <c r="H627" s="117"/>
      <c r="I627" s="117"/>
      <c r="J627" s="117"/>
      <c r="K627" s="517"/>
      <c r="L627" s="517"/>
      <c r="M627" s="517"/>
      <c r="N627" s="517"/>
      <c r="O627" s="517"/>
      <c r="P627" s="153" t="e">
        <f t="shared" si="751"/>
        <v>#DIV/0!</v>
      </c>
      <c r="Q627" s="517"/>
      <c r="R627" s="153" t="e">
        <f t="shared" si="752"/>
        <v>#DIV/0!</v>
      </c>
      <c r="S627" s="517"/>
      <c r="T627" s="517"/>
      <c r="U627" s="517"/>
      <c r="V627" s="153"/>
      <c r="W627" s="517"/>
      <c r="X627" s="114" t="e">
        <f t="shared" si="753"/>
        <v>#DIV/0!</v>
      </c>
      <c r="Y627" s="379"/>
      <c r="Z627" s="230" t="e">
        <f t="shared" si="754"/>
        <v>#DIV/0!</v>
      </c>
      <c r="AA627" s="379"/>
      <c r="AB627" s="379"/>
      <c r="AC627" s="379"/>
      <c r="AD627" s="105"/>
      <c r="AE627" s="118">
        <f t="shared" si="746"/>
        <v>0</v>
      </c>
      <c r="AF627" s="230" t="e">
        <f t="shared" si="755"/>
        <v>#DIV/0!</v>
      </c>
      <c r="AG627" s="379"/>
      <c r="AH627" s="230" t="e">
        <f t="shared" si="756"/>
        <v>#DIV/0!</v>
      </c>
      <c r="AI627" s="379"/>
      <c r="AJ627" s="379"/>
      <c r="AK627" s="104"/>
      <c r="AL627" s="230"/>
      <c r="AM627" s="379"/>
      <c r="AN627" s="379"/>
      <c r="AO627" s="379"/>
      <c r="AP627" s="379"/>
      <c r="AQ627" s="379"/>
      <c r="AR627" s="379"/>
      <c r="AS627" s="379"/>
      <c r="AT627" s="379"/>
      <c r="AU627" s="379"/>
      <c r="AV627" s="379"/>
      <c r="AW627" s="379"/>
      <c r="AX627" s="118">
        <f t="shared" si="748"/>
        <v>0</v>
      </c>
      <c r="AY627" s="230" t="e">
        <f t="shared" si="760"/>
        <v>#DIV/0!</v>
      </c>
      <c r="AZ627" s="415"/>
      <c r="BA627" s="230" t="e">
        <f t="shared" si="761"/>
        <v>#DIV/0!</v>
      </c>
      <c r="BB627" s="415"/>
      <c r="BC627" s="415"/>
      <c r="BD627" s="104"/>
      <c r="BE627" s="230"/>
    </row>
    <row r="628" spans="2:57" s="120" customFormat="1" ht="43.5" hidden="1" customHeight="1" x14ac:dyDescent="0.25">
      <c r="B628" s="321"/>
      <c r="C628" s="159"/>
      <c r="D628" s="117"/>
      <c r="E628" s="117"/>
      <c r="F628" s="117"/>
      <c r="G628" s="117"/>
      <c r="H628" s="117"/>
      <c r="I628" s="117"/>
      <c r="J628" s="117"/>
      <c r="K628" s="517"/>
      <c r="L628" s="517"/>
      <c r="M628" s="517"/>
      <c r="N628" s="517"/>
      <c r="O628" s="517"/>
      <c r="P628" s="153" t="e">
        <f t="shared" si="751"/>
        <v>#DIV/0!</v>
      </c>
      <c r="Q628" s="517"/>
      <c r="R628" s="153" t="e">
        <f t="shared" si="752"/>
        <v>#DIV/0!</v>
      </c>
      <c r="S628" s="517"/>
      <c r="T628" s="517"/>
      <c r="U628" s="517"/>
      <c r="V628" s="153"/>
      <c r="W628" s="517"/>
      <c r="X628" s="114" t="e">
        <f t="shared" si="753"/>
        <v>#DIV/0!</v>
      </c>
      <c r="Y628" s="379"/>
      <c r="Z628" s="230" t="e">
        <f t="shared" si="754"/>
        <v>#DIV/0!</v>
      </c>
      <c r="AA628" s="379"/>
      <c r="AB628" s="379"/>
      <c r="AC628" s="379"/>
      <c r="AD628" s="105"/>
      <c r="AE628" s="118">
        <f t="shared" si="746"/>
        <v>0</v>
      </c>
      <c r="AF628" s="230" t="e">
        <f t="shared" si="755"/>
        <v>#DIV/0!</v>
      </c>
      <c r="AG628" s="379"/>
      <c r="AH628" s="230" t="e">
        <f t="shared" si="756"/>
        <v>#DIV/0!</v>
      </c>
      <c r="AI628" s="379"/>
      <c r="AJ628" s="379"/>
      <c r="AK628" s="104"/>
      <c r="AL628" s="230"/>
      <c r="AM628" s="379"/>
      <c r="AN628" s="379"/>
      <c r="AO628" s="379"/>
      <c r="AP628" s="379"/>
      <c r="AQ628" s="379"/>
      <c r="AR628" s="379"/>
      <c r="AS628" s="379"/>
      <c r="AT628" s="379"/>
      <c r="AU628" s="379"/>
      <c r="AV628" s="379"/>
      <c r="AW628" s="379"/>
      <c r="AX628" s="118">
        <f t="shared" si="748"/>
        <v>0</v>
      </c>
      <c r="AY628" s="230" t="e">
        <f t="shared" si="760"/>
        <v>#DIV/0!</v>
      </c>
      <c r="AZ628" s="415"/>
      <c r="BA628" s="230" t="e">
        <f t="shared" si="761"/>
        <v>#DIV/0!</v>
      </c>
      <c r="BB628" s="415"/>
      <c r="BC628" s="415"/>
      <c r="BD628" s="104"/>
      <c r="BE628" s="230"/>
    </row>
    <row r="629" spans="2:57" s="120" customFormat="1" ht="43.5" hidden="1" customHeight="1" x14ac:dyDescent="0.25">
      <c r="B629" s="321"/>
      <c r="C629" s="159"/>
      <c r="D629" s="117"/>
      <c r="E629" s="117"/>
      <c r="F629" s="117"/>
      <c r="G629" s="117"/>
      <c r="H629" s="117"/>
      <c r="I629" s="117"/>
      <c r="J629" s="117"/>
      <c r="K629" s="517"/>
      <c r="L629" s="517"/>
      <c r="M629" s="517"/>
      <c r="N629" s="517"/>
      <c r="O629" s="517"/>
      <c r="P629" s="153" t="e">
        <f t="shared" si="751"/>
        <v>#DIV/0!</v>
      </c>
      <c r="Q629" s="517"/>
      <c r="R629" s="153" t="e">
        <f t="shared" si="752"/>
        <v>#DIV/0!</v>
      </c>
      <c r="S629" s="517"/>
      <c r="T629" s="517"/>
      <c r="U629" s="517"/>
      <c r="V629" s="153"/>
      <c r="W629" s="517"/>
      <c r="X629" s="114" t="e">
        <f t="shared" si="753"/>
        <v>#DIV/0!</v>
      </c>
      <c r="Y629" s="379"/>
      <c r="Z629" s="230" t="e">
        <f t="shared" si="754"/>
        <v>#DIV/0!</v>
      </c>
      <c r="AA629" s="379"/>
      <c r="AB629" s="379"/>
      <c r="AC629" s="379"/>
      <c r="AD629" s="105"/>
      <c r="AE629" s="118">
        <f t="shared" si="746"/>
        <v>0</v>
      </c>
      <c r="AF629" s="230" t="e">
        <f t="shared" si="755"/>
        <v>#DIV/0!</v>
      </c>
      <c r="AG629" s="379"/>
      <c r="AH629" s="230" t="e">
        <f t="shared" si="756"/>
        <v>#DIV/0!</v>
      </c>
      <c r="AI629" s="379"/>
      <c r="AJ629" s="379"/>
      <c r="AK629" s="104"/>
      <c r="AL629" s="230"/>
      <c r="AM629" s="379"/>
      <c r="AN629" s="379"/>
      <c r="AO629" s="379"/>
      <c r="AP629" s="379"/>
      <c r="AQ629" s="379"/>
      <c r="AR629" s="379"/>
      <c r="AS629" s="379"/>
      <c r="AT629" s="379"/>
      <c r="AU629" s="379"/>
      <c r="AV629" s="379"/>
      <c r="AW629" s="379"/>
      <c r="AX629" s="118">
        <f t="shared" si="748"/>
        <v>0</v>
      </c>
      <c r="AY629" s="230" t="e">
        <f t="shared" si="760"/>
        <v>#DIV/0!</v>
      </c>
      <c r="AZ629" s="415"/>
      <c r="BA629" s="230" t="e">
        <f t="shared" si="761"/>
        <v>#DIV/0!</v>
      </c>
      <c r="BB629" s="415"/>
      <c r="BC629" s="415"/>
      <c r="BD629" s="104"/>
      <c r="BE629" s="230"/>
    </row>
    <row r="630" spans="2:57" s="120" customFormat="1" ht="43.5" hidden="1" customHeight="1" x14ac:dyDescent="0.25">
      <c r="B630" s="321"/>
      <c r="C630" s="159"/>
      <c r="D630" s="117"/>
      <c r="E630" s="117"/>
      <c r="F630" s="117"/>
      <c r="G630" s="117"/>
      <c r="H630" s="117"/>
      <c r="I630" s="117"/>
      <c r="J630" s="117"/>
      <c r="K630" s="517"/>
      <c r="L630" s="517"/>
      <c r="M630" s="517"/>
      <c r="N630" s="517"/>
      <c r="O630" s="517"/>
      <c r="P630" s="153" t="e">
        <f t="shared" si="751"/>
        <v>#DIV/0!</v>
      </c>
      <c r="Q630" s="517"/>
      <c r="R630" s="153" t="e">
        <f t="shared" si="752"/>
        <v>#DIV/0!</v>
      </c>
      <c r="S630" s="517"/>
      <c r="T630" s="517"/>
      <c r="U630" s="517"/>
      <c r="V630" s="153"/>
      <c r="W630" s="517"/>
      <c r="X630" s="114" t="e">
        <f t="shared" si="753"/>
        <v>#DIV/0!</v>
      </c>
      <c r="Y630" s="379"/>
      <c r="Z630" s="230" t="e">
        <f t="shared" si="754"/>
        <v>#DIV/0!</v>
      </c>
      <c r="AA630" s="379"/>
      <c r="AB630" s="379"/>
      <c r="AC630" s="379"/>
      <c r="AD630" s="105"/>
      <c r="AE630" s="118">
        <f t="shared" si="746"/>
        <v>0</v>
      </c>
      <c r="AF630" s="230" t="e">
        <f t="shared" si="755"/>
        <v>#DIV/0!</v>
      </c>
      <c r="AG630" s="379"/>
      <c r="AH630" s="230" t="e">
        <f t="shared" si="756"/>
        <v>#DIV/0!</v>
      </c>
      <c r="AI630" s="379"/>
      <c r="AJ630" s="379"/>
      <c r="AK630" s="104"/>
      <c r="AL630" s="230"/>
      <c r="AM630" s="379"/>
      <c r="AN630" s="379"/>
      <c r="AO630" s="379"/>
      <c r="AP630" s="379"/>
      <c r="AQ630" s="379"/>
      <c r="AR630" s="379"/>
      <c r="AS630" s="379"/>
      <c r="AT630" s="379"/>
      <c r="AU630" s="379"/>
      <c r="AV630" s="379"/>
      <c r="AW630" s="379"/>
      <c r="AX630" s="118">
        <f t="shared" si="748"/>
        <v>0</v>
      </c>
      <c r="AY630" s="230" t="e">
        <f t="shared" si="760"/>
        <v>#DIV/0!</v>
      </c>
      <c r="AZ630" s="415"/>
      <c r="BA630" s="230" t="e">
        <f t="shared" si="761"/>
        <v>#DIV/0!</v>
      </c>
      <c r="BB630" s="415"/>
      <c r="BC630" s="415"/>
      <c r="BD630" s="104"/>
      <c r="BE630" s="230"/>
    </row>
    <row r="631" spans="2:57" s="120" customFormat="1" ht="43.5" hidden="1" customHeight="1" x14ac:dyDescent="0.25">
      <c r="B631" s="321"/>
      <c r="C631" s="159"/>
      <c r="D631" s="117"/>
      <c r="E631" s="117"/>
      <c r="F631" s="117"/>
      <c r="G631" s="117"/>
      <c r="H631" s="117"/>
      <c r="I631" s="117"/>
      <c r="J631" s="117"/>
      <c r="K631" s="517"/>
      <c r="L631" s="517"/>
      <c r="M631" s="517"/>
      <c r="N631" s="517"/>
      <c r="O631" s="517"/>
      <c r="P631" s="153" t="e">
        <f t="shared" si="751"/>
        <v>#DIV/0!</v>
      </c>
      <c r="Q631" s="517"/>
      <c r="R631" s="153" t="e">
        <f t="shared" si="752"/>
        <v>#DIV/0!</v>
      </c>
      <c r="S631" s="517"/>
      <c r="T631" s="517"/>
      <c r="U631" s="517"/>
      <c r="V631" s="153"/>
      <c r="W631" s="517"/>
      <c r="X631" s="114" t="e">
        <f t="shared" si="753"/>
        <v>#DIV/0!</v>
      </c>
      <c r="Y631" s="379"/>
      <c r="Z631" s="230" t="e">
        <f t="shared" si="754"/>
        <v>#DIV/0!</v>
      </c>
      <c r="AA631" s="379"/>
      <c r="AB631" s="379"/>
      <c r="AC631" s="379"/>
      <c r="AD631" s="105"/>
      <c r="AE631" s="118">
        <f t="shared" si="746"/>
        <v>0</v>
      </c>
      <c r="AF631" s="230" t="e">
        <f t="shared" si="755"/>
        <v>#DIV/0!</v>
      </c>
      <c r="AG631" s="379"/>
      <c r="AH631" s="230" t="e">
        <f t="shared" si="756"/>
        <v>#DIV/0!</v>
      </c>
      <c r="AI631" s="379"/>
      <c r="AJ631" s="379"/>
      <c r="AK631" s="104"/>
      <c r="AL631" s="230"/>
      <c r="AM631" s="379"/>
      <c r="AN631" s="379"/>
      <c r="AO631" s="379"/>
      <c r="AP631" s="379"/>
      <c r="AQ631" s="379"/>
      <c r="AR631" s="379"/>
      <c r="AS631" s="379"/>
      <c r="AT631" s="379"/>
      <c r="AU631" s="379"/>
      <c r="AV631" s="379"/>
      <c r="AW631" s="379"/>
      <c r="AX631" s="118">
        <f t="shared" si="748"/>
        <v>0</v>
      </c>
      <c r="AY631" s="230" t="e">
        <f t="shared" si="760"/>
        <v>#DIV/0!</v>
      </c>
      <c r="AZ631" s="415"/>
      <c r="BA631" s="230" t="e">
        <f t="shared" si="761"/>
        <v>#DIV/0!</v>
      </c>
      <c r="BB631" s="415"/>
      <c r="BC631" s="415"/>
      <c r="BD631" s="104"/>
      <c r="BE631" s="230"/>
    </row>
    <row r="632" spans="2:57" s="124" customFormat="1" ht="43.5" customHeight="1" x14ac:dyDescent="0.25">
      <c r="B632" s="319"/>
      <c r="C632" s="159" t="s">
        <v>275</v>
      </c>
      <c r="D632" s="123"/>
      <c r="E632" s="123"/>
      <c r="F632" s="123"/>
      <c r="G632" s="123"/>
      <c r="H632" s="123"/>
      <c r="I632" s="123"/>
      <c r="J632" s="123"/>
      <c r="K632" s="514">
        <f>K621+K593</f>
        <v>24908.941999999999</v>
      </c>
      <c r="L632" s="514">
        <f t="shared" ref="L632:Y632" si="762">L621+L593</f>
        <v>0</v>
      </c>
      <c r="M632" s="514">
        <f t="shared" si="762"/>
        <v>0</v>
      </c>
      <c r="N632" s="514">
        <f t="shared" si="762"/>
        <v>24908.941999999999</v>
      </c>
      <c r="O632" s="514">
        <f t="shared" si="762"/>
        <v>0</v>
      </c>
      <c r="P632" s="123">
        <f t="shared" si="751"/>
        <v>0</v>
      </c>
      <c r="Q632" s="514">
        <f t="shared" si="762"/>
        <v>0</v>
      </c>
      <c r="R632" s="123" t="e">
        <f t="shared" si="752"/>
        <v>#DIV/0!</v>
      </c>
      <c r="S632" s="514">
        <f t="shared" si="762"/>
        <v>0</v>
      </c>
      <c r="T632" s="514">
        <f t="shared" si="762"/>
        <v>0</v>
      </c>
      <c r="U632" s="514">
        <f t="shared" si="762"/>
        <v>0</v>
      </c>
      <c r="V632" s="514">
        <f t="shared" si="762"/>
        <v>0</v>
      </c>
      <c r="W632" s="514">
        <f t="shared" si="762"/>
        <v>0</v>
      </c>
      <c r="X632" s="99">
        <f t="shared" si="753"/>
        <v>0</v>
      </c>
      <c r="Y632" s="111">
        <f t="shared" si="762"/>
        <v>0</v>
      </c>
      <c r="Z632" s="296" t="e">
        <f t="shared" si="754"/>
        <v>#DIV/0!</v>
      </c>
      <c r="AA632" s="390"/>
      <c r="AB632" s="390"/>
      <c r="AC632" s="111">
        <f t="shared" ref="AC632" si="763">AC621+AC593</f>
        <v>0</v>
      </c>
      <c r="AD632" s="99">
        <f>AC632/N632</f>
        <v>0</v>
      </c>
      <c r="AE632" s="388">
        <f t="shared" si="746"/>
        <v>24908.941999999999</v>
      </c>
      <c r="AF632" s="296">
        <f t="shared" si="755"/>
        <v>1</v>
      </c>
      <c r="AG632" s="111">
        <f t="shared" ref="AG632" si="764">AG621+AG593</f>
        <v>0</v>
      </c>
      <c r="AH632" s="296" t="e">
        <f t="shared" si="756"/>
        <v>#DIV/0!</v>
      </c>
      <c r="AI632" s="390"/>
      <c r="AJ632" s="390"/>
      <c r="AK632" s="111">
        <f t="shared" ref="AK632" si="765">AK621+AK593</f>
        <v>24908.941999999999</v>
      </c>
      <c r="AL632" s="296">
        <f t="shared" ref="AL632" si="766">AK632/N632</f>
        <v>1</v>
      </c>
      <c r="AM632" s="390"/>
      <c r="AN632" s="390"/>
      <c r="AO632" s="390"/>
      <c r="AP632" s="390"/>
      <c r="AQ632" s="390"/>
      <c r="AR632" s="390"/>
      <c r="AS632" s="390"/>
      <c r="AT632" s="390"/>
      <c r="AU632" s="390"/>
      <c r="AV632" s="390"/>
      <c r="AW632" s="390"/>
      <c r="AX632" s="460">
        <f t="shared" si="748"/>
        <v>24908.941999999999</v>
      </c>
      <c r="AY632" s="296">
        <f>AX632/K632</f>
        <v>1</v>
      </c>
      <c r="AZ632" s="111">
        <f t="shared" ref="AZ632" si="767">AZ621+AZ593</f>
        <v>0</v>
      </c>
      <c r="BA632" s="296">
        <f t="shared" si="761"/>
        <v>0</v>
      </c>
      <c r="BB632" s="413"/>
      <c r="BC632" s="413"/>
      <c r="BD632" s="111">
        <f t="shared" ref="BD632" si="768">BD621+BD593</f>
        <v>24908.941999999999</v>
      </c>
      <c r="BE632" s="296" t="e">
        <f t="shared" ref="BE632" si="769">BD632/AG632</f>
        <v>#DIV/0!</v>
      </c>
    </row>
    <row r="633" spans="2:57" s="91" customFormat="1" ht="46.5" customHeight="1" x14ac:dyDescent="0.25">
      <c r="B633" s="578" t="s">
        <v>108</v>
      </c>
      <c r="C633" s="579"/>
      <c r="D633" s="579"/>
      <c r="E633" s="579"/>
      <c r="F633" s="579"/>
      <c r="G633" s="579"/>
      <c r="H633" s="579"/>
      <c r="I633" s="579"/>
      <c r="J633" s="579"/>
      <c r="K633" s="579"/>
      <c r="L633" s="579"/>
      <c r="M633" s="579"/>
      <c r="N633" s="579"/>
      <c r="O633" s="579"/>
      <c r="P633" s="579"/>
      <c r="Q633" s="579"/>
      <c r="R633" s="579"/>
      <c r="S633" s="579"/>
      <c r="T633" s="579"/>
      <c r="U633" s="579"/>
      <c r="V633" s="579"/>
      <c r="W633" s="579"/>
      <c r="X633" s="579"/>
      <c r="Y633" s="579"/>
      <c r="Z633" s="579"/>
      <c r="AA633" s="579"/>
      <c r="AB633" s="579"/>
      <c r="AC633" s="579"/>
      <c r="AD633" s="579"/>
      <c r="AE633" s="579"/>
      <c r="AF633" s="579"/>
      <c r="AG633" s="579"/>
      <c r="AH633" s="579"/>
      <c r="AI633" s="579"/>
      <c r="AJ633" s="579"/>
      <c r="AK633" s="579"/>
      <c r="AL633" s="579"/>
      <c r="AM633" s="579"/>
      <c r="AN633" s="579"/>
      <c r="AO633" s="579"/>
      <c r="AP633" s="579"/>
      <c r="AQ633" s="579"/>
      <c r="AR633" s="579"/>
      <c r="AS633" s="579"/>
      <c r="AT633" s="579"/>
      <c r="AU633" s="579"/>
      <c r="AV633" s="579"/>
      <c r="AW633" s="579"/>
      <c r="AX633" s="579"/>
      <c r="AY633" s="579"/>
      <c r="AZ633" s="579"/>
      <c r="BA633" s="579"/>
      <c r="BB633" s="579"/>
      <c r="BC633" s="579"/>
      <c r="BD633" s="579"/>
      <c r="BE633" s="579"/>
    </row>
    <row r="634" spans="2:57" s="275" customFormat="1" ht="160.5" hidden="1" customHeight="1" x14ac:dyDescent="0.25">
      <c r="B634" s="101">
        <v>1</v>
      </c>
      <c r="C634" s="284" t="s">
        <v>276</v>
      </c>
      <c r="D634" s="103">
        <f>SUM(D644:D645)</f>
        <v>0</v>
      </c>
      <c r="E634" s="153"/>
      <c r="F634" s="153"/>
      <c r="G634" s="153"/>
      <c r="H634" s="153"/>
      <c r="I634" s="153"/>
      <c r="J634" s="153"/>
      <c r="K634" s="410">
        <f>L634+M634+N634</f>
        <v>0</v>
      </c>
      <c r="L634" s="153">
        <v>0</v>
      </c>
      <c r="M634" s="153">
        <v>0</v>
      </c>
      <c r="N634" s="103">
        <f>N635+N636</f>
        <v>0</v>
      </c>
      <c r="O634" s="103">
        <f>Q634+S634+U634</f>
        <v>0</v>
      </c>
      <c r="P634" s="103"/>
      <c r="Q634" s="153">
        <f>Q644+Q645</f>
        <v>0</v>
      </c>
      <c r="R634" s="153"/>
      <c r="S634" s="153">
        <v>0</v>
      </c>
      <c r="T634" s="153"/>
      <c r="U634" s="103">
        <f>SUM(U644:U645)</f>
        <v>0</v>
      </c>
      <c r="V634" s="103"/>
      <c r="W634" s="103">
        <f>Y634+AA634+AC634</f>
        <v>0</v>
      </c>
      <c r="X634" s="103"/>
      <c r="Y634" s="153">
        <f>Y644+Y645</f>
        <v>0</v>
      </c>
      <c r="Z634" s="153"/>
      <c r="AA634" s="153">
        <v>0</v>
      </c>
      <c r="AB634" s="153"/>
      <c r="AC634" s="103"/>
      <c r="AD634" s="103"/>
      <c r="AE634" s="103">
        <f>AG634+AI634+AK634</f>
        <v>16901.863000000001</v>
      </c>
      <c r="AF634" s="103"/>
      <c r="AG634" s="153">
        <f>AG644+AG645</f>
        <v>0</v>
      </c>
      <c r="AH634" s="153"/>
      <c r="AI634" s="153">
        <v>0</v>
      </c>
      <c r="AJ634" s="153"/>
      <c r="AK634" s="103">
        <f>SUM(AK644:AK645)</f>
        <v>16901.863000000001</v>
      </c>
      <c r="AL634" s="103"/>
      <c r="AM634" s="153">
        <f>AM644+AM645</f>
        <v>0</v>
      </c>
      <c r="AN634" s="153"/>
      <c r="AO634" s="103">
        <f>SUM(AO644:AO645)</f>
        <v>79332.537429999997</v>
      </c>
      <c r="AP634" s="103">
        <f>AQ634+AR634+AS634</f>
        <v>0</v>
      </c>
      <c r="AQ634" s="153"/>
      <c r="AR634" s="153"/>
      <c r="AS634" s="103">
        <f>SUM(AS644:AS645)</f>
        <v>0</v>
      </c>
      <c r="AT634" s="103">
        <f>AU634+AV634+AW634</f>
        <v>79332.537429999997</v>
      </c>
      <c r="AU634" s="153">
        <f>AU644+AU645</f>
        <v>0</v>
      </c>
      <c r="AV634" s="153"/>
      <c r="AW634" s="103">
        <f>SUM(AW644:AW645)</f>
        <v>79332.537429999997</v>
      </c>
      <c r="AX634" s="415">
        <f>AZ634+BB634+BD634</f>
        <v>0</v>
      </c>
      <c r="AY634" s="415"/>
      <c r="AZ634" s="153">
        <f>AZ644+AZ645</f>
        <v>0</v>
      </c>
      <c r="BA634" s="153"/>
      <c r="BB634" s="153">
        <v>0</v>
      </c>
      <c r="BC634" s="153"/>
      <c r="BD634" s="415"/>
      <c r="BE634" s="415"/>
    </row>
    <row r="635" spans="2:57" s="275" customFormat="1" ht="69.75" hidden="1" customHeight="1" x14ac:dyDescent="0.25">
      <c r="B635" s="101"/>
      <c r="C635" s="323" t="s">
        <v>277</v>
      </c>
      <c r="D635" s="103"/>
      <c r="E635" s="153"/>
      <c r="F635" s="153"/>
      <c r="G635" s="153"/>
      <c r="H635" s="153"/>
      <c r="I635" s="153"/>
      <c r="J635" s="153"/>
      <c r="K635" s="106">
        <f>N635</f>
        <v>0</v>
      </c>
      <c r="L635" s="117"/>
      <c r="M635" s="117"/>
      <c r="N635" s="106">
        <v>0</v>
      </c>
      <c r="O635" s="106">
        <f>U635</f>
        <v>0</v>
      </c>
      <c r="P635" s="106"/>
      <c r="Q635" s="117"/>
      <c r="R635" s="117"/>
      <c r="S635" s="117"/>
      <c r="T635" s="117"/>
      <c r="U635" s="106">
        <v>0</v>
      </c>
      <c r="V635" s="106"/>
      <c r="W635" s="106">
        <f>AC635</f>
        <v>0</v>
      </c>
      <c r="X635" s="106"/>
      <c r="Y635" s="117"/>
      <c r="Z635" s="117"/>
      <c r="AA635" s="117"/>
      <c r="AB635" s="117"/>
      <c r="AC635" s="106">
        <v>0</v>
      </c>
      <c r="AD635" s="106"/>
      <c r="AE635" s="106">
        <f>AK635</f>
        <v>0</v>
      </c>
      <c r="AF635" s="106"/>
      <c r="AG635" s="117"/>
      <c r="AH635" s="117"/>
      <c r="AI635" s="117"/>
      <c r="AJ635" s="117"/>
      <c r="AK635" s="106">
        <v>0</v>
      </c>
      <c r="AL635" s="106"/>
      <c r="AM635" s="143"/>
      <c r="AN635" s="143"/>
      <c r="AO635" s="143"/>
      <c r="AP635" s="143"/>
      <c r="AQ635" s="143"/>
      <c r="AR635" s="143"/>
      <c r="AS635" s="143"/>
      <c r="AT635" s="143">
        <v>0</v>
      </c>
      <c r="AU635" s="153"/>
      <c r="AV635" s="153"/>
      <c r="AW635" s="103"/>
      <c r="AX635" s="106">
        <f>BD635</f>
        <v>0</v>
      </c>
      <c r="AY635" s="106"/>
      <c r="AZ635" s="117"/>
      <c r="BA635" s="117"/>
      <c r="BB635" s="117"/>
      <c r="BC635" s="117"/>
      <c r="BD635" s="106">
        <v>0</v>
      </c>
      <c r="BE635" s="106"/>
    </row>
    <row r="636" spans="2:57" s="124" customFormat="1" ht="69.75" hidden="1" customHeight="1" x14ac:dyDescent="0.25">
      <c r="B636" s="101"/>
      <c r="C636" s="176" t="s">
        <v>278</v>
      </c>
      <c r="D636" s="79"/>
      <c r="E636" s="123"/>
      <c r="F636" s="123"/>
      <c r="G636" s="123"/>
      <c r="H636" s="123"/>
      <c r="I636" s="123"/>
      <c r="J636" s="123"/>
      <c r="K636" s="106">
        <f>N636</f>
        <v>0</v>
      </c>
      <c r="L636" s="117"/>
      <c r="M636" s="117"/>
      <c r="N636" s="106">
        <v>0</v>
      </c>
      <c r="O636" s="106">
        <f>U636</f>
        <v>0</v>
      </c>
      <c r="P636" s="106"/>
      <c r="Q636" s="117"/>
      <c r="R636" s="117"/>
      <c r="S636" s="117"/>
      <c r="T636" s="117"/>
      <c r="U636" s="106">
        <v>0</v>
      </c>
      <c r="V636" s="106"/>
      <c r="W636" s="106">
        <f>AC636</f>
        <v>0</v>
      </c>
      <c r="X636" s="106"/>
      <c r="Y636" s="117"/>
      <c r="Z636" s="117"/>
      <c r="AA636" s="117"/>
      <c r="AB636" s="117"/>
      <c r="AC636" s="106">
        <v>0</v>
      </c>
      <c r="AD636" s="106"/>
      <c r="AE636" s="106">
        <f>AK636</f>
        <v>0</v>
      </c>
      <c r="AF636" s="106"/>
      <c r="AG636" s="117"/>
      <c r="AH636" s="117"/>
      <c r="AI636" s="117"/>
      <c r="AJ636" s="117"/>
      <c r="AK636" s="106">
        <v>0</v>
      </c>
      <c r="AL636" s="106"/>
      <c r="AM636" s="106"/>
      <c r="AN636" s="106"/>
      <c r="AO636" s="106"/>
      <c r="AP636" s="106"/>
      <c r="AQ636" s="106"/>
      <c r="AR636" s="106"/>
      <c r="AS636" s="106"/>
      <c r="AT636" s="106">
        <v>0</v>
      </c>
      <c r="AU636" s="123"/>
      <c r="AV636" s="123"/>
      <c r="AW636" s="79"/>
      <c r="AX636" s="106">
        <f>BD636</f>
        <v>0</v>
      </c>
      <c r="AY636" s="106"/>
      <c r="AZ636" s="117"/>
      <c r="BA636" s="117"/>
      <c r="BB636" s="117"/>
      <c r="BC636" s="117"/>
      <c r="BD636" s="106">
        <v>0</v>
      </c>
      <c r="BE636" s="106"/>
    </row>
    <row r="637" spans="2:57" s="305" customFormat="1" ht="82.5" customHeight="1" x14ac:dyDescent="0.25">
      <c r="B637" s="181" t="s">
        <v>60</v>
      </c>
      <c r="C637" s="324" t="s">
        <v>51</v>
      </c>
      <c r="D637" s="94"/>
      <c r="E637" s="97"/>
      <c r="F637" s="97"/>
      <c r="G637" s="97"/>
      <c r="H637" s="97"/>
      <c r="I637" s="97"/>
      <c r="J637" s="97"/>
      <c r="K637" s="518">
        <f>N637</f>
        <v>66835.887000000002</v>
      </c>
      <c r="L637" s="518">
        <f t="shared" ref="L637:AX637" si="770">L638+L643</f>
        <v>0</v>
      </c>
      <c r="M637" s="518">
        <f t="shared" si="770"/>
        <v>0</v>
      </c>
      <c r="N637" s="518">
        <f>N641+N642</f>
        <v>66835.887000000002</v>
      </c>
      <c r="O637" s="518">
        <f t="shared" si="770"/>
        <v>0</v>
      </c>
      <c r="P637" s="518">
        <f>O637/K637</f>
        <v>0</v>
      </c>
      <c r="Q637" s="518">
        <f t="shared" si="770"/>
        <v>0</v>
      </c>
      <c r="R637" s="518"/>
      <c r="S637" s="518">
        <f t="shared" si="770"/>
        <v>0</v>
      </c>
      <c r="T637" s="518"/>
      <c r="U637" s="518">
        <f>U641+U642</f>
        <v>0</v>
      </c>
      <c r="V637" s="518">
        <f>U637/N637</f>
        <v>0</v>
      </c>
      <c r="W637" s="518">
        <f t="shared" ref="W637" si="771">W638+W643</f>
        <v>0</v>
      </c>
      <c r="X637" s="325">
        <f>W637/K637</f>
        <v>0</v>
      </c>
      <c r="Y637" s="94">
        <v>0</v>
      </c>
      <c r="Z637" s="94"/>
      <c r="AA637" s="94">
        <f t="shared" ref="AA637" si="772">AA638+AA643</f>
        <v>0</v>
      </c>
      <c r="AB637" s="94"/>
      <c r="AC637" s="182">
        <f>AC641+AC642</f>
        <v>0</v>
      </c>
      <c r="AD637" s="195">
        <f>AC637/N637</f>
        <v>0</v>
      </c>
      <c r="AE637" s="182">
        <f>AK637</f>
        <v>66835.887000000002</v>
      </c>
      <c r="AF637" s="325">
        <f>AE637/K637</f>
        <v>1</v>
      </c>
      <c r="AG637" s="94">
        <f t="shared" ref="AG637" si="773">AG638+AG643</f>
        <v>0</v>
      </c>
      <c r="AH637" s="94"/>
      <c r="AI637" s="94">
        <f t="shared" ref="AI637" si="774">AI638+AI643</f>
        <v>0</v>
      </c>
      <c r="AJ637" s="94"/>
      <c r="AK637" s="182">
        <f>AK641+AK642</f>
        <v>66835.887000000002</v>
      </c>
      <c r="AL637" s="325">
        <f>AK637/N637</f>
        <v>1</v>
      </c>
      <c r="AM637" s="94">
        <f t="shared" si="770"/>
        <v>0</v>
      </c>
      <c r="AN637" s="94">
        <f t="shared" si="770"/>
        <v>0</v>
      </c>
      <c r="AO637" s="94">
        <f t="shared" si="770"/>
        <v>79332.537429999997</v>
      </c>
      <c r="AP637" s="94">
        <f t="shared" si="770"/>
        <v>0</v>
      </c>
      <c r="AQ637" s="94">
        <f t="shared" si="770"/>
        <v>0</v>
      </c>
      <c r="AR637" s="94">
        <f t="shared" si="770"/>
        <v>0</v>
      </c>
      <c r="AS637" s="94">
        <f t="shared" si="770"/>
        <v>0</v>
      </c>
      <c r="AT637" s="94">
        <f t="shared" si="770"/>
        <v>79332.537429999997</v>
      </c>
      <c r="AU637" s="94">
        <f t="shared" si="770"/>
        <v>0</v>
      </c>
      <c r="AV637" s="94">
        <f t="shared" si="770"/>
        <v>0</v>
      </c>
      <c r="AW637" s="94">
        <f t="shared" si="770"/>
        <v>79332.537429999997</v>
      </c>
      <c r="AX637" s="446">
        <f t="shared" si="770"/>
        <v>16901.863000000001</v>
      </c>
      <c r="AY637" s="325">
        <f>AX637/K637</f>
        <v>0.25288604309238838</v>
      </c>
      <c r="AZ637" s="416"/>
      <c r="BA637" s="416"/>
      <c r="BB637" s="416"/>
      <c r="BC637" s="416"/>
      <c r="BD637" s="182">
        <f t="shared" ref="BD637" si="775">BD638+BD643</f>
        <v>16901.863000000001</v>
      </c>
      <c r="BE637" s="325">
        <f>BD637/N637</f>
        <v>0.25288604309238838</v>
      </c>
    </row>
    <row r="638" spans="2:57" s="275" customFormat="1" ht="138.75" hidden="1" customHeight="1" x14ac:dyDescent="0.25">
      <c r="B638" s="101" t="s">
        <v>60</v>
      </c>
      <c r="C638" s="284" t="s">
        <v>279</v>
      </c>
      <c r="D638" s="103"/>
      <c r="E638" s="153"/>
      <c r="F638" s="153"/>
      <c r="G638" s="153"/>
      <c r="H638" s="153"/>
      <c r="I638" s="153"/>
      <c r="J638" s="153"/>
      <c r="K638" s="517">
        <f>L638</f>
        <v>0</v>
      </c>
      <c r="L638" s="517">
        <f>L639+L640</f>
        <v>0</v>
      </c>
      <c r="M638" s="517"/>
      <c r="N638" s="517"/>
      <c r="O638" s="517">
        <f>Q638</f>
        <v>0</v>
      </c>
      <c r="P638" s="517"/>
      <c r="Q638" s="517">
        <f>Q639+Q640</f>
        <v>0</v>
      </c>
      <c r="R638" s="517"/>
      <c r="S638" s="517"/>
      <c r="T638" s="517"/>
      <c r="U638" s="517"/>
      <c r="V638" s="517" t="e">
        <f t="shared" ref="V638:V643" si="776">U638/N638</f>
        <v>#DIV/0!</v>
      </c>
      <c r="W638" s="517">
        <f>Y638</f>
        <v>0</v>
      </c>
      <c r="X638" s="103"/>
      <c r="Y638" s="103"/>
      <c r="Z638" s="103"/>
      <c r="AA638" s="103"/>
      <c r="AB638" s="103"/>
      <c r="AC638" s="104"/>
      <c r="AD638" s="103"/>
      <c r="AE638" s="103">
        <f>AG638</f>
        <v>0</v>
      </c>
      <c r="AF638" s="103"/>
      <c r="AG638" s="103">
        <f>AG639+AG640</f>
        <v>0</v>
      </c>
      <c r="AH638" s="103"/>
      <c r="AI638" s="103"/>
      <c r="AJ638" s="103"/>
      <c r="AK638" s="104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53"/>
      <c r="AV638" s="153"/>
      <c r="AW638" s="103"/>
      <c r="AX638" s="448">
        <f>AZ638</f>
        <v>0</v>
      </c>
      <c r="AY638" s="325" t="e">
        <f t="shared" ref="AY638:AY645" si="777">AX638/K638</f>
        <v>#DIV/0!</v>
      </c>
      <c r="AZ638" s="415"/>
      <c r="BA638" s="415"/>
      <c r="BB638" s="415"/>
      <c r="BC638" s="415"/>
      <c r="BD638" s="415"/>
      <c r="BE638" s="325" t="e">
        <f t="shared" ref="BE638:BE654" si="778">BD638/N638</f>
        <v>#DIV/0!</v>
      </c>
    </row>
    <row r="639" spans="2:57" s="124" customFormat="1" ht="69.75" hidden="1" customHeight="1" x14ac:dyDescent="0.25">
      <c r="B639" s="101"/>
      <c r="C639" s="323" t="s">
        <v>277</v>
      </c>
      <c r="D639" s="79"/>
      <c r="E639" s="123"/>
      <c r="F639" s="123"/>
      <c r="G639" s="123"/>
      <c r="H639" s="123"/>
      <c r="I639" s="123"/>
      <c r="J639" s="123"/>
      <c r="K639" s="143">
        <f>L639</f>
        <v>0</v>
      </c>
      <c r="L639" s="143">
        <v>0</v>
      </c>
      <c r="M639" s="143">
        <v>0</v>
      </c>
      <c r="N639" s="143">
        <v>0</v>
      </c>
      <c r="O639" s="143">
        <f>Q639</f>
        <v>0</v>
      </c>
      <c r="P639" s="143"/>
      <c r="Q639" s="143">
        <v>0</v>
      </c>
      <c r="R639" s="143"/>
      <c r="S639" s="143">
        <v>0</v>
      </c>
      <c r="T639" s="143"/>
      <c r="U639" s="143">
        <v>0</v>
      </c>
      <c r="V639" s="143" t="e">
        <f t="shared" si="776"/>
        <v>#DIV/0!</v>
      </c>
      <c r="W639" s="143">
        <f>Y639</f>
        <v>0</v>
      </c>
      <c r="X639" s="143"/>
      <c r="Y639" s="143"/>
      <c r="Z639" s="143"/>
      <c r="AA639" s="143">
        <v>0</v>
      </c>
      <c r="AB639" s="143"/>
      <c r="AC639" s="144">
        <v>0</v>
      </c>
      <c r="AD639" s="143"/>
      <c r="AE639" s="143">
        <f>AG639</f>
        <v>0</v>
      </c>
      <c r="AF639" s="143"/>
      <c r="AG639" s="143">
        <v>0</v>
      </c>
      <c r="AH639" s="143"/>
      <c r="AI639" s="143">
        <v>0</v>
      </c>
      <c r="AJ639" s="143"/>
      <c r="AK639" s="144">
        <v>0</v>
      </c>
      <c r="AL639" s="143"/>
      <c r="AM639" s="106"/>
      <c r="AN639" s="106"/>
      <c r="AO639" s="106"/>
      <c r="AP639" s="106"/>
      <c r="AQ639" s="106"/>
      <c r="AR639" s="106"/>
      <c r="AS639" s="106"/>
      <c r="AT639" s="106"/>
      <c r="AU639" s="123"/>
      <c r="AV639" s="123"/>
      <c r="AW639" s="79"/>
      <c r="AX639" s="143">
        <f>AZ639</f>
        <v>0</v>
      </c>
      <c r="AY639" s="325" t="e">
        <f t="shared" si="777"/>
        <v>#DIV/0!</v>
      </c>
      <c r="AZ639" s="143"/>
      <c r="BA639" s="143"/>
      <c r="BB639" s="143"/>
      <c r="BC639" s="143"/>
      <c r="BD639" s="143">
        <v>0</v>
      </c>
      <c r="BE639" s="325" t="e">
        <f t="shared" si="778"/>
        <v>#DIV/0!</v>
      </c>
    </row>
    <row r="640" spans="2:57" s="124" customFormat="1" ht="66" hidden="1" customHeight="1" x14ac:dyDescent="0.25">
      <c r="B640" s="101"/>
      <c r="C640" s="176" t="s">
        <v>278</v>
      </c>
      <c r="D640" s="79"/>
      <c r="E640" s="123"/>
      <c r="F640" s="123"/>
      <c r="G640" s="123"/>
      <c r="H640" s="123"/>
      <c r="I640" s="123"/>
      <c r="J640" s="123"/>
      <c r="K640" s="106">
        <f>L640</f>
        <v>0</v>
      </c>
      <c r="L640" s="106">
        <v>0</v>
      </c>
      <c r="M640" s="106">
        <v>0</v>
      </c>
      <c r="N640" s="106">
        <v>0</v>
      </c>
      <c r="O640" s="106">
        <f>Q640</f>
        <v>0</v>
      </c>
      <c r="P640" s="106"/>
      <c r="Q640" s="106">
        <v>0</v>
      </c>
      <c r="R640" s="106"/>
      <c r="S640" s="106">
        <v>0</v>
      </c>
      <c r="T640" s="106"/>
      <c r="U640" s="106">
        <v>0</v>
      </c>
      <c r="V640" s="106" t="e">
        <f t="shared" si="776"/>
        <v>#DIV/0!</v>
      </c>
      <c r="W640" s="106">
        <f>Y640</f>
        <v>0</v>
      </c>
      <c r="X640" s="106"/>
      <c r="Y640" s="106"/>
      <c r="Z640" s="106"/>
      <c r="AA640" s="106">
        <v>0</v>
      </c>
      <c r="AB640" s="106"/>
      <c r="AC640" s="112">
        <v>0</v>
      </c>
      <c r="AD640" s="106"/>
      <c r="AE640" s="106">
        <f>AG640</f>
        <v>0</v>
      </c>
      <c r="AF640" s="106"/>
      <c r="AG640" s="106">
        <v>0</v>
      </c>
      <c r="AH640" s="106"/>
      <c r="AI640" s="106">
        <v>0</v>
      </c>
      <c r="AJ640" s="106"/>
      <c r="AK640" s="112">
        <v>0</v>
      </c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23"/>
      <c r="AV640" s="123"/>
      <c r="AW640" s="79"/>
      <c r="AX640" s="106">
        <f>AZ640</f>
        <v>0</v>
      </c>
      <c r="AY640" s="325" t="e">
        <f t="shared" si="777"/>
        <v>#DIV/0!</v>
      </c>
      <c r="AZ640" s="106"/>
      <c r="BA640" s="106"/>
      <c r="BB640" s="106"/>
      <c r="BC640" s="106"/>
      <c r="BD640" s="106">
        <v>0</v>
      </c>
      <c r="BE640" s="325" t="e">
        <f t="shared" si="778"/>
        <v>#DIV/0!</v>
      </c>
    </row>
    <row r="641" spans="2:57" s="86" customFormat="1" ht="53.25" customHeight="1" x14ac:dyDescent="0.25">
      <c r="B641" s="501"/>
      <c r="C641" s="567" t="s">
        <v>57</v>
      </c>
      <c r="D641" s="567"/>
      <c r="E641" s="84"/>
      <c r="F641" s="84"/>
      <c r="G641" s="84"/>
      <c r="H641" s="84"/>
      <c r="I641" s="84"/>
      <c r="J641" s="84"/>
      <c r="K641" s="515">
        <f>L641+M641+N641</f>
        <v>44779</v>
      </c>
      <c r="L641" s="84">
        <v>0</v>
      </c>
      <c r="M641" s="84">
        <v>0</v>
      </c>
      <c r="N641" s="515">
        <f>N644+N658+N661+N664+N667+N670</f>
        <v>44779</v>
      </c>
      <c r="O641" s="515">
        <f t="shared" ref="O641:O642" si="779">Q641+S641+U641</f>
        <v>0</v>
      </c>
      <c r="P641" s="450">
        <f>O641/K641</f>
        <v>0</v>
      </c>
      <c r="Q641" s="84">
        <v>0</v>
      </c>
      <c r="R641" s="84"/>
      <c r="S641" s="84">
        <v>0</v>
      </c>
      <c r="T641" s="84"/>
      <c r="U641" s="515">
        <f>U644+U658+U661+U664+U667+U670</f>
        <v>0</v>
      </c>
      <c r="V641" s="450">
        <f>U641/N641</f>
        <v>0</v>
      </c>
      <c r="W641" s="515">
        <f t="shared" ref="W641:W642" si="780">Y641+AA641+AC641</f>
        <v>0</v>
      </c>
      <c r="X641" s="191">
        <f>W641/K641</f>
        <v>0</v>
      </c>
      <c r="Y641" s="84"/>
      <c r="Z641" s="84"/>
      <c r="AA641" s="84"/>
      <c r="AB641" s="84"/>
      <c r="AC641" s="134">
        <f>AC644+AC658+AC661+AC664+AC667+AC670</f>
        <v>0</v>
      </c>
      <c r="AD641" s="191">
        <f t="shared" ref="AD641:AD642" si="781">AC641/N641</f>
        <v>0</v>
      </c>
      <c r="AE641" s="134">
        <f t="shared" ref="AE641:AE642" si="782">AG641+AI641+AK641</f>
        <v>44779</v>
      </c>
      <c r="AF641" s="502">
        <f>AE641/K641</f>
        <v>1</v>
      </c>
      <c r="AG641" s="84">
        <v>0</v>
      </c>
      <c r="AH641" s="84"/>
      <c r="AI641" s="84">
        <v>0</v>
      </c>
      <c r="AJ641" s="84"/>
      <c r="AK641" s="134">
        <f>AK644+AK658+AK661+AK664+AK667+AK670</f>
        <v>44779</v>
      </c>
      <c r="AL641" s="502">
        <f>AK641/N641</f>
        <v>1</v>
      </c>
      <c r="AM641" s="84">
        <v>0</v>
      </c>
      <c r="AN641" s="84"/>
      <c r="AO641" s="478">
        <f>AW641-AC641</f>
        <v>53152.800000000003</v>
      </c>
      <c r="AP641" s="478">
        <f>AQ641+AR641+AS641</f>
        <v>0</v>
      </c>
      <c r="AQ641" s="84"/>
      <c r="AR641" s="84"/>
      <c r="AS641" s="478"/>
      <c r="AT641" s="478">
        <f>AU641+AV641+AW641</f>
        <v>53152.800000000003</v>
      </c>
      <c r="AU641" s="84">
        <v>0</v>
      </c>
      <c r="AV641" s="84"/>
      <c r="AW641" s="478">
        <f>[5]безвозмездные_ФБ!$D$8</f>
        <v>53152.800000000003</v>
      </c>
      <c r="AX641" s="478">
        <f t="shared" ref="AX641:AX642" si="783">AZ641+BB641+BD641</f>
        <v>44779</v>
      </c>
      <c r="AY641" s="502">
        <f t="shared" ref="AY641:AY642" si="784">AX641/K641</f>
        <v>1</v>
      </c>
      <c r="AZ641" s="84"/>
      <c r="BA641" s="84"/>
      <c r="BB641" s="84"/>
      <c r="BC641" s="84"/>
      <c r="BD641" s="85">
        <f>N641-AC641</f>
        <v>44779</v>
      </c>
      <c r="BE641" s="502">
        <f t="shared" ref="BE641:BE642" si="785">BD641/N641</f>
        <v>1</v>
      </c>
    </row>
    <row r="642" spans="2:57" s="215" customFormat="1" ht="52.5" customHeight="1" x14ac:dyDescent="0.25">
      <c r="B642" s="319"/>
      <c r="C642" s="566" t="s">
        <v>394</v>
      </c>
      <c r="D642" s="566"/>
      <c r="E642" s="123"/>
      <c r="F642" s="123"/>
      <c r="G642" s="123"/>
      <c r="H642" s="123"/>
      <c r="I642" s="123"/>
      <c r="J642" s="123"/>
      <c r="K642" s="123">
        <f>L642+M642+N642</f>
        <v>22056.886999999999</v>
      </c>
      <c r="L642" s="123">
        <v>0</v>
      </c>
      <c r="M642" s="123">
        <v>0</v>
      </c>
      <c r="N642" s="514">
        <f>N645+N659+N662+N665+N668+N671</f>
        <v>22056.886999999999</v>
      </c>
      <c r="O642" s="514">
        <f t="shared" si="779"/>
        <v>0</v>
      </c>
      <c r="P642" s="540">
        <f>O642/K642</f>
        <v>0</v>
      </c>
      <c r="Q642" s="123">
        <v>0</v>
      </c>
      <c r="R642" s="123"/>
      <c r="S642" s="123">
        <v>0</v>
      </c>
      <c r="T642" s="123"/>
      <c r="U642" s="514">
        <f>U645+U659+U662+U665+U668+U671</f>
        <v>0</v>
      </c>
      <c r="V642" s="540">
        <f>U642/N642</f>
        <v>0</v>
      </c>
      <c r="W642" s="514">
        <f t="shared" si="780"/>
        <v>0</v>
      </c>
      <c r="X642" s="192">
        <f>W642/K642</f>
        <v>0</v>
      </c>
      <c r="Y642" s="123"/>
      <c r="Z642" s="123"/>
      <c r="AA642" s="123"/>
      <c r="AB642" s="123"/>
      <c r="AC642" s="111">
        <f>AC645+AC659+AC662+AC665+AC668+AC671</f>
        <v>0</v>
      </c>
      <c r="AD642" s="192">
        <f t="shared" si="781"/>
        <v>0</v>
      </c>
      <c r="AE642" s="111">
        <f t="shared" si="782"/>
        <v>22056.886999999999</v>
      </c>
      <c r="AF642" s="325">
        <f>AE642/K642</f>
        <v>1</v>
      </c>
      <c r="AG642" s="123">
        <v>0</v>
      </c>
      <c r="AH642" s="123"/>
      <c r="AI642" s="123">
        <v>0</v>
      </c>
      <c r="AJ642" s="123"/>
      <c r="AK642" s="111">
        <f>AK645+AK659+AK662+AK665+AK668+AK671</f>
        <v>22056.886999999999</v>
      </c>
      <c r="AL642" s="325">
        <f>AK642/N642</f>
        <v>1</v>
      </c>
      <c r="AM642" s="123">
        <v>0</v>
      </c>
      <c r="AN642" s="123"/>
      <c r="AO642" s="477">
        <f>AW642-AC642</f>
        <v>26179.737430000001</v>
      </c>
      <c r="AP642" s="477">
        <f>AQ642+AR642+AS642</f>
        <v>0</v>
      </c>
      <c r="AQ642" s="123"/>
      <c r="AR642" s="123"/>
      <c r="AS642" s="477"/>
      <c r="AT642" s="477">
        <f>AU642+AV642+AW642</f>
        <v>26179.737430000001</v>
      </c>
      <c r="AU642" s="123">
        <v>0</v>
      </c>
      <c r="AV642" s="123"/>
      <c r="AW642" s="477">
        <v>26179.737430000001</v>
      </c>
      <c r="AX642" s="477">
        <f t="shared" si="783"/>
        <v>22056.886999999999</v>
      </c>
      <c r="AY642" s="325">
        <f t="shared" si="784"/>
        <v>1</v>
      </c>
      <c r="AZ642" s="123"/>
      <c r="BA642" s="123"/>
      <c r="BB642" s="123"/>
      <c r="BC642" s="123"/>
      <c r="BD642" s="111">
        <f>N642-AC642</f>
        <v>22056.886999999999</v>
      </c>
      <c r="BE642" s="325">
        <f t="shared" si="785"/>
        <v>1</v>
      </c>
    </row>
    <row r="643" spans="2:57" s="275" customFormat="1" ht="150.75" customHeight="1" x14ac:dyDescent="0.25">
      <c r="B643" s="101" t="s">
        <v>60</v>
      </c>
      <c r="C643" s="176" t="s">
        <v>393</v>
      </c>
      <c r="D643" s="104"/>
      <c r="E643" s="153"/>
      <c r="F643" s="153"/>
      <c r="G643" s="153"/>
      <c r="H643" s="153"/>
      <c r="I643" s="153"/>
      <c r="J643" s="153"/>
      <c r="K643" s="106">
        <f>N643</f>
        <v>16901.863000000001</v>
      </c>
      <c r="L643" s="117"/>
      <c r="M643" s="117"/>
      <c r="N643" s="106">
        <f>N644+N645</f>
        <v>16901.863000000001</v>
      </c>
      <c r="O643" s="106">
        <f t="shared" ref="O643:O652" si="786">Q643+S643+U643</f>
        <v>0</v>
      </c>
      <c r="P643" s="541">
        <f>O643/K643</f>
        <v>0</v>
      </c>
      <c r="Q643" s="117"/>
      <c r="R643" s="117"/>
      <c r="S643" s="117"/>
      <c r="T643" s="117"/>
      <c r="U643" s="106">
        <f>U644+U645</f>
        <v>0</v>
      </c>
      <c r="V643" s="541">
        <f t="shared" si="776"/>
        <v>0</v>
      </c>
      <c r="W643" s="106">
        <f t="shared" ref="W643:W645" si="787">Y643+AA643+AC643</f>
        <v>0</v>
      </c>
      <c r="X643" s="328">
        <f>W643/K643</f>
        <v>0</v>
      </c>
      <c r="Y643" s="153"/>
      <c r="Z643" s="153"/>
      <c r="AA643" s="153"/>
      <c r="AB643" s="153"/>
      <c r="AC643" s="104">
        <f>AC644+AC645</f>
        <v>0</v>
      </c>
      <c r="AD643" s="195">
        <f>AC643/N643</f>
        <v>0</v>
      </c>
      <c r="AE643" s="104">
        <f t="shared" ref="AE643:AE645" si="788">AG643+AI643+AK643</f>
        <v>16901.863000000001</v>
      </c>
      <c r="AF643" s="325">
        <f>AE643/K643</f>
        <v>1</v>
      </c>
      <c r="AG643" s="153"/>
      <c r="AH643" s="153"/>
      <c r="AI643" s="153"/>
      <c r="AJ643" s="153"/>
      <c r="AK643" s="104">
        <f>AK644+AK645</f>
        <v>16901.863000000001</v>
      </c>
      <c r="AL643" s="325">
        <f>AK643/N643</f>
        <v>1</v>
      </c>
      <c r="AM643" s="153"/>
      <c r="AN643" s="153"/>
      <c r="AO643" s="103">
        <f>AO644+AO645</f>
        <v>79332.537429999997</v>
      </c>
      <c r="AP643" s="103"/>
      <c r="AQ643" s="153"/>
      <c r="AR643" s="153"/>
      <c r="AS643" s="103"/>
      <c r="AT643" s="103">
        <f>AU643+AV643+AW643</f>
        <v>79332.537429999997</v>
      </c>
      <c r="AU643" s="153"/>
      <c r="AV643" s="153"/>
      <c r="AW643" s="103">
        <f>AW644+AW645</f>
        <v>79332.537429999997</v>
      </c>
      <c r="AX643" s="448">
        <f t="shared" ref="AX643:AX645" si="789">AZ643+BB643+BD643</f>
        <v>16901.863000000001</v>
      </c>
      <c r="AY643" s="325">
        <f t="shared" si="777"/>
        <v>1</v>
      </c>
      <c r="AZ643" s="153"/>
      <c r="BA643" s="153"/>
      <c r="BB643" s="153"/>
      <c r="BC643" s="153"/>
      <c r="BD643" s="104">
        <f>BD644+BD645</f>
        <v>16901.863000000001</v>
      </c>
      <c r="BE643" s="325">
        <f t="shared" si="778"/>
        <v>1</v>
      </c>
    </row>
    <row r="644" spans="2:57" s="86" customFormat="1" ht="60" customHeight="1" x14ac:dyDescent="0.25">
      <c r="B644" s="501"/>
      <c r="C644" s="567" t="s">
        <v>57</v>
      </c>
      <c r="D644" s="567"/>
      <c r="E644" s="84"/>
      <c r="F644" s="84"/>
      <c r="G644" s="84"/>
      <c r="H644" s="84"/>
      <c r="I644" s="84"/>
      <c r="J644" s="84"/>
      <c r="K644" s="515">
        <f>L644+M644+N644</f>
        <v>11324.2</v>
      </c>
      <c r="L644" s="84">
        <v>0</v>
      </c>
      <c r="M644" s="84">
        <v>0</v>
      </c>
      <c r="N644" s="515">
        <f>'[2]2023_2025'!$BK$667</f>
        <v>11324.2</v>
      </c>
      <c r="O644" s="515">
        <f t="shared" si="786"/>
        <v>0</v>
      </c>
      <c r="P644" s="450">
        <f>O644/K644</f>
        <v>0</v>
      </c>
      <c r="Q644" s="84">
        <v>0</v>
      </c>
      <c r="R644" s="84"/>
      <c r="S644" s="84">
        <v>0</v>
      </c>
      <c r="T644" s="84"/>
      <c r="U644" s="84"/>
      <c r="V644" s="450">
        <f>U644/N644</f>
        <v>0</v>
      </c>
      <c r="W644" s="515">
        <f t="shared" si="787"/>
        <v>0</v>
      </c>
      <c r="X644" s="191">
        <f>W644/K644</f>
        <v>0</v>
      </c>
      <c r="Y644" s="84"/>
      <c r="Z644" s="84"/>
      <c r="AA644" s="84"/>
      <c r="AB644" s="84"/>
      <c r="AC644" s="85"/>
      <c r="AD644" s="191">
        <f t="shared" ref="AD644:AD645" si="790">AC644/N644</f>
        <v>0</v>
      </c>
      <c r="AE644" s="134">
        <f t="shared" si="788"/>
        <v>11324.2</v>
      </c>
      <c r="AF644" s="502">
        <f>AE644/K644</f>
        <v>1</v>
      </c>
      <c r="AG644" s="84">
        <v>0</v>
      </c>
      <c r="AH644" s="84"/>
      <c r="AI644" s="84">
        <v>0</v>
      </c>
      <c r="AJ644" s="84"/>
      <c r="AK644" s="134">
        <f>'[2]2023_2025'!$BK$667</f>
        <v>11324.2</v>
      </c>
      <c r="AL644" s="502">
        <f>AK644/N644</f>
        <v>1</v>
      </c>
      <c r="AM644" s="84">
        <v>0</v>
      </c>
      <c r="AN644" s="84"/>
      <c r="AO644" s="478">
        <f>AW644-AC644</f>
        <v>53152.800000000003</v>
      </c>
      <c r="AP644" s="478">
        <f>AQ644+AR644+AS644</f>
        <v>0</v>
      </c>
      <c r="AQ644" s="84"/>
      <c r="AR644" s="84"/>
      <c r="AS644" s="478"/>
      <c r="AT644" s="478">
        <f>AU644+AV644+AW644</f>
        <v>53152.800000000003</v>
      </c>
      <c r="AU644" s="84">
        <v>0</v>
      </c>
      <c r="AV644" s="84"/>
      <c r="AW644" s="478">
        <f>[5]безвозмездные_ФБ!$D$8</f>
        <v>53152.800000000003</v>
      </c>
      <c r="AX644" s="478">
        <f t="shared" si="789"/>
        <v>11324.2</v>
      </c>
      <c r="AY644" s="502">
        <f t="shared" si="777"/>
        <v>1</v>
      </c>
      <c r="AZ644" s="84"/>
      <c r="BA644" s="84"/>
      <c r="BB644" s="84"/>
      <c r="BC644" s="84"/>
      <c r="BD644" s="85">
        <f>N644-AC644</f>
        <v>11324.2</v>
      </c>
      <c r="BE644" s="502">
        <f t="shared" si="778"/>
        <v>1</v>
      </c>
    </row>
    <row r="645" spans="2:57" s="91" customFormat="1" ht="52.5" customHeight="1" x14ac:dyDescent="0.25">
      <c r="B645" s="321"/>
      <c r="C645" s="566" t="s">
        <v>394</v>
      </c>
      <c r="D645" s="566"/>
      <c r="E645" s="117"/>
      <c r="F645" s="117"/>
      <c r="G645" s="117"/>
      <c r="H645" s="117"/>
      <c r="I645" s="117"/>
      <c r="J645" s="117"/>
      <c r="K645" s="117">
        <f>L645+M645+N645</f>
        <v>5577.6629999999996</v>
      </c>
      <c r="L645" s="117">
        <v>0</v>
      </c>
      <c r="M645" s="117">
        <v>0</v>
      </c>
      <c r="N645" s="106">
        <f>'[2]2023_2025'!$BK$668</f>
        <v>5577.6629999999996</v>
      </c>
      <c r="O645" s="106">
        <f t="shared" si="786"/>
        <v>0</v>
      </c>
      <c r="P645" s="541">
        <f>O645/K645</f>
        <v>0</v>
      </c>
      <c r="Q645" s="117">
        <v>0</v>
      </c>
      <c r="R645" s="117"/>
      <c r="S645" s="117">
        <v>0</v>
      </c>
      <c r="T645" s="117"/>
      <c r="U645" s="106"/>
      <c r="V645" s="541">
        <f>U645/N645</f>
        <v>0</v>
      </c>
      <c r="W645" s="106">
        <f t="shared" si="787"/>
        <v>0</v>
      </c>
      <c r="X645" s="328">
        <f>W645/K645</f>
        <v>0</v>
      </c>
      <c r="Y645" s="117"/>
      <c r="Z645" s="117"/>
      <c r="AA645" s="117"/>
      <c r="AB645" s="117"/>
      <c r="AC645" s="112"/>
      <c r="AD645" s="328">
        <f t="shared" si="790"/>
        <v>0</v>
      </c>
      <c r="AE645" s="112">
        <f t="shared" si="788"/>
        <v>5577.6629999999996</v>
      </c>
      <c r="AF645" s="325">
        <f>AE645/K645</f>
        <v>1</v>
      </c>
      <c r="AG645" s="117">
        <v>0</v>
      </c>
      <c r="AH645" s="117"/>
      <c r="AI645" s="117">
        <v>0</v>
      </c>
      <c r="AJ645" s="117"/>
      <c r="AK645" s="112">
        <f>'[2]2023_2025'!$BK$668</f>
        <v>5577.6629999999996</v>
      </c>
      <c r="AL645" s="325">
        <f>AK645/N645</f>
        <v>1</v>
      </c>
      <c r="AM645" s="117">
        <v>0</v>
      </c>
      <c r="AN645" s="117"/>
      <c r="AO645" s="106">
        <f>AW645-AC645</f>
        <v>26179.737430000001</v>
      </c>
      <c r="AP645" s="106">
        <f>AQ645+AR645+AS645</f>
        <v>0</v>
      </c>
      <c r="AQ645" s="117"/>
      <c r="AR645" s="117"/>
      <c r="AS645" s="106"/>
      <c r="AT645" s="106">
        <f>AU645+AV645+AW645</f>
        <v>26179.737430000001</v>
      </c>
      <c r="AU645" s="117">
        <v>0</v>
      </c>
      <c r="AV645" s="117"/>
      <c r="AW645" s="106">
        <v>26179.737430000001</v>
      </c>
      <c r="AX645" s="106">
        <f t="shared" si="789"/>
        <v>5577.6629999999996</v>
      </c>
      <c r="AY645" s="325">
        <f t="shared" si="777"/>
        <v>1</v>
      </c>
      <c r="AZ645" s="117"/>
      <c r="BA645" s="117"/>
      <c r="BB645" s="117"/>
      <c r="BC645" s="117"/>
      <c r="BD645" s="112">
        <f>N645-AC645</f>
        <v>5577.6629999999996</v>
      </c>
      <c r="BE645" s="325">
        <f t="shared" si="778"/>
        <v>1</v>
      </c>
    </row>
    <row r="646" spans="2:57" s="91" customFormat="1" ht="106.5" hidden="1" customHeight="1" x14ac:dyDescent="0.25">
      <c r="B646" s="321"/>
      <c r="C646" s="176"/>
      <c r="D646" s="106"/>
      <c r="E646" s="117"/>
      <c r="F646" s="117"/>
      <c r="G646" s="117"/>
      <c r="H646" s="117"/>
      <c r="I646" s="117"/>
      <c r="J646" s="117"/>
      <c r="K646" s="117"/>
      <c r="L646" s="117"/>
      <c r="M646" s="117"/>
      <c r="N646" s="106"/>
      <c r="O646" s="106"/>
      <c r="P646" s="106"/>
      <c r="Q646" s="117"/>
      <c r="R646" s="117"/>
      <c r="S646" s="117"/>
      <c r="T646" s="117"/>
      <c r="U646" s="106"/>
      <c r="V646" s="106"/>
      <c r="W646" s="106"/>
      <c r="X646" s="106"/>
      <c r="Y646" s="117"/>
      <c r="Z646" s="117"/>
      <c r="AA646" s="117"/>
      <c r="AB646" s="117"/>
      <c r="AC646" s="106"/>
      <c r="AD646" s="106"/>
      <c r="AE646" s="106"/>
      <c r="AF646" s="106"/>
      <c r="AG646" s="117"/>
      <c r="AH646" s="117"/>
      <c r="AI646" s="117"/>
      <c r="AJ646" s="117"/>
      <c r="AK646" s="106"/>
      <c r="AL646" s="106"/>
      <c r="AM646" s="117"/>
      <c r="AN646" s="117"/>
      <c r="AO646" s="106"/>
      <c r="AP646" s="106"/>
      <c r="AQ646" s="117"/>
      <c r="AR646" s="117"/>
      <c r="AS646" s="106"/>
      <c r="AT646" s="106"/>
      <c r="AU646" s="117"/>
      <c r="AV646" s="117"/>
      <c r="AW646" s="106"/>
      <c r="AX646" s="106"/>
      <c r="AY646" s="106"/>
      <c r="AZ646" s="117"/>
      <c r="BA646" s="117"/>
      <c r="BB646" s="117"/>
      <c r="BC646" s="117"/>
      <c r="BD646" s="106"/>
      <c r="BE646" s="325" t="e">
        <f t="shared" si="778"/>
        <v>#DIV/0!</v>
      </c>
    </row>
    <row r="647" spans="2:57" s="91" customFormat="1" ht="51.75" hidden="1" customHeight="1" x14ac:dyDescent="0.25">
      <c r="B647" s="563" t="s">
        <v>280</v>
      </c>
      <c r="C647" s="563"/>
      <c r="D647" s="563"/>
      <c r="E647" s="563"/>
      <c r="F647" s="563"/>
      <c r="G647" s="563"/>
      <c r="H647" s="563"/>
      <c r="I647" s="563"/>
      <c r="J647" s="563"/>
      <c r="K647" s="563"/>
      <c r="L647" s="563"/>
      <c r="M647" s="563"/>
      <c r="N647" s="563"/>
      <c r="O647" s="563"/>
      <c r="P647" s="563"/>
      <c r="Q647" s="563"/>
      <c r="R647" s="563"/>
      <c r="S647" s="563"/>
      <c r="T647" s="563"/>
      <c r="U647" s="563"/>
      <c r="V647" s="563"/>
      <c r="W647" s="563"/>
      <c r="X647" s="563"/>
      <c r="Y647" s="563"/>
      <c r="Z647" s="563"/>
      <c r="AA647" s="563"/>
      <c r="AB647" s="563"/>
      <c r="AC647" s="563"/>
      <c r="AD647" s="563"/>
      <c r="AE647" s="563"/>
      <c r="AF647" s="563"/>
      <c r="AG647" s="563"/>
      <c r="AH647" s="563"/>
      <c r="AI647" s="563"/>
      <c r="AJ647" s="563"/>
      <c r="AK647" s="563"/>
      <c r="AL647" s="563"/>
      <c r="AM647" s="563"/>
      <c r="AN647" s="563"/>
      <c r="AO647" s="563"/>
      <c r="AP647" s="563"/>
      <c r="AQ647" s="563"/>
      <c r="AR647" s="563"/>
      <c r="AS647" s="563"/>
      <c r="AT647" s="563"/>
      <c r="AU647" s="563"/>
      <c r="AV647" s="563"/>
      <c r="AW647" s="563"/>
      <c r="AX647" s="119"/>
      <c r="AY647" s="119"/>
      <c r="AZ647" s="119"/>
      <c r="BE647" s="325" t="e">
        <f t="shared" si="778"/>
        <v>#DIV/0!</v>
      </c>
    </row>
    <row r="648" spans="2:57" s="275" customFormat="1" ht="198" hidden="1" customHeight="1" x14ac:dyDescent="0.25">
      <c r="B648" s="101">
        <v>1</v>
      </c>
      <c r="C648" s="277" t="s">
        <v>281</v>
      </c>
      <c r="D648" s="153"/>
      <c r="E648" s="153">
        <f>F648+G648</f>
        <v>0</v>
      </c>
      <c r="F648" s="153">
        <v>0</v>
      </c>
      <c r="G648" s="153">
        <v>0</v>
      </c>
      <c r="H648" s="153">
        <f>I648+J648</f>
        <v>0</v>
      </c>
      <c r="I648" s="153">
        <f>L648-F648</f>
        <v>0</v>
      </c>
      <c r="J648" s="153">
        <v>0</v>
      </c>
      <c r="K648" s="410">
        <f>L648+N648</f>
        <v>0</v>
      </c>
      <c r="L648" s="153">
        <f>SUM(L649:L654)</f>
        <v>0</v>
      </c>
      <c r="M648" s="153">
        <v>0</v>
      </c>
      <c r="N648" s="153">
        <v>0</v>
      </c>
      <c r="O648" s="153">
        <f t="shared" si="786"/>
        <v>0</v>
      </c>
      <c r="P648" s="153"/>
      <c r="Q648" s="153">
        <f>SUM(Q649:Q654)</f>
        <v>0</v>
      </c>
      <c r="R648" s="153"/>
      <c r="S648" s="153"/>
      <c r="T648" s="153"/>
      <c r="U648" s="153"/>
      <c r="V648" s="153"/>
      <c r="W648" s="153">
        <f t="shared" ref="W648:W652" si="791">Y648+AA648+AC648</f>
        <v>0</v>
      </c>
      <c r="X648" s="153"/>
      <c r="Y648" s="153">
        <f>SUM(Y649:Y654)</f>
        <v>0</v>
      </c>
      <c r="Z648" s="153"/>
      <c r="AA648" s="153"/>
      <c r="AB648" s="153"/>
      <c r="AC648" s="153"/>
      <c r="AD648" s="153"/>
      <c r="AE648" s="153">
        <f t="shared" ref="AE648:AE652" si="792">AG648+AI648+AK648</f>
        <v>0</v>
      </c>
      <c r="AF648" s="153"/>
      <c r="AG648" s="153">
        <f>SUM(AG649:AG654)</f>
        <v>0</v>
      </c>
      <c r="AH648" s="153"/>
      <c r="AI648" s="153"/>
      <c r="AJ648" s="153"/>
      <c r="AK648" s="153"/>
      <c r="AL648" s="153"/>
      <c r="AM648" s="153">
        <f>SUM(AM649:AM654)</f>
        <v>0</v>
      </c>
      <c r="AN648" s="153"/>
      <c r="AO648" s="153">
        <v>0</v>
      </c>
      <c r="AP648" s="103" t="e">
        <f>AQ648</f>
        <v>#REF!</v>
      </c>
      <c r="AQ648" s="153" t="e">
        <f>AQ650+AQ651+AQ652+AQ653+AQ654</f>
        <v>#REF!</v>
      </c>
      <c r="AR648" s="153"/>
      <c r="AS648" s="153"/>
      <c r="AT648" s="103">
        <f t="shared" ref="AT648:AT654" si="793">AU648</f>
        <v>0</v>
      </c>
      <c r="AU648" s="153">
        <f>SUM(AU649:AU654)</f>
        <v>0</v>
      </c>
      <c r="AV648" s="153"/>
      <c r="AW648" s="153">
        <v>0</v>
      </c>
      <c r="AX648" s="153">
        <f t="shared" ref="AX648:AX652" si="794">AZ648+BB648+BD648</f>
        <v>0</v>
      </c>
      <c r="AY648" s="153"/>
      <c r="AZ648" s="153"/>
      <c r="BA648" s="153"/>
      <c r="BB648" s="153"/>
      <c r="BC648" s="153"/>
      <c r="BD648" s="153"/>
      <c r="BE648" s="325" t="e">
        <f t="shared" si="778"/>
        <v>#DIV/0!</v>
      </c>
    </row>
    <row r="649" spans="2:57" s="120" customFormat="1" ht="75" hidden="1" customHeight="1" x14ac:dyDescent="0.25">
      <c r="B649" s="321"/>
      <c r="C649" s="176" t="s">
        <v>273</v>
      </c>
      <c r="D649" s="117"/>
      <c r="E649" s="117"/>
      <c r="F649" s="117"/>
      <c r="G649" s="117"/>
      <c r="H649" s="117"/>
      <c r="I649" s="117"/>
      <c r="J649" s="117"/>
      <c r="K649" s="117">
        <f t="shared" ref="K649:K654" si="795">L649</f>
        <v>0</v>
      </c>
      <c r="L649" s="106">
        <v>0</v>
      </c>
      <c r="M649" s="117"/>
      <c r="N649" s="117"/>
      <c r="O649" s="117">
        <f t="shared" si="786"/>
        <v>0</v>
      </c>
      <c r="P649" s="117"/>
      <c r="Q649" s="117">
        <v>0</v>
      </c>
      <c r="R649" s="117"/>
      <c r="S649" s="117"/>
      <c r="T649" s="117"/>
      <c r="U649" s="117"/>
      <c r="V649" s="117"/>
      <c r="W649" s="117">
        <f t="shared" si="791"/>
        <v>0</v>
      </c>
      <c r="X649" s="117"/>
      <c r="Y649" s="117">
        <v>0</v>
      </c>
      <c r="Z649" s="117"/>
      <c r="AA649" s="117"/>
      <c r="AB649" s="117"/>
      <c r="AC649" s="117"/>
      <c r="AD649" s="117"/>
      <c r="AE649" s="117">
        <f t="shared" si="792"/>
        <v>0</v>
      </c>
      <c r="AF649" s="117"/>
      <c r="AG649" s="117">
        <v>0</v>
      </c>
      <c r="AH649" s="117"/>
      <c r="AI649" s="117"/>
      <c r="AJ649" s="117"/>
      <c r="AK649" s="117"/>
      <c r="AL649" s="117"/>
      <c r="AM649" s="106">
        <f>AU649-AA649</f>
        <v>0</v>
      </c>
      <c r="AN649" s="117"/>
      <c r="AO649" s="117"/>
      <c r="AP649" s="106"/>
      <c r="AQ649" s="117"/>
      <c r="AR649" s="117"/>
      <c r="AS649" s="117"/>
      <c r="AT649" s="117">
        <f t="shared" si="793"/>
        <v>0</v>
      </c>
      <c r="AU649" s="117">
        <v>0</v>
      </c>
      <c r="AV649" s="117"/>
      <c r="AW649" s="117"/>
      <c r="AX649" s="117">
        <f t="shared" si="794"/>
        <v>0</v>
      </c>
      <c r="AY649" s="117"/>
      <c r="AZ649" s="117"/>
      <c r="BA649" s="117"/>
      <c r="BB649" s="117"/>
      <c r="BC649" s="117"/>
      <c r="BD649" s="117"/>
      <c r="BE649" s="325" t="e">
        <f t="shared" si="778"/>
        <v>#DIV/0!</v>
      </c>
    </row>
    <row r="650" spans="2:57" s="215" customFormat="1" ht="102.75" hidden="1" customHeight="1" x14ac:dyDescent="0.35">
      <c r="B650" s="319" t="s">
        <v>60</v>
      </c>
      <c r="C650" s="176" t="s">
        <v>282</v>
      </c>
      <c r="D650" s="123"/>
      <c r="E650" s="123"/>
      <c r="F650" s="123"/>
      <c r="G650" s="123"/>
      <c r="H650" s="123"/>
      <c r="I650" s="123"/>
      <c r="J650" s="123"/>
      <c r="K650" s="117">
        <f>L650</f>
        <v>0</v>
      </c>
      <c r="L650" s="117">
        <v>0</v>
      </c>
      <c r="M650" s="117"/>
      <c r="N650" s="329"/>
      <c r="O650" s="117">
        <f t="shared" si="786"/>
        <v>0</v>
      </c>
      <c r="P650" s="117"/>
      <c r="Q650" s="117">
        <v>0</v>
      </c>
      <c r="R650" s="117"/>
      <c r="S650" s="117"/>
      <c r="T650" s="117"/>
      <c r="U650" s="117"/>
      <c r="V650" s="117"/>
      <c r="W650" s="117">
        <f t="shared" si="791"/>
        <v>0</v>
      </c>
      <c r="X650" s="117"/>
      <c r="Y650" s="117">
        <v>0</v>
      </c>
      <c r="Z650" s="117"/>
      <c r="AA650" s="117"/>
      <c r="AB650" s="117"/>
      <c r="AC650" s="117"/>
      <c r="AD650" s="117"/>
      <c r="AE650" s="117">
        <f t="shared" si="792"/>
        <v>0</v>
      </c>
      <c r="AF650" s="117"/>
      <c r="AG650" s="117">
        <v>0</v>
      </c>
      <c r="AH650" s="117"/>
      <c r="AI650" s="117"/>
      <c r="AJ650" s="117"/>
      <c r="AK650" s="117"/>
      <c r="AL650" s="117"/>
      <c r="AM650" s="117">
        <f>AU650-AA650</f>
        <v>0</v>
      </c>
      <c r="AN650" s="117"/>
      <c r="AO650" s="117"/>
      <c r="AP650" s="117" t="e">
        <f>AQ650</f>
        <v>#REF!</v>
      </c>
      <c r="AQ650" s="117" t="e">
        <f>#REF!-AA650</f>
        <v>#REF!</v>
      </c>
      <c r="AR650" s="117"/>
      <c r="AS650" s="117"/>
      <c r="AT650" s="117">
        <f>AU650</f>
        <v>0</v>
      </c>
      <c r="AU650" s="112">
        <v>0</v>
      </c>
      <c r="AV650" s="117"/>
      <c r="AW650" s="117"/>
      <c r="AX650" s="117">
        <f t="shared" si="794"/>
        <v>0</v>
      </c>
      <c r="AY650" s="117"/>
      <c r="AZ650" s="117"/>
      <c r="BA650" s="117"/>
      <c r="BB650" s="117"/>
      <c r="BC650" s="117"/>
      <c r="BD650" s="117"/>
      <c r="BE650" s="325" t="e">
        <f t="shared" si="778"/>
        <v>#DIV/0!</v>
      </c>
    </row>
    <row r="651" spans="2:57" s="215" customFormat="1" ht="98.25" hidden="1" customHeight="1" x14ac:dyDescent="0.25">
      <c r="B651" s="319" t="s">
        <v>67</v>
      </c>
      <c r="C651" s="176" t="s">
        <v>283</v>
      </c>
      <c r="D651" s="123"/>
      <c r="E651" s="123"/>
      <c r="F651" s="123"/>
      <c r="G651" s="123"/>
      <c r="H651" s="123"/>
      <c r="I651" s="123"/>
      <c r="J651" s="123"/>
      <c r="K651" s="117">
        <f t="shared" si="795"/>
        <v>0</v>
      </c>
      <c r="L651" s="117">
        <v>0</v>
      </c>
      <c r="M651" s="117"/>
      <c r="N651" s="117"/>
      <c r="O651" s="117">
        <f t="shared" si="786"/>
        <v>0</v>
      </c>
      <c r="P651" s="117"/>
      <c r="Q651" s="117">
        <v>0</v>
      </c>
      <c r="R651" s="117"/>
      <c r="S651" s="117"/>
      <c r="T651" s="117"/>
      <c r="U651" s="117"/>
      <c r="V651" s="117"/>
      <c r="W651" s="117">
        <f t="shared" si="791"/>
        <v>0</v>
      </c>
      <c r="X651" s="117"/>
      <c r="Y651" s="117">
        <v>0</v>
      </c>
      <c r="Z651" s="117"/>
      <c r="AA651" s="117"/>
      <c r="AB651" s="117"/>
      <c r="AC651" s="117"/>
      <c r="AD651" s="117"/>
      <c r="AE651" s="117">
        <f t="shared" si="792"/>
        <v>0</v>
      </c>
      <c r="AF651" s="117"/>
      <c r="AG651" s="117">
        <v>0</v>
      </c>
      <c r="AH651" s="117"/>
      <c r="AI651" s="117"/>
      <c r="AJ651" s="117"/>
      <c r="AK651" s="117"/>
      <c r="AL651" s="117"/>
      <c r="AM651" s="117"/>
      <c r="AN651" s="117"/>
      <c r="AO651" s="117"/>
      <c r="AP651" s="117">
        <f>AQ651</f>
        <v>0</v>
      </c>
      <c r="AQ651" s="117">
        <f>AU651-AA651</f>
        <v>0</v>
      </c>
      <c r="AR651" s="117"/>
      <c r="AS651" s="117"/>
      <c r="AT651" s="117">
        <f t="shared" si="793"/>
        <v>0</v>
      </c>
      <c r="AU651" s="117">
        <v>0</v>
      </c>
      <c r="AV651" s="117"/>
      <c r="AW651" s="117"/>
      <c r="AX651" s="117">
        <f t="shared" si="794"/>
        <v>0</v>
      </c>
      <c r="AY651" s="117"/>
      <c r="AZ651" s="117"/>
      <c r="BA651" s="117"/>
      <c r="BB651" s="117"/>
      <c r="BC651" s="117"/>
      <c r="BD651" s="117"/>
      <c r="BE651" s="325" t="e">
        <f t="shared" si="778"/>
        <v>#DIV/0!</v>
      </c>
    </row>
    <row r="652" spans="2:57" s="215" customFormat="1" ht="100.5" hidden="1" customHeight="1" x14ac:dyDescent="0.25">
      <c r="B652" s="319" t="s">
        <v>71</v>
      </c>
      <c r="C652" s="176" t="s">
        <v>284</v>
      </c>
      <c r="D652" s="123"/>
      <c r="E652" s="123"/>
      <c r="F652" s="123"/>
      <c r="G652" s="123"/>
      <c r="H652" s="123"/>
      <c r="I652" s="123"/>
      <c r="J652" s="123"/>
      <c r="K652" s="117">
        <f t="shared" si="795"/>
        <v>0</v>
      </c>
      <c r="L652" s="117">
        <v>0</v>
      </c>
      <c r="M652" s="117"/>
      <c r="N652" s="117"/>
      <c r="O652" s="117">
        <f t="shared" si="786"/>
        <v>0</v>
      </c>
      <c r="P652" s="117"/>
      <c r="Q652" s="117">
        <v>0</v>
      </c>
      <c r="R652" s="117"/>
      <c r="S652" s="117"/>
      <c r="T652" s="117"/>
      <c r="U652" s="117"/>
      <c r="V652" s="117"/>
      <c r="W652" s="117">
        <f t="shared" si="791"/>
        <v>0</v>
      </c>
      <c r="X652" s="117"/>
      <c r="Y652" s="117">
        <v>0</v>
      </c>
      <c r="Z652" s="117"/>
      <c r="AA652" s="117"/>
      <c r="AB652" s="117"/>
      <c r="AC652" s="117"/>
      <c r="AD652" s="117"/>
      <c r="AE652" s="117">
        <f t="shared" si="792"/>
        <v>0</v>
      </c>
      <c r="AF652" s="117"/>
      <c r="AG652" s="117">
        <v>0</v>
      </c>
      <c r="AH652" s="117"/>
      <c r="AI652" s="117"/>
      <c r="AJ652" s="117"/>
      <c r="AK652" s="117"/>
      <c r="AL652" s="117"/>
      <c r="AM652" s="117"/>
      <c r="AN652" s="117"/>
      <c r="AO652" s="117"/>
      <c r="AP652" s="117">
        <f>AQ652</f>
        <v>0</v>
      </c>
      <c r="AQ652" s="117">
        <f>AU652-AA652</f>
        <v>0</v>
      </c>
      <c r="AR652" s="117"/>
      <c r="AS652" s="117"/>
      <c r="AT652" s="117">
        <f t="shared" si="793"/>
        <v>0</v>
      </c>
      <c r="AU652" s="117">
        <v>0</v>
      </c>
      <c r="AV652" s="117"/>
      <c r="AW652" s="117"/>
      <c r="AX652" s="117">
        <f t="shared" si="794"/>
        <v>0</v>
      </c>
      <c r="AY652" s="117"/>
      <c r="AZ652" s="117"/>
      <c r="BA652" s="117"/>
      <c r="BB652" s="117"/>
      <c r="BC652" s="117"/>
      <c r="BD652" s="117"/>
      <c r="BE652" s="325" t="e">
        <f t="shared" si="778"/>
        <v>#DIV/0!</v>
      </c>
    </row>
    <row r="653" spans="2:57" s="215" customFormat="1" ht="99" hidden="1" customHeight="1" x14ac:dyDescent="0.25">
      <c r="B653" s="319" t="s">
        <v>31</v>
      </c>
      <c r="C653" s="176" t="s">
        <v>285</v>
      </c>
      <c r="D653" s="123"/>
      <c r="E653" s="123"/>
      <c r="F653" s="123"/>
      <c r="G653" s="123"/>
      <c r="H653" s="123"/>
      <c r="I653" s="123"/>
      <c r="J653" s="123"/>
      <c r="K653" s="117">
        <f t="shared" si="795"/>
        <v>0</v>
      </c>
      <c r="L653" s="117">
        <v>0</v>
      </c>
      <c r="M653" s="117"/>
      <c r="N653" s="117"/>
      <c r="O653" s="117">
        <f>Q653+S653+U653</f>
        <v>0</v>
      </c>
      <c r="P653" s="117"/>
      <c r="Q653" s="117">
        <v>0</v>
      </c>
      <c r="R653" s="117"/>
      <c r="S653" s="117"/>
      <c r="T653" s="117"/>
      <c r="U653" s="117"/>
      <c r="V653" s="117"/>
      <c r="W653" s="117">
        <f>Y653+AA653+AC653</f>
        <v>0</v>
      </c>
      <c r="X653" s="117"/>
      <c r="Y653" s="117">
        <v>0</v>
      </c>
      <c r="Z653" s="117"/>
      <c r="AA653" s="117"/>
      <c r="AB653" s="117"/>
      <c r="AC653" s="117"/>
      <c r="AD653" s="117"/>
      <c r="AE653" s="117">
        <f>AG653+AI653+AK653</f>
        <v>0</v>
      </c>
      <c r="AF653" s="117"/>
      <c r="AG653" s="117">
        <v>0</v>
      </c>
      <c r="AH653" s="117"/>
      <c r="AI653" s="117"/>
      <c r="AJ653" s="117"/>
      <c r="AK653" s="117"/>
      <c r="AL653" s="117"/>
      <c r="AM653" s="117"/>
      <c r="AN653" s="117"/>
      <c r="AO653" s="117"/>
      <c r="AP653" s="117">
        <f>AQ653</f>
        <v>0</v>
      </c>
      <c r="AQ653" s="117">
        <f>AU653-AA653</f>
        <v>0</v>
      </c>
      <c r="AR653" s="117"/>
      <c r="AS653" s="117"/>
      <c r="AT653" s="117">
        <f t="shared" si="793"/>
        <v>0</v>
      </c>
      <c r="AU653" s="117">
        <v>0</v>
      </c>
      <c r="AV653" s="117"/>
      <c r="AW653" s="117"/>
      <c r="AX653" s="117">
        <f>AZ653+BB653+BD653</f>
        <v>0</v>
      </c>
      <c r="AY653" s="117"/>
      <c r="AZ653" s="117"/>
      <c r="BA653" s="117"/>
      <c r="BB653" s="117"/>
      <c r="BC653" s="117"/>
      <c r="BD653" s="117"/>
      <c r="BE653" s="325" t="e">
        <f t="shared" si="778"/>
        <v>#DIV/0!</v>
      </c>
    </row>
    <row r="654" spans="2:57" s="215" customFormat="1" ht="125.25" hidden="1" customHeight="1" x14ac:dyDescent="0.25">
      <c r="B654" s="319" t="s">
        <v>76</v>
      </c>
      <c r="C654" s="176" t="s">
        <v>286</v>
      </c>
      <c r="D654" s="123"/>
      <c r="E654" s="123"/>
      <c r="F654" s="123"/>
      <c r="G654" s="123"/>
      <c r="H654" s="123"/>
      <c r="I654" s="123"/>
      <c r="J654" s="123"/>
      <c r="K654" s="117">
        <f t="shared" si="795"/>
        <v>0</v>
      </c>
      <c r="L654" s="117">
        <v>0</v>
      </c>
      <c r="M654" s="117"/>
      <c r="N654" s="117"/>
      <c r="O654" s="117">
        <f>Q654+S654+U654</f>
        <v>0</v>
      </c>
      <c r="P654" s="117"/>
      <c r="Q654" s="117">
        <v>0</v>
      </c>
      <c r="R654" s="117"/>
      <c r="S654" s="117"/>
      <c r="T654" s="117"/>
      <c r="U654" s="117"/>
      <c r="V654" s="117"/>
      <c r="W654" s="117">
        <f>Y654+AA654+AC654</f>
        <v>0</v>
      </c>
      <c r="X654" s="117"/>
      <c r="Y654" s="117">
        <v>0</v>
      </c>
      <c r="Z654" s="117"/>
      <c r="AA654" s="117"/>
      <c r="AB654" s="117"/>
      <c r="AC654" s="117"/>
      <c r="AD654" s="117"/>
      <c r="AE654" s="117">
        <f>AG654+AI654+AK654</f>
        <v>0</v>
      </c>
      <c r="AF654" s="117"/>
      <c r="AG654" s="117">
        <v>0</v>
      </c>
      <c r="AH654" s="117"/>
      <c r="AI654" s="117"/>
      <c r="AJ654" s="117"/>
      <c r="AK654" s="117"/>
      <c r="AL654" s="117"/>
      <c r="AM654" s="117"/>
      <c r="AN654" s="117"/>
      <c r="AO654" s="117"/>
      <c r="AP654" s="117">
        <f>AQ654</f>
        <v>0</v>
      </c>
      <c r="AQ654" s="117">
        <f>AU654-AA654</f>
        <v>0</v>
      </c>
      <c r="AR654" s="117"/>
      <c r="AS654" s="117"/>
      <c r="AT654" s="117">
        <f t="shared" si="793"/>
        <v>0</v>
      </c>
      <c r="AU654" s="117">
        <v>0</v>
      </c>
      <c r="AV654" s="117"/>
      <c r="AW654" s="117"/>
      <c r="AX654" s="117">
        <f>AZ654+BB654+BD654</f>
        <v>0</v>
      </c>
      <c r="AY654" s="117"/>
      <c r="AZ654" s="117"/>
      <c r="BA654" s="117"/>
      <c r="BB654" s="117"/>
      <c r="BC654" s="117"/>
      <c r="BD654" s="117"/>
      <c r="BE654" s="325" t="e">
        <f t="shared" si="778"/>
        <v>#DIV/0!</v>
      </c>
    </row>
    <row r="655" spans="2:57" s="215" customFormat="1" ht="61.5" hidden="1" customHeight="1" x14ac:dyDescent="0.25">
      <c r="B655" s="561" t="s">
        <v>287</v>
      </c>
      <c r="C655" s="562"/>
      <c r="D655" s="562"/>
      <c r="E655" s="562"/>
      <c r="F655" s="562"/>
      <c r="G655" s="562"/>
      <c r="H655" s="562"/>
      <c r="I655" s="562"/>
      <c r="J655" s="562"/>
      <c r="K655" s="562"/>
      <c r="L655" s="562"/>
      <c r="M655" s="562"/>
      <c r="N655" s="562"/>
      <c r="O655" s="562"/>
      <c r="P655" s="562"/>
      <c r="Q655" s="562"/>
      <c r="R655" s="562"/>
      <c r="S655" s="562"/>
      <c r="T655" s="562"/>
      <c r="U655" s="562"/>
      <c r="V655" s="562"/>
      <c r="W655" s="562"/>
      <c r="X655" s="562"/>
      <c r="Y655" s="562"/>
      <c r="Z655" s="562"/>
      <c r="AA655" s="562"/>
      <c r="AB655" s="562"/>
      <c r="AC655" s="562"/>
      <c r="AD655" s="562"/>
      <c r="AE655" s="562"/>
      <c r="AF655" s="562"/>
      <c r="AG655" s="562"/>
      <c r="AH655" s="562"/>
      <c r="AI655" s="562"/>
      <c r="AJ655" s="562"/>
      <c r="AK655" s="562"/>
      <c r="AL655" s="562"/>
      <c r="AM655" s="562"/>
      <c r="AN655" s="562"/>
      <c r="AO655" s="562"/>
      <c r="AP655" s="562"/>
      <c r="AQ655" s="562"/>
      <c r="AR655" s="562"/>
      <c r="AS655" s="562"/>
      <c r="AT655" s="562"/>
      <c r="AU655" s="562"/>
      <c r="AV655" s="562"/>
      <c r="AW655" s="562"/>
      <c r="AX655" s="562"/>
      <c r="AY655" s="562"/>
      <c r="AZ655" s="562"/>
      <c r="BA655" s="562"/>
      <c r="BB655" s="562"/>
      <c r="BC655" s="562"/>
      <c r="BD655" s="562"/>
      <c r="BE655" s="562"/>
    </row>
    <row r="656" spans="2:57" s="333" customFormat="1" ht="86.25" hidden="1" customHeight="1" x14ac:dyDescent="0.25">
      <c r="B656" s="330" t="s">
        <v>60</v>
      </c>
      <c r="C656" s="331" t="s">
        <v>288</v>
      </c>
      <c r="D656" s="138">
        <v>0</v>
      </c>
      <c r="E656" s="138"/>
      <c r="F656" s="138"/>
      <c r="G656" s="138"/>
      <c r="H656" s="138"/>
      <c r="I656" s="138"/>
      <c r="J656" s="138"/>
      <c r="K656" s="332">
        <f>N656</f>
        <v>0</v>
      </c>
      <c r="L656" s="332">
        <v>0</v>
      </c>
      <c r="M656" s="332">
        <v>0</v>
      </c>
      <c r="N656" s="332">
        <v>0</v>
      </c>
      <c r="O656" s="332">
        <v>0</v>
      </c>
      <c r="P656" s="332"/>
      <c r="Q656" s="332">
        <v>0</v>
      </c>
      <c r="R656" s="332"/>
      <c r="S656" s="332">
        <v>0</v>
      </c>
      <c r="T656" s="332"/>
      <c r="U656" s="332">
        <v>0</v>
      </c>
      <c r="V656" s="332"/>
      <c r="W656" s="332">
        <v>0</v>
      </c>
      <c r="X656" s="332"/>
      <c r="Y656" s="332">
        <v>0</v>
      </c>
      <c r="Z656" s="332"/>
      <c r="AA656" s="332">
        <v>0</v>
      </c>
      <c r="AB656" s="332"/>
      <c r="AC656" s="332">
        <v>0</v>
      </c>
      <c r="AD656" s="332"/>
      <c r="AE656" s="332">
        <v>0</v>
      </c>
      <c r="AF656" s="332"/>
      <c r="AG656" s="332">
        <v>0</v>
      </c>
      <c r="AH656" s="332"/>
      <c r="AI656" s="332">
        <v>0</v>
      </c>
      <c r="AJ656" s="332"/>
      <c r="AK656" s="332">
        <v>0</v>
      </c>
      <c r="AL656" s="332"/>
      <c r="AM656" s="332">
        <v>0</v>
      </c>
      <c r="AN656" s="332">
        <v>0</v>
      </c>
      <c r="AO656" s="332">
        <v>0</v>
      </c>
      <c r="AP656" s="332"/>
      <c r="AQ656" s="332"/>
      <c r="AR656" s="332"/>
      <c r="AS656" s="332"/>
      <c r="AT656" s="332">
        <v>0</v>
      </c>
      <c r="AU656" s="332">
        <v>0</v>
      </c>
      <c r="AV656" s="332">
        <v>0</v>
      </c>
      <c r="AW656" s="332">
        <v>0</v>
      </c>
      <c r="AX656" s="332">
        <v>0</v>
      </c>
      <c r="AY656" s="332"/>
      <c r="AZ656" s="332">
        <v>0</v>
      </c>
      <c r="BA656" s="332"/>
      <c r="BB656" s="332">
        <v>0</v>
      </c>
      <c r="BC656" s="332"/>
      <c r="BD656" s="332">
        <v>0</v>
      </c>
      <c r="BE656" s="332"/>
    </row>
    <row r="657" spans="2:58" s="333" customFormat="1" ht="117" customHeight="1" x14ac:dyDescent="0.25">
      <c r="B657" s="101" t="s">
        <v>67</v>
      </c>
      <c r="C657" s="176" t="s">
        <v>395</v>
      </c>
      <c r="D657" s="104"/>
      <c r="E657" s="138"/>
      <c r="F657" s="138"/>
      <c r="G657" s="138"/>
      <c r="H657" s="138"/>
      <c r="I657" s="138"/>
      <c r="J657" s="138"/>
      <c r="K657" s="106">
        <f>N657</f>
        <v>4209.8379999999997</v>
      </c>
      <c r="L657" s="117"/>
      <c r="M657" s="117"/>
      <c r="N657" s="106">
        <f>N658+N659</f>
        <v>4209.8379999999997</v>
      </c>
      <c r="O657" s="106">
        <f t="shared" ref="O657:O659" si="796">Q657+S657+U657</f>
        <v>0</v>
      </c>
      <c r="P657" s="541">
        <f t="shared" ref="P657:P662" si="797">O657/K657</f>
        <v>0</v>
      </c>
      <c r="Q657" s="117"/>
      <c r="R657" s="117"/>
      <c r="S657" s="117"/>
      <c r="T657" s="117"/>
      <c r="U657" s="106">
        <f>U658+U659</f>
        <v>0</v>
      </c>
      <c r="V657" s="541">
        <f t="shared" ref="V657" si="798">U657/N657</f>
        <v>0</v>
      </c>
      <c r="W657" s="106">
        <f t="shared" ref="W657:W659" si="799">Y657+AA657+AC657</f>
        <v>0</v>
      </c>
      <c r="X657" s="328">
        <f t="shared" ref="X657:X675" si="800">W657/K657</f>
        <v>0</v>
      </c>
      <c r="Y657" s="153"/>
      <c r="Z657" s="153"/>
      <c r="AA657" s="153"/>
      <c r="AB657" s="153"/>
      <c r="AC657" s="104">
        <f>AC658+AC659</f>
        <v>0</v>
      </c>
      <c r="AD657" s="195">
        <f>AC657/N657</f>
        <v>0</v>
      </c>
      <c r="AE657" s="104">
        <f t="shared" ref="AE657:AE659" si="801">AG657+AI657+AK657</f>
        <v>4209.8379999999997</v>
      </c>
      <c r="AF657" s="325">
        <f t="shared" ref="AF657:AF675" si="802">AE657/K657</f>
        <v>1</v>
      </c>
      <c r="AG657" s="153"/>
      <c r="AH657" s="153"/>
      <c r="AI657" s="153"/>
      <c r="AJ657" s="153"/>
      <c r="AK657" s="104">
        <f>AK658+AK659</f>
        <v>4209.8379999999997</v>
      </c>
      <c r="AL657" s="325">
        <f t="shared" ref="AL657:AL665" si="803">AK657/N657</f>
        <v>1</v>
      </c>
      <c r="AM657" s="153"/>
      <c r="AN657" s="153"/>
      <c r="AO657" s="476">
        <f>AO658+AO659</f>
        <v>79332.537429999997</v>
      </c>
      <c r="AP657" s="476"/>
      <c r="AQ657" s="153"/>
      <c r="AR657" s="153"/>
      <c r="AS657" s="476"/>
      <c r="AT657" s="476">
        <f t="shared" ref="AT657:AT662" si="804">AU657+AV657+AW657</f>
        <v>79332.537429999997</v>
      </c>
      <c r="AU657" s="153"/>
      <c r="AV657" s="153"/>
      <c r="AW657" s="476">
        <f>AW658+AW659</f>
        <v>79332.537429999997</v>
      </c>
      <c r="AX657" s="476">
        <f t="shared" ref="AX657:AX659" si="805">AZ657+BB657+BD657</f>
        <v>4209.8379999999997</v>
      </c>
      <c r="AY657" s="325">
        <f t="shared" ref="AY657:AY659" si="806">AX657/K657</f>
        <v>1</v>
      </c>
      <c r="AZ657" s="153"/>
      <c r="BA657" s="153"/>
      <c r="BB657" s="153"/>
      <c r="BC657" s="153"/>
      <c r="BD657" s="104">
        <f>BD658+BD659</f>
        <v>4209.8379999999997</v>
      </c>
      <c r="BE657" s="325">
        <f t="shared" ref="BE657:BE659" si="807">BD657/N657</f>
        <v>1</v>
      </c>
      <c r="BF657" s="275"/>
    </row>
    <row r="658" spans="2:58" s="86" customFormat="1" ht="59.25" customHeight="1" x14ac:dyDescent="0.25">
      <c r="B658" s="501"/>
      <c r="C658" s="567" t="s">
        <v>57</v>
      </c>
      <c r="D658" s="567"/>
      <c r="E658" s="84"/>
      <c r="F658" s="84"/>
      <c r="G658" s="84"/>
      <c r="H658" s="84"/>
      <c r="I658" s="84"/>
      <c r="J658" s="84"/>
      <c r="K658" s="515">
        <f>L658+M658+N658</f>
        <v>2820.5</v>
      </c>
      <c r="L658" s="84">
        <v>0</v>
      </c>
      <c r="M658" s="84">
        <v>0</v>
      </c>
      <c r="N658" s="515">
        <f>'[2]2023_2025'!$BK$670</f>
        <v>2820.5</v>
      </c>
      <c r="O658" s="515">
        <f t="shared" si="796"/>
        <v>0</v>
      </c>
      <c r="P658" s="450">
        <f t="shared" si="797"/>
        <v>0</v>
      </c>
      <c r="Q658" s="84">
        <v>0</v>
      </c>
      <c r="R658" s="84"/>
      <c r="S658" s="84">
        <v>0</v>
      </c>
      <c r="T658" s="84"/>
      <c r="U658" s="84"/>
      <c r="V658" s="450">
        <f>U658/N658</f>
        <v>0</v>
      </c>
      <c r="W658" s="515">
        <f t="shared" si="799"/>
        <v>0</v>
      </c>
      <c r="X658" s="191">
        <f t="shared" si="800"/>
        <v>0</v>
      </c>
      <c r="Y658" s="84"/>
      <c r="Z658" s="84"/>
      <c r="AA658" s="84"/>
      <c r="AB658" s="84"/>
      <c r="AC658" s="85"/>
      <c r="AD658" s="191">
        <f t="shared" ref="AD658:AD659" si="808">AC658/N658</f>
        <v>0</v>
      </c>
      <c r="AE658" s="134">
        <f t="shared" si="801"/>
        <v>2820.5</v>
      </c>
      <c r="AF658" s="502">
        <f t="shared" si="802"/>
        <v>1</v>
      </c>
      <c r="AG658" s="84">
        <v>0</v>
      </c>
      <c r="AH658" s="84"/>
      <c r="AI658" s="84">
        <v>0</v>
      </c>
      <c r="AJ658" s="84"/>
      <c r="AK658" s="134">
        <f>'[2]2023_2025'!$BK$670</f>
        <v>2820.5</v>
      </c>
      <c r="AL658" s="502">
        <f t="shared" si="803"/>
        <v>1</v>
      </c>
      <c r="AM658" s="84">
        <v>0</v>
      </c>
      <c r="AN658" s="84"/>
      <c r="AO658" s="478">
        <f>AW658-AC658</f>
        <v>53152.800000000003</v>
      </c>
      <c r="AP658" s="478">
        <f>AQ658+AR658+AS658</f>
        <v>0</v>
      </c>
      <c r="AQ658" s="84"/>
      <c r="AR658" s="84"/>
      <c r="AS658" s="478"/>
      <c r="AT658" s="478">
        <f t="shared" si="804"/>
        <v>53152.800000000003</v>
      </c>
      <c r="AU658" s="84">
        <v>0</v>
      </c>
      <c r="AV658" s="84"/>
      <c r="AW658" s="478">
        <f>[5]безвозмездные_ФБ!$D$8</f>
        <v>53152.800000000003</v>
      </c>
      <c r="AX658" s="478">
        <f t="shared" si="805"/>
        <v>2820.5</v>
      </c>
      <c r="AY658" s="502">
        <f t="shared" si="806"/>
        <v>1</v>
      </c>
      <c r="AZ658" s="84"/>
      <c r="BA658" s="84"/>
      <c r="BB658" s="84"/>
      <c r="BC658" s="84"/>
      <c r="BD658" s="85">
        <f>N658-AC658</f>
        <v>2820.5</v>
      </c>
      <c r="BE658" s="502">
        <f t="shared" si="807"/>
        <v>1</v>
      </c>
    </row>
    <row r="659" spans="2:58" s="333" customFormat="1" ht="59.25" customHeight="1" x14ac:dyDescent="0.25">
      <c r="B659" s="330"/>
      <c r="C659" s="566" t="s">
        <v>394</v>
      </c>
      <c r="D659" s="566"/>
      <c r="E659" s="138"/>
      <c r="F659" s="138"/>
      <c r="G659" s="138"/>
      <c r="H659" s="138"/>
      <c r="I659" s="138"/>
      <c r="J659" s="138"/>
      <c r="K659" s="117">
        <f>L659+M659+N659</f>
        <v>1389.338</v>
      </c>
      <c r="L659" s="117">
        <v>0</v>
      </c>
      <c r="M659" s="117">
        <v>0</v>
      </c>
      <c r="N659" s="106">
        <f>'[2]2023_2025'!$BK$671</f>
        <v>1389.338</v>
      </c>
      <c r="O659" s="106">
        <f t="shared" si="796"/>
        <v>0</v>
      </c>
      <c r="P659" s="541">
        <f t="shared" si="797"/>
        <v>0</v>
      </c>
      <c r="Q659" s="117">
        <v>0</v>
      </c>
      <c r="R659" s="117"/>
      <c r="S659" s="117">
        <v>0</v>
      </c>
      <c r="T659" s="117"/>
      <c r="U659" s="106"/>
      <c r="V659" s="541">
        <f>U659/N659</f>
        <v>0</v>
      </c>
      <c r="W659" s="106">
        <f t="shared" si="799"/>
        <v>0</v>
      </c>
      <c r="X659" s="328">
        <f t="shared" si="800"/>
        <v>0</v>
      </c>
      <c r="Y659" s="117"/>
      <c r="Z659" s="117"/>
      <c r="AA659" s="117"/>
      <c r="AB659" s="117"/>
      <c r="AC659" s="112"/>
      <c r="AD659" s="328">
        <f t="shared" si="808"/>
        <v>0</v>
      </c>
      <c r="AE659" s="112">
        <f t="shared" si="801"/>
        <v>1389.338</v>
      </c>
      <c r="AF659" s="325">
        <f t="shared" si="802"/>
        <v>1</v>
      </c>
      <c r="AG659" s="117">
        <v>0</v>
      </c>
      <c r="AH659" s="117"/>
      <c r="AI659" s="117">
        <v>0</v>
      </c>
      <c r="AJ659" s="117"/>
      <c r="AK659" s="112">
        <f>'[2]2023_2025'!$BK$671</f>
        <v>1389.338</v>
      </c>
      <c r="AL659" s="325">
        <f t="shared" si="803"/>
        <v>1</v>
      </c>
      <c r="AM659" s="117">
        <v>0</v>
      </c>
      <c r="AN659" s="117"/>
      <c r="AO659" s="106">
        <f>AW659-AC659</f>
        <v>26179.737430000001</v>
      </c>
      <c r="AP659" s="106">
        <f>AQ659+AR659+AS659</f>
        <v>0</v>
      </c>
      <c r="AQ659" s="117"/>
      <c r="AR659" s="117"/>
      <c r="AS659" s="106"/>
      <c r="AT659" s="106">
        <f t="shared" si="804"/>
        <v>26179.737430000001</v>
      </c>
      <c r="AU659" s="117">
        <v>0</v>
      </c>
      <c r="AV659" s="117"/>
      <c r="AW659" s="106">
        <v>26179.737430000001</v>
      </c>
      <c r="AX659" s="106">
        <f t="shared" si="805"/>
        <v>1389.338</v>
      </c>
      <c r="AY659" s="325">
        <f t="shared" si="806"/>
        <v>1</v>
      </c>
      <c r="AZ659" s="117"/>
      <c r="BA659" s="117"/>
      <c r="BB659" s="117"/>
      <c r="BC659" s="117"/>
      <c r="BD659" s="112">
        <f>N659-AC659</f>
        <v>1389.338</v>
      </c>
      <c r="BE659" s="325">
        <f t="shared" si="807"/>
        <v>1</v>
      </c>
      <c r="BF659" s="91"/>
    </row>
    <row r="660" spans="2:58" s="333" customFormat="1" ht="117" customHeight="1" x14ac:dyDescent="0.25">
      <c r="B660" s="101" t="s">
        <v>71</v>
      </c>
      <c r="C660" s="176" t="s">
        <v>397</v>
      </c>
      <c r="D660" s="104"/>
      <c r="E660" s="138"/>
      <c r="F660" s="138"/>
      <c r="G660" s="138"/>
      <c r="H660" s="138"/>
      <c r="I660" s="138"/>
      <c r="J660" s="138"/>
      <c r="K660" s="106">
        <f>N660</f>
        <v>6963.067</v>
      </c>
      <c r="L660" s="117"/>
      <c r="M660" s="117"/>
      <c r="N660" s="106">
        <f>N661+N662</f>
        <v>6963.067</v>
      </c>
      <c r="O660" s="106">
        <f t="shared" ref="O660:O662" si="809">Q660+S660+U660</f>
        <v>0</v>
      </c>
      <c r="P660" s="541">
        <f t="shared" si="797"/>
        <v>0</v>
      </c>
      <c r="Q660" s="117"/>
      <c r="R660" s="117"/>
      <c r="S660" s="117"/>
      <c r="T660" s="117"/>
      <c r="U660" s="106">
        <f>U661+U662</f>
        <v>0</v>
      </c>
      <c r="V660" s="541">
        <f t="shared" ref="V660" si="810">U660/N660</f>
        <v>0</v>
      </c>
      <c r="W660" s="106">
        <f t="shared" ref="W660:W662" si="811">Y660+AA660+AC660</f>
        <v>0</v>
      </c>
      <c r="X660" s="328">
        <f t="shared" si="800"/>
        <v>0</v>
      </c>
      <c r="Y660" s="153"/>
      <c r="Z660" s="153"/>
      <c r="AA660" s="153"/>
      <c r="AB660" s="153"/>
      <c r="AC660" s="104">
        <f>AC661+AC662</f>
        <v>0</v>
      </c>
      <c r="AD660" s="195">
        <f>AC660/N660</f>
        <v>0</v>
      </c>
      <c r="AE660" s="104">
        <f t="shared" ref="AE660:AE662" si="812">AG660+AI660+AK660</f>
        <v>6963.067</v>
      </c>
      <c r="AF660" s="325">
        <f t="shared" si="802"/>
        <v>1</v>
      </c>
      <c r="AG660" s="153"/>
      <c r="AH660" s="153"/>
      <c r="AI660" s="153"/>
      <c r="AJ660" s="153"/>
      <c r="AK660" s="104">
        <f>AK661+AK662</f>
        <v>6963.067</v>
      </c>
      <c r="AL660" s="325">
        <f t="shared" si="803"/>
        <v>1</v>
      </c>
      <c r="AM660" s="153"/>
      <c r="AN660" s="153"/>
      <c r="AO660" s="476">
        <f>AO661+AO662</f>
        <v>79332.537429999997</v>
      </c>
      <c r="AP660" s="476"/>
      <c r="AQ660" s="153"/>
      <c r="AR660" s="153"/>
      <c r="AS660" s="476"/>
      <c r="AT660" s="476">
        <f t="shared" si="804"/>
        <v>79332.537429999997</v>
      </c>
      <c r="AU660" s="153"/>
      <c r="AV660" s="153"/>
      <c r="AW660" s="476">
        <f>AW661+AW662</f>
        <v>79332.537429999997</v>
      </c>
      <c r="AX660" s="476">
        <f t="shared" ref="AX660:AX662" si="813">AZ660+BB660+BD660</f>
        <v>6963.067</v>
      </c>
      <c r="AY660" s="325">
        <f t="shared" ref="AY660:AY662" si="814">AX660/K660</f>
        <v>1</v>
      </c>
      <c r="AZ660" s="153"/>
      <c r="BA660" s="153"/>
      <c r="BB660" s="153"/>
      <c r="BC660" s="153"/>
      <c r="BD660" s="104">
        <f>BD661+BD662</f>
        <v>6963.067</v>
      </c>
      <c r="BE660" s="325">
        <f t="shared" ref="BE660:BE662" si="815">BD660/N660</f>
        <v>1</v>
      </c>
      <c r="BF660" s="275"/>
    </row>
    <row r="661" spans="2:58" s="86" customFormat="1" ht="49.5" customHeight="1" x14ac:dyDescent="0.25">
      <c r="B661" s="501"/>
      <c r="C661" s="567" t="s">
        <v>57</v>
      </c>
      <c r="D661" s="567"/>
      <c r="E661" s="84"/>
      <c r="F661" s="84"/>
      <c r="G661" s="84"/>
      <c r="H661" s="84"/>
      <c r="I661" s="84"/>
      <c r="J661" s="84"/>
      <c r="K661" s="515">
        <f>L661+M661+N661</f>
        <v>4665.2</v>
      </c>
      <c r="L661" s="84">
        <v>0</v>
      </c>
      <c r="M661" s="84">
        <v>0</v>
      </c>
      <c r="N661" s="515">
        <f>'[2]2023_2025'!$BK$679</f>
        <v>4665.2</v>
      </c>
      <c r="O661" s="515">
        <f t="shared" si="809"/>
        <v>0</v>
      </c>
      <c r="P661" s="450">
        <f t="shared" si="797"/>
        <v>0</v>
      </c>
      <c r="Q661" s="84">
        <v>0</v>
      </c>
      <c r="R661" s="84"/>
      <c r="S661" s="84">
        <v>0</v>
      </c>
      <c r="T661" s="84"/>
      <c r="U661" s="84"/>
      <c r="V661" s="450">
        <f>U661/N661</f>
        <v>0</v>
      </c>
      <c r="W661" s="515">
        <f t="shared" si="811"/>
        <v>0</v>
      </c>
      <c r="X661" s="191">
        <f t="shared" si="800"/>
        <v>0</v>
      </c>
      <c r="Y661" s="84"/>
      <c r="Z661" s="84"/>
      <c r="AA661" s="84"/>
      <c r="AB661" s="84"/>
      <c r="AC661" s="85"/>
      <c r="AD661" s="191">
        <f t="shared" ref="AD661:AD662" si="816">AC661/N661</f>
        <v>0</v>
      </c>
      <c r="AE661" s="134">
        <f t="shared" si="812"/>
        <v>4665.2</v>
      </c>
      <c r="AF661" s="502">
        <f t="shared" si="802"/>
        <v>1</v>
      </c>
      <c r="AG661" s="84">
        <v>0</v>
      </c>
      <c r="AH661" s="84"/>
      <c r="AI661" s="84">
        <v>0</v>
      </c>
      <c r="AJ661" s="84"/>
      <c r="AK661" s="134">
        <f>'[2]2023_2025'!$BK$679</f>
        <v>4665.2</v>
      </c>
      <c r="AL661" s="502">
        <f t="shared" si="803"/>
        <v>1</v>
      </c>
      <c r="AM661" s="84">
        <v>0</v>
      </c>
      <c r="AN661" s="84"/>
      <c r="AO661" s="478">
        <f>AW661-AC661</f>
        <v>53152.800000000003</v>
      </c>
      <c r="AP661" s="478">
        <f>AQ661+AR661+AS661</f>
        <v>0</v>
      </c>
      <c r="AQ661" s="84"/>
      <c r="AR661" s="84"/>
      <c r="AS661" s="478"/>
      <c r="AT661" s="478">
        <f t="shared" si="804"/>
        <v>53152.800000000003</v>
      </c>
      <c r="AU661" s="84">
        <v>0</v>
      </c>
      <c r="AV661" s="84"/>
      <c r="AW661" s="478">
        <f>[5]безвозмездные_ФБ!$D$8</f>
        <v>53152.800000000003</v>
      </c>
      <c r="AX661" s="478">
        <f t="shared" si="813"/>
        <v>4665.2</v>
      </c>
      <c r="AY661" s="502">
        <f t="shared" si="814"/>
        <v>1</v>
      </c>
      <c r="AZ661" s="84"/>
      <c r="BA661" s="84"/>
      <c r="BB661" s="84"/>
      <c r="BC661" s="84"/>
      <c r="BD661" s="85">
        <f>N661-AC661</f>
        <v>4665.2</v>
      </c>
      <c r="BE661" s="502">
        <f t="shared" si="815"/>
        <v>1</v>
      </c>
    </row>
    <row r="662" spans="2:58" s="333" customFormat="1" ht="48" customHeight="1" x14ac:dyDescent="0.25">
      <c r="B662" s="330"/>
      <c r="C662" s="566" t="s">
        <v>394</v>
      </c>
      <c r="D662" s="566"/>
      <c r="E662" s="138"/>
      <c r="F662" s="138"/>
      <c r="G662" s="138"/>
      <c r="H662" s="138"/>
      <c r="I662" s="138"/>
      <c r="J662" s="138"/>
      <c r="K662" s="117">
        <f>L662+M662+N662</f>
        <v>2297.8670000000002</v>
      </c>
      <c r="L662" s="117">
        <v>0</v>
      </c>
      <c r="M662" s="117">
        <v>0</v>
      </c>
      <c r="N662" s="106">
        <f>'[2]2023_2025'!$BK$680</f>
        <v>2297.8670000000002</v>
      </c>
      <c r="O662" s="106">
        <f t="shared" si="809"/>
        <v>0</v>
      </c>
      <c r="P662" s="541">
        <f t="shared" si="797"/>
        <v>0</v>
      </c>
      <c r="Q662" s="117">
        <v>0</v>
      </c>
      <c r="R662" s="117"/>
      <c r="S662" s="117">
        <v>0</v>
      </c>
      <c r="T662" s="117"/>
      <c r="U662" s="106"/>
      <c r="V662" s="541">
        <f>U662/N662</f>
        <v>0</v>
      </c>
      <c r="W662" s="106">
        <f t="shared" si="811"/>
        <v>0</v>
      </c>
      <c r="X662" s="328">
        <f t="shared" si="800"/>
        <v>0</v>
      </c>
      <c r="Y662" s="117"/>
      <c r="Z662" s="117"/>
      <c r="AA662" s="117"/>
      <c r="AB662" s="117"/>
      <c r="AC662" s="112"/>
      <c r="AD662" s="328">
        <f t="shared" si="816"/>
        <v>0</v>
      </c>
      <c r="AE662" s="112">
        <f t="shared" si="812"/>
        <v>2297.8670000000002</v>
      </c>
      <c r="AF662" s="325">
        <f t="shared" si="802"/>
        <v>1</v>
      </c>
      <c r="AG662" s="117">
        <v>0</v>
      </c>
      <c r="AH662" s="117"/>
      <c r="AI662" s="117">
        <v>0</v>
      </c>
      <c r="AJ662" s="117"/>
      <c r="AK662" s="112">
        <f>'[2]2023_2025'!$BK$680</f>
        <v>2297.8670000000002</v>
      </c>
      <c r="AL662" s="325">
        <f t="shared" si="803"/>
        <v>1</v>
      </c>
      <c r="AM662" s="117">
        <v>0</v>
      </c>
      <c r="AN662" s="117"/>
      <c r="AO662" s="106">
        <f>AW662-AC662</f>
        <v>26179.737430000001</v>
      </c>
      <c r="AP662" s="106">
        <f>AQ662+AR662+AS662</f>
        <v>0</v>
      </c>
      <c r="AQ662" s="117"/>
      <c r="AR662" s="117"/>
      <c r="AS662" s="106"/>
      <c r="AT662" s="106">
        <f t="shared" si="804"/>
        <v>26179.737430000001</v>
      </c>
      <c r="AU662" s="117">
        <v>0</v>
      </c>
      <c r="AV662" s="117"/>
      <c r="AW662" s="106">
        <v>26179.737430000001</v>
      </c>
      <c r="AX662" s="106">
        <f t="shared" si="813"/>
        <v>2297.8670000000002</v>
      </c>
      <c r="AY662" s="325">
        <f t="shared" si="814"/>
        <v>1</v>
      </c>
      <c r="AZ662" s="117"/>
      <c r="BA662" s="117"/>
      <c r="BB662" s="117"/>
      <c r="BC662" s="117"/>
      <c r="BD662" s="112">
        <f>N662-AC662</f>
        <v>2297.8670000000002</v>
      </c>
      <c r="BE662" s="325">
        <f t="shared" si="815"/>
        <v>1</v>
      </c>
      <c r="BF662" s="91"/>
    </row>
    <row r="663" spans="2:58" s="333" customFormat="1" ht="136.5" customHeight="1" x14ac:dyDescent="0.25">
      <c r="B663" s="101" t="s">
        <v>31</v>
      </c>
      <c r="C663" s="176" t="s">
        <v>398</v>
      </c>
      <c r="D663" s="477"/>
      <c r="E663" s="138"/>
      <c r="F663" s="138"/>
      <c r="G663" s="138"/>
      <c r="H663" s="138"/>
      <c r="I663" s="138"/>
      <c r="J663" s="138"/>
      <c r="K663" s="106">
        <f>N663</f>
        <v>7470.567</v>
      </c>
      <c r="L663" s="117"/>
      <c r="M663" s="117"/>
      <c r="N663" s="106">
        <f>N664+N665</f>
        <v>7470.567</v>
      </c>
      <c r="O663" s="106"/>
      <c r="P663" s="541"/>
      <c r="Q663" s="117"/>
      <c r="R663" s="117"/>
      <c r="S663" s="117"/>
      <c r="T663" s="117"/>
      <c r="U663" s="106"/>
      <c r="V663" s="541"/>
      <c r="W663" s="106">
        <f t="shared" ref="W663" si="817">Y663+AA663+AC663</f>
        <v>0</v>
      </c>
      <c r="X663" s="328">
        <f t="shared" si="800"/>
        <v>0</v>
      </c>
      <c r="Y663" s="153"/>
      <c r="Z663" s="153"/>
      <c r="AA663" s="153"/>
      <c r="AB663" s="153"/>
      <c r="AC663" s="104">
        <f>AC664+AC665</f>
        <v>0</v>
      </c>
      <c r="AD663" s="195">
        <f>AC663/N663</f>
        <v>0</v>
      </c>
      <c r="AE663" s="104">
        <f>AK663</f>
        <v>7470.567</v>
      </c>
      <c r="AF663" s="325">
        <f t="shared" si="802"/>
        <v>1</v>
      </c>
      <c r="AG663" s="332"/>
      <c r="AH663" s="332"/>
      <c r="AI663" s="332"/>
      <c r="AJ663" s="332"/>
      <c r="AK663" s="104">
        <f>AK664+AK665</f>
        <v>7470.567</v>
      </c>
      <c r="AL663" s="325">
        <f t="shared" si="803"/>
        <v>1</v>
      </c>
      <c r="AM663" s="332"/>
      <c r="AN663" s="332"/>
      <c r="AO663" s="332"/>
      <c r="AP663" s="332"/>
      <c r="AQ663" s="332"/>
      <c r="AR663" s="332"/>
      <c r="AS663" s="332"/>
      <c r="AT663" s="332"/>
      <c r="AU663" s="332"/>
      <c r="AV663" s="332"/>
      <c r="AW663" s="332"/>
      <c r="AX663" s="332"/>
      <c r="AY663" s="332"/>
      <c r="AZ663" s="332"/>
      <c r="BA663" s="332"/>
      <c r="BB663" s="332"/>
      <c r="BC663" s="332"/>
      <c r="BD663" s="332"/>
      <c r="BE663" s="332"/>
    </row>
    <row r="664" spans="2:58" s="86" customFormat="1" ht="55.5" customHeight="1" x14ac:dyDescent="0.25">
      <c r="B664" s="501"/>
      <c r="C664" s="567" t="s">
        <v>57</v>
      </c>
      <c r="D664" s="567"/>
      <c r="E664" s="84"/>
      <c r="F664" s="84"/>
      <c r="G664" s="84"/>
      <c r="H664" s="84"/>
      <c r="I664" s="84"/>
      <c r="J664" s="84"/>
      <c r="K664" s="515">
        <f>L664+M664+N664</f>
        <v>5004.5</v>
      </c>
      <c r="L664" s="84">
        <v>0</v>
      </c>
      <c r="M664" s="84">
        <v>0</v>
      </c>
      <c r="N664" s="515">
        <f>'[2]2023_2025'!$BK$682</f>
        <v>5004.5</v>
      </c>
      <c r="O664" s="515">
        <f t="shared" ref="O664:O665" si="818">Q664+S664+U664</f>
        <v>0</v>
      </c>
      <c r="P664" s="450">
        <f>O664/K664</f>
        <v>0</v>
      </c>
      <c r="Q664" s="84">
        <v>0</v>
      </c>
      <c r="R664" s="84"/>
      <c r="S664" s="84">
        <v>0</v>
      </c>
      <c r="T664" s="84"/>
      <c r="U664" s="84"/>
      <c r="V664" s="450">
        <f>U664/N664</f>
        <v>0</v>
      </c>
      <c r="W664" s="515">
        <f t="shared" ref="W664:W666" si="819">Y664+AA664+AC664</f>
        <v>0</v>
      </c>
      <c r="X664" s="191">
        <f t="shared" si="800"/>
        <v>0</v>
      </c>
      <c r="Y664" s="84"/>
      <c r="Z664" s="84"/>
      <c r="AA664" s="84"/>
      <c r="AB664" s="84"/>
      <c r="AC664" s="85"/>
      <c r="AD664" s="191">
        <f t="shared" ref="AD664:AD665" si="820">AC664/N664</f>
        <v>0</v>
      </c>
      <c r="AE664" s="134">
        <f t="shared" ref="AE664:AE665" si="821">AG664+AI664+AK664</f>
        <v>5004.5</v>
      </c>
      <c r="AF664" s="502">
        <f t="shared" si="802"/>
        <v>1</v>
      </c>
      <c r="AG664" s="84">
        <v>0</v>
      </c>
      <c r="AH664" s="84"/>
      <c r="AI664" s="84">
        <v>0</v>
      </c>
      <c r="AJ664" s="84"/>
      <c r="AK664" s="134">
        <f>'[2]2023_2025'!$BK$682</f>
        <v>5004.5</v>
      </c>
      <c r="AL664" s="502">
        <f t="shared" si="803"/>
        <v>1</v>
      </c>
      <c r="AM664" s="84">
        <v>0</v>
      </c>
      <c r="AN664" s="84"/>
      <c r="AO664" s="478">
        <f>AW664-AC664</f>
        <v>53152.800000000003</v>
      </c>
      <c r="AP664" s="478">
        <f>AQ664+AR664+AS664</f>
        <v>0</v>
      </c>
      <c r="AQ664" s="84"/>
      <c r="AR664" s="84"/>
      <c r="AS664" s="478"/>
      <c r="AT664" s="478">
        <f>AU664+AV664+AW664</f>
        <v>53152.800000000003</v>
      </c>
      <c r="AU664" s="84">
        <v>0</v>
      </c>
      <c r="AV664" s="84"/>
      <c r="AW664" s="478">
        <f>[5]безвозмездные_ФБ!$D$8</f>
        <v>53152.800000000003</v>
      </c>
      <c r="AX664" s="478">
        <f t="shared" ref="AX664:AX665" si="822">AZ664+BB664+BD664</f>
        <v>5004.5</v>
      </c>
      <c r="AY664" s="502">
        <f t="shared" ref="AY664:AY665" si="823">AX664/K664</f>
        <v>1</v>
      </c>
      <c r="AZ664" s="84"/>
      <c r="BA664" s="84"/>
      <c r="BB664" s="84"/>
      <c r="BC664" s="84"/>
      <c r="BD664" s="85">
        <f>N664-AC664</f>
        <v>5004.5</v>
      </c>
      <c r="BE664" s="502">
        <f t="shared" ref="BE664:BE665" si="824">BD664/N664</f>
        <v>1</v>
      </c>
    </row>
    <row r="665" spans="2:58" s="333" customFormat="1" ht="59.25" customHeight="1" x14ac:dyDescent="0.25">
      <c r="B665" s="330"/>
      <c r="C665" s="566" t="s">
        <v>394</v>
      </c>
      <c r="D665" s="566"/>
      <c r="E665" s="138"/>
      <c r="F665" s="138"/>
      <c r="G665" s="138"/>
      <c r="H665" s="138"/>
      <c r="I665" s="138"/>
      <c r="J665" s="138"/>
      <c r="K665" s="117">
        <f>L665+M665+N665</f>
        <v>2466.067</v>
      </c>
      <c r="L665" s="117">
        <v>0</v>
      </c>
      <c r="M665" s="117">
        <v>0</v>
      </c>
      <c r="N665" s="106">
        <f>'[2]2023_2025'!$BK$683</f>
        <v>2466.067</v>
      </c>
      <c r="O665" s="106">
        <f t="shared" si="818"/>
        <v>0</v>
      </c>
      <c r="P665" s="541">
        <f>O665/K665</f>
        <v>0</v>
      </c>
      <c r="Q665" s="117">
        <v>0</v>
      </c>
      <c r="R665" s="117"/>
      <c r="S665" s="117">
        <v>0</v>
      </c>
      <c r="T665" s="117"/>
      <c r="U665" s="106"/>
      <c r="V665" s="541">
        <f>U665/N665</f>
        <v>0</v>
      </c>
      <c r="W665" s="106">
        <f t="shared" si="819"/>
        <v>0</v>
      </c>
      <c r="X665" s="328">
        <f t="shared" si="800"/>
        <v>0</v>
      </c>
      <c r="Y665" s="117"/>
      <c r="Z665" s="117"/>
      <c r="AA665" s="117"/>
      <c r="AB665" s="117"/>
      <c r="AC665" s="112"/>
      <c r="AD665" s="328">
        <f t="shared" si="820"/>
        <v>0</v>
      </c>
      <c r="AE665" s="112">
        <f t="shared" si="821"/>
        <v>2466.067</v>
      </c>
      <c r="AF665" s="325">
        <f t="shared" si="802"/>
        <v>1</v>
      </c>
      <c r="AG665" s="117">
        <v>0</v>
      </c>
      <c r="AH665" s="117"/>
      <c r="AI665" s="117">
        <v>0</v>
      </c>
      <c r="AJ665" s="117"/>
      <c r="AK665" s="112">
        <f>'[2]2023_2025'!$BK$683</f>
        <v>2466.067</v>
      </c>
      <c r="AL665" s="325">
        <f t="shared" si="803"/>
        <v>1</v>
      </c>
      <c r="AM665" s="117">
        <v>0</v>
      </c>
      <c r="AN665" s="117"/>
      <c r="AO665" s="106">
        <f>AW665-AC665</f>
        <v>26179.737430000001</v>
      </c>
      <c r="AP665" s="106">
        <f>AQ665+AR665+AS665</f>
        <v>0</v>
      </c>
      <c r="AQ665" s="117"/>
      <c r="AR665" s="117"/>
      <c r="AS665" s="106"/>
      <c r="AT665" s="106">
        <f>AU665+AV665+AW665</f>
        <v>26179.737430000001</v>
      </c>
      <c r="AU665" s="117">
        <v>0</v>
      </c>
      <c r="AV665" s="117"/>
      <c r="AW665" s="106">
        <v>26179.737430000001</v>
      </c>
      <c r="AX665" s="106">
        <f t="shared" si="822"/>
        <v>2466.067</v>
      </c>
      <c r="AY665" s="325">
        <f t="shared" si="823"/>
        <v>1</v>
      </c>
      <c r="AZ665" s="117"/>
      <c r="BA665" s="117"/>
      <c r="BB665" s="117"/>
      <c r="BC665" s="117"/>
      <c r="BD665" s="112">
        <f>N665-AC665</f>
        <v>2466.067</v>
      </c>
      <c r="BE665" s="325">
        <f t="shared" si="824"/>
        <v>1</v>
      </c>
      <c r="BF665" s="91"/>
    </row>
    <row r="666" spans="2:58" s="333" customFormat="1" ht="140.25" customHeight="1" x14ac:dyDescent="0.25">
      <c r="B666" s="101" t="s">
        <v>76</v>
      </c>
      <c r="C666" s="176" t="s">
        <v>399</v>
      </c>
      <c r="D666" s="477"/>
      <c r="E666" s="138"/>
      <c r="F666" s="138"/>
      <c r="G666" s="138"/>
      <c r="H666" s="138"/>
      <c r="I666" s="138"/>
      <c r="J666" s="138"/>
      <c r="K666" s="106">
        <f>N666</f>
        <v>5609.5650000000005</v>
      </c>
      <c r="L666" s="117"/>
      <c r="M666" s="117"/>
      <c r="N666" s="106">
        <f>N667+N668</f>
        <v>5609.5650000000005</v>
      </c>
      <c r="O666" s="106"/>
      <c r="P666" s="541"/>
      <c r="Q666" s="117"/>
      <c r="R666" s="117"/>
      <c r="S666" s="117"/>
      <c r="T666" s="117"/>
      <c r="U666" s="106"/>
      <c r="V666" s="541"/>
      <c r="W666" s="106">
        <f t="shared" si="819"/>
        <v>0</v>
      </c>
      <c r="X666" s="328">
        <f t="shared" si="800"/>
        <v>0</v>
      </c>
      <c r="Y666" s="153"/>
      <c r="Z666" s="153"/>
      <c r="AA666" s="153"/>
      <c r="AB666" s="153"/>
      <c r="AC666" s="104">
        <f>AC667+AC668</f>
        <v>0</v>
      </c>
      <c r="AD666" s="195">
        <f>AC666/N666</f>
        <v>0</v>
      </c>
      <c r="AE666" s="104">
        <f>AK666</f>
        <v>5609.5650000000005</v>
      </c>
      <c r="AF666" s="325">
        <f t="shared" si="802"/>
        <v>1</v>
      </c>
      <c r="AG666" s="117"/>
      <c r="AH666" s="117"/>
      <c r="AI666" s="117"/>
      <c r="AJ666" s="117"/>
      <c r="AK666" s="104">
        <f>AK667+AK668</f>
        <v>5609.5650000000005</v>
      </c>
      <c r="AL666" s="325">
        <f t="shared" ref="AL666:AL669" si="825">AK666/N666</f>
        <v>1</v>
      </c>
      <c r="AM666" s="117"/>
      <c r="AN666" s="117"/>
      <c r="AO666" s="106"/>
      <c r="AP666" s="106"/>
      <c r="AQ666" s="117"/>
      <c r="AR666" s="117"/>
      <c r="AS666" s="106"/>
      <c r="AT666" s="106"/>
      <c r="AU666" s="117"/>
      <c r="AV666" s="117"/>
      <c r="AW666" s="106"/>
      <c r="AX666" s="106"/>
      <c r="AY666" s="325"/>
      <c r="AZ666" s="117"/>
      <c r="BA666" s="117"/>
      <c r="BB666" s="117"/>
      <c r="BC666" s="117"/>
      <c r="BD666" s="112"/>
      <c r="BE666" s="325"/>
      <c r="BF666" s="91"/>
    </row>
    <row r="667" spans="2:58" s="86" customFormat="1" ht="55.5" customHeight="1" x14ac:dyDescent="0.25">
      <c r="B667" s="501"/>
      <c r="C667" s="567" t="s">
        <v>57</v>
      </c>
      <c r="D667" s="567"/>
      <c r="E667" s="84"/>
      <c r="F667" s="84"/>
      <c r="G667" s="84"/>
      <c r="H667" s="84"/>
      <c r="I667" s="84"/>
      <c r="J667" s="84"/>
      <c r="K667" s="515">
        <f>L667+M667+N667</f>
        <v>3758.4</v>
      </c>
      <c r="L667" s="84">
        <v>0</v>
      </c>
      <c r="M667" s="84">
        <v>0</v>
      </c>
      <c r="N667" s="515">
        <f>'[2]2023_2025'!$BK$676</f>
        <v>3758.4</v>
      </c>
      <c r="O667" s="515">
        <f t="shared" ref="O667:O668" si="826">Q667+S667+U667</f>
        <v>0</v>
      </c>
      <c r="P667" s="450">
        <f>O667/K667</f>
        <v>0</v>
      </c>
      <c r="Q667" s="84">
        <v>0</v>
      </c>
      <c r="R667" s="84"/>
      <c r="S667" s="84">
        <v>0</v>
      </c>
      <c r="T667" s="84"/>
      <c r="U667" s="84"/>
      <c r="V667" s="450">
        <f>U667/N667</f>
        <v>0</v>
      </c>
      <c r="W667" s="515">
        <f t="shared" ref="W667:W669" si="827">Y667+AA667+AC667</f>
        <v>0</v>
      </c>
      <c r="X667" s="191">
        <f t="shared" si="800"/>
        <v>0</v>
      </c>
      <c r="Y667" s="84"/>
      <c r="Z667" s="84"/>
      <c r="AA667" s="84"/>
      <c r="AB667" s="84"/>
      <c r="AC667" s="85"/>
      <c r="AD667" s="191">
        <f t="shared" ref="AD667:AD668" si="828">AC667/N667</f>
        <v>0</v>
      </c>
      <c r="AE667" s="134">
        <f t="shared" ref="AE667:AE668" si="829">AG667+AI667+AK667</f>
        <v>3758.4</v>
      </c>
      <c r="AF667" s="502">
        <f t="shared" si="802"/>
        <v>1</v>
      </c>
      <c r="AG667" s="84">
        <v>0</v>
      </c>
      <c r="AH667" s="84"/>
      <c r="AI667" s="84">
        <v>0</v>
      </c>
      <c r="AJ667" s="84"/>
      <c r="AK667" s="134">
        <f>'[2]2023_2025'!$BK$676</f>
        <v>3758.4</v>
      </c>
      <c r="AL667" s="325">
        <f t="shared" si="825"/>
        <v>1</v>
      </c>
      <c r="AM667" s="84">
        <v>0</v>
      </c>
      <c r="AN667" s="84"/>
      <c r="AO667" s="478">
        <f>AW667-AC667</f>
        <v>53152.800000000003</v>
      </c>
      <c r="AP667" s="478">
        <f>AQ667+AR667+AS667</f>
        <v>0</v>
      </c>
      <c r="AQ667" s="84"/>
      <c r="AR667" s="84"/>
      <c r="AS667" s="478"/>
      <c r="AT667" s="478">
        <f>AU667+AV667+AW667</f>
        <v>53152.800000000003</v>
      </c>
      <c r="AU667" s="84">
        <v>0</v>
      </c>
      <c r="AV667" s="84"/>
      <c r="AW667" s="478">
        <f>[5]безвозмездные_ФБ!$D$8</f>
        <v>53152.800000000003</v>
      </c>
      <c r="AX667" s="478">
        <f t="shared" ref="AX667:AX668" si="830">AZ667+BB667+BD667</f>
        <v>3758.4</v>
      </c>
      <c r="AY667" s="502">
        <f t="shared" ref="AY667:AY668" si="831">AX667/K667</f>
        <v>1</v>
      </c>
      <c r="AZ667" s="84"/>
      <c r="BA667" s="84"/>
      <c r="BB667" s="84"/>
      <c r="BC667" s="84"/>
      <c r="BD667" s="85">
        <f>N667-AC667</f>
        <v>3758.4</v>
      </c>
      <c r="BE667" s="502">
        <f t="shared" ref="BE667:BE668" si="832">BD667/N667</f>
        <v>1</v>
      </c>
    </row>
    <row r="668" spans="2:58" s="333" customFormat="1" ht="86.25" customHeight="1" x14ac:dyDescent="0.25">
      <c r="B668" s="330"/>
      <c r="C668" s="566" t="s">
        <v>394</v>
      </c>
      <c r="D668" s="566"/>
      <c r="E668" s="138"/>
      <c r="F668" s="138"/>
      <c r="G668" s="138"/>
      <c r="H668" s="138"/>
      <c r="I668" s="138"/>
      <c r="J668" s="138"/>
      <c r="K668" s="117">
        <f>L668+M668+N668</f>
        <v>1851.165</v>
      </c>
      <c r="L668" s="117">
        <v>0</v>
      </c>
      <c r="M668" s="117">
        <v>0</v>
      </c>
      <c r="N668" s="106">
        <f>'[2]2023_2025'!$BK$677</f>
        <v>1851.165</v>
      </c>
      <c r="O668" s="106">
        <f t="shared" si="826"/>
        <v>0</v>
      </c>
      <c r="P668" s="541">
        <f>O668/K668</f>
        <v>0</v>
      </c>
      <c r="Q668" s="117">
        <v>0</v>
      </c>
      <c r="R668" s="117"/>
      <c r="S668" s="117">
        <v>0</v>
      </c>
      <c r="T668" s="117"/>
      <c r="U668" s="106"/>
      <c r="V668" s="541">
        <f>U668/N668</f>
        <v>0</v>
      </c>
      <c r="W668" s="106">
        <f t="shared" si="827"/>
        <v>0</v>
      </c>
      <c r="X668" s="328">
        <f t="shared" si="800"/>
        <v>0</v>
      </c>
      <c r="Y668" s="117"/>
      <c r="Z668" s="117"/>
      <c r="AA668" s="117"/>
      <c r="AB668" s="117"/>
      <c r="AC668" s="112"/>
      <c r="AD668" s="328">
        <f t="shared" si="828"/>
        <v>0</v>
      </c>
      <c r="AE668" s="112">
        <f t="shared" si="829"/>
        <v>1851.165</v>
      </c>
      <c r="AF668" s="325">
        <f t="shared" si="802"/>
        <v>1</v>
      </c>
      <c r="AG668" s="117">
        <v>0</v>
      </c>
      <c r="AH668" s="117"/>
      <c r="AI668" s="117">
        <v>0</v>
      </c>
      <c r="AJ668" s="117"/>
      <c r="AK668" s="112">
        <f>'[2]2023_2025'!$BK$677</f>
        <v>1851.165</v>
      </c>
      <c r="AL668" s="325">
        <f t="shared" si="825"/>
        <v>1</v>
      </c>
      <c r="AM668" s="117">
        <v>0</v>
      </c>
      <c r="AN668" s="117"/>
      <c r="AO668" s="106">
        <f>AW668-AC668</f>
        <v>26179.737430000001</v>
      </c>
      <c r="AP668" s="106">
        <f>AQ668+AR668+AS668</f>
        <v>0</v>
      </c>
      <c r="AQ668" s="117"/>
      <c r="AR668" s="117"/>
      <c r="AS668" s="106"/>
      <c r="AT668" s="106">
        <f>AU668+AV668+AW668</f>
        <v>26179.737430000001</v>
      </c>
      <c r="AU668" s="117">
        <v>0</v>
      </c>
      <c r="AV668" s="117"/>
      <c r="AW668" s="106">
        <v>26179.737430000001</v>
      </c>
      <c r="AX668" s="106">
        <f t="shared" si="830"/>
        <v>1851.165</v>
      </c>
      <c r="AY668" s="325">
        <f t="shared" si="831"/>
        <v>1</v>
      </c>
      <c r="AZ668" s="117"/>
      <c r="BA668" s="117"/>
      <c r="BB668" s="117"/>
      <c r="BC668" s="117"/>
      <c r="BD668" s="112">
        <f>N668-AC668</f>
        <v>1851.165</v>
      </c>
      <c r="BE668" s="325">
        <f t="shared" si="832"/>
        <v>1</v>
      </c>
      <c r="BF668" s="91"/>
    </row>
    <row r="669" spans="2:58" s="333" customFormat="1" ht="119.25" customHeight="1" x14ac:dyDescent="0.25">
      <c r="B669" s="101" t="s">
        <v>22</v>
      </c>
      <c r="C669" s="176" t="s">
        <v>396</v>
      </c>
      <c r="D669" s="477"/>
      <c r="E669" s="138"/>
      <c r="F669" s="138"/>
      <c r="G669" s="138"/>
      <c r="H669" s="138"/>
      <c r="I669" s="138"/>
      <c r="J669" s="138"/>
      <c r="K669" s="106">
        <f>N669</f>
        <v>25680.987000000001</v>
      </c>
      <c r="L669" s="117"/>
      <c r="M669" s="117"/>
      <c r="N669" s="106">
        <f>N670+N671</f>
        <v>25680.987000000001</v>
      </c>
      <c r="O669" s="106"/>
      <c r="P669" s="541"/>
      <c r="Q669" s="117"/>
      <c r="R669" s="117"/>
      <c r="S669" s="117"/>
      <c r="T669" s="117"/>
      <c r="U669" s="106"/>
      <c r="V669" s="541"/>
      <c r="W669" s="106">
        <f t="shared" si="827"/>
        <v>0</v>
      </c>
      <c r="X669" s="328">
        <f t="shared" si="800"/>
        <v>0</v>
      </c>
      <c r="Y669" s="153"/>
      <c r="Z669" s="153"/>
      <c r="AA669" s="153"/>
      <c r="AB669" s="153"/>
      <c r="AC669" s="104">
        <f>AC670+AC671</f>
        <v>0</v>
      </c>
      <c r="AD669" s="195">
        <f>AC669/N669</f>
        <v>0</v>
      </c>
      <c r="AE669" s="104">
        <f>AK669</f>
        <v>25680.987000000001</v>
      </c>
      <c r="AF669" s="325">
        <f t="shared" si="802"/>
        <v>1</v>
      </c>
      <c r="AG669" s="117"/>
      <c r="AH669" s="117"/>
      <c r="AI669" s="117"/>
      <c r="AJ669" s="117"/>
      <c r="AK669" s="104">
        <f>AK670+AK671</f>
        <v>25680.987000000001</v>
      </c>
      <c r="AL669" s="325">
        <f t="shared" si="825"/>
        <v>1</v>
      </c>
      <c r="AM669" s="117"/>
      <c r="AN669" s="117"/>
      <c r="AO669" s="106"/>
      <c r="AP669" s="106"/>
      <c r="AQ669" s="117"/>
      <c r="AR669" s="117"/>
      <c r="AS669" s="106"/>
      <c r="AT669" s="106"/>
      <c r="AU669" s="117"/>
      <c r="AV669" s="117"/>
      <c r="AW669" s="106"/>
      <c r="AX669" s="106"/>
      <c r="AY669" s="325"/>
      <c r="AZ669" s="117"/>
      <c r="BA669" s="117"/>
      <c r="BB669" s="117"/>
      <c r="BC669" s="117"/>
      <c r="BD669" s="112"/>
      <c r="BE669" s="325"/>
      <c r="BF669" s="91"/>
    </row>
    <row r="670" spans="2:58" s="86" customFormat="1" ht="86.25" customHeight="1" x14ac:dyDescent="0.25">
      <c r="B670" s="501"/>
      <c r="C670" s="567" t="s">
        <v>57</v>
      </c>
      <c r="D670" s="567"/>
      <c r="E670" s="84"/>
      <c r="F670" s="84"/>
      <c r="G670" s="84"/>
      <c r="H670" s="84"/>
      <c r="I670" s="84"/>
      <c r="J670" s="84"/>
      <c r="K670" s="515">
        <f>L670+M670+N670</f>
        <v>17206.2</v>
      </c>
      <c r="L670" s="84">
        <v>0</v>
      </c>
      <c r="M670" s="84">
        <v>0</v>
      </c>
      <c r="N670" s="515">
        <f>'[2]2023_2025'!$BK$673</f>
        <v>17206.2</v>
      </c>
      <c r="O670" s="515">
        <f t="shared" ref="O670:O671" si="833">Q670+S670+U670</f>
        <v>0</v>
      </c>
      <c r="P670" s="450">
        <f t="shared" ref="P670:P675" si="834">O670/K670</f>
        <v>0</v>
      </c>
      <c r="Q670" s="84">
        <v>0</v>
      </c>
      <c r="R670" s="84"/>
      <c r="S670" s="84">
        <v>0</v>
      </c>
      <c r="T670" s="84"/>
      <c r="U670" s="84"/>
      <c r="V670" s="450">
        <f>U670/N670</f>
        <v>0</v>
      </c>
      <c r="W670" s="515">
        <f t="shared" ref="W670:W671" si="835">Y670+AA670+AC670</f>
        <v>0</v>
      </c>
      <c r="X670" s="191">
        <f t="shared" si="800"/>
        <v>0</v>
      </c>
      <c r="Y670" s="84"/>
      <c r="Z670" s="84"/>
      <c r="AA670" s="84"/>
      <c r="AB670" s="84"/>
      <c r="AC670" s="85"/>
      <c r="AD670" s="191">
        <f t="shared" ref="AD670:AD671" si="836">AC670/N670</f>
        <v>0</v>
      </c>
      <c r="AE670" s="134">
        <f t="shared" ref="AE670:AE671" si="837">AG670+AI670+AK670</f>
        <v>17206.2</v>
      </c>
      <c r="AF670" s="502">
        <f t="shared" si="802"/>
        <v>1</v>
      </c>
      <c r="AG670" s="84">
        <v>0</v>
      </c>
      <c r="AH670" s="84"/>
      <c r="AI670" s="84">
        <v>0</v>
      </c>
      <c r="AJ670" s="84"/>
      <c r="AK670" s="85">
        <f>N670</f>
        <v>17206.2</v>
      </c>
      <c r="AL670" s="502">
        <f t="shared" ref="AL670:AL675" si="838">AK670/N670</f>
        <v>1</v>
      </c>
      <c r="AM670" s="84">
        <v>0</v>
      </c>
      <c r="AN670" s="84"/>
      <c r="AO670" s="478">
        <f>AW670-AC670</f>
        <v>53152.800000000003</v>
      </c>
      <c r="AP670" s="478">
        <f>AQ670+AR670+AS670</f>
        <v>0</v>
      </c>
      <c r="AQ670" s="84"/>
      <c r="AR670" s="84"/>
      <c r="AS670" s="478"/>
      <c r="AT670" s="478">
        <f>AU670+AV670+AW670</f>
        <v>53152.800000000003</v>
      </c>
      <c r="AU670" s="84">
        <v>0</v>
      </c>
      <c r="AV670" s="84"/>
      <c r="AW670" s="478">
        <f>[5]безвозмездные_ФБ!$D$8</f>
        <v>53152.800000000003</v>
      </c>
      <c r="AX670" s="478">
        <f t="shared" ref="AX670:AX671" si="839">AZ670+BB670+BD670</f>
        <v>17206.2</v>
      </c>
      <c r="AY670" s="502">
        <f t="shared" ref="AY670:AY671" si="840">AX670/K670</f>
        <v>1</v>
      </c>
      <c r="AZ670" s="84"/>
      <c r="BA670" s="84"/>
      <c r="BB670" s="84"/>
      <c r="BC670" s="84"/>
      <c r="BD670" s="85">
        <f>N670-AC670</f>
        <v>17206.2</v>
      </c>
      <c r="BE670" s="502">
        <f t="shared" ref="BE670:BE671" si="841">BD670/N670</f>
        <v>1</v>
      </c>
    </row>
    <row r="671" spans="2:58" s="333" customFormat="1" ht="61.5" customHeight="1" x14ac:dyDescent="0.25">
      <c r="B671" s="330"/>
      <c r="C671" s="566" t="s">
        <v>394</v>
      </c>
      <c r="D671" s="566"/>
      <c r="E671" s="138"/>
      <c r="F671" s="138"/>
      <c r="G671" s="138"/>
      <c r="H671" s="138"/>
      <c r="I671" s="138"/>
      <c r="J671" s="138"/>
      <c r="K671" s="117">
        <f>L671+M671+N671</f>
        <v>8474.7870000000003</v>
      </c>
      <c r="L671" s="117">
        <v>0</v>
      </c>
      <c r="M671" s="117">
        <v>0</v>
      </c>
      <c r="N671" s="106">
        <f>'[2]2023_2025'!$BK$674</f>
        <v>8474.7870000000003</v>
      </c>
      <c r="O671" s="106">
        <f t="shared" si="833"/>
        <v>0</v>
      </c>
      <c r="P671" s="541">
        <f t="shared" si="834"/>
        <v>0</v>
      </c>
      <c r="Q671" s="117">
        <v>0</v>
      </c>
      <c r="R671" s="117"/>
      <c r="S671" s="117">
        <v>0</v>
      </c>
      <c r="T671" s="117"/>
      <c r="U671" s="106"/>
      <c r="V671" s="541">
        <f>U671/N671</f>
        <v>0</v>
      </c>
      <c r="W671" s="106">
        <f t="shared" si="835"/>
        <v>0</v>
      </c>
      <c r="X671" s="328">
        <f t="shared" si="800"/>
        <v>0</v>
      </c>
      <c r="Y671" s="117"/>
      <c r="Z671" s="117"/>
      <c r="AA671" s="117"/>
      <c r="AB671" s="117"/>
      <c r="AC671" s="112"/>
      <c r="AD671" s="328">
        <f t="shared" si="836"/>
        <v>0</v>
      </c>
      <c r="AE671" s="112">
        <f t="shared" si="837"/>
        <v>8474.7870000000003</v>
      </c>
      <c r="AF671" s="325">
        <f t="shared" si="802"/>
        <v>1</v>
      </c>
      <c r="AG671" s="117">
        <v>0</v>
      </c>
      <c r="AH671" s="117"/>
      <c r="AI671" s="117">
        <v>0</v>
      </c>
      <c r="AJ671" s="117"/>
      <c r="AK671" s="112">
        <f>N671</f>
        <v>8474.7870000000003</v>
      </c>
      <c r="AL671" s="325">
        <f t="shared" si="838"/>
        <v>1</v>
      </c>
      <c r="AM671" s="117">
        <v>0</v>
      </c>
      <c r="AN671" s="117"/>
      <c r="AO671" s="106">
        <f>AW671-AC671</f>
        <v>26179.737430000001</v>
      </c>
      <c r="AP671" s="106">
        <f>AQ671+AR671+AS671</f>
        <v>0</v>
      </c>
      <c r="AQ671" s="117"/>
      <c r="AR671" s="117"/>
      <c r="AS671" s="106"/>
      <c r="AT671" s="106">
        <f>AU671+AV671+AW671</f>
        <v>26179.737430000001</v>
      </c>
      <c r="AU671" s="117">
        <v>0</v>
      </c>
      <c r="AV671" s="117"/>
      <c r="AW671" s="106">
        <v>26179.737430000001</v>
      </c>
      <c r="AX671" s="106">
        <f t="shared" si="839"/>
        <v>8474.7870000000003</v>
      </c>
      <c r="AY671" s="325">
        <f t="shared" si="840"/>
        <v>1</v>
      </c>
      <c r="AZ671" s="117"/>
      <c r="BA671" s="117"/>
      <c r="BB671" s="117"/>
      <c r="BC671" s="117"/>
      <c r="BD671" s="112">
        <f>N671-AC671</f>
        <v>8474.7870000000003</v>
      </c>
      <c r="BE671" s="325">
        <f t="shared" si="841"/>
        <v>1</v>
      </c>
      <c r="BF671" s="91"/>
    </row>
    <row r="672" spans="2:58" s="91" customFormat="1" ht="60.75" customHeight="1" x14ac:dyDescent="0.25">
      <c r="B672" s="564" t="s">
        <v>289</v>
      </c>
      <c r="C672" s="564"/>
      <c r="D672" s="103" t="e">
        <f>D527+#REF!+#REF!</f>
        <v>#REF!</v>
      </c>
      <c r="E672" s="103" t="e">
        <f>E527+#REF!+#REF!</f>
        <v>#REF!</v>
      </c>
      <c r="F672" s="103" t="e">
        <f>F527+#REF!+#REF!</f>
        <v>#REF!</v>
      </c>
      <c r="G672" s="103" t="e">
        <f>G527+#REF!+#REF!</f>
        <v>#REF!</v>
      </c>
      <c r="H672" s="103" t="e">
        <f>H527+#REF!+#REF!</f>
        <v>#REF!</v>
      </c>
      <c r="I672" s="103" t="e">
        <f>I527+#REF!+#REF!</f>
        <v>#REF!</v>
      </c>
      <c r="J672" s="103" t="e">
        <f>J527+#REF!+#REF!</f>
        <v>#REF!</v>
      </c>
      <c r="K672" s="517">
        <f>L672+M672+N672</f>
        <v>91744.828999999998</v>
      </c>
      <c r="L672" s="517">
        <f>L643+L632</f>
        <v>0</v>
      </c>
      <c r="M672" s="517">
        <f>M643+M632</f>
        <v>0</v>
      </c>
      <c r="N672" s="517">
        <f>N637+N632</f>
        <v>91744.828999999998</v>
      </c>
      <c r="O672" s="517">
        <f>O643+O632</f>
        <v>0</v>
      </c>
      <c r="P672" s="517">
        <f t="shared" si="834"/>
        <v>0</v>
      </c>
      <c r="Q672" s="517">
        <f>Q643+Q632</f>
        <v>0</v>
      </c>
      <c r="R672" s="517" t="e">
        <f>R643+R632</f>
        <v>#DIV/0!</v>
      </c>
      <c r="S672" s="517">
        <f>S643+S632</f>
        <v>0</v>
      </c>
      <c r="T672" s="517">
        <f>T643+T632</f>
        <v>0</v>
      </c>
      <c r="U672" s="517">
        <f>U637+U632</f>
        <v>0</v>
      </c>
      <c r="V672" s="517">
        <f>V643+V632</f>
        <v>0</v>
      </c>
      <c r="W672" s="517">
        <f>W643+W632</f>
        <v>0</v>
      </c>
      <c r="X672" s="230">
        <f t="shared" si="800"/>
        <v>0</v>
      </c>
      <c r="Y672" s="104">
        <f>Y643+Y632</f>
        <v>0</v>
      </c>
      <c r="Z672" s="230" t="e">
        <f t="shared" ref="Z672:Z673" si="842">Y672/L672</f>
        <v>#DIV/0!</v>
      </c>
      <c r="AA672" s="104"/>
      <c r="AB672" s="103"/>
      <c r="AC672" s="104">
        <f>AC643+AC632</f>
        <v>0</v>
      </c>
      <c r="AD672" s="328">
        <f t="shared" ref="AD672:AD675" si="843">AC672/N672</f>
        <v>0</v>
      </c>
      <c r="AE672" s="104">
        <f ca="1">AF672+AG672+AH672</f>
        <v>91744.828999999998</v>
      </c>
      <c r="AF672" s="325">
        <f t="shared" ca="1" si="802"/>
        <v>0.45572928148353736</v>
      </c>
      <c r="AG672" s="104">
        <f>AG643+AG632</f>
        <v>0</v>
      </c>
      <c r="AH672" s="103"/>
      <c r="AI672" s="104">
        <f>AI643+AI632</f>
        <v>0</v>
      </c>
      <c r="AJ672" s="103"/>
      <c r="AK672" s="104">
        <f>AK637+AK632</f>
        <v>91744.828999999998</v>
      </c>
      <c r="AL672" s="325">
        <f t="shared" si="838"/>
        <v>1</v>
      </c>
      <c r="AM672" s="103" t="e">
        <f>#REF!+AM634+AM637+AM648</f>
        <v>#REF!</v>
      </c>
      <c r="AN672" s="103" t="e">
        <f>#REF!+AN634+AN637+AN648</f>
        <v>#REF!</v>
      </c>
      <c r="AO672" s="103" t="e">
        <f>#REF!+AO634+AO637+AO648</f>
        <v>#REF!</v>
      </c>
      <c r="AP672" s="103" t="e">
        <f>#REF!+AP634+AP637+AP648</f>
        <v>#REF!</v>
      </c>
      <c r="AQ672" s="103" t="e">
        <f>#REF!+AQ634+AQ637+AQ648</f>
        <v>#REF!</v>
      </c>
      <c r="AR672" s="103" t="e">
        <f>#REF!+AR634+AR637+AR648</f>
        <v>#REF!</v>
      </c>
      <c r="AS672" s="103" t="e">
        <f>#REF!+AS634+AS637+AS648</f>
        <v>#REF!</v>
      </c>
      <c r="AT672" s="103" t="e">
        <f>#REF!+AT634+AT637+AT648</f>
        <v>#REF!</v>
      </c>
      <c r="AU672" s="103" t="e">
        <f>#REF!+AU634+AU637+AU648</f>
        <v>#REF!</v>
      </c>
      <c r="AV672" s="103" t="e">
        <f>#REF!+AV634+AV637+AV648</f>
        <v>#REF!</v>
      </c>
      <c r="AW672" s="103" t="e">
        <f>#REF!+AW634+AW637+AW648</f>
        <v>#REF!</v>
      </c>
      <c r="AX672" s="104">
        <f>AX643+AX632</f>
        <v>41810.805</v>
      </c>
      <c r="AY672" s="325">
        <f>AX672/K672</f>
        <v>0.45572928148353736</v>
      </c>
      <c r="AZ672" s="104">
        <f>AZ643+AZ632</f>
        <v>0</v>
      </c>
      <c r="BA672" s="328" t="e">
        <f>AZ672/L672</f>
        <v>#DIV/0!</v>
      </c>
      <c r="BB672" s="104"/>
      <c r="BC672" s="415"/>
      <c r="BD672" s="104">
        <f>BD643+BD632</f>
        <v>41810.805</v>
      </c>
      <c r="BE672" s="328">
        <f>BD672/N672</f>
        <v>0.45572928148353736</v>
      </c>
    </row>
    <row r="673" spans="2:59" s="109" customFormat="1" ht="45.75" customHeight="1" x14ac:dyDescent="0.25">
      <c r="B673" s="334"/>
      <c r="C673" s="159" t="s">
        <v>56</v>
      </c>
      <c r="D673" s="79" t="e">
        <f>D528+D576+D581+#REF!+#REF!+#REF!</f>
        <v>#REF!</v>
      </c>
      <c r="E673" s="79"/>
      <c r="F673" s="79"/>
      <c r="G673" s="79"/>
      <c r="H673" s="79"/>
      <c r="I673" s="79"/>
      <c r="J673" s="79"/>
      <c r="K673" s="514">
        <f>L673+M673+N673</f>
        <v>46965.828999999998</v>
      </c>
      <c r="L673" s="514">
        <f>L645+L632</f>
        <v>0</v>
      </c>
      <c r="M673" s="514">
        <f>M645+M632</f>
        <v>0</v>
      </c>
      <c r="N673" s="514">
        <f>N642+N632</f>
        <v>46965.828999999998</v>
      </c>
      <c r="O673" s="514">
        <f>U673</f>
        <v>0</v>
      </c>
      <c r="P673" s="517">
        <f t="shared" si="834"/>
        <v>0</v>
      </c>
      <c r="Q673" s="514">
        <f>Q645+Q632</f>
        <v>0</v>
      </c>
      <c r="R673" s="517">
        <f>R644+R633</f>
        <v>0</v>
      </c>
      <c r="S673" s="514">
        <f>S645+S632</f>
        <v>0</v>
      </c>
      <c r="T673" s="514"/>
      <c r="U673" s="514">
        <f>U642+U632</f>
        <v>0</v>
      </c>
      <c r="V673" s="517">
        <f t="shared" ref="V673:V675" si="844">U673/N673</f>
        <v>0</v>
      </c>
      <c r="W673" s="514">
        <f>Y673+AA673+AC673</f>
        <v>0</v>
      </c>
      <c r="X673" s="230">
        <f t="shared" si="800"/>
        <v>0</v>
      </c>
      <c r="Y673" s="111">
        <f>Y645+Y632</f>
        <v>0</v>
      </c>
      <c r="Z673" s="230" t="e">
        <f t="shared" si="842"/>
        <v>#DIV/0!</v>
      </c>
      <c r="AA673" s="385"/>
      <c r="AB673" s="79"/>
      <c r="AC673" s="111">
        <f>AC645+AC593</f>
        <v>0</v>
      </c>
      <c r="AD673" s="328">
        <f t="shared" si="843"/>
        <v>0</v>
      </c>
      <c r="AE673" s="111">
        <f ca="1">AF673+AG673+AH673</f>
        <v>46965.828999999998</v>
      </c>
      <c r="AF673" s="325">
        <f t="shared" ca="1" si="802"/>
        <v>0.64912311033624048</v>
      </c>
      <c r="AG673" s="111">
        <f>AG645+AG632</f>
        <v>0</v>
      </c>
      <c r="AH673" s="79"/>
      <c r="AI673" s="385">
        <f>AI645+AI632</f>
        <v>0</v>
      </c>
      <c r="AJ673" s="79"/>
      <c r="AK673" s="111">
        <f>AK642+AK632</f>
        <v>46965.828999999998</v>
      </c>
      <c r="AL673" s="325">
        <f t="shared" si="838"/>
        <v>1</v>
      </c>
      <c r="AM673" s="79" t="e">
        <f>#REF!+AM636+AM640+AM645+AM649</f>
        <v>#REF!</v>
      </c>
      <c r="AN673" s="79" t="e">
        <f>#REF!+AN636+AN640+AN645+AN649</f>
        <v>#REF!</v>
      </c>
      <c r="AO673" s="79" t="e">
        <f>#REF!+AO636+AO640+AO645+AO649</f>
        <v>#REF!</v>
      </c>
      <c r="AP673" s="79" t="e">
        <f>#REF!+AP636+AP640+AP645+AP649</f>
        <v>#REF!</v>
      </c>
      <c r="AQ673" s="79" t="e">
        <f>#REF!+AQ636+AQ640+AQ645+AQ649</f>
        <v>#REF!</v>
      </c>
      <c r="AR673" s="79" t="e">
        <f>#REF!+AR636+AR640+AR645+AR649</f>
        <v>#REF!</v>
      </c>
      <c r="AS673" s="79" t="e">
        <f>#REF!+AS636+AS640+AS645+AS649</f>
        <v>#REF!</v>
      </c>
      <c r="AT673" s="79" t="e">
        <f>#REF!+AT636+AT640+AT645+AT649</f>
        <v>#REF!</v>
      </c>
      <c r="AU673" s="79" t="e">
        <f>#REF!+AU636+AU640+AU645+AU649</f>
        <v>#REF!</v>
      </c>
      <c r="AV673" s="79" t="e">
        <f>#REF!+AV636+AV640+AV645+AV649</f>
        <v>#REF!</v>
      </c>
      <c r="AW673" s="79" t="e">
        <f>#REF!+AW636+AW640+AW645+AW649</f>
        <v>#REF!</v>
      </c>
      <c r="AX673" s="111">
        <f>AX645+AX632</f>
        <v>30486.605</v>
      </c>
      <c r="AY673" s="325">
        <f t="shared" ref="AY673:AY675" si="845">AX673/K673</f>
        <v>0.64912311033624048</v>
      </c>
      <c r="AZ673" s="111">
        <f>AZ645+AZ632</f>
        <v>0</v>
      </c>
      <c r="BA673" s="328" t="e">
        <f t="shared" ref="BA673" si="846">AZ673/L673</f>
        <v>#DIV/0!</v>
      </c>
      <c r="BB673" s="413"/>
      <c r="BC673" s="413"/>
      <c r="BD673" s="111">
        <f>BD645+BD632</f>
        <v>30486.605</v>
      </c>
      <c r="BE673" s="328">
        <f t="shared" ref="BE673:BE675" si="847">BD673/N673</f>
        <v>0.64912311033624048</v>
      </c>
      <c r="BF673" s="108"/>
      <c r="BG673" s="108"/>
    </row>
    <row r="674" spans="2:59" s="86" customFormat="1" ht="56.25" customHeight="1" x14ac:dyDescent="0.25">
      <c r="B674" s="155"/>
      <c r="C674" s="156" t="s">
        <v>57</v>
      </c>
      <c r="D674" s="84">
        <f>D529+D577</f>
        <v>0</v>
      </c>
      <c r="E674" s="84"/>
      <c r="F674" s="84"/>
      <c r="G674" s="84"/>
      <c r="H674" s="84"/>
      <c r="I674" s="84"/>
      <c r="J674" s="84"/>
      <c r="K674" s="84">
        <f>N674</f>
        <v>44779</v>
      </c>
      <c r="L674" s="84">
        <f>L635+L639+L644</f>
        <v>0</v>
      </c>
      <c r="M674" s="84">
        <f>M635+M639+M644</f>
        <v>0</v>
      </c>
      <c r="N674" s="84">
        <f>N641</f>
        <v>44779</v>
      </c>
      <c r="O674" s="84">
        <f>O635+O639+O644</f>
        <v>0</v>
      </c>
      <c r="P674" s="517">
        <f t="shared" si="834"/>
        <v>0</v>
      </c>
      <c r="Q674" s="84">
        <f>Q635+Q639+Q644</f>
        <v>0</v>
      </c>
      <c r="R674" s="517">
        <f>R645+R634</f>
        <v>0</v>
      </c>
      <c r="S674" s="84">
        <f>S635+S639+S644</f>
        <v>0</v>
      </c>
      <c r="T674" s="84"/>
      <c r="U674" s="84">
        <f>U641</f>
        <v>0</v>
      </c>
      <c r="V674" s="517">
        <f t="shared" si="844"/>
        <v>0</v>
      </c>
      <c r="W674" s="84">
        <f>W635+W639+W644</f>
        <v>0</v>
      </c>
      <c r="X674" s="230">
        <f t="shared" si="800"/>
        <v>0</v>
      </c>
      <c r="Y674" s="84">
        <f>Y635+Y639+Y644</f>
        <v>0</v>
      </c>
      <c r="Z674" s="230">
        <v>0</v>
      </c>
      <c r="AA674" s="84"/>
      <c r="AB674" s="84"/>
      <c r="AC674" s="85">
        <f>AC635+AC639+AC644</f>
        <v>0</v>
      </c>
      <c r="AD674" s="328">
        <f t="shared" si="843"/>
        <v>0</v>
      </c>
      <c r="AE674" s="85">
        <f>AK674</f>
        <v>44779</v>
      </c>
      <c r="AF674" s="325">
        <f t="shared" si="802"/>
        <v>1</v>
      </c>
      <c r="AG674" s="85">
        <f>AG635+AG639+AG644</f>
        <v>0</v>
      </c>
      <c r="AH674" s="84"/>
      <c r="AI674" s="84">
        <f>AI635+AI639+AI644</f>
        <v>0</v>
      </c>
      <c r="AJ674" s="84"/>
      <c r="AK674" s="85">
        <f>AK641</f>
        <v>44779</v>
      </c>
      <c r="AL674" s="325">
        <f t="shared" si="838"/>
        <v>1</v>
      </c>
      <c r="AM674" s="84">
        <f t="shared" ref="AM674:AX674" si="848">AM635+AM639+AM644</f>
        <v>0</v>
      </c>
      <c r="AN674" s="84">
        <f t="shared" si="848"/>
        <v>0</v>
      </c>
      <c r="AO674" s="84">
        <f t="shared" si="848"/>
        <v>53152.800000000003</v>
      </c>
      <c r="AP674" s="84">
        <f t="shared" si="848"/>
        <v>0</v>
      </c>
      <c r="AQ674" s="84">
        <f t="shared" si="848"/>
        <v>0</v>
      </c>
      <c r="AR674" s="84">
        <f t="shared" si="848"/>
        <v>0</v>
      </c>
      <c r="AS674" s="84">
        <f t="shared" si="848"/>
        <v>0</v>
      </c>
      <c r="AT674" s="84">
        <f t="shared" si="848"/>
        <v>53152.800000000003</v>
      </c>
      <c r="AU674" s="84">
        <f t="shared" si="848"/>
        <v>0</v>
      </c>
      <c r="AV674" s="84">
        <f t="shared" si="848"/>
        <v>0</v>
      </c>
      <c r="AW674" s="84">
        <f t="shared" si="848"/>
        <v>53152.800000000003</v>
      </c>
      <c r="AX674" s="85">
        <f t="shared" si="848"/>
        <v>11324.2</v>
      </c>
      <c r="AY674" s="325">
        <f t="shared" si="845"/>
        <v>0.25289086402108135</v>
      </c>
      <c r="AZ674" s="84">
        <f>AZ635+AZ639+AZ644</f>
        <v>0</v>
      </c>
      <c r="BA674" s="328">
        <v>0</v>
      </c>
      <c r="BB674" s="84"/>
      <c r="BC674" s="84"/>
      <c r="BD674" s="85">
        <f>BD635+BD639+BD644</f>
        <v>11324.2</v>
      </c>
      <c r="BE674" s="328">
        <f t="shared" si="847"/>
        <v>0.25289086402108135</v>
      </c>
    </row>
    <row r="675" spans="2:59" s="314" customFormat="1" ht="64.5" customHeight="1" x14ac:dyDescent="0.25">
      <c r="B675" s="565" t="s">
        <v>58</v>
      </c>
      <c r="C675" s="565"/>
      <c r="D675" s="208" t="e">
        <f>D530+D578</f>
        <v>#REF!</v>
      </c>
      <c r="E675" s="208">
        <f>E530+E578</f>
        <v>18536.115859999998</v>
      </c>
      <c r="F675" s="208">
        <f>F530+F578</f>
        <v>8536.1158599999999</v>
      </c>
      <c r="G675" s="208">
        <f>G530+G578</f>
        <v>10000</v>
      </c>
      <c r="H675" s="208">
        <f>I675+J675</f>
        <v>483420.75574000005</v>
      </c>
      <c r="I675" s="208">
        <f>I530+I578</f>
        <v>34635.051740000003</v>
      </c>
      <c r="J675" s="208">
        <f>J530+J578</f>
        <v>448785.70400000003</v>
      </c>
      <c r="K675" s="208">
        <f>L675+M675+N675</f>
        <v>91744.828999999998</v>
      </c>
      <c r="L675" s="208">
        <f>L593+L637</f>
        <v>0</v>
      </c>
      <c r="M675" s="208">
        <f>M593+M637</f>
        <v>0</v>
      </c>
      <c r="N675" s="208">
        <f>N672</f>
        <v>91744.828999999998</v>
      </c>
      <c r="O675" s="208">
        <f>U675</f>
        <v>0</v>
      </c>
      <c r="P675" s="293">
        <f t="shared" si="834"/>
        <v>0</v>
      </c>
      <c r="Q675" s="208">
        <v>0</v>
      </c>
      <c r="R675" s="293">
        <f>R646+R635</f>
        <v>0</v>
      </c>
      <c r="S675" s="208">
        <v>0</v>
      </c>
      <c r="T675" s="208"/>
      <c r="U675" s="208">
        <f>U672</f>
        <v>0</v>
      </c>
      <c r="V675" s="293">
        <f t="shared" si="844"/>
        <v>0</v>
      </c>
      <c r="W675" s="208">
        <f>Y675+AA675+AC675</f>
        <v>0</v>
      </c>
      <c r="X675" s="441">
        <f t="shared" si="800"/>
        <v>0</v>
      </c>
      <c r="Y675" s="208">
        <v>0</v>
      </c>
      <c r="Z675" s="441">
        <v>0</v>
      </c>
      <c r="AA675" s="208"/>
      <c r="AB675" s="208"/>
      <c r="AC675" s="209">
        <f>AC593+AC637</f>
        <v>0</v>
      </c>
      <c r="AD675" s="467">
        <f t="shared" si="843"/>
        <v>0</v>
      </c>
      <c r="AE675" s="209">
        <f ca="1">AF675+AG675+AH675</f>
        <v>91744.828999999998</v>
      </c>
      <c r="AF675" s="441">
        <f t="shared" ca="1" si="802"/>
        <v>1</v>
      </c>
      <c r="AG675" s="209">
        <v>0</v>
      </c>
      <c r="AH675" s="208"/>
      <c r="AI675" s="208">
        <v>0</v>
      </c>
      <c r="AJ675" s="208"/>
      <c r="AK675" s="209">
        <f>AK672</f>
        <v>91744.828999999998</v>
      </c>
      <c r="AL675" s="441">
        <f t="shared" si="838"/>
        <v>1</v>
      </c>
      <c r="AM675" s="208" t="e">
        <f>#REF!+AM637</f>
        <v>#REF!</v>
      </c>
      <c r="AN675" s="208" t="e">
        <f>#REF!+AN637</f>
        <v>#REF!</v>
      </c>
      <c r="AO675" s="208" t="e">
        <f>#REF!+AO637</f>
        <v>#REF!</v>
      </c>
      <c r="AP675" s="208" t="e">
        <f>#REF!+AP637</f>
        <v>#REF!</v>
      </c>
      <c r="AQ675" s="208" t="e">
        <f>#REF!+AQ637</f>
        <v>#REF!</v>
      </c>
      <c r="AR675" s="208" t="e">
        <f>#REF!+AR637</f>
        <v>#REF!</v>
      </c>
      <c r="AS675" s="208" t="e">
        <f>#REF!+AS637</f>
        <v>#REF!</v>
      </c>
      <c r="AT675" s="208" t="e">
        <f>#REF!+AT637</f>
        <v>#REF!</v>
      </c>
      <c r="AU675" s="208" t="e">
        <f>#REF!+AU637</f>
        <v>#REF!</v>
      </c>
      <c r="AV675" s="208" t="e">
        <f>#REF!+AV637</f>
        <v>#REF!</v>
      </c>
      <c r="AW675" s="208" t="e">
        <f>#REF!+AW637</f>
        <v>#REF!</v>
      </c>
      <c r="AX675" s="209">
        <f>AZ675+BB675+BD675</f>
        <v>41810.805</v>
      </c>
      <c r="AY675" s="441">
        <f t="shared" si="845"/>
        <v>0.45572928148353736</v>
      </c>
      <c r="AZ675" s="208">
        <v>0</v>
      </c>
      <c r="BA675" s="467">
        <v>0</v>
      </c>
      <c r="BB675" s="208"/>
      <c r="BC675" s="208"/>
      <c r="BD675" s="208">
        <f>BD593+BD637</f>
        <v>41810.805</v>
      </c>
      <c r="BE675" s="467">
        <f t="shared" si="847"/>
        <v>0.45572928148353736</v>
      </c>
      <c r="BF675" s="313"/>
      <c r="BG675" s="313"/>
    </row>
    <row r="676" spans="2:59" s="333" customFormat="1" ht="86.25" hidden="1" customHeight="1" x14ac:dyDescent="0.25">
      <c r="B676" s="335"/>
      <c r="C676" s="336"/>
      <c r="D676" s="337"/>
      <c r="E676" s="337"/>
      <c r="F676" s="337"/>
      <c r="G676" s="337"/>
      <c r="H676" s="337"/>
      <c r="I676" s="337"/>
      <c r="J676" s="337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  <c r="Z676" s="338"/>
      <c r="AA676" s="338"/>
      <c r="AB676" s="338"/>
      <c r="AC676" s="338"/>
      <c r="AD676" s="338"/>
      <c r="AE676" s="338"/>
      <c r="AF676" s="338"/>
      <c r="AG676" s="338"/>
      <c r="AH676" s="338"/>
      <c r="AI676" s="338"/>
      <c r="AJ676" s="338"/>
      <c r="AK676" s="338"/>
      <c r="AL676" s="338"/>
      <c r="AM676" s="338"/>
      <c r="AN676" s="338"/>
      <c r="AO676" s="338"/>
      <c r="AP676" s="338"/>
      <c r="AQ676" s="338"/>
      <c r="AR676" s="338"/>
      <c r="AS676" s="338"/>
      <c r="AT676" s="338"/>
      <c r="AU676" s="338"/>
      <c r="AV676" s="338"/>
      <c r="AW676" s="338"/>
      <c r="AX676" s="338"/>
      <c r="AY676" s="338"/>
      <c r="AZ676" s="338"/>
      <c r="BA676" s="338"/>
      <c r="BB676" s="338"/>
      <c r="BC676" s="338"/>
      <c r="BD676" s="338"/>
      <c r="BE676" s="338"/>
    </row>
    <row r="677" spans="2:59" s="333" customFormat="1" ht="86.25" hidden="1" customHeight="1" x14ac:dyDescent="0.25">
      <c r="B677" s="335"/>
      <c r="C677" s="336"/>
      <c r="D677" s="337"/>
      <c r="E677" s="337"/>
      <c r="F677" s="337"/>
      <c r="G677" s="337"/>
      <c r="H677" s="337"/>
      <c r="I677" s="337"/>
      <c r="J677" s="337"/>
      <c r="K677" s="338"/>
      <c r="L677" s="338"/>
      <c r="M677" s="338"/>
      <c r="N677" s="338"/>
      <c r="O677" s="338"/>
      <c r="P677" s="338"/>
      <c r="Q677" s="338"/>
      <c r="R677" s="338"/>
      <c r="S677" s="338"/>
      <c r="T677" s="338"/>
      <c r="U677" s="338"/>
      <c r="V677" s="338"/>
      <c r="W677" s="338"/>
      <c r="X677" s="338"/>
      <c r="Y677" s="338"/>
      <c r="Z677" s="338"/>
      <c r="AA677" s="338"/>
      <c r="AB677" s="338"/>
      <c r="AC677" s="338"/>
      <c r="AD677" s="338"/>
      <c r="AE677" s="338"/>
      <c r="AF677" s="338"/>
      <c r="AG677" s="338"/>
      <c r="AH677" s="338"/>
      <c r="AI677" s="338"/>
      <c r="AJ677" s="338"/>
      <c r="AK677" s="338"/>
      <c r="AL677" s="338"/>
      <c r="AM677" s="338"/>
      <c r="AN677" s="338"/>
      <c r="AO677" s="338"/>
      <c r="AP677" s="338"/>
      <c r="AQ677" s="338"/>
      <c r="AR677" s="338"/>
      <c r="AS677" s="338"/>
      <c r="AT677" s="338"/>
      <c r="AU677" s="338"/>
      <c r="AV677" s="338"/>
      <c r="AW677" s="338"/>
      <c r="AX677" s="338"/>
      <c r="AY677" s="338"/>
      <c r="AZ677" s="338"/>
      <c r="BA677" s="338"/>
      <c r="BB677" s="338"/>
      <c r="BC677" s="338"/>
      <c r="BD677" s="338"/>
      <c r="BE677" s="338"/>
    </row>
    <row r="678" spans="2:59" s="333" customFormat="1" ht="53.25" customHeight="1" x14ac:dyDescent="0.25">
      <c r="B678" s="614" t="s">
        <v>290</v>
      </c>
      <c r="C678" s="615"/>
      <c r="D678" s="615"/>
      <c r="E678" s="615"/>
      <c r="F678" s="615"/>
      <c r="G678" s="615"/>
      <c r="H678" s="615"/>
      <c r="I678" s="615"/>
      <c r="J678" s="615"/>
      <c r="K678" s="615"/>
      <c r="L678" s="615"/>
      <c r="M678" s="615"/>
      <c r="N678" s="615"/>
      <c r="O678" s="615"/>
      <c r="P678" s="615"/>
      <c r="Q678" s="615"/>
      <c r="R678" s="615"/>
      <c r="S678" s="615"/>
      <c r="T678" s="615"/>
      <c r="U678" s="615"/>
      <c r="V678" s="615"/>
      <c r="W678" s="615"/>
      <c r="X678" s="615"/>
      <c r="Y678" s="615"/>
      <c r="Z678" s="615"/>
      <c r="AA678" s="615"/>
      <c r="AB678" s="615"/>
      <c r="AC678" s="615"/>
      <c r="AD678" s="615"/>
      <c r="AE678" s="615"/>
      <c r="AF678" s="615"/>
      <c r="AG678" s="615"/>
      <c r="AH678" s="615"/>
      <c r="AI678" s="615"/>
      <c r="AJ678" s="615"/>
      <c r="AK678" s="615"/>
      <c r="AL678" s="615"/>
      <c r="AM678" s="615"/>
      <c r="AN678" s="615"/>
      <c r="AO678" s="615"/>
      <c r="AP678" s="615"/>
      <c r="AQ678" s="615"/>
      <c r="AR678" s="615"/>
      <c r="AS678" s="615"/>
      <c r="AT678" s="615"/>
      <c r="AU678" s="615"/>
      <c r="AV678" s="615"/>
      <c r="AW678" s="615"/>
      <c r="AX678" s="615"/>
      <c r="AY678" s="615"/>
      <c r="AZ678" s="615"/>
      <c r="BA678" s="615"/>
      <c r="BB678" s="615"/>
      <c r="BC678" s="615"/>
      <c r="BD678" s="615"/>
      <c r="BE678" s="615"/>
    </row>
    <row r="679" spans="2:59" s="333" customFormat="1" ht="48" customHeight="1" x14ac:dyDescent="0.25">
      <c r="B679" s="569" t="s">
        <v>36</v>
      </c>
      <c r="C679" s="570"/>
      <c r="D679" s="570"/>
      <c r="E679" s="570"/>
      <c r="F679" s="570"/>
      <c r="G679" s="570"/>
      <c r="H679" s="570"/>
      <c r="I679" s="570"/>
      <c r="J679" s="570"/>
      <c r="K679" s="570"/>
      <c r="L679" s="570"/>
      <c r="M679" s="570"/>
      <c r="N679" s="570"/>
      <c r="O679" s="570"/>
      <c r="P679" s="570"/>
      <c r="Q679" s="570"/>
      <c r="R679" s="570"/>
      <c r="S679" s="570"/>
      <c r="T679" s="570"/>
      <c r="U679" s="570"/>
      <c r="V679" s="570"/>
      <c r="W679" s="570"/>
      <c r="X679" s="570"/>
      <c r="Y679" s="570"/>
      <c r="Z679" s="570"/>
      <c r="AA679" s="570"/>
      <c r="AB679" s="570"/>
      <c r="AC679" s="570"/>
      <c r="AD679" s="570"/>
      <c r="AE679" s="570"/>
      <c r="AF679" s="570"/>
      <c r="AG679" s="570"/>
      <c r="AH679" s="570"/>
      <c r="AI679" s="570"/>
      <c r="AJ679" s="570"/>
      <c r="AK679" s="570"/>
      <c r="AL679" s="570"/>
      <c r="AM679" s="570"/>
      <c r="AN679" s="570"/>
      <c r="AO679" s="570"/>
      <c r="AP679" s="570"/>
      <c r="AQ679" s="570"/>
      <c r="AR679" s="570"/>
      <c r="AS679" s="570"/>
      <c r="AT679" s="570"/>
      <c r="AU679" s="570"/>
      <c r="AV679" s="570"/>
      <c r="AW679" s="570"/>
      <c r="AX679" s="570"/>
      <c r="AY679" s="570"/>
      <c r="AZ679" s="570"/>
      <c r="BA679" s="570"/>
      <c r="BB679" s="570"/>
      <c r="BC679" s="570"/>
      <c r="BD679" s="570"/>
      <c r="BE679" s="570"/>
    </row>
    <row r="680" spans="2:59" s="333" customFormat="1" ht="48" customHeight="1" x14ac:dyDescent="0.25">
      <c r="B680" s="612" t="s">
        <v>59</v>
      </c>
      <c r="C680" s="613"/>
      <c r="D680" s="613"/>
      <c r="E680" s="613"/>
      <c r="F680" s="613"/>
      <c r="G680" s="613"/>
      <c r="H680" s="613"/>
      <c r="I680" s="613"/>
      <c r="J680" s="613"/>
      <c r="K680" s="613"/>
      <c r="L680" s="613"/>
      <c r="M680" s="613"/>
      <c r="N680" s="613"/>
      <c r="O680" s="613"/>
      <c r="P680" s="613"/>
      <c r="Q680" s="613"/>
      <c r="R680" s="613"/>
      <c r="S680" s="613"/>
      <c r="T680" s="613"/>
      <c r="U680" s="613"/>
      <c r="V680" s="613"/>
      <c r="W680" s="613"/>
      <c r="X680" s="613"/>
      <c r="Y680" s="613"/>
      <c r="Z680" s="613"/>
      <c r="AA680" s="613"/>
      <c r="AB680" s="613"/>
      <c r="AC680" s="613"/>
      <c r="AD680" s="613"/>
      <c r="AE680" s="613"/>
      <c r="AF680" s="613"/>
      <c r="AG680" s="613"/>
      <c r="AH680" s="613"/>
      <c r="AI680" s="613"/>
      <c r="AJ680" s="613"/>
      <c r="AK680" s="613"/>
      <c r="AL680" s="613"/>
      <c r="AM680" s="613"/>
      <c r="AN680" s="613"/>
      <c r="AO680" s="613"/>
      <c r="AP680" s="613"/>
      <c r="AQ680" s="613"/>
      <c r="AR680" s="613"/>
      <c r="AS680" s="613"/>
      <c r="AT680" s="613"/>
      <c r="AU680" s="613"/>
      <c r="AV680" s="613"/>
      <c r="AW680" s="613"/>
      <c r="AX680" s="613"/>
      <c r="AY680" s="613"/>
      <c r="AZ680" s="613"/>
      <c r="BA680" s="613"/>
      <c r="BB680" s="613"/>
      <c r="BC680" s="613"/>
      <c r="BD680" s="613"/>
      <c r="BE680" s="613"/>
    </row>
    <row r="681" spans="2:59" s="343" customFormat="1" ht="48.75" customHeight="1" x14ac:dyDescent="0.25">
      <c r="B681" s="181">
        <v>1</v>
      </c>
      <c r="C681" s="339" t="s">
        <v>53</v>
      </c>
      <c r="D681" s="340"/>
      <c r="E681" s="340"/>
      <c r="F681" s="340"/>
      <c r="G681" s="340"/>
      <c r="H681" s="340"/>
      <c r="I681" s="340"/>
      <c r="J681" s="340"/>
      <c r="K681" s="546">
        <f>K682</f>
        <v>410091.94029999996</v>
      </c>
      <c r="L681" s="340">
        <f t="shared" ref="L681:BD681" si="849">L682</f>
        <v>0</v>
      </c>
      <c r="M681" s="340">
        <f t="shared" si="849"/>
        <v>0</v>
      </c>
      <c r="N681" s="340">
        <f t="shared" si="849"/>
        <v>410091.94029999996</v>
      </c>
      <c r="O681" s="340">
        <f t="shared" si="849"/>
        <v>8537.9171600000009</v>
      </c>
      <c r="P681" s="340">
        <f>O681/K681</f>
        <v>2.0819519529581942E-2</v>
      </c>
      <c r="Q681" s="340">
        <f t="shared" si="849"/>
        <v>0</v>
      </c>
      <c r="R681" s="340"/>
      <c r="S681" s="340">
        <f t="shared" si="849"/>
        <v>0</v>
      </c>
      <c r="T681" s="340"/>
      <c r="U681" s="340">
        <f t="shared" si="849"/>
        <v>8537.9171600000009</v>
      </c>
      <c r="V681" s="340">
        <f>U681/N681</f>
        <v>2.0819519529581942E-2</v>
      </c>
      <c r="W681" s="340">
        <f t="shared" si="849"/>
        <v>8537.9171600000009</v>
      </c>
      <c r="X681" s="342">
        <f>W681/K681</f>
        <v>2.0819519529581942E-2</v>
      </c>
      <c r="Y681" s="340">
        <f t="shared" si="849"/>
        <v>0</v>
      </c>
      <c r="Z681" s="340"/>
      <c r="AA681" s="340">
        <f t="shared" si="849"/>
        <v>0</v>
      </c>
      <c r="AB681" s="340"/>
      <c r="AC681" s="341">
        <f t="shared" si="849"/>
        <v>8537.9171600000009</v>
      </c>
      <c r="AD681" s="342">
        <f>AC681/N681</f>
        <v>2.0819519529581942E-2</v>
      </c>
      <c r="AE681" s="341">
        <f t="shared" si="849"/>
        <v>378882.72833999997</v>
      </c>
      <c r="AF681" s="342">
        <f>AE681/K681</f>
        <v>0.9238970365104735</v>
      </c>
      <c r="AG681" s="340">
        <f t="shared" si="849"/>
        <v>0</v>
      </c>
      <c r="AH681" s="340"/>
      <c r="AI681" s="340">
        <f t="shared" si="849"/>
        <v>0</v>
      </c>
      <c r="AJ681" s="340"/>
      <c r="AK681" s="341">
        <f t="shared" si="849"/>
        <v>378882.72833999997</v>
      </c>
      <c r="AL681" s="342">
        <f>AK681/N681</f>
        <v>0.9238970365104735</v>
      </c>
      <c r="AM681" s="340" t="e">
        <f t="shared" si="849"/>
        <v>#REF!</v>
      </c>
      <c r="AN681" s="340" t="e">
        <f t="shared" si="849"/>
        <v>#REF!</v>
      </c>
      <c r="AO681" s="340" t="e">
        <f t="shared" si="849"/>
        <v>#REF!</v>
      </c>
      <c r="AP681" s="340" t="e">
        <f t="shared" si="849"/>
        <v>#REF!</v>
      </c>
      <c r="AQ681" s="340" t="e">
        <f t="shared" si="849"/>
        <v>#REF!</v>
      </c>
      <c r="AR681" s="340" t="e">
        <f t="shared" si="849"/>
        <v>#REF!</v>
      </c>
      <c r="AS681" s="340" t="e">
        <f t="shared" si="849"/>
        <v>#REF!</v>
      </c>
      <c r="AT681" s="340" t="e">
        <f t="shared" si="849"/>
        <v>#REF!</v>
      </c>
      <c r="AU681" s="340" t="e">
        <f t="shared" si="849"/>
        <v>#REF!</v>
      </c>
      <c r="AV681" s="340" t="e">
        <f t="shared" si="849"/>
        <v>#REF!</v>
      </c>
      <c r="AW681" s="340" t="e">
        <f t="shared" si="849"/>
        <v>#REF!</v>
      </c>
      <c r="AX681" s="341">
        <f t="shared" si="849"/>
        <v>279510.05298000004</v>
      </c>
      <c r="AY681" s="342">
        <f>AX681/K681</f>
        <v>0.68157899610396233</v>
      </c>
      <c r="AZ681" s="340">
        <f t="shared" si="849"/>
        <v>0</v>
      </c>
      <c r="BA681" s="340"/>
      <c r="BB681" s="340">
        <f t="shared" si="849"/>
        <v>0</v>
      </c>
      <c r="BC681" s="340"/>
      <c r="BD681" s="341">
        <f t="shared" si="849"/>
        <v>279510.05298000004</v>
      </c>
      <c r="BE681" s="342">
        <f>BD681/N681</f>
        <v>0.68157899610396233</v>
      </c>
    </row>
    <row r="682" spans="2:59" s="348" customFormat="1" ht="86.25" customHeight="1" x14ac:dyDescent="0.3">
      <c r="B682" s="344"/>
      <c r="C682" s="345" t="s">
        <v>291</v>
      </c>
      <c r="D682" s="346"/>
      <c r="E682" s="347"/>
      <c r="F682" s="347"/>
      <c r="G682" s="347"/>
      <c r="H682" s="347"/>
      <c r="I682" s="347"/>
      <c r="J682" s="347"/>
      <c r="K682" s="517">
        <f>K683+K684</f>
        <v>410091.94029999996</v>
      </c>
      <c r="L682" s="517">
        <f t="shared" ref="L682:AX682" si="850">L683+L684</f>
        <v>0</v>
      </c>
      <c r="M682" s="517">
        <f t="shared" si="850"/>
        <v>0</v>
      </c>
      <c r="N682" s="517">
        <f>N683+N684</f>
        <v>410091.94029999996</v>
      </c>
      <c r="O682" s="517">
        <f t="shared" si="850"/>
        <v>8537.9171600000009</v>
      </c>
      <c r="P682" s="340">
        <f t="shared" ref="P682:P691" si="851">O682/K682</f>
        <v>2.0819519529581942E-2</v>
      </c>
      <c r="Q682" s="517">
        <f t="shared" si="850"/>
        <v>0</v>
      </c>
      <c r="R682" s="517"/>
      <c r="S682" s="517">
        <f t="shared" si="850"/>
        <v>0</v>
      </c>
      <c r="T682" s="517"/>
      <c r="U682" s="517">
        <f t="shared" ref="U682" si="852">U683+U684</f>
        <v>8537.9171600000009</v>
      </c>
      <c r="V682" s="340">
        <f t="shared" ref="V682:V686" si="853">U682/N682</f>
        <v>2.0819519529581942E-2</v>
      </c>
      <c r="W682" s="517">
        <f t="shared" ref="W682" si="854">W683+W684</f>
        <v>8537.9171600000009</v>
      </c>
      <c r="X682" s="342">
        <f t="shared" ref="X682:X691" si="855">W682/K682</f>
        <v>2.0819519529581942E-2</v>
      </c>
      <c r="Y682" s="103">
        <f t="shared" ref="Y682" si="856">Y683+Y684</f>
        <v>0</v>
      </c>
      <c r="Z682" s="103"/>
      <c r="AA682" s="103">
        <f t="shared" ref="AA682" si="857">AA683+AA684</f>
        <v>0</v>
      </c>
      <c r="AB682" s="103"/>
      <c r="AC682" s="104">
        <f t="shared" ref="AC682" si="858">AC683+AC684</f>
        <v>8537.9171600000009</v>
      </c>
      <c r="AD682" s="342">
        <f t="shared" ref="AD682:AD691" si="859">AC682/N682</f>
        <v>2.0819519529581942E-2</v>
      </c>
      <c r="AE682" s="104">
        <f t="shared" ref="AE682" si="860">AE683+AE684</f>
        <v>378882.72833999997</v>
      </c>
      <c r="AF682" s="342">
        <f t="shared" ref="AF682:AF693" si="861">AE682/K682</f>
        <v>0.9238970365104735</v>
      </c>
      <c r="AG682" s="103">
        <f t="shared" ref="AG682" si="862">AG683+AG684</f>
        <v>0</v>
      </c>
      <c r="AH682" s="103"/>
      <c r="AI682" s="103">
        <f t="shared" ref="AI682" si="863">AI683+AI684</f>
        <v>0</v>
      </c>
      <c r="AJ682" s="103"/>
      <c r="AK682" s="104">
        <f t="shared" ref="AK682" si="864">AK683+AK684</f>
        <v>378882.72833999997</v>
      </c>
      <c r="AL682" s="342">
        <f t="shared" ref="AL682:AL693" si="865">AK682/N682</f>
        <v>0.9238970365104735</v>
      </c>
      <c r="AM682" s="103" t="e">
        <f t="shared" si="850"/>
        <v>#REF!</v>
      </c>
      <c r="AN682" s="103" t="e">
        <f t="shared" si="850"/>
        <v>#REF!</v>
      </c>
      <c r="AO682" s="103" t="e">
        <f t="shared" si="850"/>
        <v>#REF!</v>
      </c>
      <c r="AP682" s="103" t="e">
        <f t="shared" si="850"/>
        <v>#REF!</v>
      </c>
      <c r="AQ682" s="103" t="e">
        <f t="shared" si="850"/>
        <v>#REF!</v>
      </c>
      <c r="AR682" s="103" t="e">
        <f t="shared" si="850"/>
        <v>#REF!</v>
      </c>
      <c r="AS682" s="103" t="e">
        <f t="shared" si="850"/>
        <v>#REF!</v>
      </c>
      <c r="AT682" s="103" t="e">
        <f t="shared" si="850"/>
        <v>#REF!</v>
      </c>
      <c r="AU682" s="103" t="e">
        <f t="shared" si="850"/>
        <v>#REF!</v>
      </c>
      <c r="AV682" s="103" t="e">
        <f t="shared" si="850"/>
        <v>#REF!</v>
      </c>
      <c r="AW682" s="103" t="e">
        <f t="shared" si="850"/>
        <v>#REF!</v>
      </c>
      <c r="AX682" s="104">
        <f t="shared" si="850"/>
        <v>279510.05298000004</v>
      </c>
      <c r="AY682" s="342">
        <f t="shared" ref="AY682:AY691" si="866">AX682/K682</f>
        <v>0.68157899610396233</v>
      </c>
      <c r="AZ682" s="415">
        <f t="shared" ref="AZ682" si="867">AZ683+AZ684</f>
        <v>0</v>
      </c>
      <c r="BA682" s="415"/>
      <c r="BB682" s="415">
        <f t="shared" ref="BB682" si="868">BB683+BB684</f>
        <v>0</v>
      </c>
      <c r="BC682" s="415"/>
      <c r="BD682" s="104">
        <f t="shared" ref="BD682" si="869">BD683+BD684</f>
        <v>279510.05298000004</v>
      </c>
      <c r="BE682" s="342">
        <f t="shared" ref="BE682:BE691" si="870">BD682/N682</f>
        <v>0.68157899610396233</v>
      </c>
    </row>
    <row r="683" spans="2:59" s="109" customFormat="1" ht="45.75" customHeight="1" x14ac:dyDescent="0.25">
      <c r="B683" s="334"/>
      <c r="C683" s="159" t="s">
        <v>56</v>
      </c>
      <c r="D683" s="79" t="e">
        <f>D539+D591+D595+#REF!+#REF!+#REF!</f>
        <v>#REF!</v>
      </c>
      <c r="E683" s="79"/>
      <c r="F683" s="79"/>
      <c r="G683" s="79"/>
      <c r="H683" s="79"/>
      <c r="I683" s="79"/>
      <c r="J683" s="79"/>
      <c r="K683" s="514">
        <f>N683</f>
        <v>135330.34029999998</v>
      </c>
      <c r="L683" s="514">
        <f t="shared" ref="L683:AW684" si="871">L687+L690</f>
        <v>0</v>
      </c>
      <c r="M683" s="514">
        <f t="shared" si="871"/>
        <v>0</v>
      </c>
      <c r="N683" s="514">
        <f>N687+N690+N685+N694</f>
        <v>135330.34029999998</v>
      </c>
      <c r="O683" s="514">
        <f t="shared" si="871"/>
        <v>2181.9121600000008</v>
      </c>
      <c r="P683" s="340">
        <f t="shared" si="851"/>
        <v>1.6122860218655645E-2</v>
      </c>
      <c r="Q683" s="514">
        <f t="shared" si="871"/>
        <v>0</v>
      </c>
      <c r="R683" s="514"/>
      <c r="S683" s="514">
        <f t="shared" si="871"/>
        <v>0</v>
      </c>
      <c r="T683" s="514"/>
      <c r="U683" s="514">
        <f>U687+U690+U685+U694</f>
        <v>2181.9121600000008</v>
      </c>
      <c r="V683" s="340">
        <f t="shared" si="853"/>
        <v>1.6122860218655645E-2</v>
      </c>
      <c r="W683" s="514">
        <f t="shared" ref="W683:W684" si="872">W687+W690</f>
        <v>2181.9121600000008</v>
      </c>
      <c r="X683" s="342">
        <f t="shared" si="855"/>
        <v>1.6122860218655645E-2</v>
      </c>
      <c r="Y683" s="79">
        <f t="shared" ref="Y683:Y684" si="873">Y687+Y690</f>
        <v>0</v>
      </c>
      <c r="Z683" s="79"/>
      <c r="AA683" s="79">
        <f t="shared" ref="AA683:AA684" si="874">AA687+AA690</f>
        <v>0</v>
      </c>
      <c r="AB683" s="79"/>
      <c r="AC683" s="111">
        <f>AC687+AC690+AC685+AC694</f>
        <v>2181.9121600000008</v>
      </c>
      <c r="AD683" s="342">
        <f t="shared" si="859"/>
        <v>1.6122860218655645E-2</v>
      </c>
      <c r="AE683" s="111">
        <f>AK683</f>
        <v>104121.12834</v>
      </c>
      <c r="AF683" s="342">
        <f t="shared" si="861"/>
        <v>0.76938495912435101</v>
      </c>
      <c r="AG683" s="79">
        <f t="shared" ref="AG683:AG684" si="875">AG687+AG690</f>
        <v>0</v>
      </c>
      <c r="AH683" s="79"/>
      <c r="AI683" s="79">
        <f t="shared" ref="AI683:AI684" si="876">AI687+AI690</f>
        <v>0</v>
      </c>
      <c r="AJ683" s="79"/>
      <c r="AK683" s="111">
        <f>AK687+AK690+AK685+AK694</f>
        <v>104121.12834</v>
      </c>
      <c r="AL683" s="342">
        <f t="shared" si="865"/>
        <v>0.76938495912435101</v>
      </c>
      <c r="AM683" s="79" t="e">
        <f t="shared" si="871"/>
        <v>#REF!</v>
      </c>
      <c r="AN683" s="79" t="e">
        <f t="shared" si="871"/>
        <v>#REF!</v>
      </c>
      <c r="AO683" s="79" t="e">
        <f t="shared" si="871"/>
        <v>#REF!</v>
      </c>
      <c r="AP683" s="79" t="e">
        <f t="shared" si="871"/>
        <v>#REF!</v>
      </c>
      <c r="AQ683" s="79" t="e">
        <f t="shared" si="871"/>
        <v>#REF!</v>
      </c>
      <c r="AR683" s="79" t="e">
        <f t="shared" si="871"/>
        <v>#REF!</v>
      </c>
      <c r="AS683" s="79" t="e">
        <f t="shared" si="871"/>
        <v>#REF!</v>
      </c>
      <c r="AT683" s="79" t="e">
        <f t="shared" si="871"/>
        <v>#REF!</v>
      </c>
      <c r="AU683" s="79" t="e">
        <f t="shared" si="871"/>
        <v>#REF!</v>
      </c>
      <c r="AV683" s="79" t="e">
        <f t="shared" si="871"/>
        <v>#REF!</v>
      </c>
      <c r="AW683" s="79" t="e">
        <f t="shared" si="871"/>
        <v>#REF!</v>
      </c>
      <c r="AX683" s="111">
        <f t="shared" ref="AX683:AX684" si="877">AX687+AX690</f>
        <v>77255.857980000001</v>
      </c>
      <c r="AY683" s="342">
        <f t="shared" si="866"/>
        <v>0.57086871878648493</v>
      </c>
      <c r="AZ683" s="413">
        <f t="shared" ref="AZ683:AZ684" si="878">AZ687+AZ690</f>
        <v>0</v>
      </c>
      <c r="BA683" s="413"/>
      <c r="BB683" s="413">
        <f t="shared" ref="BB683:BB684" si="879">BB687+BB690</f>
        <v>0</v>
      </c>
      <c r="BC683" s="413"/>
      <c r="BD683" s="111">
        <f t="shared" ref="BD683:BD684" si="880">BD687+BD690</f>
        <v>77255.857980000001</v>
      </c>
      <c r="BE683" s="342">
        <f t="shared" si="870"/>
        <v>0.57086871878648493</v>
      </c>
      <c r="BF683" s="108"/>
      <c r="BG683" s="108"/>
    </row>
    <row r="684" spans="2:59" s="86" customFormat="1" ht="46.5" customHeight="1" x14ac:dyDescent="0.25">
      <c r="B684" s="155"/>
      <c r="C684" s="156" t="s">
        <v>57</v>
      </c>
      <c r="D684" s="84">
        <f>D540+D592</f>
        <v>0</v>
      </c>
      <c r="E684" s="84"/>
      <c r="F684" s="84"/>
      <c r="G684" s="84"/>
      <c r="H684" s="84"/>
      <c r="I684" s="84"/>
      <c r="J684" s="84"/>
      <c r="K684" s="84">
        <f>N684</f>
        <v>274761.59999999998</v>
      </c>
      <c r="L684" s="84">
        <f t="shared" si="871"/>
        <v>0</v>
      </c>
      <c r="M684" s="84">
        <f t="shared" si="871"/>
        <v>0</v>
      </c>
      <c r="N684" s="84">
        <f>N688+N691+N695</f>
        <v>274761.59999999998</v>
      </c>
      <c r="O684" s="84">
        <f t="shared" si="871"/>
        <v>6356.0050000000001</v>
      </c>
      <c r="P684" s="340">
        <f t="shared" si="851"/>
        <v>2.3132799488720407E-2</v>
      </c>
      <c r="Q684" s="84">
        <f t="shared" si="871"/>
        <v>0</v>
      </c>
      <c r="R684" s="84"/>
      <c r="S684" s="84">
        <f t="shared" si="871"/>
        <v>0</v>
      </c>
      <c r="T684" s="84"/>
      <c r="U684" s="84">
        <f>U688+U691+U695</f>
        <v>6356.0050000000001</v>
      </c>
      <c r="V684" s="340">
        <f t="shared" si="853"/>
        <v>2.3132799488720407E-2</v>
      </c>
      <c r="W684" s="84">
        <f t="shared" si="872"/>
        <v>6356.0050000000001</v>
      </c>
      <c r="X684" s="342">
        <f t="shared" si="855"/>
        <v>2.3132799488720407E-2</v>
      </c>
      <c r="Y684" s="84">
        <f t="shared" si="873"/>
        <v>0</v>
      </c>
      <c r="Z684" s="84"/>
      <c r="AA684" s="84">
        <f t="shared" si="874"/>
        <v>0</v>
      </c>
      <c r="AB684" s="84"/>
      <c r="AC684" s="85">
        <f>AC688+AC691+AC695</f>
        <v>6356.0050000000001</v>
      </c>
      <c r="AD684" s="342">
        <f t="shared" si="859"/>
        <v>2.3132799488720407E-2</v>
      </c>
      <c r="AE684" s="85">
        <f>AK684</f>
        <v>274761.59999999998</v>
      </c>
      <c r="AF684" s="342">
        <f t="shared" si="861"/>
        <v>1</v>
      </c>
      <c r="AG684" s="84">
        <f t="shared" si="875"/>
        <v>0</v>
      </c>
      <c r="AH684" s="84"/>
      <c r="AI684" s="84">
        <f t="shared" si="876"/>
        <v>0</v>
      </c>
      <c r="AJ684" s="84"/>
      <c r="AK684" s="85">
        <f>AK688+AK691+AK695</f>
        <v>274761.59999999998</v>
      </c>
      <c r="AL684" s="342">
        <f t="shared" si="865"/>
        <v>1</v>
      </c>
      <c r="AM684" s="84" t="e">
        <f t="shared" si="871"/>
        <v>#REF!</v>
      </c>
      <c r="AN684" s="84" t="e">
        <f t="shared" si="871"/>
        <v>#REF!</v>
      </c>
      <c r="AO684" s="84" t="e">
        <f t="shared" si="871"/>
        <v>#REF!</v>
      </c>
      <c r="AP684" s="84" t="e">
        <f t="shared" si="871"/>
        <v>#REF!</v>
      </c>
      <c r="AQ684" s="84" t="e">
        <f t="shared" si="871"/>
        <v>#REF!</v>
      </c>
      <c r="AR684" s="84" t="e">
        <f t="shared" si="871"/>
        <v>#REF!</v>
      </c>
      <c r="AS684" s="84" t="e">
        <f t="shared" si="871"/>
        <v>#REF!</v>
      </c>
      <c r="AT684" s="84" t="e">
        <f t="shared" si="871"/>
        <v>#REF!</v>
      </c>
      <c r="AU684" s="84" t="e">
        <f t="shared" si="871"/>
        <v>#REF!</v>
      </c>
      <c r="AV684" s="84" t="e">
        <f t="shared" si="871"/>
        <v>#REF!</v>
      </c>
      <c r="AW684" s="84" t="e">
        <f t="shared" si="871"/>
        <v>#REF!</v>
      </c>
      <c r="AX684" s="85">
        <f t="shared" si="877"/>
        <v>202254.19500000001</v>
      </c>
      <c r="AY684" s="342">
        <f t="shared" si="866"/>
        <v>0.73610793866391822</v>
      </c>
      <c r="AZ684" s="84">
        <f t="shared" si="878"/>
        <v>0</v>
      </c>
      <c r="BA684" s="84"/>
      <c r="BB684" s="84">
        <f t="shared" si="879"/>
        <v>0</v>
      </c>
      <c r="BC684" s="84"/>
      <c r="BD684" s="85">
        <f t="shared" si="880"/>
        <v>202254.19500000001</v>
      </c>
      <c r="BE684" s="342">
        <f t="shared" si="870"/>
        <v>0.73610793866391822</v>
      </c>
    </row>
    <row r="685" spans="2:59" s="86" customFormat="1" ht="46.5" customHeight="1" x14ac:dyDescent="0.25">
      <c r="B685" s="349">
        <v>1</v>
      </c>
      <c r="C685" s="159" t="s">
        <v>392</v>
      </c>
      <c r="D685" s="84"/>
      <c r="E685" s="84"/>
      <c r="F685" s="84"/>
      <c r="G685" s="84"/>
      <c r="H685" s="84"/>
      <c r="I685" s="84"/>
      <c r="J685" s="84"/>
      <c r="K685" s="514">
        <f>N685</f>
        <v>31209.211960000001</v>
      </c>
      <c r="L685" s="351"/>
      <c r="M685" s="351"/>
      <c r="N685" s="514">
        <v>31209.211960000001</v>
      </c>
      <c r="O685" s="84"/>
      <c r="P685" s="340"/>
      <c r="Q685" s="84"/>
      <c r="R685" s="84"/>
      <c r="S685" s="84"/>
      <c r="T685" s="84"/>
      <c r="U685" s="84"/>
      <c r="V685" s="340"/>
      <c r="W685" s="519">
        <v>0</v>
      </c>
      <c r="X685" s="342">
        <v>0</v>
      </c>
      <c r="Y685" s="84"/>
      <c r="Z685" s="84"/>
      <c r="AA685" s="84"/>
      <c r="AB685" s="84"/>
      <c r="AC685" s="85"/>
      <c r="AD685" s="342"/>
      <c r="AE685" s="85"/>
      <c r="AF685" s="342"/>
      <c r="AG685" s="84"/>
      <c r="AH685" s="84"/>
      <c r="AI685" s="84"/>
      <c r="AJ685" s="84"/>
      <c r="AK685" s="85"/>
      <c r="AL685" s="342"/>
      <c r="AM685" s="84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5"/>
      <c r="AY685" s="342"/>
      <c r="AZ685" s="84"/>
      <c r="BA685" s="84"/>
      <c r="BB685" s="84"/>
      <c r="BC685" s="84"/>
      <c r="BD685" s="85"/>
      <c r="BE685" s="342"/>
    </row>
    <row r="686" spans="2:59" s="333" customFormat="1" ht="172.5" customHeight="1" x14ac:dyDescent="0.25">
      <c r="B686" s="349" t="s">
        <v>67</v>
      </c>
      <c r="C686" s="350" t="s">
        <v>292</v>
      </c>
      <c r="D686" s="351"/>
      <c r="E686" s="351"/>
      <c r="F686" s="351"/>
      <c r="G686" s="351"/>
      <c r="H686" s="351"/>
      <c r="I686" s="351"/>
      <c r="J686" s="351"/>
      <c r="K686" s="514">
        <f t="shared" ref="K686:K691" si="881">N686</f>
        <v>139367.01491999999</v>
      </c>
      <c r="L686" s="351"/>
      <c r="M686" s="351"/>
      <c r="N686" s="514">
        <f>N687+N688</f>
        <v>139367.01491999999</v>
      </c>
      <c r="O686" s="514">
        <f t="shared" ref="O686:O691" si="882">U686</f>
        <v>8537.9171600000009</v>
      </c>
      <c r="P686" s="340">
        <f t="shared" si="851"/>
        <v>6.1262108289403851E-2</v>
      </c>
      <c r="Q686" s="351"/>
      <c r="R686" s="351"/>
      <c r="S686" s="351"/>
      <c r="T686" s="351"/>
      <c r="U686" s="514">
        <f>U687+U688</f>
        <v>8537.9171600000009</v>
      </c>
      <c r="V686" s="340">
        <f t="shared" si="853"/>
        <v>6.1262108289403851E-2</v>
      </c>
      <c r="W686" s="514">
        <f t="shared" ref="W686:W691" si="883">AC686</f>
        <v>8537.9171600000009</v>
      </c>
      <c r="X686" s="342">
        <f t="shared" si="855"/>
        <v>6.1262108289403851E-2</v>
      </c>
      <c r="Y686" s="351"/>
      <c r="Z686" s="351"/>
      <c r="AA686" s="351"/>
      <c r="AB686" s="351"/>
      <c r="AC686" s="111">
        <f>AC687+AC688</f>
        <v>8537.9171600000009</v>
      </c>
      <c r="AD686" s="342">
        <f t="shared" si="859"/>
        <v>6.1262108289403851E-2</v>
      </c>
      <c r="AE686" s="111">
        <f t="shared" ref="AE686:AE693" si="884">AK686</f>
        <v>139367.01491999999</v>
      </c>
      <c r="AF686" s="342">
        <f t="shared" si="861"/>
        <v>1</v>
      </c>
      <c r="AG686" s="351"/>
      <c r="AH686" s="351"/>
      <c r="AI686" s="351"/>
      <c r="AJ686" s="351"/>
      <c r="AK686" s="111">
        <f>AK687+AK688</f>
        <v>139367.01491999999</v>
      </c>
      <c r="AL686" s="342">
        <f t="shared" si="865"/>
        <v>1</v>
      </c>
      <c r="AM686" s="351"/>
      <c r="AN686" s="351"/>
      <c r="AO686" s="351"/>
      <c r="AP686" s="351"/>
      <c r="AQ686" s="351"/>
      <c r="AR686" s="351"/>
      <c r="AS686" s="351"/>
      <c r="AT686" s="351"/>
      <c r="AU686" s="351"/>
      <c r="AV686" s="351"/>
      <c r="AW686" s="351"/>
      <c r="AX686" s="111">
        <f>BD686</f>
        <v>130829.09775999998</v>
      </c>
      <c r="AY686" s="342">
        <f t="shared" si="866"/>
        <v>0.93873789171059607</v>
      </c>
      <c r="AZ686" s="351"/>
      <c r="BA686" s="351"/>
      <c r="BB686" s="351"/>
      <c r="BC686" s="351"/>
      <c r="BD686" s="111">
        <f>BD687+BD688</f>
        <v>130829.09775999998</v>
      </c>
      <c r="BE686" s="342">
        <f t="shared" si="870"/>
        <v>0.93873789171059607</v>
      </c>
    </row>
    <row r="687" spans="2:59" s="109" customFormat="1" ht="45.75" customHeight="1" x14ac:dyDescent="0.25">
      <c r="B687" s="334"/>
      <c r="C687" s="159" t="s">
        <v>56</v>
      </c>
      <c r="D687" s="79" t="e">
        <f>D543+D594+D598+#REF!+#REF!+#REF!</f>
        <v>#REF!</v>
      </c>
      <c r="E687" s="79"/>
      <c r="F687" s="79"/>
      <c r="G687" s="79"/>
      <c r="H687" s="79"/>
      <c r="I687" s="79"/>
      <c r="J687" s="79"/>
      <c r="K687" s="514">
        <f t="shared" si="881"/>
        <v>35616.014919999987</v>
      </c>
      <c r="L687" s="514">
        <v>0</v>
      </c>
      <c r="M687" s="514">
        <f>M647+M651+M655+M673+M677</f>
        <v>0</v>
      </c>
      <c r="N687" s="514">
        <f>'[2]2023_2025'!$BK$723</f>
        <v>35616.014919999987</v>
      </c>
      <c r="O687" s="514">
        <f t="shared" si="882"/>
        <v>2181.9121600000008</v>
      </c>
      <c r="P687" s="340">
        <f t="shared" si="851"/>
        <v>6.12621082089327E-2</v>
      </c>
      <c r="Q687" s="514">
        <v>0</v>
      </c>
      <c r="R687" s="514"/>
      <c r="S687" s="514">
        <f>S647+S651+S655+S673+S677</f>
        <v>0</v>
      </c>
      <c r="T687" s="514"/>
      <c r="U687" s="514">
        <f>8537.91716-U688</f>
        <v>2181.9121600000008</v>
      </c>
      <c r="V687" s="340">
        <f t="shared" ref="V687:V688" si="885">U687/N687</f>
        <v>6.12621082089327E-2</v>
      </c>
      <c r="W687" s="514">
        <f t="shared" si="883"/>
        <v>2181.9121600000008</v>
      </c>
      <c r="X687" s="342">
        <f t="shared" si="855"/>
        <v>6.12621082089327E-2</v>
      </c>
      <c r="Y687" s="390">
        <v>0</v>
      </c>
      <c r="Z687" s="390"/>
      <c r="AA687" s="390">
        <f>AA647+AA651+AA655+AA673+AA677</f>
        <v>0</v>
      </c>
      <c r="AB687" s="390"/>
      <c r="AC687" s="111">
        <f>8537.91716-AC688</f>
        <v>2181.9121600000008</v>
      </c>
      <c r="AD687" s="342">
        <f t="shared" si="859"/>
        <v>6.12621082089327E-2</v>
      </c>
      <c r="AE687" s="111">
        <f t="shared" si="884"/>
        <v>35616.014919999987</v>
      </c>
      <c r="AF687" s="342">
        <f t="shared" si="861"/>
        <v>1</v>
      </c>
      <c r="AG687" s="79">
        <v>0</v>
      </c>
      <c r="AH687" s="79"/>
      <c r="AI687" s="79">
        <f>AI647+AI651+AI655+AI673+AI677</f>
        <v>0</v>
      </c>
      <c r="AJ687" s="79"/>
      <c r="AK687" s="111">
        <f>'[2]2023_2025'!$BK$723</f>
        <v>35616.014919999987</v>
      </c>
      <c r="AL687" s="342">
        <f t="shared" si="865"/>
        <v>1</v>
      </c>
      <c r="AM687" s="79" t="e">
        <f t="shared" ref="AM687:AW687" si="886">AM647+AM651+AM655+AM673+AM677</f>
        <v>#REF!</v>
      </c>
      <c r="AN687" s="79" t="e">
        <f t="shared" si="886"/>
        <v>#REF!</v>
      </c>
      <c r="AO687" s="79" t="e">
        <f t="shared" si="886"/>
        <v>#REF!</v>
      </c>
      <c r="AP687" s="79" t="e">
        <f t="shared" si="886"/>
        <v>#REF!</v>
      </c>
      <c r="AQ687" s="79" t="e">
        <f t="shared" si="886"/>
        <v>#REF!</v>
      </c>
      <c r="AR687" s="79" t="e">
        <f t="shared" si="886"/>
        <v>#REF!</v>
      </c>
      <c r="AS687" s="79" t="e">
        <f t="shared" si="886"/>
        <v>#REF!</v>
      </c>
      <c r="AT687" s="79" t="e">
        <f t="shared" si="886"/>
        <v>#REF!</v>
      </c>
      <c r="AU687" s="79" t="e">
        <f t="shared" si="886"/>
        <v>#REF!</v>
      </c>
      <c r="AV687" s="79" t="e">
        <f t="shared" si="886"/>
        <v>#REF!</v>
      </c>
      <c r="AW687" s="79" t="e">
        <f t="shared" si="886"/>
        <v>#REF!</v>
      </c>
      <c r="AX687" s="111">
        <f>BD687</f>
        <v>33434.102759999987</v>
      </c>
      <c r="AY687" s="342">
        <f t="shared" si="866"/>
        <v>0.93873789179106737</v>
      </c>
      <c r="AZ687" s="413">
        <v>0</v>
      </c>
      <c r="BA687" s="413"/>
      <c r="BB687" s="413">
        <f>BB647+BB651+BB655+BB673+BB677</f>
        <v>0</v>
      </c>
      <c r="BC687" s="413"/>
      <c r="BD687" s="111">
        <f>N687-AC687</f>
        <v>33434.102759999987</v>
      </c>
      <c r="BE687" s="342">
        <f t="shared" si="870"/>
        <v>0.93873789179106737</v>
      </c>
      <c r="BF687" s="108"/>
      <c r="BG687" s="108"/>
    </row>
    <row r="688" spans="2:59" s="86" customFormat="1" ht="46.5" customHeight="1" x14ac:dyDescent="0.25">
      <c r="B688" s="155"/>
      <c r="C688" s="156" t="s">
        <v>57</v>
      </c>
      <c r="D688" s="84" t="e">
        <f>D544+D595</f>
        <v>#REF!</v>
      </c>
      <c r="E688" s="84"/>
      <c r="F688" s="84"/>
      <c r="G688" s="84"/>
      <c r="H688" s="84"/>
      <c r="I688" s="84"/>
      <c r="J688" s="84"/>
      <c r="K688" s="84">
        <f t="shared" si="881"/>
        <v>103751</v>
      </c>
      <c r="L688" s="84">
        <v>0</v>
      </c>
      <c r="M688" s="84">
        <f>M650+M654+M672</f>
        <v>0</v>
      </c>
      <c r="N688" s="84">
        <f>'[2]2023_2025'!$BK$724</f>
        <v>103751</v>
      </c>
      <c r="O688" s="84">
        <f t="shared" si="882"/>
        <v>6356.0050000000001</v>
      </c>
      <c r="P688" s="547">
        <f t="shared" si="851"/>
        <v>6.1262108317028267E-2</v>
      </c>
      <c r="Q688" s="84">
        <v>0</v>
      </c>
      <c r="R688" s="84"/>
      <c r="S688" s="84">
        <f>S650+S654+S672</f>
        <v>0</v>
      </c>
      <c r="T688" s="84"/>
      <c r="U688" s="84">
        <f>6356.005</f>
        <v>6356.0050000000001</v>
      </c>
      <c r="V688" s="547">
        <f t="shared" si="885"/>
        <v>6.1262108317028267E-2</v>
      </c>
      <c r="W688" s="84">
        <f t="shared" si="883"/>
        <v>6356.0050000000001</v>
      </c>
      <c r="X688" s="500">
        <f t="shared" si="855"/>
        <v>6.1262108317028267E-2</v>
      </c>
      <c r="Y688" s="84">
        <v>0</v>
      </c>
      <c r="Z688" s="84"/>
      <c r="AA688" s="84">
        <f>AA650+AA654+AA672</f>
        <v>0</v>
      </c>
      <c r="AB688" s="84"/>
      <c r="AC688" s="85">
        <f>6356.005</f>
        <v>6356.0050000000001</v>
      </c>
      <c r="AD688" s="500">
        <f t="shared" si="859"/>
        <v>6.1262108317028267E-2</v>
      </c>
      <c r="AE688" s="85">
        <f t="shared" si="884"/>
        <v>103751</v>
      </c>
      <c r="AF688" s="500">
        <f t="shared" si="861"/>
        <v>1</v>
      </c>
      <c r="AG688" s="84">
        <v>0</v>
      </c>
      <c r="AH688" s="84"/>
      <c r="AI688" s="84">
        <f>AI650+AI654+AI672</f>
        <v>0</v>
      </c>
      <c r="AJ688" s="84"/>
      <c r="AK688" s="85">
        <f>'[2]2023_2025'!$BK$724</f>
        <v>103751</v>
      </c>
      <c r="AL688" s="500">
        <f t="shared" si="865"/>
        <v>1</v>
      </c>
      <c r="AM688" s="84" t="e">
        <f t="shared" ref="AM688:AW688" si="887">AM650+AM654+AM672</f>
        <v>#REF!</v>
      </c>
      <c r="AN688" s="84" t="e">
        <f t="shared" si="887"/>
        <v>#REF!</v>
      </c>
      <c r="AO688" s="84" t="e">
        <f t="shared" si="887"/>
        <v>#REF!</v>
      </c>
      <c r="AP688" s="84" t="e">
        <f t="shared" si="887"/>
        <v>#REF!</v>
      </c>
      <c r="AQ688" s="84" t="e">
        <f t="shared" si="887"/>
        <v>#REF!</v>
      </c>
      <c r="AR688" s="84" t="e">
        <f t="shared" si="887"/>
        <v>#REF!</v>
      </c>
      <c r="AS688" s="84" t="e">
        <f t="shared" si="887"/>
        <v>#REF!</v>
      </c>
      <c r="AT688" s="84" t="e">
        <f t="shared" si="887"/>
        <v>#REF!</v>
      </c>
      <c r="AU688" s="84" t="e">
        <f t="shared" si="887"/>
        <v>#REF!</v>
      </c>
      <c r="AV688" s="84" t="e">
        <f t="shared" si="887"/>
        <v>#REF!</v>
      </c>
      <c r="AW688" s="84" t="e">
        <f t="shared" si="887"/>
        <v>#REF!</v>
      </c>
      <c r="AX688" s="85">
        <f>BD688</f>
        <v>97394.994999999995</v>
      </c>
      <c r="AY688" s="500">
        <f t="shared" si="866"/>
        <v>0.93873789168297173</v>
      </c>
      <c r="AZ688" s="84">
        <v>0</v>
      </c>
      <c r="BA688" s="84"/>
      <c r="BB688" s="84">
        <f>BB650+BB654+BB672</f>
        <v>0</v>
      </c>
      <c r="BC688" s="84"/>
      <c r="BD688" s="85">
        <f>N688-AC688</f>
        <v>97394.994999999995</v>
      </c>
      <c r="BE688" s="500">
        <f t="shared" si="870"/>
        <v>0.93873789168297173</v>
      </c>
    </row>
    <row r="689" spans="2:59" s="327" customFormat="1" ht="192" customHeight="1" x14ac:dyDescent="0.25">
      <c r="B689" s="349" t="s">
        <v>71</v>
      </c>
      <c r="C689" s="350" t="s">
        <v>390</v>
      </c>
      <c r="D689" s="326"/>
      <c r="E689" s="326"/>
      <c r="F689" s="326"/>
      <c r="G689" s="326"/>
      <c r="H689" s="326"/>
      <c r="I689" s="326"/>
      <c r="J689" s="326"/>
      <c r="K689" s="514">
        <f t="shared" si="881"/>
        <v>148680.95522</v>
      </c>
      <c r="L689" s="326"/>
      <c r="M689" s="326"/>
      <c r="N689" s="514">
        <f>N690+N691</f>
        <v>148680.95522</v>
      </c>
      <c r="O689" s="514">
        <f t="shared" si="882"/>
        <v>0</v>
      </c>
      <c r="P689" s="340">
        <f t="shared" si="851"/>
        <v>0</v>
      </c>
      <c r="Q689" s="351"/>
      <c r="R689" s="351"/>
      <c r="S689" s="351"/>
      <c r="T689" s="351"/>
      <c r="U689" s="514">
        <f>U690+U691</f>
        <v>0</v>
      </c>
      <c r="V689" s="340">
        <f>U689/N689</f>
        <v>0</v>
      </c>
      <c r="W689" s="514">
        <f t="shared" si="883"/>
        <v>0</v>
      </c>
      <c r="X689" s="342">
        <f t="shared" si="855"/>
        <v>0</v>
      </c>
      <c r="Y689" s="351"/>
      <c r="Z689" s="351"/>
      <c r="AA689" s="351"/>
      <c r="AB689" s="351"/>
      <c r="AC689" s="111">
        <f>AC690+AC691</f>
        <v>0</v>
      </c>
      <c r="AD689" s="342">
        <f t="shared" si="859"/>
        <v>0</v>
      </c>
      <c r="AE689" s="111">
        <f t="shared" si="884"/>
        <v>148680.95522</v>
      </c>
      <c r="AF689" s="342">
        <f t="shared" si="861"/>
        <v>1</v>
      </c>
      <c r="AG689" s="351"/>
      <c r="AH689" s="351"/>
      <c r="AI689" s="351"/>
      <c r="AJ689" s="351"/>
      <c r="AK689" s="111">
        <f>AK690+AK691</f>
        <v>148680.95522</v>
      </c>
      <c r="AL689" s="342">
        <f t="shared" si="865"/>
        <v>1</v>
      </c>
      <c r="AM689" s="326"/>
      <c r="AN689" s="326"/>
      <c r="AO689" s="326"/>
      <c r="AP689" s="326"/>
      <c r="AQ689" s="326"/>
      <c r="AR689" s="326"/>
      <c r="AS689" s="326"/>
      <c r="AT689" s="326"/>
      <c r="AU689" s="326"/>
      <c r="AV689" s="326"/>
      <c r="AW689" s="326"/>
      <c r="AX689" s="111">
        <f t="shared" ref="AX689:AX691" si="888">BD689</f>
        <v>148680.95522</v>
      </c>
      <c r="AY689" s="342">
        <f t="shared" si="866"/>
        <v>1</v>
      </c>
      <c r="AZ689" s="351"/>
      <c r="BA689" s="351"/>
      <c r="BB689" s="351"/>
      <c r="BC689" s="351"/>
      <c r="BD689" s="111">
        <f>BD690+BD691</f>
        <v>148680.95522</v>
      </c>
      <c r="BE689" s="342">
        <f t="shared" si="870"/>
        <v>1</v>
      </c>
    </row>
    <row r="690" spans="2:59" s="109" customFormat="1" ht="45.75" customHeight="1" x14ac:dyDescent="0.25">
      <c r="B690" s="334"/>
      <c r="C690" s="159" t="s">
        <v>56</v>
      </c>
      <c r="D690" s="79" t="e">
        <f>#REF!+D597+D601+#REF!+#REF!+#REF!</f>
        <v>#REF!</v>
      </c>
      <c r="E690" s="79"/>
      <c r="F690" s="79"/>
      <c r="G690" s="79"/>
      <c r="H690" s="79"/>
      <c r="I690" s="79"/>
      <c r="J690" s="79"/>
      <c r="K690" s="514">
        <f t="shared" si="881"/>
        <v>43821.755220000006</v>
      </c>
      <c r="L690" s="514">
        <v>0</v>
      </c>
      <c r="M690" s="514">
        <f>M650+M654+M673+M676+M680</f>
        <v>0</v>
      </c>
      <c r="N690" s="514">
        <f>'[2]2023_2025'!$BK$729</f>
        <v>43821.755220000006</v>
      </c>
      <c r="O690" s="514">
        <f t="shared" si="882"/>
        <v>0</v>
      </c>
      <c r="P690" s="340">
        <f t="shared" si="851"/>
        <v>0</v>
      </c>
      <c r="Q690" s="514">
        <v>0</v>
      </c>
      <c r="R690" s="514"/>
      <c r="S690" s="514">
        <f>S650+S654+S673+S676+S680</f>
        <v>0</v>
      </c>
      <c r="T690" s="514"/>
      <c r="U690" s="514"/>
      <c r="V690" s="340">
        <f t="shared" ref="V690:V691" si="889">U690/N690</f>
        <v>0</v>
      </c>
      <c r="W690" s="514">
        <f t="shared" si="883"/>
        <v>0</v>
      </c>
      <c r="X690" s="342">
        <f t="shared" si="855"/>
        <v>0</v>
      </c>
      <c r="Y690" s="79">
        <v>0</v>
      </c>
      <c r="Z690" s="79"/>
      <c r="AA690" s="79">
        <f>AA650+AA654+AA673+AA676+AA680</f>
        <v>0</v>
      </c>
      <c r="AB690" s="79"/>
      <c r="AC690" s="111"/>
      <c r="AD690" s="342">
        <f t="shared" si="859"/>
        <v>0</v>
      </c>
      <c r="AE690" s="111">
        <f t="shared" si="884"/>
        <v>43821.755220000006</v>
      </c>
      <c r="AF690" s="342">
        <f t="shared" si="861"/>
        <v>1</v>
      </c>
      <c r="AG690" s="79">
        <v>0</v>
      </c>
      <c r="AH690" s="79"/>
      <c r="AI690" s="79">
        <f>AI650+AI654+AI673+AI676+AI680</f>
        <v>0</v>
      </c>
      <c r="AJ690" s="79"/>
      <c r="AK690" s="111">
        <f>'[2]2023_2025'!$BK$729</f>
        <v>43821.755220000006</v>
      </c>
      <c r="AL690" s="342">
        <f t="shared" si="865"/>
        <v>1</v>
      </c>
      <c r="AM690" s="79" t="e">
        <f t="shared" ref="AM690:AW690" si="890">AM650+AM654+AM673+AM676+AM680</f>
        <v>#REF!</v>
      </c>
      <c r="AN690" s="79" t="e">
        <f t="shared" si="890"/>
        <v>#REF!</v>
      </c>
      <c r="AO690" s="79" t="e">
        <f t="shared" si="890"/>
        <v>#REF!</v>
      </c>
      <c r="AP690" s="79" t="e">
        <f t="shared" si="890"/>
        <v>#REF!</v>
      </c>
      <c r="AQ690" s="79" t="e">
        <f t="shared" si="890"/>
        <v>#REF!</v>
      </c>
      <c r="AR690" s="79" t="e">
        <f t="shared" si="890"/>
        <v>#REF!</v>
      </c>
      <c r="AS690" s="79" t="e">
        <f t="shared" si="890"/>
        <v>#REF!</v>
      </c>
      <c r="AT690" s="79" t="e">
        <f t="shared" si="890"/>
        <v>#REF!</v>
      </c>
      <c r="AU690" s="79" t="e">
        <f t="shared" si="890"/>
        <v>#REF!</v>
      </c>
      <c r="AV690" s="79" t="e">
        <f t="shared" si="890"/>
        <v>#REF!</v>
      </c>
      <c r="AW690" s="79" t="e">
        <f t="shared" si="890"/>
        <v>#REF!</v>
      </c>
      <c r="AX690" s="111">
        <f t="shared" si="888"/>
        <v>43821.755220000006</v>
      </c>
      <c r="AY690" s="342">
        <f t="shared" si="866"/>
        <v>1</v>
      </c>
      <c r="AZ690" s="413">
        <v>0</v>
      </c>
      <c r="BA690" s="413"/>
      <c r="BB690" s="413">
        <f>BB650+BB654+BB673+BB676+BB680</f>
        <v>0</v>
      </c>
      <c r="BC690" s="413"/>
      <c r="BD690" s="111">
        <f>N690-AC690</f>
        <v>43821.755220000006</v>
      </c>
      <c r="BE690" s="342">
        <f t="shared" si="870"/>
        <v>1</v>
      </c>
      <c r="BF690" s="108"/>
      <c r="BG690" s="108"/>
    </row>
    <row r="691" spans="2:59" s="86" customFormat="1" ht="46.5" customHeight="1" x14ac:dyDescent="0.25">
      <c r="B691" s="155"/>
      <c r="C691" s="156" t="s">
        <v>57</v>
      </c>
      <c r="D691" s="84" t="e">
        <f>#REF!+D598</f>
        <v>#REF!</v>
      </c>
      <c r="E691" s="84"/>
      <c r="F691" s="84"/>
      <c r="G691" s="84"/>
      <c r="H691" s="84"/>
      <c r="I691" s="84"/>
      <c r="J691" s="84"/>
      <c r="K691" s="84">
        <f t="shared" si="881"/>
        <v>104859.2</v>
      </c>
      <c r="L691" s="84">
        <v>0</v>
      </c>
      <c r="M691" s="84">
        <f>M653+M672+M675</f>
        <v>0</v>
      </c>
      <c r="N691" s="84">
        <f>'[2]2023_2025'!$BK$730</f>
        <v>104859.2</v>
      </c>
      <c r="O691" s="84">
        <f t="shared" si="882"/>
        <v>0</v>
      </c>
      <c r="P691" s="340">
        <f t="shared" si="851"/>
        <v>0</v>
      </c>
      <c r="Q691" s="84">
        <v>0</v>
      </c>
      <c r="R691" s="84"/>
      <c r="S691" s="84">
        <f>S653+S672+S675</f>
        <v>0</v>
      </c>
      <c r="T691" s="84"/>
      <c r="U691" s="84"/>
      <c r="V691" s="340">
        <f t="shared" si="889"/>
        <v>0</v>
      </c>
      <c r="W691" s="84">
        <f t="shared" si="883"/>
        <v>0</v>
      </c>
      <c r="X691" s="342">
        <f t="shared" si="855"/>
        <v>0</v>
      </c>
      <c r="Y691" s="84">
        <v>0</v>
      </c>
      <c r="Z691" s="84"/>
      <c r="AA691" s="84">
        <f>AA653+AA672+AA675</f>
        <v>0</v>
      </c>
      <c r="AB691" s="84"/>
      <c r="AC691" s="85"/>
      <c r="AD691" s="342">
        <f t="shared" si="859"/>
        <v>0</v>
      </c>
      <c r="AE691" s="85">
        <f t="shared" si="884"/>
        <v>104859.2</v>
      </c>
      <c r="AF691" s="342">
        <f t="shared" si="861"/>
        <v>1</v>
      </c>
      <c r="AG691" s="84">
        <v>0</v>
      </c>
      <c r="AH691" s="84"/>
      <c r="AI691" s="84">
        <f>AI653+AI672+AI675</f>
        <v>0</v>
      </c>
      <c r="AJ691" s="84"/>
      <c r="AK691" s="85">
        <f>'[2]2023_2025'!$BK$730</f>
        <v>104859.2</v>
      </c>
      <c r="AL691" s="342">
        <f t="shared" si="865"/>
        <v>1</v>
      </c>
      <c r="AM691" s="84" t="e">
        <f t="shared" ref="AM691:AW691" si="891">AM653+AM672+AM675</f>
        <v>#REF!</v>
      </c>
      <c r="AN691" s="84" t="e">
        <f t="shared" si="891"/>
        <v>#REF!</v>
      </c>
      <c r="AO691" s="84" t="e">
        <f t="shared" si="891"/>
        <v>#REF!</v>
      </c>
      <c r="AP691" s="84" t="e">
        <f t="shared" si="891"/>
        <v>#REF!</v>
      </c>
      <c r="AQ691" s="84" t="e">
        <f t="shared" si="891"/>
        <v>#REF!</v>
      </c>
      <c r="AR691" s="84" t="e">
        <f t="shared" si="891"/>
        <v>#REF!</v>
      </c>
      <c r="AS691" s="84" t="e">
        <f t="shared" si="891"/>
        <v>#REF!</v>
      </c>
      <c r="AT691" s="84" t="e">
        <f t="shared" si="891"/>
        <v>#REF!</v>
      </c>
      <c r="AU691" s="84" t="e">
        <f t="shared" si="891"/>
        <v>#REF!</v>
      </c>
      <c r="AV691" s="84" t="e">
        <f t="shared" si="891"/>
        <v>#REF!</v>
      </c>
      <c r="AW691" s="84" t="e">
        <f t="shared" si="891"/>
        <v>#REF!</v>
      </c>
      <c r="AX691" s="85">
        <f t="shared" si="888"/>
        <v>104859.2</v>
      </c>
      <c r="AY691" s="342">
        <f t="shared" si="866"/>
        <v>1</v>
      </c>
      <c r="AZ691" s="84">
        <v>0</v>
      </c>
      <c r="BA691" s="84"/>
      <c r="BB691" s="84">
        <f>BB653+BB672+BB675</f>
        <v>0</v>
      </c>
      <c r="BC691" s="84"/>
      <c r="BD691" s="85">
        <f>N691-AC691</f>
        <v>104859.2</v>
      </c>
      <c r="BE691" s="342">
        <f t="shared" si="870"/>
        <v>1</v>
      </c>
    </row>
    <row r="692" spans="2:59" s="333" customFormat="1" ht="86.25" hidden="1" customHeight="1" x14ac:dyDescent="0.25">
      <c r="B692" s="335"/>
      <c r="C692" s="336"/>
      <c r="D692" s="337"/>
      <c r="E692" s="337"/>
      <c r="F692" s="337"/>
      <c r="G692" s="337"/>
      <c r="H692" s="337"/>
      <c r="I692" s="337"/>
      <c r="J692" s="337"/>
      <c r="K692" s="337"/>
      <c r="L692" s="337"/>
      <c r="M692" s="337"/>
      <c r="N692" s="337"/>
      <c r="O692" s="337"/>
      <c r="P692" s="337"/>
      <c r="Q692" s="337"/>
      <c r="R692" s="337"/>
      <c r="S692" s="337"/>
      <c r="T692" s="337"/>
      <c r="U692" s="337"/>
      <c r="V692" s="337"/>
      <c r="W692" s="337"/>
      <c r="X692" s="338"/>
      <c r="Y692" s="338"/>
      <c r="Z692" s="338"/>
      <c r="AA692" s="338"/>
      <c r="AB692" s="338"/>
      <c r="AC692" s="338"/>
      <c r="AD692" s="338"/>
      <c r="AE692" s="338"/>
      <c r="AF692" s="342" t="e">
        <f t="shared" si="861"/>
        <v>#DIV/0!</v>
      </c>
      <c r="AG692" s="338"/>
      <c r="AH692" s="338"/>
      <c r="AI692" s="338"/>
      <c r="AJ692" s="338"/>
      <c r="AK692" s="338"/>
      <c r="AL692" s="342" t="e">
        <f t="shared" si="865"/>
        <v>#DIV/0!</v>
      </c>
      <c r="AM692" s="338"/>
      <c r="AN692" s="338"/>
      <c r="AO692" s="338"/>
      <c r="AP692" s="338"/>
      <c r="AQ692" s="338"/>
      <c r="AR692" s="338"/>
      <c r="AS692" s="338"/>
      <c r="AT692" s="338"/>
      <c r="AU692" s="338"/>
      <c r="AV692" s="338"/>
      <c r="AW692" s="338"/>
      <c r="AX692" s="338"/>
      <c r="AY692" s="342"/>
      <c r="AZ692" s="338"/>
      <c r="BA692" s="338"/>
      <c r="BB692" s="338"/>
      <c r="BC692" s="338"/>
      <c r="BD692" s="338"/>
      <c r="BE692" s="338"/>
    </row>
    <row r="693" spans="2:59" s="333" customFormat="1" ht="202.5" customHeight="1" x14ac:dyDescent="0.25">
      <c r="B693" s="349" t="s">
        <v>31</v>
      </c>
      <c r="C693" s="350" t="s">
        <v>391</v>
      </c>
      <c r="D693" s="337"/>
      <c r="E693" s="337"/>
      <c r="F693" s="337"/>
      <c r="G693" s="337"/>
      <c r="H693" s="337"/>
      <c r="I693" s="337"/>
      <c r="J693" s="337"/>
      <c r="K693" s="514">
        <f>N693</f>
        <v>90834.758199999997</v>
      </c>
      <c r="L693" s="337"/>
      <c r="M693" s="337"/>
      <c r="N693" s="514">
        <f>N694+N695</f>
        <v>90834.758199999997</v>
      </c>
      <c r="O693" s="337"/>
      <c r="P693" s="337"/>
      <c r="Q693" s="337"/>
      <c r="R693" s="337"/>
      <c r="S693" s="337"/>
      <c r="T693" s="337"/>
      <c r="U693" s="337"/>
      <c r="V693" s="337"/>
      <c r="W693" s="337"/>
      <c r="X693" s="338"/>
      <c r="Y693" s="338"/>
      <c r="Z693" s="338"/>
      <c r="AA693" s="338"/>
      <c r="AB693" s="338"/>
      <c r="AC693" s="338"/>
      <c r="AD693" s="338"/>
      <c r="AE693" s="111">
        <f t="shared" si="884"/>
        <v>90834.758199999997</v>
      </c>
      <c r="AF693" s="342">
        <f t="shared" si="861"/>
        <v>1</v>
      </c>
      <c r="AG693" s="338"/>
      <c r="AH693" s="338"/>
      <c r="AI693" s="338"/>
      <c r="AJ693" s="338"/>
      <c r="AK693" s="111">
        <f>AK694+AK695</f>
        <v>90834.758199999997</v>
      </c>
      <c r="AL693" s="342">
        <f t="shared" si="865"/>
        <v>1</v>
      </c>
      <c r="AM693" s="498"/>
      <c r="AN693" s="498"/>
      <c r="AO693" s="498"/>
      <c r="AP693" s="498"/>
      <c r="AQ693" s="498"/>
      <c r="AR693" s="498"/>
      <c r="AS693" s="498"/>
      <c r="AT693" s="498"/>
      <c r="AU693" s="498"/>
      <c r="AV693" s="498"/>
      <c r="AW693" s="498"/>
      <c r="AX693" s="498"/>
      <c r="AY693" s="499"/>
      <c r="AZ693" s="498"/>
      <c r="BA693" s="498"/>
      <c r="BB693" s="498"/>
      <c r="BC693" s="498"/>
      <c r="BD693" s="498"/>
      <c r="BE693" s="498"/>
    </row>
    <row r="694" spans="2:59" s="109" customFormat="1" ht="45.75" customHeight="1" x14ac:dyDescent="0.25">
      <c r="B694" s="334"/>
      <c r="C694" s="159" t="s">
        <v>56</v>
      </c>
      <c r="D694" s="477" t="e">
        <f>#REF!+D601+D605+#REF!+#REF!+#REF!</f>
        <v>#REF!</v>
      </c>
      <c r="E694" s="477"/>
      <c r="F694" s="477"/>
      <c r="G694" s="477"/>
      <c r="H694" s="477"/>
      <c r="I694" s="477"/>
      <c r="J694" s="477"/>
      <c r="K694" s="514">
        <f t="shared" ref="K694:K695" si="892">N694</f>
        <v>24683.358200000002</v>
      </c>
      <c r="L694" s="514">
        <v>0</v>
      </c>
      <c r="M694" s="514">
        <f>M654+M673+M677+M680+M684</f>
        <v>0</v>
      </c>
      <c r="N694" s="514">
        <f>'[2]2023_2025'!$BK$726</f>
        <v>24683.358200000002</v>
      </c>
      <c r="O694" s="514">
        <f t="shared" ref="O694:O695" si="893">U694</f>
        <v>0</v>
      </c>
      <c r="P694" s="340">
        <f t="shared" ref="P694:P695" si="894">O694/K694</f>
        <v>0</v>
      </c>
      <c r="Q694" s="514">
        <v>0</v>
      </c>
      <c r="R694" s="514"/>
      <c r="S694" s="514">
        <f>S654+S673+S677+S680+S684</f>
        <v>0</v>
      </c>
      <c r="T694" s="514"/>
      <c r="U694" s="514"/>
      <c r="V694" s="340">
        <f t="shared" ref="V694:V695" si="895">U694/N694</f>
        <v>0</v>
      </c>
      <c r="W694" s="514">
        <f t="shared" ref="W694:W695" si="896">AC694</f>
        <v>0</v>
      </c>
      <c r="X694" s="342">
        <f t="shared" ref="X694:X695" si="897">W694/K694</f>
        <v>0</v>
      </c>
      <c r="Y694" s="477">
        <v>0</v>
      </c>
      <c r="Z694" s="477"/>
      <c r="AA694" s="477">
        <f>AA654+AA673+AA677+AA680+AA684</f>
        <v>0</v>
      </c>
      <c r="AB694" s="477"/>
      <c r="AC694" s="111"/>
      <c r="AD694" s="342">
        <f t="shared" ref="AD694:AD695" si="898">AC694/N694</f>
        <v>0</v>
      </c>
      <c r="AE694" s="111">
        <f t="shared" ref="AE694:AE695" si="899">AK694</f>
        <v>24683.358200000002</v>
      </c>
      <c r="AF694" s="342">
        <f t="shared" ref="AF694:AF695" si="900">AE694/K694</f>
        <v>1</v>
      </c>
      <c r="AG694" s="477">
        <v>0</v>
      </c>
      <c r="AH694" s="477"/>
      <c r="AI694" s="477">
        <f>AI654+AI673+AI677+AI680+AI684</f>
        <v>0</v>
      </c>
      <c r="AJ694" s="477"/>
      <c r="AK694" s="111">
        <f>'[2]2023_2025'!$BK$726</f>
        <v>24683.358200000002</v>
      </c>
      <c r="AL694" s="342">
        <f t="shared" ref="AL694:AL695" si="901">AK694/N694</f>
        <v>1</v>
      </c>
      <c r="AM694" s="477" t="e">
        <f t="shared" ref="AM694:AW694" si="902">AM654+AM673+AM677+AM680+AM684</f>
        <v>#REF!</v>
      </c>
      <c r="AN694" s="477" t="e">
        <f t="shared" si="902"/>
        <v>#REF!</v>
      </c>
      <c r="AO694" s="477" t="e">
        <f t="shared" si="902"/>
        <v>#REF!</v>
      </c>
      <c r="AP694" s="477" t="e">
        <f t="shared" si="902"/>
        <v>#REF!</v>
      </c>
      <c r="AQ694" s="477" t="e">
        <f t="shared" si="902"/>
        <v>#REF!</v>
      </c>
      <c r="AR694" s="477" t="e">
        <f t="shared" si="902"/>
        <v>#REF!</v>
      </c>
      <c r="AS694" s="477" t="e">
        <f t="shared" si="902"/>
        <v>#REF!</v>
      </c>
      <c r="AT694" s="477" t="e">
        <f t="shared" si="902"/>
        <v>#REF!</v>
      </c>
      <c r="AU694" s="477" t="e">
        <f t="shared" si="902"/>
        <v>#REF!</v>
      </c>
      <c r="AV694" s="477" t="e">
        <f t="shared" si="902"/>
        <v>#REF!</v>
      </c>
      <c r="AW694" s="477" t="e">
        <f t="shared" si="902"/>
        <v>#REF!</v>
      </c>
      <c r="AX694" s="111">
        <f t="shared" ref="AX694:AX695" si="903">BD694</f>
        <v>24683.358200000002</v>
      </c>
      <c r="AY694" s="342">
        <f t="shared" ref="AY694:AY695" si="904">AX694/K694</f>
        <v>1</v>
      </c>
      <c r="AZ694" s="477">
        <v>0</v>
      </c>
      <c r="BA694" s="477"/>
      <c r="BB694" s="477">
        <f>BB654+BB673+BB677+BB680+BB684</f>
        <v>0</v>
      </c>
      <c r="BC694" s="477"/>
      <c r="BD694" s="111">
        <f>N694-AC694</f>
        <v>24683.358200000002</v>
      </c>
      <c r="BE694" s="342">
        <f t="shared" ref="BE694:BE695" si="905">BD694/N694</f>
        <v>1</v>
      </c>
      <c r="BF694" s="108"/>
      <c r="BG694" s="108"/>
    </row>
    <row r="695" spans="2:59" s="86" customFormat="1" ht="46.5" customHeight="1" x14ac:dyDescent="0.25">
      <c r="B695" s="155"/>
      <c r="C695" s="156" t="s">
        <v>57</v>
      </c>
      <c r="D695" s="84" t="e">
        <f>#REF!+D602</f>
        <v>#REF!</v>
      </c>
      <c r="E695" s="84"/>
      <c r="F695" s="84"/>
      <c r="G695" s="84"/>
      <c r="H695" s="84"/>
      <c r="I695" s="84"/>
      <c r="J695" s="84"/>
      <c r="K695" s="84">
        <f t="shared" si="892"/>
        <v>66151.399999999994</v>
      </c>
      <c r="L695" s="84">
        <v>0</v>
      </c>
      <c r="M695" s="84">
        <f t="shared" ref="M695" si="906">M672+M676+M679</f>
        <v>0</v>
      </c>
      <c r="N695" s="84">
        <f>'[2]2023_2025'!$BK$727</f>
        <v>66151.399999999994</v>
      </c>
      <c r="O695" s="84">
        <f t="shared" si="893"/>
        <v>0</v>
      </c>
      <c r="P695" s="340">
        <f t="shared" si="894"/>
        <v>0</v>
      </c>
      <c r="Q695" s="84">
        <v>0</v>
      </c>
      <c r="R695" s="84"/>
      <c r="S695" s="84">
        <f t="shared" ref="S695" si="907">S672+S676+S679</f>
        <v>0</v>
      </c>
      <c r="T695" s="84"/>
      <c r="U695" s="84"/>
      <c r="V695" s="340">
        <f t="shared" si="895"/>
        <v>0</v>
      </c>
      <c r="W695" s="84">
        <f t="shared" si="896"/>
        <v>0</v>
      </c>
      <c r="X695" s="342">
        <f t="shared" si="897"/>
        <v>0</v>
      </c>
      <c r="Y695" s="84">
        <v>0</v>
      </c>
      <c r="Z695" s="84"/>
      <c r="AA695" s="84">
        <f t="shared" ref="AA695" si="908">AA672+AA676+AA679</f>
        <v>0</v>
      </c>
      <c r="AB695" s="84"/>
      <c r="AC695" s="85"/>
      <c r="AD695" s="342">
        <f t="shared" si="898"/>
        <v>0</v>
      </c>
      <c r="AE695" s="85">
        <f t="shared" si="899"/>
        <v>66151.399999999994</v>
      </c>
      <c r="AF695" s="342">
        <f t="shared" si="900"/>
        <v>1</v>
      </c>
      <c r="AG695" s="84">
        <v>0</v>
      </c>
      <c r="AH695" s="84"/>
      <c r="AI695" s="84">
        <f t="shared" ref="AI695" si="909">AI672+AI676+AI679</f>
        <v>0</v>
      </c>
      <c r="AJ695" s="84"/>
      <c r="AK695" s="85">
        <f>'[2]2023_2025'!$BK$727</f>
        <v>66151.399999999994</v>
      </c>
      <c r="AL695" s="342">
        <f t="shared" si="901"/>
        <v>1</v>
      </c>
      <c r="AM695" s="84" t="e">
        <f t="shared" ref="AM695:AW695" si="910">AM672+AM676+AM679</f>
        <v>#REF!</v>
      </c>
      <c r="AN695" s="84" t="e">
        <f t="shared" si="910"/>
        <v>#REF!</v>
      </c>
      <c r="AO695" s="84" t="e">
        <f t="shared" si="910"/>
        <v>#REF!</v>
      </c>
      <c r="AP695" s="84" t="e">
        <f t="shared" si="910"/>
        <v>#REF!</v>
      </c>
      <c r="AQ695" s="84" t="e">
        <f t="shared" si="910"/>
        <v>#REF!</v>
      </c>
      <c r="AR695" s="84" t="e">
        <f t="shared" si="910"/>
        <v>#REF!</v>
      </c>
      <c r="AS695" s="84" t="e">
        <f t="shared" si="910"/>
        <v>#REF!</v>
      </c>
      <c r="AT695" s="84" t="e">
        <f t="shared" si="910"/>
        <v>#REF!</v>
      </c>
      <c r="AU695" s="84" t="e">
        <f t="shared" si="910"/>
        <v>#REF!</v>
      </c>
      <c r="AV695" s="84" t="e">
        <f t="shared" si="910"/>
        <v>#REF!</v>
      </c>
      <c r="AW695" s="84" t="e">
        <f t="shared" si="910"/>
        <v>#REF!</v>
      </c>
      <c r="AX695" s="85">
        <f t="shared" si="903"/>
        <v>66151.399999999994</v>
      </c>
      <c r="AY695" s="342">
        <f t="shared" si="904"/>
        <v>1</v>
      </c>
      <c r="AZ695" s="84">
        <v>0</v>
      </c>
      <c r="BA695" s="84"/>
      <c r="BB695" s="84">
        <f t="shared" ref="BB695" si="911">BB672+BB676+BB679</f>
        <v>0</v>
      </c>
      <c r="BC695" s="84"/>
      <c r="BD695" s="85">
        <f>N695-AC695</f>
        <v>66151.399999999994</v>
      </c>
      <c r="BE695" s="342">
        <f t="shared" si="905"/>
        <v>1</v>
      </c>
    </row>
    <row r="696" spans="2:59" s="91" customFormat="1" ht="60.75" customHeight="1" x14ac:dyDescent="0.25">
      <c r="B696" s="561" t="s">
        <v>293</v>
      </c>
      <c r="C696" s="562"/>
      <c r="D696" s="562"/>
      <c r="E696" s="562"/>
      <c r="F696" s="562"/>
      <c r="G696" s="562"/>
      <c r="H696" s="562"/>
      <c r="I696" s="562"/>
      <c r="J696" s="562"/>
      <c r="K696" s="562"/>
      <c r="L696" s="562"/>
      <c r="M696" s="562"/>
      <c r="N696" s="562"/>
      <c r="O696" s="562"/>
      <c r="P696" s="562"/>
      <c r="Q696" s="562"/>
      <c r="R696" s="562"/>
      <c r="S696" s="562"/>
      <c r="T696" s="562"/>
      <c r="U696" s="562"/>
      <c r="V696" s="562"/>
      <c r="W696" s="562"/>
      <c r="X696" s="562"/>
      <c r="Y696" s="562"/>
      <c r="Z696" s="562"/>
      <c r="AA696" s="562"/>
      <c r="AB696" s="562"/>
      <c r="AC696" s="562"/>
      <c r="AD696" s="562"/>
      <c r="AE696" s="562"/>
      <c r="AF696" s="562"/>
      <c r="AG696" s="562"/>
      <c r="AH696" s="562"/>
      <c r="AI696" s="562"/>
      <c r="AJ696" s="562"/>
      <c r="AK696" s="562"/>
      <c r="AL696" s="562"/>
      <c r="AM696" s="562"/>
      <c r="AN696" s="562"/>
      <c r="AO696" s="562"/>
      <c r="AP696" s="562"/>
      <c r="AQ696" s="562"/>
      <c r="AR696" s="562"/>
      <c r="AS696" s="562"/>
      <c r="AT696" s="562"/>
      <c r="AU696" s="562"/>
      <c r="AV696" s="562"/>
      <c r="AW696" s="562"/>
      <c r="AX696" s="562"/>
      <c r="AY696" s="562"/>
      <c r="AZ696" s="562"/>
      <c r="BA696" s="562"/>
      <c r="BB696" s="562"/>
      <c r="BC696" s="562"/>
      <c r="BD696" s="562"/>
      <c r="BE696" s="562"/>
    </row>
    <row r="697" spans="2:59" s="269" customFormat="1" ht="66" customHeight="1" x14ac:dyDescent="0.25">
      <c r="B697" s="300" t="s">
        <v>60</v>
      </c>
      <c r="C697" s="235" t="s">
        <v>294</v>
      </c>
      <c r="D697" s="153"/>
      <c r="E697" s="153">
        <f>F697+G697</f>
        <v>20000</v>
      </c>
      <c r="F697" s="153">
        <f>20000</f>
        <v>20000</v>
      </c>
      <c r="G697" s="153">
        <f>G698+G699</f>
        <v>0</v>
      </c>
      <c r="H697" s="153"/>
      <c r="I697" s="153"/>
      <c r="J697" s="153"/>
      <c r="K697" s="153">
        <f>L697</f>
        <v>19850</v>
      </c>
      <c r="L697" s="153">
        <v>19850</v>
      </c>
      <c r="M697" s="153">
        <v>0</v>
      </c>
      <c r="N697" s="153">
        <v>0</v>
      </c>
      <c r="O697" s="153">
        <f>Q697+U697</f>
        <v>1289.7931900000001</v>
      </c>
      <c r="P697" s="153">
        <f>O697/K697</f>
        <v>6.4976986901763234E-2</v>
      </c>
      <c r="Q697" s="153">
        <f>Y697</f>
        <v>1289.7931900000001</v>
      </c>
      <c r="R697" s="153">
        <f>Q697/L697</f>
        <v>6.4976986901763234E-2</v>
      </c>
      <c r="S697" s="153"/>
      <c r="T697" s="153"/>
      <c r="U697" s="153"/>
      <c r="V697" s="153"/>
      <c r="W697" s="153">
        <f>Y697+AA697+AC697</f>
        <v>1289.7931900000001</v>
      </c>
      <c r="X697" s="105">
        <f>W697/K697</f>
        <v>6.4976986901763234E-2</v>
      </c>
      <c r="Y697" s="152">
        <v>1289.7931900000001</v>
      </c>
      <c r="Z697" s="105">
        <f>Y697/L697</f>
        <v>6.4976986901763234E-2</v>
      </c>
      <c r="AA697" s="153"/>
      <c r="AB697" s="153"/>
      <c r="AC697" s="153"/>
      <c r="AD697" s="153"/>
      <c r="AE697" s="152">
        <f>AG697+AK697</f>
        <v>1289.7931900000001</v>
      </c>
      <c r="AF697" s="105">
        <f>AE697/K697</f>
        <v>6.4976986901763234E-2</v>
      </c>
      <c r="AG697" s="152">
        <f>Y697</f>
        <v>1289.7931900000001</v>
      </c>
      <c r="AH697" s="105">
        <f>AG697/L697</f>
        <v>6.4976986901763234E-2</v>
      </c>
      <c r="AI697" s="153"/>
      <c r="AJ697" s="153"/>
      <c r="AK697" s="153"/>
      <c r="AL697" s="153"/>
      <c r="AM697" s="153">
        <f>AI697</f>
        <v>0</v>
      </c>
      <c r="AN697" s="153"/>
      <c r="AO697" s="153"/>
      <c r="AP697" s="153">
        <f>AQ697</f>
        <v>0</v>
      </c>
      <c r="AQ697" s="153">
        <f>AM697</f>
        <v>0</v>
      </c>
      <c r="AR697" s="153"/>
      <c r="AS697" s="153"/>
      <c r="AT697" s="153">
        <f>AU697</f>
        <v>0</v>
      </c>
      <c r="AU697" s="153">
        <f>AA697</f>
        <v>0</v>
      </c>
      <c r="AV697" s="153"/>
      <c r="AW697" s="153"/>
      <c r="AX697" s="152">
        <f>AZ697+BD697</f>
        <v>18560.20681</v>
      </c>
      <c r="AY697" s="105">
        <f>AX697/K697</f>
        <v>0.93502301309823677</v>
      </c>
      <c r="AZ697" s="152">
        <f>L697-Y697</f>
        <v>18560.20681</v>
      </c>
      <c r="BA697" s="105">
        <f>AZ697/L697</f>
        <v>0.93502301309823677</v>
      </c>
      <c r="BB697" s="153"/>
      <c r="BC697" s="153"/>
      <c r="BD697" s="153"/>
      <c r="BE697" s="153"/>
    </row>
    <row r="698" spans="2:59" s="91" customFormat="1" ht="18" hidden="1" customHeight="1" x14ac:dyDescent="0.25">
      <c r="B698" s="352" t="s">
        <v>295</v>
      </c>
      <c r="C698" s="353"/>
      <c r="D698" s="354"/>
      <c r="E698" s="354"/>
      <c r="F698" s="354"/>
      <c r="G698" s="354"/>
      <c r="H698" s="354"/>
      <c r="I698" s="354"/>
      <c r="J698" s="354"/>
      <c r="K698" s="152">
        <f t="shared" ref="K698:K699" si="912">L698</f>
        <v>0</v>
      </c>
      <c r="L698" s="463"/>
      <c r="M698" s="463"/>
      <c r="N698" s="463"/>
      <c r="O698" s="152">
        <f t="shared" ref="O698:O700" si="913">Q698+U698</f>
        <v>0</v>
      </c>
      <c r="P698" s="105" t="e">
        <f t="shared" ref="P698:P699" si="914">O698/K698</f>
        <v>#DIV/0!</v>
      </c>
      <c r="Q698" s="463"/>
      <c r="R698" s="105"/>
      <c r="S698" s="354"/>
      <c r="T698" s="354"/>
      <c r="U698" s="354"/>
      <c r="V698" s="461"/>
      <c r="W698" s="152">
        <f t="shared" ref="W698:W700" si="915">Y698+AA698+AC698</f>
        <v>0</v>
      </c>
      <c r="X698" s="105" t="e">
        <f t="shared" ref="X698:X700" si="916">W698/K698</f>
        <v>#DIV/0!</v>
      </c>
      <c r="Y698" s="354"/>
      <c r="Z698" s="354"/>
      <c r="AA698" s="354"/>
      <c r="AB698" s="354"/>
      <c r="AC698" s="354"/>
      <c r="AD698" s="354"/>
      <c r="AE698" s="152">
        <f t="shared" ref="AE698:AE700" si="917">AG698+AK698</f>
        <v>0</v>
      </c>
      <c r="AF698" s="105" t="e">
        <f t="shared" ref="AF698:AF700" si="918">AE698/K698</f>
        <v>#DIV/0!</v>
      </c>
      <c r="AG698" s="354"/>
      <c r="AH698" s="354"/>
      <c r="AI698" s="354"/>
      <c r="AJ698" s="354"/>
      <c r="AK698" s="354"/>
      <c r="AL698" s="354"/>
      <c r="AM698" s="354"/>
      <c r="AN698" s="354"/>
      <c r="AO698" s="354"/>
      <c r="AP698" s="354"/>
      <c r="AQ698" s="354"/>
      <c r="AR698" s="354"/>
      <c r="AS698" s="354"/>
      <c r="AT698" s="354"/>
      <c r="AU698" s="354"/>
      <c r="AV698" s="354"/>
      <c r="AW698" s="354"/>
      <c r="AX698" s="152">
        <f t="shared" ref="AX698:AX700" si="919">AZ698+BD698</f>
        <v>0</v>
      </c>
      <c r="AY698" s="105" t="e">
        <f t="shared" ref="AY698:AY700" si="920">AX698/K698</f>
        <v>#DIV/0!</v>
      </c>
      <c r="AZ698" s="354"/>
      <c r="BA698" s="105" t="e">
        <f t="shared" ref="BA698:BA699" si="921">AZ698/L698</f>
        <v>#DIV/0!</v>
      </c>
      <c r="BB698" s="354"/>
      <c r="BC698" s="354"/>
      <c r="BD698" s="354"/>
      <c r="BE698" s="354"/>
    </row>
    <row r="699" spans="2:59" s="91" customFormat="1" ht="21" hidden="1" customHeight="1" x14ac:dyDescent="0.25">
      <c r="B699" s="352" t="s">
        <v>296</v>
      </c>
      <c r="C699" s="353"/>
      <c r="D699" s="354"/>
      <c r="E699" s="354"/>
      <c r="F699" s="354"/>
      <c r="G699" s="354"/>
      <c r="H699" s="354"/>
      <c r="I699" s="354"/>
      <c r="J699" s="354"/>
      <c r="K699" s="152">
        <f t="shared" si="912"/>
        <v>0</v>
      </c>
      <c r="L699" s="463"/>
      <c r="M699" s="463"/>
      <c r="N699" s="463"/>
      <c r="O699" s="152">
        <f t="shared" si="913"/>
        <v>0</v>
      </c>
      <c r="P699" s="105" t="e">
        <f t="shared" si="914"/>
        <v>#DIV/0!</v>
      </c>
      <c r="Q699" s="463"/>
      <c r="R699" s="105"/>
      <c r="S699" s="354"/>
      <c r="T699" s="354"/>
      <c r="U699" s="354"/>
      <c r="V699" s="461"/>
      <c r="W699" s="152">
        <f t="shared" si="915"/>
        <v>0</v>
      </c>
      <c r="X699" s="105" t="e">
        <f t="shared" si="916"/>
        <v>#DIV/0!</v>
      </c>
      <c r="Y699" s="354"/>
      <c r="Z699" s="354"/>
      <c r="AA699" s="354"/>
      <c r="AB699" s="354"/>
      <c r="AC699" s="354"/>
      <c r="AD699" s="354"/>
      <c r="AE699" s="152">
        <f t="shared" si="917"/>
        <v>0</v>
      </c>
      <c r="AF699" s="105" t="e">
        <f t="shared" si="918"/>
        <v>#DIV/0!</v>
      </c>
      <c r="AG699" s="354"/>
      <c r="AH699" s="354"/>
      <c r="AI699" s="354"/>
      <c r="AJ699" s="354"/>
      <c r="AK699" s="354"/>
      <c r="AL699" s="354"/>
      <c r="AM699" s="354"/>
      <c r="AN699" s="354"/>
      <c r="AO699" s="354"/>
      <c r="AP699" s="354"/>
      <c r="AQ699" s="354"/>
      <c r="AR699" s="354"/>
      <c r="AS699" s="354"/>
      <c r="AT699" s="354"/>
      <c r="AU699" s="354"/>
      <c r="AV699" s="354"/>
      <c r="AW699" s="354"/>
      <c r="AX699" s="152">
        <f t="shared" si="919"/>
        <v>0</v>
      </c>
      <c r="AY699" s="105" t="e">
        <f t="shared" si="920"/>
        <v>#DIV/0!</v>
      </c>
      <c r="AZ699" s="354"/>
      <c r="BA699" s="105" t="e">
        <f t="shared" si="921"/>
        <v>#DIV/0!</v>
      </c>
      <c r="BB699" s="354"/>
      <c r="BC699" s="354"/>
      <c r="BD699" s="354"/>
      <c r="BE699" s="354"/>
    </row>
    <row r="700" spans="2:59" s="91" customFormat="1" ht="92.25" hidden="1" customHeight="1" x14ac:dyDescent="0.25">
      <c r="B700" s="300" t="s">
        <v>67</v>
      </c>
      <c r="C700" s="235" t="s">
        <v>335</v>
      </c>
      <c r="D700" s="354"/>
      <c r="E700" s="354"/>
      <c r="F700" s="354"/>
      <c r="G700" s="354"/>
      <c r="H700" s="354"/>
      <c r="I700" s="354"/>
      <c r="J700" s="354"/>
      <c r="K700" s="152">
        <f>N700</f>
        <v>0</v>
      </c>
      <c r="L700" s="152">
        <v>0</v>
      </c>
      <c r="M700" s="152">
        <v>0</v>
      </c>
      <c r="N700" s="152">
        <v>0</v>
      </c>
      <c r="O700" s="152">
        <f t="shared" si="913"/>
        <v>0</v>
      </c>
      <c r="P700" s="105" t="e">
        <f>O700/K700</f>
        <v>#DIV/0!</v>
      </c>
      <c r="Q700" s="152">
        <v>0</v>
      </c>
      <c r="R700" s="105">
        <v>0</v>
      </c>
      <c r="S700" s="153">
        <v>0</v>
      </c>
      <c r="T700" s="153">
        <v>0</v>
      </c>
      <c r="U700" s="152"/>
      <c r="V700" s="105" t="e">
        <f>U700/N700</f>
        <v>#DIV/0!</v>
      </c>
      <c r="W700" s="152">
        <f t="shared" si="915"/>
        <v>0</v>
      </c>
      <c r="X700" s="105" t="e">
        <f t="shared" si="916"/>
        <v>#DIV/0!</v>
      </c>
      <c r="Y700" s="354"/>
      <c r="Z700" s="354"/>
      <c r="AA700" s="354"/>
      <c r="AB700" s="354"/>
      <c r="AC700" s="152">
        <f>U700</f>
        <v>0</v>
      </c>
      <c r="AD700" s="105" t="e">
        <f>AC700/U700</f>
        <v>#DIV/0!</v>
      </c>
      <c r="AE700" s="152">
        <f t="shared" si="917"/>
        <v>0</v>
      </c>
      <c r="AF700" s="105" t="e">
        <f t="shared" si="918"/>
        <v>#DIV/0!</v>
      </c>
      <c r="AG700" s="152">
        <v>0</v>
      </c>
      <c r="AH700" s="105">
        <v>0</v>
      </c>
      <c r="AI700" s="152">
        <v>0</v>
      </c>
      <c r="AJ700" s="105">
        <v>0</v>
      </c>
      <c r="AK700" s="152">
        <f>AC700</f>
        <v>0</v>
      </c>
      <c r="AL700" s="105" t="e">
        <f>AK700/N700</f>
        <v>#DIV/0!</v>
      </c>
      <c r="AM700" s="354"/>
      <c r="AN700" s="354"/>
      <c r="AO700" s="354"/>
      <c r="AP700" s="354"/>
      <c r="AQ700" s="354"/>
      <c r="AR700" s="354"/>
      <c r="AS700" s="354"/>
      <c r="AT700" s="354"/>
      <c r="AU700" s="354"/>
      <c r="AV700" s="354"/>
      <c r="AW700" s="354"/>
      <c r="AX700" s="152">
        <f t="shared" si="919"/>
        <v>0</v>
      </c>
      <c r="AY700" s="105" t="e">
        <f t="shared" si="920"/>
        <v>#DIV/0!</v>
      </c>
      <c r="AZ700" s="152">
        <v>0</v>
      </c>
      <c r="BA700" s="105">
        <v>0</v>
      </c>
      <c r="BB700" s="152">
        <v>0</v>
      </c>
      <c r="BC700" s="105">
        <v>0</v>
      </c>
      <c r="BD700" s="152">
        <f>AV700</f>
        <v>0</v>
      </c>
      <c r="BE700" s="105" t="e">
        <f>BD700/N700</f>
        <v>#DIV/0!</v>
      </c>
    </row>
    <row r="701" spans="2:59" s="202" customFormat="1" ht="45.75" hidden="1" customHeight="1" x14ac:dyDescent="0.2">
      <c r="B701" s="552" t="s">
        <v>297</v>
      </c>
      <c r="C701" s="552"/>
      <c r="D701" s="355" t="e">
        <f>D582+#REF!+D610+D697+D700</f>
        <v>#REF!</v>
      </c>
      <c r="E701" s="355" t="e">
        <f>E582+#REF!+E610+E697+E700</f>
        <v>#REF!</v>
      </c>
      <c r="F701" s="355" t="e">
        <f>F582+#REF!+F610+F697+F700</f>
        <v>#REF!</v>
      </c>
      <c r="G701" s="355" t="e">
        <f>G582+#REF!+G610+G697+G700</f>
        <v>#REF!</v>
      </c>
      <c r="H701" s="355" t="e">
        <f>H582+#REF!+H610+H697+H700</f>
        <v>#REF!</v>
      </c>
      <c r="I701" s="355" t="e">
        <f>I582+#REF!+I610+I697+I700</f>
        <v>#REF!</v>
      </c>
      <c r="J701" s="355" t="e">
        <f>J582+#REF!+J610+J697+J700</f>
        <v>#REF!</v>
      </c>
      <c r="K701" s="355" t="e">
        <f>K582+#REF!+K610+K697+K700</f>
        <v>#REF!</v>
      </c>
      <c r="L701" s="355" t="e">
        <f>L582+#REF!+L610+L697+L700</f>
        <v>#REF!</v>
      </c>
      <c r="M701" s="355" t="e">
        <f>M582+#REF!+M610+M697+M700</f>
        <v>#REF!</v>
      </c>
      <c r="N701" s="355" t="e">
        <f>N582+#REF!+N610+N697+N700</f>
        <v>#REF!</v>
      </c>
      <c r="O701" s="355" t="e">
        <f>O582+#REF!+O610+O697+O700</f>
        <v>#REF!</v>
      </c>
      <c r="P701" s="355"/>
      <c r="Q701" s="355" t="e">
        <f>Q582+#REF!+Q610+Q697+Q700</f>
        <v>#REF!</v>
      </c>
      <c r="R701" s="355"/>
      <c r="S701" s="355" t="e">
        <f>S582+#REF!+S610+S697+S700</f>
        <v>#REF!</v>
      </c>
      <c r="T701" s="355"/>
      <c r="U701" s="355" t="e">
        <f>U582+#REF!+U610+U697+U700</f>
        <v>#REF!</v>
      </c>
      <c r="V701" s="355"/>
      <c r="W701" s="355" t="e">
        <f>W582+#REF!+W610+W697+W700</f>
        <v>#REF!</v>
      </c>
      <c r="X701" s="355"/>
      <c r="Y701" s="355" t="e">
        <f>Y582+#REF!+Y610+Y697+Y700</f>
        <v>#REF!</v>
      </c>
      <c r="Z701" s="355"/>
      <c r="AA701" s="355" t="e">
        <f>AA582+#REF!+AA610+AA697+AA700</f>
        <v>#REF!</v>
      </c>
      <c r="AB701" s="355"/>
      <c r="AC701" s="355" t="e">
        <f>AC582+#REF!+AC610+AC697+AC700</f>
        <v>#REF!</v>
      </c>
      <c r="AD701" s="355"/>
      <c r="AE701" s="355" t="e">
        <f>AE582+#REF!+AE610+AE697+AE700</f>
        <v>#REF!</v>
      </c>
      <c r="AF701" s="355"/>
      <c r="AG701" s="355" t="e">
        <f>AG582+#REF!+AG610+AG697+AG700</f>
        <v>#REF!</v>
      </c>
      <c r="AH701" s="355"/>
      <c r="AI701" s="355" t="e">
        <f>AI582+#REF!+AI610+AI697+AI700</f>
        <v>#REF!</v>
      </c>
      <c r="AJ701" s="355"/>
      <c r="AK701" s="355" t="e">
        <f>AK582+#REF!+AK610+AK697+AK700</f>
        <v>#REF!</v>
      </c>
      <c r="AL701" s="355"/>
      <c r="AM701" s="355" t="e">
        <f>AM582+#REF!+AM610+AM697+AM700</f>
        <v>#REF!</v>
      </c>
      <c r="AN701" s="355" t="e">
        <f>AN582+#REF!+AN610+AN697+AN700</f>
        <v>#REF!</v>
      </c>
      <c r="AO701" s="355" t="e">
        <f>AO582+#REF!+AO610+AO697+AO700</f>
        <v>#REF!</v>
      </c>
      <c r="AP701" s="355" t="e">
        <f>AP582+#REF!+AP610+AP697+AP700</f>
        <v>#REF!</v>
      </c>
      <c r="AQ701" s="355" t="e">
        <f>AQ582+#REF!+AQ610+AQ697+AQ700</f>
        <v>#REF!</v>
      </c>
      <c r="AR701" s="355" t="e">
        <f>AR582+#REF!+AR610+AR697+AR700</f>
        <v>#REF!</v>
      </c>
      <c r="AS701" s="355" t="e">
        <f>AS582+#REF!+AS610+AS697+AS700</f>
        <v>#REF!</v>
      </c>
      <c r="AT701" s="355" t="e">
        <f>AT582+#REF!+AT610+AT697+AT700</f>
        <v>#REF!</v>
      </c>
      <c r="AU701" s="355" t="e">
        <f>AU582+#REF!+AU610+AU697+AU700</f>
        <v>#REF!</v>
      </c>
      <c r="AV701" s="355" t="e">
        <f>AV582+#REF!+AV610+AV697+AV700</f>
        <v>#REF!</v>
      </c>
      <c r="AW701" s="355" t="e">
        <f>AW582+#REF!+AW610+AW697+AW700</f>
        <v>#REF!</v>
      </c>
      <c r="AX701" s="355" t="e">
        <f>AX582+#REF!+AX610+AX697+AX700</f>
        <v>#REF!</v>
      </c>
      <c r="AY701" s="355"/>
      <c r="AZ701" s="355" t="e">
        <f>AZ582+#REF!+AZ610+AZ697+AZ700</f>
        <v>#REF!</v>
      </c>
      <c r="BA701" s="355"/>
      <c r="BB701" s="355" t="e">
        <f>BB582+#REF!+BB610+BB697+BB700</f>
        <v>#REF!</v>
      </c>
      <c r="BC701" s="355"/>
      <c r="BD701" s="355" t="e">
        <f>BD582+#REF!+BD610+BD697+BD700</f>
        <v>#REF!</v>
      </c>
      <c r="BE701" s="355"/>
    </row>
    <row r="702" spans="2:59" s="202" customFormat="1" ht="10.5" hidden="1" customHeight="1" x14ac:dyDescent="0.25">
      <c r="B702" s="356"/>
      <c r="C702" s="357"/>
      <c r="D702" s="358"/>
      <c r="E702" s="358"/>
      <c r="F702" s="358"/>
      <c r="G702" s="358"/>
      <c r="H702" s="358"/>
      <c r="I702" s="358"/>
      <c r="J702" s="358"/>
      <c r="K702" s="358"/>
      <c r="L702" s="358"/>
      <c r="M702" s="358"/>
      <c r="N702" s="358"/>
      <c r="O702" s="358"/>
      <c r="P702" s="358"/>
      <c r="Q702" s="358"/>
      <c r="R702" s="358"/>
      <c r="S702" s="358"/>
      <c r="T702" s="358"/>
      <c r="U702" s="358"/>
      <c r="V702" s="358"/>
      <c r="W702" s="358"/>
      <c r="X702" s="358"/>
      <c r="Y702" s="358"/>
      <c r="Z702" s="358"/>
      <c r="AA702" s="358"/>
      <c r="AB702" s="358"/>
      <c r="AC702" s="358"/>
      <c r="AD702" s="358"/>
      <c r="AE702" s="358"/>
      <c r="AF702" s="358"/>
      <c r="AG702" s="358"/>
      <c r="AH702" s="358"/>
      <c r="AI702" s="358"/>
      <c r="AJ702" s="358"/>
      <c r="AK702" s="358"/>
      <c r="AL702" s="358"/>
      <c r="AM702" s="358"/>
      <c r="AN702" s="358"/>
      <c r="AO702" s="358"/>
      <c r="AP702" s="358"/>
      <c r="AQ702" s="358"/>
      <c r="AR702" s="358"/>
      <c r="AS702" s="358"/>
      <c r="AT702" s="358"/>
      <c r="AU702" s="358"/>
      <c r="AV702" s="358"/>
      <c r="AW702" s="358"/>
      <c r="AX702" s="358"/>
      <c r="AY702" s="358"/>
      <c r="AZ702" s="358"/>
      <c r="BA702" s="358"/>
      <c r="BB702" s="358"/>
      <c r="BC702" s="358"/>
      <c r="BD702" s="358"/>
      <c r="BE702" s="358"/>
    </row>
    <row r="703" spans="2:59" s="202" customFormat="1" ht="27.75" hidden="1" customHeight="1" x14ac:dyDescent="0.2">
      <c r="B703" s="552" t="s">
        <v>298</v>
      </c>
      <c r="C703" s="552"/>
      <c r="D703" s="355" t="e">
        <f>D582+#REF!</f>
        <v>#REF!</v>
      </c>
      <c r="E703" s="355" t="e">
        <f>E582+#REF!</f>
        <v>#REF!</v>
      </c>
      <c r="F703" s="355" t="e">
        <f>F582+#REF!</f>
        <v>#REF!</v>
      </c>
      <c r="G703" s="355" t="e">
        <f>G582+#REF!</f>
        <v>#REF!</v>
      </c>
      <c r="H703" s="355" t="e">
        <f>H582+#REF!</f>
        <v>#REF!</v>
      </c>
      <c r="I703" s="355" t="e">
        <f>I582+#REF!</f>
        <v>#REF!</v>
      </c>
      <c r="J703" s="355" t="e">
        <f>J582+#REF!</f>
        <v>#REF!</v>
      </c>
      <c r="K703" s="355" t="e">
        <f>K582+#REF!</f>
        <v>#REF!</v>
      </c>
      <c r="L703" s="355" t="e">
        <f>L582+#REF!</f>
        <v>#REF!</v>
      </c>
      <c r="M703" s="355" t="e">
        <f>M582+#REF!</f>
        <v>#REF!</v>
      </c>
      <c r="N703" s="355" t="e">
        <f>N582+#REF!</f>
        <v>#REF!</v>
      </c>
      <c r="O703" s="355" t="e">
        <f>O582+#REF!</f>
        <v>#REF!</v>
      </c>
      <c r="P703" s="355"/>
      <c r="Q703" s="355" t="e">
        <f>Q582+#REF!</f>
        <v>#REF!</v>
      </c>
      <c r="R703" s="355"/>
      <c r="S703" s="355" t="e">
        <f>S582+#REF!</f>
        <v>#REF!</v>
      </c>
      <c r="T703" s="355"/>
      <c r="U703" s="355" t="e">
        <f>U582+#REF!</f>
        <v>#REF!</v>
      </c>
      <c r="V703" s="355"/>
      <c r="W703" s="355" t="e">
        <f>W582+#REF!</f>
        <v>#REF!</v>
      </c>
      <c r="X703" s="355"/>
      <c r="Y703" s="355" t="e">
        <f>Y582+#REF!</f>
        <v>#REF!</v>
      </c>
      <c r="Z703" s="355"/>
      <c r="AA703" s="355" t="e">
        <f>AA582+#REF!</f>
        <v>#REF!</v>
      </c>
      <c r="AB703" s="355"/>
      <c r="AC703" s="355" t="e">
        <f>AC582+#REF!</f>
        <v>#REF!</v>
      </c>
      <c r="AD703" s="355"/>
      <c r="AE703" s="355" t="e">
        <f>AE582+#REF!</f>
        <v>#REF!</v>
      </c>
      <c r="AF703" s="355"/>
      <c r="AG703" s="355" t="e">
        <f>AG582+#REF!</f>
        <v>#REF!</v>
      </c>
      <c r="AH703" s="355"/>
      <c r="AI703" s="355" t="e">
        <f>AI582+#REF!</f>
        <v>#REF!</v>
      </c>
      <c r="AJ703" s="355"/>
      <c r="AK703" s="355" t="e">
        <f>AK582+#REF!</f>
        <v>#REF!</v>
      </c>
      <c r="AL703" s="355"/>
      <c r="AM703" s="355" t="e">
        <f>AM582+#REF!</f>
        <v>#REF!</v>
      </c>
      <c r="AN703" s="355" t="e">
        <f>AN582+#REF!</f>
        <v>#REF!</v>
      </c>
      <c r="AO703" s="355" t="e">
        <f>AO582+#REF!</f>
        <v>#REF!</v>
      </c>
      <c r="AP703" s="355" t="e">
        <f>AP582+#REF!</f>
        <v>#REF!</v>
      </c>
      <c r="AQ703" s="355" t="e">
        <f>AQ582+#REF!</f>
        <v>#REF!</v>
      </c>
      <c r="AR703" s="355" t="e">
        <f>AR582+#REF!</f>
        <v>#REF!</v>
      </c>
      <c r="AS703" s="355" t="e">
        <f>AS582+#REF!</f>
        <v>#REF!</v>
      </c>
      <c r="AT703" s="355" t="e">
        <f>AT582+#REF!</f>
        <v>#REF!</v>
      </c>
      <c r="AU703" s="355" t="e">
        <f>AU582+#REF!</f>
        <v>#REF!</v>
      </c>
      <c r="AV703" s="355" t="e">
        <f>AV582+#REF!</f>
        <v>#REF!</v>
      </c>
      <c r="AW703" s="355" t="e">
        <f>AW582+#REF!</f>
        <v>#REF!</v>
      </c>
      <c r="AX703" s="355" t="e">
        <f>AX582+#REF!</f>
        <v>#REF!</v>
      </c>
      <c r="AY703" s="355"/>
      <c r="AZ703" s="355" t="e">
        <f>AZ582+#REF!</f>
        <v>#REF!</v>
      </c>
      <c r="BA703" s="355"/>
      <c r="BB703" s="355" t="e">
        <f>BB582+#REF!</f>
        <v>#REF!</v>
      </c>
      <c r="BC703" s="355"/>
      <c r="BD703" s="355" t="e">
        <f>BD582+#REF!</f>
        <v>#REF!</v>
      </c>
      <c r="BE703" s="355"/>
    </row>
    <row r="704" spans="2:59" s="202" customFormat="1" ht="29.25" hidden="1" customHeight="1" x14ac:dyDescent="0.2">
      <c r="B704" s="552" t="s">
        <v>299</v>
      </c>
      <c r="C704" s="552"/>
      <c r="D704" s="355">
        <v>0</v>
      </c>
      <c r="E704" s="355" t="e">
        <f>#REF!+E595</f>
        <v>#REF!</v>
      </c>
      <c r="F704" s="355" t="e">
        <f>#REF!+F595</f>
        <v>#REF!</v>
      </c>
      <c r="G704" s="355" t="e">
        <f>#REF!+G595</f>
        <v>#REF!</v>
      </c>
      <c r="H704" s="355" t="e">
        <f>#REF!+H595</f>
        <v>#REF!</v>
      </c>
      <c r="I704" s="355" t="e">
        <f>#REF!+I595</f>
        <v>#REF!</v>
      </c>
      <c r="J704" s="355" t="e">
        <f>#REF!+J595</f>
        <v>#REF!</v>
      </c>
      <c r="K704" s="355">
        <f>L704+M704+N704</f>
        <v>0</v>
      </c>
      <c r="L704" s="355">
        <v>0</v>
      </c>
      <c r="M704" s="355">
        <v>0</v>
      </c>
      <c r="N704" s="355">
        <v>0</v>
      </c>
      <c r="O704" s="355">
        <f>Q704+S704+U704</f>
        <v>0</v>
      </c>
      <c r="P704" s="355"/>
      <c r="Q704" s="355">
        <v>0</v>
      </c>
      <c r="R704" s="355"/>
      <c r="S704" s="355">
        <v>0</v>
      </c>
      <c r="T704" s="355"/>
      <c r="U704" s="355">
        <v>0</v>
      </c>
      <c r="V704" s="355"/>
      <c r="W704" s="355">
        <f>Y704+AA704+AC704</f>
        <v>0</v>
      </c>
      <c r="X704" s="355"/>
      <c r="Y704" s="355">
        <v>0</v>
      </c>
      <c r="Z704" s="355"/>
      <c r="AA704" s="355">
        <v>0</v>
      </c>
      <c r="AB704" s="355"/>
      <c r="AC704" s="355">
        <v>0</v>
      </c>
      <c r="AD704" s="355"/>
      <c r="AE704" s="355">
        <f>AG704+AI704+AK704</f>
        <v>0</v>
      </c>
      <c r="AF704" s="355"/>
      <c r="AG704" s="355">
        <v>0</v>
      </c>
      <c r="AH704" s="355"/>
      <c r="AI704" s="355">
        <v>0</v>
      </c>
      <c r="AJ704" s="355"/>
      <c r="AK704" s="355">
        <v>0</v>
      </c>
      <c r="AL704" s="355"/>
      <c r="AM704" s="355">
        <v>0</v>
      </c>
      <c r="AN704" s="355">
        <v>0</v>
      </c>
      <c r="AO704" s="355">
        <v>0</v>
      </c>
      <c r="AP704" s="355">
        <f>AQ704+AR704+AS704</f>
        <v>0</v>
      </c>
      <c r="AQ704" s="355">
        <v>0</v>
      </c>
      <c r="AR704" s="355">
        <v>0</v>
      </c>
      <c r="AS704" s="355">
        <v>0</v>
      </c>
      <c r="AT704" s="355">
        <f>AU704+AV704+AW704</f>
        <v>0</v>
      </c>
      <c r="AU704" s="355">
        <v>0</v>
      </c>
      <c r="AV704" s="355">
        <v>0</v>
      </c>
      <c r="AW704" s="355">
        <v>0</v>
      </c>
      <c r="AX704" s="355">
        <f>AZ704+BB704+BD704</f>
        <v>0</v>
      </c>
      <c r="AY704" s="355"/>
      <c r="AZ704" s="355">
        <v>0</v>
      </c>
      <c r="BA704" s="355"/>
      <c r="BB704" s="355">
        <v>0</v>
      </c>
      <c r="BC704" s="355"/>
      <c r="BD704" s="355">
        <v>0</v>
      </c>
      <c r="BE704" s="355"/>
    </row>
    <row r="705" spans="2:59" s="202" customFormat="1" ht="21" hidden="1" customHeight="1" x14ac:dyDescent="0.2">
      <c r="B705" s="552" t="s">
        <v>300</v>
      </c>
      <c r="C705" s="552"/>
      <c r="D705" s="355" t="e">
        <f>D582+#REF!</f>
        <v>#REF!</v>
      </c>
      <c r="E705" s="355" t="e">
        <f>F705+G705</f>
        <v>#REF!</v>
      </c>
      <c r="F705" s="355" t="e">
        <f>F582+#REF!</f>
        <v>#REF!</v>
      </c>
      <c r="G705" s="355" t="e">
        <f>G582+#REF!</f>
        <v>#REF!</v>
      </c>
      <c r="H705" s="355" t="e">
        <f>I705+J705</f>
        <v>#REF!</v>
      </c>
      <c r="I705" s="355" t="e">
        <f>I582+#REF!</f>
        <v>#REF!</v>
      </c>
      <c r="J705" s="355" t="e">
        <f>J582+#REF!</f>
        <v>#REF!</v>
      </c>
      <c r="K705" s="355" t="e">
        <f>L705+N705</f>
        <v>#REF!</v>
      </c>
      <c r="L705" s="355" t="e">
        <f>L582+#REF!</f>
        <v>#REF!</v>
      </c>
      <c r="M705" s="355" t="e">
        <f>M582+#REF!</f>
        <v>#REF!</v>
      </c>
      <c r="N705" s="355" t="e">
        <f>N582+#REF!</f>
        <v>#REF!</v>
      </c>
      <c r="O705" s="355" t="e">
        <f>Q705+U705</f>
        <v>#REF!</v>
      </c>
      <c r="P705" s="355"/>
      <c r="Q705" s="355" t="e">
        <f>Q582+#REF!</f>
        <v>#REF!</v>
      </c>
      <c r="R705" s="355"/>
      <c r="S705" s="355" t="e">
        <f>S582+#REF!</f>
        <v>#REF!</v>
      </c>
      <c r="T705" s="355"/>
      <c r="U705" s="355" t="e">
        <f>U582+#REF!</f>
        <v>#REF!</v>
      </c>
      <c r="V705" s="355"/>
      <c r="W705" s="355" t="e">
        <f>Y705+AC705</f>
        <v>#REF!</v>
      </c>
      <c r="X705" s="355"/>
      <c r="Y705" s="355" t="e">
        <f>Y582+#REF!</f>
        <v>#REF!</v>
      </c>
      <c r="Z705" s="355"/>
      <c r="AA705" s="355" t="e">
        <f>AA582+#REF!</f>
        <v>#REF!</v>
      </c>
      <c r="AB705" s="355"/>
      <c r="AC705" s="355" t="e">
        <f>AC582+#REF!</f>
        <v>#REF!</v>
      </c>
      <c r="AD705" s="355"/>
      <c r="AE705" s="355" t="e">
        <f>AG705+AK705</f>
        <v>#REF!</v>
      </c>
      <c r="AF705" s="355"/>
      <c r="AG705" s="355" t="e">
        <f>AG582+#REF!</f>
        <v>#REF!</v>
      </c>
      <c r="AH705" s="355"/>
      <c r="AI705" s="355" t="e">
        <f>AI582+#REF!</f>
        <v>#REF!</v>
      </c>
      <c r="AJ705" s="355"/>
      <c r="AK705" s="355" t="e">
        <f>AK582+#REF!</f>
        <v>#REF!</v>
      </c>
      <c r="AL705" s="355"/>
      <c r="AM705" s="355" t="e">
        <f>AM582+#REF!</f>
        <v>#REF!</v>
      </c>
      <c r="AN705" s="355" t="e">
        <f>AN582+#REF!</f>
        <v>#REF!</v>
      </c>
      <c r="AO705" s="355" t="e">
        <f>AO582+#REF!</f>
        <v>#REF!</v>
      </c>
      <c r="AP705" s="355" t="e">
        <f>AQ705+AS705</f>
        <v>#REF!</v>
      </c>
      <c r="AQ705" s="355" t="e">
        <f>AQ582+#REF!</f>
        <v>#REF!</v>
      </c>
      <c r="AR705" s="355" t="e">
        <f>AR582+#REF!</f>
        <v>#REF!</v>
      </c>
      <c r="AS705" s="355" t="e">
        <f>AS582+#REF!</f>
        <v>#REF!</v>
      </c>
      <c r="AT705" s="355" t="e">
        <f>AU705+AW705</f>
        <v>#REF!</v>
      </c>
      <c r="AU705" s="355" t="e">
        <f>AU582+#REF!</f>
        <v>#REF!</v>
      </c>
      <c r="AV705" s="355" t="e">
        <f>AV582+#REF!</f>
        <v>#REF!</v>
      </c>
      <c r="AW705" s="355" t="e">
        <f>AW582+#REF!</f>
        <v>#REF!</v>
      </c>
      <c r="AX705" s="355" t="e">
        <f>AZ705+BD705</f>
        <v>#REF!</v>
      </c>
      <c r="AY705" s="355"/>
      <c r="AZ705" s="355" t="e">
        <f>AZ582+#REF!</f>
        <v>#REF!</v>
      </c>
      <c r="BA705" s="355"/>
      <c r="BB705" s="355" t="e">
        <f>BB582+#REF!</f>
        <v>#REF!</v>
      </c>
      <c r="BC705" s="355"/>
      <c r="BD705" s="355" t="e">
        <f>BD582+#REF!</f>
        <v>#REF!</v>
      </c>
      <c r="BE705" s="355"/>
    </row>
    <row r="706" spans="2:59" s="202" customFormat="1" ht="41.25" hidden="1" customHeight="1" x14ac:dyDescent="0.2">
      <c r="B706" s="552" t="s">
        <v>301</v>
      </c>
      <c r="C706" s="552"/>
      <c r="D706" s="355" t="e">
        <f>D589+D593</f>
        <v>#REF!</v>
      </c>
      <c r="E706" s="355" t="e">
        <f t="shared" ref="E706:J706" si="922">E589</f>
        <v>#REF!</v>
      </c>
      <c r="F706" s="355" t="e">
        <f t="shared" si="922"/>
        <v>#REF!</v>
      </c>
      <c r="G706" s="355" t="e">
        <f t="shared" si="922"/>
        <v>#REF!</v>
      </c>
      <c r="H706" s="355" t="e">
        <f t="shared" si="922"/>
        <v>#REF!</v>
      </c>
      <c r="I706" s="355" t="e">
        <f t="shared" si="922"/>
        <v>#REF!</v>
      </c>
      <c r="J706" s="355" t="e">
        <f t="shared" si="922"/>
        <v>#REF!</v>
      </c>
      <c r="K706" s="355">
        <f>K589+K593</f>
        <v>1125033.3662699999</v>
      </c>
      <c r="L706" s="355">
        <f>L589</f>
        <v>0</v>
      </c>
      <c r="M706" s="355">
        <f>M589</f>
        <v>0</v>
      </c>
      <c r="N706" s="355">
        <f>N589+N593</f>
        <v>1125033.3662699999</v>
      </c>
      <c r="O706" s="355">
        <f t="shared" ref="O706:U706" si="923">O589</f>
        <v>0</v>
      </c>
      <c r="P706" s="355"/>
      <c r="Q706" s="355">
        <f t="shared" si="923"/>
        <v>0</v>
      </c>
      <c r="R706" s="355"/>
      <c r="S706" s="355">
        <f t="shared" si="923"/>
        <v>0</v>
      </c>
      <c r="T706" s="355"/>
      <c r="U706" s="355">
        <f t="shared" si="923"/>
        <v>0</v>
      </c>
      <c r="V706" s="355"/>
      <c r="W706" s="355">
        <f t="shared" ref="W706" si="924">W589</f>
        <v>45629.532460000002</v>
      </c>
      <c r="X706" s="355"/>
      <c r="Y706" s="355">
        <f t="shared" ref="Y706" si="925">Y589</f>
        <v>0</v>
      </c>
      <c r="Z706" s="355"/>
      <c r="AA706" s="355">
        <f t="shared" ref="AA706" si="926">AA589</f>
        <v>0</v>
      </c>
      <c r="AB706" s="355"/>
      <c r="AC706" s="355">
        <f t="shared" ref="AC706" si="927">AC589</f>
        <v>45629.532460000002</v>
      </c>
      <c r="AD706" s="355"/>
      <c r="AE706" s="355">
        <f t="shared" ref="AE706" si="928">AE589</f>
        <v>1095788.5529800002</v>
      </c>
      <c r="AF706" s="355"/>
      <c r="AG706" s="355">
        <f t="shared" ref="AG706" si="929">AG589</f>
        <v>0</v>
      </c>
      <c r="AH706" s="355"/>
      <c r="AI706" s="355">
        <f t="shared" ref="AI706" si="930">AI589</f>
        <v>0</v>
      </c>
      <c r="AJ706" s="355"/>
      <c r="AK706" s="355">
        <f t="shared" ref="AK706" si="931">AK589</f>
        <v>1095788.5529800002</v>
      </c>
      <c r="AL706" s="355"/>
      <c r="AM706" s="355">
        <f>AM589</f>
        <v>0</v>
      </c>
      <c r="AN706" s="355">
        <f>AN589</f>
        <v>0</v>
      </c>
      <c r="AO706" s="355">
        <f>AO589+AO593</f>
        <v>130044.67761</v>
      </c>
      <c r="AP706" s="355" t="e">
        <f>AP589+AP593</f>
        <v>#DIV/0!</v>
      </c>
      <c r="AQ706" s="355">
        <f>AQ589</f>
        <v>0</v>
      </c>
      <c r="AR706" s="355">
        <f>AR589</f>
        <v>0</v>
      </c>
      <c r="AS706" s="355" t="e">
        <f t="shared" ref="AS706:AW706" si="932">AS589+AS593</f>
        <v>#DIV/0!</v>
      </c>
      <c r="AT706" s="355">
        <f t="shared" si="932"/>
        <v>132178.80056</v>
      </c>
      <c r="AU706" s="355">
        <f t="shared" si="932"/>
        <v>0</v>
      </c>
      <c r="AV706" s="355">
        <f t="shared" si="932"/>
        <v>0</v>
      </c>
      <c r="AW706" s="355">
        <f t="shared" si="932"/>
        <v>132178.80056</v>
      </c>
      <c r="AX706" s="355">
        <f t="shared" ref="AX706" si="933">AX589</f>
        <v>1003892.5706399999</v>
      </c>
      <c r="AY706" s="355"/>
      <c r="AZ706" s="355">
        <f t="shared" ref="AZ706" si="934">AZ589</f>
        <v>0</v>
      </c>
      <c r="BA706" s="355"/>
      <c r="BB706" s="355">
        <f t="shared" ref="BB706" si="935">BB589</f>
        <v>0</v>
      </c>
      <c r="BC706" s="355"/>
      <c r="BD706" s="355">
        <f t="shared" ref="BD706" si="936">BD589</f>
        <v>1003892.5706399999</v>
      </c>
      <c r="BE706" s="355"/>
    </row>
    <row r="707" spans="2:59" s="6" customFormat="1" ht="9.75" hidden="1" customHeight="1" x14ac:dyDescent="0.25">
      <c r="B707" s="359"/>
      <c r="C707" s="360"/>
      <c r="D707" s="361"/>
      <c r="E707" s="361"/>
      <c r="F707" s="361"/>
      <c r="G707" s="361"/>
      <c r="H707" s="361"/>
      <c r="I707" s="361"/>
      <c r="J707" s="361"/>
      <c r="K707" s="361"/>
      <c r="L707" s="361"/>
      <c r="M707" s="361"/>
      <c r="N707" s="361"/>
      <c r="O707" s="361"/>
      <c r="P707" s="361"/>
      <c r="Q707" s="361"/>
      <c r="R707" s="361"/>
      <c r="S707" s="361"/>
      <c r="T707" s="361"/>
      <c r="U707" s="361"/>
      <c r="V707" s="361"/>
      <c r="W707" s="361"/>
      <c r="X707" s="361"/>
      <c r="Y707" s="361"/>
      <c r="Z707" s="361"/>
      <c r="AA707" s="361"/>
      <c r="AB707" s="361"/>
      <c r="AC707" s="361"/>
      <c r="AD707" s="361"/>
      <c r="AE707" s="361"/>
      <c r="AF707" s="361"/>
      <c r="AG707" s="361"/>
      <c r="AH707" s="361"/>
      <c r="AI707" s="361"/>
      <c r="AJ707" s="361"/>
      <c r="AK707" s="361"/>
      <c r="AL707" s="361"/>
      <c r="AM707" s="361"/>
      <c r="AN707" s="361"/>
      <c r="AO707" s="361"/>
      <c r="AP707" s="361"/>
      <c r="AQ707" s="361"/>
      <c r="AR707" s="361"/>
      <c r="AS707" s="361"/>
      <c r="AT707" s="361"/>
      <c r="AU707" s="361"/>
      <c r="AV707" s="361"/>
      <c r="AW707" s="361"/>
      <c r="AX707" s="361"/>
      <c r="AY707" s="361"/>
      <c r="AZ707" s="361"/>
      <c r="BA707" s="361"/>
      <c r="BB707" s="361"/>
      <c r="BC707" s="361"/>
      <c r="BD707" s="361"/>
      <c r="BE707" s="361"/>
    </row>
    <row r="708" spans="2:59" s="91" customFormat="1" ht="60.75" hidden="1" customHeight="1" x14ac:dyDescent="0.3">
      <c r="B708" s="556" t="s">
        <v>302</v>
      </c>
      <c r="C708" s="556"/>
      <c r="D708" s="556"/>
      <c r="E708" s="556"/>
      <c r="F708" s="556"/>
      <c r="G708" s="556"/>
      <c r="H708" s="556"/>
      <c r="I708" s="556"/>
      <c r="J708" s="556"/>
      <c r="K708" s="556"/>
      <c r="L708" s="556"/>
      <c r="M708" s="556"/>
      <c r="N708" s="556"/>
      <c r="O708" s="556"/>
      <c r="P708" s="556"/>
      <c r="Q708" s="556"/>
      <c r="R708" s="556"/>
      <c r="S708" s="556"/>
      <c r="T708" s="556"/>
      <c r="U708" s="556"/>
      <c r="V708" s="556"/>
      <c r="W708" s="556"/>
      <c r="X708" s="556"/>
      <c r="Y708" s="556"/>
      <c r="Z708" s="556"/>
      <c r="AA708" s="556"/>
      <c r="AB708" s="556"/>
      <c r="AC708" s="556"/>
      <c r="AD708" s="556"/>
      <c r="AE708" s="556"/>
      <c r="AF708" s="556"/>
      <c r="AG708" s="556"/>
      <c r="AH708" s="556"/>
      <c r="AI708" s="556"/>
      <c r="AJ708" s="556"/>
      <c r="AK708" s="556"/>
      <c r="AL708" s="556"/>
      <c r="AM708" s="556"/>
      <c r="AN708" s="556"/>
      <c r="AO708" s="556"/>
      <c r="AP708" s="556"/>
      <c r="AQ708" s="556"/>
      <c r="AR708" s="556"/>
      <c r="AS708" s="556"/>
      <c r="AT708" s="556"/>
      <c r="AU708" s="556"/>
      <c r="AV708" s="556"/>
      <c r="AW708" s="556"/>
      <c r="AX708" s="315"/>
      <c r="AY708" s="315"/>
      <c r="AZ708" s="315"/>
    </row>
    <row r="709" spans="2:59" s="269" customFormat="1" ht="66" hidden="1" customHeight="1" x14ac:dyDescent="0.25">
      <c r="B709" s="300" t="s">
        <v>60</v>
      </c>
      <c r="C709" s="235" t="s">
        <v>303</v>
      </c>
      <c r="D709" s="153"/>
      <c r="E709" s="153">
        <f>F709+G709</f>
        <v>20000</v>
      </c>
      <c r="F709" s="153">
        <f>20000</f>
        <v>20000</v>
      </c>
      <c r="G709" s="153">
        <f>G710+G711</f>
        <v>0</v>
      </c>
      <c r="H709" s="153"/>
      <c r="I709" s="153"/>
      <c r="J709" s="153"/>
      <c r="K709" s="153">
        <f>L709</f>
        <v>0</v>
      </c>
      <c r="L709" s="153">
        <v>0</v>
      </c>
      <c r="M709" s="153"/>
      <c r="N709" s="153"/>
      <c r="O709" s="153">
        <f>Q709+S709</f>
        <v>0</v>
      </c>
      <c r="P709" s="153"/>
      <c r="Q709" s="153">
        <f>AA709</f>
        <v>0</v>
      </c>
      <c r="R709" s="153"/>
      <c r="S709" s="153">
        <f>AB709</f>
        <v>0</v>
      </c>
      <c r="T709" s="153"/>
      <c r="U709" s="153"/>
      <c r="V709" s="153"/>
      <c r="W709" s="153">
        <f>Y709+AA709</f>
        <v>0</v>
      </c>
      <c r="X709" s="153"/>
      <c r="Y709" s="153">
        <f>AJ709</f>
        <v>0</v>
      </c>
      <c r="Z709" s="153"/>
      <c r="AA709" s="153">
        <f>AK709</f>
        <v>0</v>
      </c>
      <c r="AB709" s="153"/>
      <c r="AC709" s="153"/>
      <c r="AD709" s="153"/>
      <c r="AE709" s="153">
        <f>AG709+AI709</f>
        <v>0</v>
      </c>
      <c r="AF709" s="153"/>
      <c r="AG709" s="153">
        <f>AR709</f>
        <v>0</v>
      </c>
      <c r="AH709" s="153"/>
      <c r="AI709" s="153">
        <f>AS709</f>
        <v>0</v>
      </c>
      <c r="AJ709" s="153"/>
      <c r="AK709" s="153"/>
      <c r="AL709" s="153"/>
      <c r="AM709" s="153">
        <f>AI709</f>
        <v>0</v>
      </c>
      <c r="AN709" s="153"/>
      <c r="AO709" s="153"/>
      <c r="AP709" s="153">
        <f>AQ709</f>
        <v>0</v>
      </c>
      <c r="AQ709" s="153">
        <f>AM709</f>
        <v>0</v>
      </c>
      <c r="AR709" s="153"/>
      <c r="AS709" s="153"/>
      <c r="AT709" s="153">
        <f>AU709</f>
        <v>0</v>
      </c>
      <c r="AU709" s="153">
        <f>AA709</f>
        <v>0</v>
      </c>
      <c r="AV709" s="153"/>
      <c r="AW709" s="153"/>
      <c r="AX709" s="153">
        <f>AZ709+BB709</f>
        <v>0</v>
      </c>
      <c r="AY709" s="153"/>
      <c r="AZ709" s="153">
        <f>BK709</f>
        <v>0</v>
      </c>
      <c r="BA709" s="153"/>
      <c r="BB709" s="153">
        <f>BL709</f>
        <v>0</v>
      </c>
      <c r="BC709" s="153"/>
      <c r="BD709" s="153"/>
      <c r="BE709" s="153"/>
    </row>
    <row r="710" spans="2:59" s="363" customFormat="1" ht="18.75" hidden="1" customHeight="1" x14ac:dyDescent="0.3">
      <c r="B710" s="557" t="s">
        <v>304</v>
      </c>
      <c r="C710" s="557"/>
      <c r="D710" s="557"/>
      <c r="E710" s="557"/>
      <c r="F710" s="557"/>
      <c r="G710" s="557"/>
      <c r="H710" s="557"/>
      <c r="I710" s="557"/>
      <c r="J710" s="557"/>
      <c r="K710" s="557"/>
      <c r="L710" s="557"/>
      <c r="M710" s="557"/>
      <c r="N710" s="557"/>
      <c r="O710" s="557"/>
      <c r="P710" s="557"/>
      <c r="Q710" s="557"/>
      <c r="R710" s="557"/>
      <c r="S710" s="557"/>
      <c r="T710" s="557"/>
      <c r="U710" s="557"/>
      <c r="V710" s="557"/>
      <c r="W710" s="557"/>
      <c r="X710" s="557"/>
      <c r="Y710" s="557"/>
      <c r="Z710" s="557"/>
      <c r="AA710" s="557"/>
      <c r="AB710" s="557"/>
      <c r="AC710" s="557"/>
      <c r="AD710" s="557"/>
      <c r="AE710" s="557"/>
      <c r="AF710" s="557"/>
      <c r="AG710" s="557"/>
      <c r="AH710" s="557"/>
      <c r="AI710" s="557"/>
      <c r="AJ710" s="557"/>
      <c r="AK710" s="557"/>
      <c r="AL710" s="557"/>
      <c r="AM710" s="557"/>
      <c r="AN710" s="557"/>
      <c r="AO710" s="557"/>
      <c r="AP710" s="557"/>
      <c r="AQ710" s="557"/>
      <c r="AR710" s="557"/>
      <c r="AS710" s="557"/>
      <c r="AT710" s="557"/>
      <c r="AU710" s="557"/>
      <c r="AV710" s="557"/>
      <c r="AW710" s="557"/>
      <c r="AX710" s="362"/>
      <c r="AY710" s="16"/>
      <c r="AZ710" s="16"/>
    </row>
    <row r="711" spans="2:59" s="363" customFormat="1" ht="18.75" hidden="1" customHeight="1" x14ac:dyDescent="0.3">
      <c r="B711" s="558"/>
      <c r="C711" s="558"/>
      <c r="D711" s="558"/>
      <c r="E711" s="558"/>
      <c r="F711" s="558"/>
      <c r="G711" s="558"/>
      <c r="H711" s="558"/>
      <c r="I711" s="558"/>
      <c r="J711" s="558"/>
      <c r="K711" s="558"/>
      <c r="L711" s="558"/>
      <c r="M711" s="558"/>
      <c r="N711" s="558"/>
      <c r="O711" s="558"/>
      <c r="P711" s="558"/>
      <c r="Q711" s="558"/>
      <c r="R711" s="558"/>
      <c r="S711" s="558"/>
      <c r="T711" s="558"/>
      <c r="U711" s="558"/>
      <c r="V711" s="558"/>
      <c r="W711" s="558"/>
      <c r="X711" s="558"/>
      <c r="Y711" s="558"/>
      <c r="Z711" s="558"/>
      <c r="AA711" s="558"/>
      <c r="AB711" s="558"/>
      <c r="AC711" s="558"/>
      <c r="AD711" s="558"/>
      <c r="AE711" s="558"/>
      <c r="AF711" s="558"/>
      <c r="AG711" s="558"/>
      <c r="AH711" s="558"/>
      <c r="AI711" s="558"/>
      <c r="AJ711" s="558"/>
      <c r="AK711" s="558"/>
      <c r="AL711" s="558"/>
      <c r="AM711" s="558"/>
      <c r="AN711" s="558"/>
      <c r="AO711" s="558"/>
      <c r="AP711" s="558"/>
      <c r="AQ711" s="558"/>
      <c r="AR711" s="558"/>
      <c r="AS711" s="558"/>
      <c r="AT711" s="558"/>
      <c r="AU711" s="558"/>
      <c r="AV711" s="558"/>
      <c r="AW711" s="558"/>
      <c r="AX711" s="362"/>
      <c r="AY711" s="16"/>
      <c r="AZ711" s="16"/>
    </row>
    <row r="712" spans="2:59" s="363" customFormat="1" ht="57.75" hidden="1" customHeight="1" x14ac:dyDescent="0.3">
      <c r="B712" s="300" t="s">
        <v>60</v>
      </c>
      <c r="C712" s="235" t="s">
        <v>45</v>
      </c>
      <c r="D712" s="153"/>
      <c r="E712" s="153" t="e">
        <f>F712+G712</f>
        <v>#REF!</v>
      </c>
      <c r="F712" s="153">
        <f>20000</f>
        <v>20000</v>
      </c>
      <c r="G712" s="153" t="e">
        <f>G713+G714</f>
        <v>#REF!</v>
      </c>
      <c r="H712" s="153"/>
      <c r="I712" s="153"/>
      <c r="J712" s="153"/>
      <c r="K712" s="153">
        <f>L712</f>
        <v>0</v>
      </c>
      <c r="L712" s="153">
        <v>0</v>
      </c>
      <c r="M712" s="153"/>
      <c r="N712" s="153"/>
      <c r="O712" s="153">
        <f>U712</f>
        <v>0</v>
      </c>
      <c r="P712" s="153"/>
      <c r="Q712" s="153">
        <f ca="1">AA712</f>
        <v>0</v>
      </c>
      <c r="R712" s="153"/>
      <c r="S712" s="153">
        <f>AB712</f>
        <v>0</v>
      </c>
      <c r="T712" s="153"/>
      <c r="U712" s="153">
        <f>AC712</f>
        <v>0</v>
      </c>
      <c r="V712" s="153"/>
      <c r="W712" s="153">
        <f>AC712</f>
        <v>0</v>
      </c>
      <c r="X712" s="153"/>
      <c r="Y712" s="153">
        <f>AJ712</f>
        <v>0</v>
      </c>
      <c r="Z712" s="153"/>
      <c r="AA712" s="153">
        <f ca="1">AK712</f>
        <v>0</v>
      </c>
      <c r="AB712" s="153"/>
      <c r="AC712" s="153">
        <f>AL712</f>
        <v>0</v>
      </c>
      <c r="AD712" s="153"/>
      <c r="AE712" s="153">
        <f ca="1">AK712</f>
        <v>0</v>
      </c>
      <c r="AF712" s="153"/>
      <c r="AG712" s="153">
        <f>AR712</f>
        <v>0</v>
      </c>
      <c r="AH712" s="153"/>
      <c r="AI712" s="153">
        <f>AS712</f>
        <v>0</v>
      </c>
      <c r="AJ712" s="153"/>
      <c r="AK712" s="153">
        <f ca="1">AT712</f>
        <v>0</v>
      </c>
      <c r="AL712" s="153"/>
      <c r="AM712" s="153">
        <f>AI712</f>
        <v>0</v>
      </c>
      <c r="AN712" s="153"/>
      <c r="AO712" s="153"/>
      <c r="AP712" s="153">
        <f>AQ712</f>
        <v>0</v>
      </c>
      <c r="AQ712" s="153">
        <f>AM712</f>
        <v>0</v>
      </c>
      <c r="AR712" s="153"/>
      <c r="AS712" s="153"/>
      <c r="AT712" s="153">
        <f ca="1">AU712</f>
        <v>0</v>
      </c>
      <c r="AU712" s="153">
        <f ca="1">AA712</f>
        <v>0</v>
      </c>
      <c r="AV712" s="153"/>
      <c r="AW712" s="153"/>
      <c r="AX712" s="153">
        <f>BD712</f>
        <v>0</v>
      </c>
      <c r="AY712" s="153"/>
      <c r="AZ712" s="153">
        <f>BK712</f>
        <v>0</v>
      </c>
      <c r="BA712" s="153"/>
      <c r="BB712" s="153">
        <f>BL712</f>
        <v>0</v>
      </c>
      <c r="BC712" s="153"/>
      <c r="BD712" s="153">
        <f>BM712</f>
        <v>0</v>
      </c>
      <c r="BE712" s="153"/>
    </row>
    <row r="713" spans="2:59" s="91" customFormat="1" ht="60.75" customHeight="1" x14ac:dyDescent="0.25">
      <c r="B713" s="561" t="s">
        <v>302</v>
      </c>
      <c r="C713" s="562"/>
      <c r="D713" s="562"/>
      <c r="E713" s="562"/>
      <c r="F713" s="562"/>
      <c r="G713" s="562"/>
      <c r="H713" s="562"/>
      <c r="I713" s="562"/>
      <c r="J713" s="562"/>
      <c r="K713" s="562"/>
      <c r="L713" s="562"/>
      <c r="M713" s="562"/>
      <c r="N713" s="562"/>
      <c r="O713" s="562"/>
      <c r="P713" s="562"/>
      <c r="Q713" s="562"/>
      <c r="R713" s="562"/>
      <c r="S713" s="562"/>
      <c r="T713" s="562"/>
      <c r="U713" s="562"/>
      <c r="V713" s="562"/>
      <c r="W713" s="562"/>
      <c r="X713" s="562"/>
      <c r="Y713" s="562"/>
      <c r="Z713" s="562"/>
      <c r="AA713" s="562"/>
      <c r="AB713" s="562"/>
      <c r="AC713" s="562"/>
      <c r="AD713" s="562"/>
      <c r="AE713" s="562"/>
      <c r="AF713" s="562"/>
      <c r="AG713" s="562"/>
      <c r="AH713" s="562"/>
      <c r="AI713" s="562"/>
      <c r="AJ713" s="562"/>
      <c r="AK713" s="562"/>
      <c r="AL713" s="562"/>
      <c r="AM713" s="562"/>
      <c r="AN713" s="562"/>
      <c r="AO713" s="562"/>
      <c r="AP713" s="562"/>
      <c r="AQ713" s="562"/>
      <c r="AR713" s="562"/>
      <c r="AS713" s="562"/>
      <c r="AT713" s="562"/>
      <c r="AU713" s="562"/>
      <c r="AV713" s="562"/>
      <c r="AW713" s="562"/>
      <c r="AX713" s="562"/>
      <c r="AY713" s="562"/>
      <c r="AZ713" s="562"/>
      <c r="BA713" s="562"/>
      <c r="BB713" s="562"/>
      <c r="BC713" s="562"/>
      <c r="BD713" s="562"/>
      <c r="BE713" s="562"/>
    </row>
    <row r="714" spans="2:59" s="269" customFormat="1" ht="66" customHeight="1" x14ac:dyDescent="0.25">
      <c r="B714" s="300" t="s">
        <v>60</v>
      </c>
      <c r="C714" s="235" t="s">
        <v>303</v>
      </c>
      <c r="D714" s="153"/>
      <c r="E714" s="153" t="e">
        <f>F714+G714</f>
        <v>#REF!</v>
      </c>
      <c r="F714" s="153">
        <f>20000</f>
        <v>20000</v>
      </c>
      <c r="G714" s="153" t="e">
        <f>G715+G716</f>
        <v>#REF!</v>
      </c>
      <c r="H714" s="153"/>
      <c r="I714" s="153"/>
      <c r="J714" s="153"/>
      <c r="K714" s="153">
        <f>L714+M714</f>
        <v>847.5</v>
      </c>
      <c r="L714" s="153">
        <v>678</v>
      </c>
      <c r="M714" s="153">
        <v>169.5</v>
      </c>
      <c r="N714" s="153"/>
      <c r="O714" s="153">
        <f>Q714+S714</f>
        <v>113</v>
      </c>
      <c r="P714" s="153">
        <f>O714/K714</f>
        <v>0.13333333333333333</v>
      </c>
      <c r="Q714" s="153">
        <f>Y714</f>
        <v>113</v>
      </c>
      <c r="R714" s="153">
        <f>Q714/L714</f>
        <v>0.16666666666666666</v>
      </c>
      <c r="S714" s="153"/>
      <c r="T714" s="153">
        <f>S714/M714</f>
        <v>0</v>
      </c>
      <c r="U714" s="153"/>
      <c r="V714" s="153"/>
      <c r="W714" s="153">
        <f>Y714+AA714+AC714</f>
        <v>113</v>
      </c>
      <c r="X714" s="105">
        <f>W714/K714</f>
        <v>0.13333333333333333</v>
      </c>
      <c r="Y714" s="152">
        <v>113</v>
      </c>
      <c r="Z714" s="105">
        <f>Y714/L714</f>
        <v>0.16666666666666666</v>
      </c>
      <c r="AA714" s="152">
        <v>0</v>
      </c>
      <c r="AB714" s="105">
        <f>AA714/M714</f>
        <v>0</v>
      </c>
      <c r="AC714" s="153"/>
      <c r="AD714" s="153"/>
      <c r="AE714" s="152">
        <f>AG714+AI714</f>
        <v>113</v>
      </c>
      <c r="AF714" s="105">
        <f>AE714/K714</f>
        <v>0.13333333333333333</v>
      </c>
      <c r="AG714" s="152">
        <f>Y714</f>
        <v>113</v>
      </c>
      <c r="AH714" s="105">
        <f>AG714/L714</f>
        <v>0.16666666666666666</v>
      </c>
      <c r="AI714" s="152"/>
      <c r="AJ714" s="105">
        <f>AI714/M714</f>
        <v>0</v>
      </c>
      <c r="AK714" s="153"/>
      <c r="AL714" s="153"/>
      <c r="AM714" s="153">
        <f>AI714</f>
        <v>0</v>
      </c>
      <c r="AN714" s="153"/>
      <c r="AO714" s="153"/>
      <c r="AP714" s="153">
        <f>AQ714</f>
        <v>0</v>
      </c>
      <c r="AQ714" s="153">
        <f>AM714</f>
        <v>0</v>
      </c>
      <c r="AR714" s="153"/>
      <c r="AS714" s="153"/>
      <c r="AT714" s="153">
        <f>AU714</f>
        <v>0</v>
      </c>
      <c r="AU714" s="153">
        <f>AA714</f>
        <v>0</v>
      </c>
      <c r="AV714" s="153"/>
      <c r="AW714" s="153"/>
      <c r="AX714" s="152">
        <f>AZ714+BB714</f>
        <v>734.5</v>
      </c>
      <c r="AY714" s="105">
        <f>AX714/K714</f>
        <v>0.8666666666666667</v>
      </c>
      <c r="AZ714" s="152">
        <f>L714-Y714</f>
        <v>565</v>
      </c>
      <c r="BA714" s="105">
        <f>AZ714/L714</f>
        <v>0.83333333333333337</v>
      </c>
      <c r="BB714" s="152">
        <f>M714-AA714</f>
        <v>169.5</v>
      </c>
      <c r="BC714" s="105">
        <f>BB714/AF714</f>
        <v>1271.25</v>
      </c>
      <c r="BD714" s="153"/>
      <c r="BE714" s="153"/>
    </row>
    <row r="715" spans="2:59" s="6" customFormat="1" ht="43.5" customHeight="1" x14ac:dyDescent="0.25">
      <c r="B715" s="561" t="s">
        <v>356</v>
      </c>
      <c r="C715" s="562"/>
      <c r="D715" s="562"/>
      <c r="E715" s="562"/>
      <c r="F715" s="562"/>
      <c r="G715" s="562"/>
      <c r="H715" s="562"/>
      <c r="I715" s="562"/>
      <c r="J715" s="562"/>
      <c r="K715" s="562"/>
      <c r="L715" s="562"/>
      <c r="M715" s="562"/>
      <c r="N715" s="562"/>
      <c r="O715" s="562"/>
      <c r="P715" s="562"/>
      <c r="Q715" s="562"/>
      <c r="R715" s="562"/>
      <c r="S715" s="562"/>
      <c r="T715" s="562"/>
      <c r="U715" s="562"/>
      <c r="V715" s="562"/>
      <c r="W715" s="562"/>
      <c r="X715" s="562"/>
      <c r="Y715" s="562"/>
      <c r="Z715" s="562"/>
      <c r="AA715" s="562"/>
      <c r="AB715" s="562"/>
      <c r="AC715" s="562"/>
      <c r="AD715" s="562"/>
      <c r="AE715" s="562"/>
      <c r="AF715" s="562"/>
      <c r="AG715" s="562"/>
      <c r="AH715" s="562"/>
      <c r="AI715" s="562"/>
      <c r="AJ715" s="562"/>
      <c r="AK715" s="562"/>
      <c r="AL715" s="562"/>
      <c r="AM715" s="562"/>
      <c r="AN715" s="562"/>
      <c r="AO715" s="562"/>
      <c r="AP715" s="562"/>
      <c r="AQ715" s="562"/>
      <c r="AR715" s="562"/>
      <c r="AS715" s="562"/>
      <c r="AT715" s="562"/>
      <c r="AU715" s="562"/>
      <c r="AV715" s="562"/>
      <c r="AW715" s="562"/>
      <c r="AX715" s="562"/>
      <c r="AY715" s="562"/>
      <c r="AZ715" s="562"/>
      <c r="BA715" s="562"/>
      <c r="BB715" s="562"/>
      <c r="BC715" s="562"/>
      <c r="BD715" s="562"/>
      <c r="BE715" s="562"/>
    </row>
    <row r="716" spans="2:59" s="269" customFormat="1" ht="80.25" customHeight="1" x14ac:dyDescent="0.25">
      <c r="B716" s="300" t="s">
        <v>60</v>
      </c>
      <c r="C716" s="235" t="s">
        <v>355</v>
      </c>
      <c r="D716" s="153"/>
      <c r="E716" s="153" t="e">
        <f>F716+G716</f>
        <v>#REF!</v>
      </c>
      <c r="F716" s="153">
        <f>20000</f>
        <v>20000</v>
      </c>
      <c r="G716" s="153" t="e">
        <f>G717+#REF!</f>
        <v>#REF!</v>
      </c>
      <c r="H716" s="153"/>
      <c r="I716" s="153"/>
      <c r="J716" s="153"/>
      <c r="K716" s="153">
        <f>L716+M716</f>
        <v>418012.08056999999</v>
      </c>
      <c r="L716" s="153">
        <v>418012.08056999999</v>
      </c>
      <c r="M716" s="153"/>
      <c r="N716" s="153"/>
      <c r="O716" s="153">
        <f>Q716+S716</f>
        <v>0</v>
      </c>
      <c r="P716" s="153">
        <f>O716/K716</f>
        <v>0</v>
      </c>
      <c r="Q716" s="153"/>
      <c r="R716" s="153">
        <f>Q716/L716</f>
        <v>0</v>
      </c>
      <c r="S716" s="153">
        <f>AA716</f>
        <v>0</v>
      </c>
      <c r="T716" s="153">
        <v>0</v>
      </c>
      <c r="U716" s="153"/>
      <c r="V716" s="153"/>
      <c r="W716" s="153">
        <f>Y716+AA716+AC716</f>
        <v>260133.86446000001</v>
      </c>
      <c r="X716" s="105">
        <f>W716/K716</f>
        <v>0.62231183391944622</v>
      </c>
      <c r="Y716" s="152">
        <v>260133.86446000001</v>
      </c>
      <c r="Z716" s="105">
        <f>Y716/L716</f>
        <v>0.62231183391944622</v>
      </c>
      <c r="AA716" s="152">
        <v>0</v>
      </c>
      <c r="AB716" s="105">
        <v>0</v>
      </c>
      <c r="AC716" s="153"/>
      <c r="AD716" s="153"/>
      <c r="AE716" s="152">
        <f>AG716+AI716</f>
        <v>418012.08056999999</v>
      </c>
      <c r="AF716" s="105">
        <f>AE716/K716</f>
        <v>1</v>
      </c>
      <c r="AG716" s="152">
        <f>L716</f>
        <v>418012.08056999999</v>
      </c>
      <c r="AH716" s="105">
        <f>AG716/L716</f>
        <v>1</v>
      </c>
      <c r="AI716" s="152">
        <f>M716</f>
        <v>0</v>
      </c>
      <c r="AJ716" s="105">
        <v>0</v>
      </c>
      <c r="AK716" s="153"/>
      <c r="AL716" s="153"/>
      <c r="AM716" s="153">
        <f>AI716</f>
        <v>0</v>
      </c>
      <c r="AN716" s="153"/>
      <c r="AO716" s="153"/>
      <c r="AP716" s="153">
        <f>AQ716</f>
        <v>0</v>
      </c>
      <c r="AQ716" s="153">
        <f>AM716</f>
        <v>0</v>
      </c>
      <c r="AR716" s="153"/>
      <c r="AS716" s="153"/>
      <c r="AT716" s="153">
        <f>AU716</f>
        <v>0</v>
      </c>
      <c r="AU716" s="153">
        <f>AA716</f>
        <v>0</v>
      </c>
      <c r="AV716" s="153"/>
      <c r="AW716" s="153"/>
      <c r="AX716" s="152">
        <f>AZ716+BB716</f>
        <v>157878.21610999998</v>
      </c>
      <c r="AY716" s="105">
        <f>AX716/K716</f>
        <v>0.37768816608055378</v>
      </c>
      <c r="AZ716" s="152">
        <f>L716-Y716</f>
        <v>157878.21610999998</v>
      </c>
      <c r="BA716" s="105">
        <f>AZ716/L716</f>
        <v>0.37768816608055378</v>
      </c>
      <c r="BB716" s="152"/>
      <c r="BC716" s="105"/>
      <c r="BD716" s="153"/>
      <c r="BE716" s="153"/>
    </row>
    <row r="717" spans="2:59" s="269" customFormat="1" ht="70.5" customHeight="1" x14ac:dyDescent="0.25">
      <c r="B717" s="300" t="s">
        <v>67</v>
      </c>
      <c r="C717" s="235" t="s">
        <v>381</v>
      </c>
      <c r="D717" s="153"/>
      <c r="E717" s="153" t="e">
        <f>F717+G717</f>
        <v>#REF!</v>
      </c>
      <c r="F717" s="153">
        <f>20000</f>
        <v>20000</v>
      </c>
      <c r="G717" s="153" t="e">
        <f>#REF!+G718</f>
        <v>#REF!</v>
      </c>
      <c r="H717" s="153"/>
      <c r="I717" s="153"/>
      <c r="J717" s="153"/>
      <c r="K717" s="153">
        <f>L717+M717</f>
        <v>151436.20000000001</v>
      </c>
      <c r="L717" s="153">
        <v>151436.20000000001</v>
      </c>
      <c r="M717" s="153"/>
      <c r="N717" s="153"/>
      <c r="O717" s="153">
        <f>Q717+S717</f>
        <v>0</v>
      </c>
      <c r="P717" s="153">
        <f>O717/K717</f>
        <v>0</v>
      </c>
      <c r="Q717" s="153"/>
      <c r="R717" s="153">
        <f>Q717/L717</f>
        <v>0</v>
      </c>
      <c r="S717" s="153">
        <f>AA717</f>
        <v>0</v>
      </c>
      <c r="T717" s="153">
        <v>0</v>
      </c>
      <c r="U717" s="153"/>
      <c r="V717" s="153"/>
      <c r="W717" s="153">
        <f ca="1">Y717+AA717+AC717</f>
        <v>0</v>
      </c>
      <c r="X717" s="105">
        <f ca="1">W717/K717</f>
        <v>0</v>
      </c>
      <c r="Y717" s="152">
        <f t="shared" ref="Y717" ca="1" si="937">SUM(W717:X717)</f>
        <v>0</v>
      </c>
      <c r="Z717" s="105">
        <f ca="1">Y717/L717</f>
        <v>0</v>
      </c>
      <c r="AA717" s="152">
        <v>0</v>
      </c>
      <c r="AB717" s="105">
        <v>0</v>
      </c>
      <c r="AC717" s="153"/>
      <c r="AD717" s="153"/>
      <c r="AE717" s="152">
        <f>AG717+AI717</f>
        <v>151436.20000000001</v>
      </c>
      <c r="AF717" s="105">
        <f>AE717/K717</f>
        <v>1</v>
      </c>
      <c r="AG717" s="152">
        <f>L717</f>
        <v>151436.20000000001</v>
      </c>
      <c r="AH717" s="105">
        <f>AG717/L717</f>
        <v>1</v>
      </c>
      <c r="AI717" s="152">
        <f>M717</f>
        <v>0</v>
      </c>
      <c r="AJ717" s="105">
        <v>0</v>
      </c>
      <c r="AK717" s="153"/>
      <c r="AL717" s="153"/>
      <c r="AM717" s="153">
        <f>AI717</f>
        <v>0</v>
      </c>
      <c r="AN717" s="153"/>
      <c r="AO717" s="153"/>
      <c r="AP717" s="153">
        <f>AQ717</f>
        <v>0</v>
      </c>
      <c r="AQ717" s="153">
        <f>AM717</f>
        <v>0</v>
      </c>
      <c r="AR717" s="153"/>
      <c r="AS717" s="153"/>
      <c r="AT717" s="153">
        <f>AU717</f>
        <v>0</v>
      </c>
      <c r="AU717" s="153">
        <f>AA717</f>
        <v>0</v>
      </c>
      <c r="AV717" s="153"/>
      <c r="AW717" s="153"/>
      <c r="AX717" s="152">
        <f ca="1">AZ717+BB717</f>
        <v>151436.20000000001</v>
      </c>
      <c r="AY717" s="105">
        <f ca="1">AX717/K717</f>
        <v>1</v>
      </c>
      <c r="AZ717" s="152">
        <f ca="1">L717-Y717</f>
        <v>151436.20000000001</v>
      </c>
      <c r="BA717" s="105">
        <f ca="1">AZ717/L717</f>
        <v>1</v>
      </c>
      <c r="BB717" s="152"/>
      <c r="BC717" s="105"/>
      <c r="BD717" s="153"/>
      <c r="BE717" s="153"/>
    </row>
    <row r="718" spans="2:59" s="41" customFormat="1" ht="44.25" customHeight="1" x14ac:dyDescent="0.3">
      <c r="B718" s="618" t="s">
        <v>382</v>
      </c>
      <c r="C718" s="619"/>
      <c r="D718" s="42"/>
      <c r="E718" s="42"/>
      <c r="F718" s="42"/>
      <c r="G718" s="42"/>
      <c r="H718" s="42"/>
      <c r="I718" s="42"/>
      <c r="J718" s="42"/>
      <c r="K718" s="153">
        <f t="shared" ref="K718" si="938">L718+M718+N718</f>
        <v>569448.28056999994</v>
      </c>
      <c r="L718" s="39">
        <f>L716+L717</f>
        <v>569448.28056999994</v>
      </c>
      <c r="M718" s="39">
        <v>0</v>
      </c>
      <c r="N718" s="39">
        <v>0</v>
      </c>
      <c r="O718" s="39">
        <f>Q718</f>
        <v>0</v>
      </c>
      <c r="P718" s="449">
        <f t="shared" ref="P718" si="939">O718/K718</f>
        <v>0</v>
      </c>
      <c r="Q718" s="39">
        <f>Q716+Q717</f>
        <v>0</v>
      </c>
      <c r="R718" s="449">
        <f t="shared" ref="R718" si="940">Q718/L718</f>
        <v>0</v>
      </c>
      <c r="S718" s="39"/>
      <c r="T718" s="449"/>
      <c r="U718" s="39">
        <v>0</v>
      </c>
      <c r="V718" s="449">
        <v>0</v>
      </c>
      <c r="W718" s="153">
        <f>Y718</f>
        <v>260133.86446000001</v>
      </c>
      <c r="X718" s="105">
        <f t="shared" ref="X718" si="941">W718/K718</f>
        <v>0.45681736750458557</v>
      </c>
      <c r="Y718" s="37">
        <f>Y716</f>
        <v>260133.86446000001</v>
      </c>
      <c r="Z718" s="43">
        <f t="shared" ref="Z718" si="942">Y718/L718</f>
        <v>0.45681736750458557</v>
      </c>
      <c r="AA718" s="37">
        <v>0</v>
      </c>
      <c r="AB718" s="43">
        <v>0</v>
      </c>
      <c r="AC718" s="37">
        <v>0</v>
      </c>
      <c r="AD718" s="43">
        <v>0</v>
      </c>
      <c r="AE718" s="45">
        <f t="shared" ref="AE718" si="943">AG718+AI718+AK718</f>
        <v>569448.28056999994</v>
      </c>
      <c r="AF718" s="43">
        <f t="shared" ref="AF718" si="944">AE718/K718</f>
        <v>1</v>
      </c>
      <c r="AG718" s="37">
        <f>AG716+AG717</f>
        <v>569448.28056999994</v>
      </c>
      <c r="AH718" s="43">
        <f t="shared" ref="AH718" si="945">AG718/L718</f>
        <v>1</v>
      </c>
      <c r="AI718" s="45">
        <v>0</v>
      </c>
      <c r="AJ718" s="43">
        <v>0</v>
      </c>
      <c r="AK718" s="45">
        <v>0</v>
      </c>
      <c r="AL718" s="43">
        <v>0</v>
      </c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45">
        <f t="shared" ref="AX718" si="946">AZ718+BB718+BD718</f>
        <v>0</v>
      </c>
      <c r="AY718" s="43">
        <f t="shared" ref="AY718" si="947">AX718/K718</f>
        <v>0</v>
      </c>
      <c r="AZ718" s="37">
        <f>AZ1386</f>
        <v>0</v>
      </c>
      <c r="BA718" s="43">
        <f t="shared" ref="BA718" si="948">AZ718/L718</f>
        <v>0</v>
      </c>
      <c r="BB718" s="45">
        <v>0</v>
      </c>
      <c r="BC718" s="43">
        <v>0</v>
      </c>
      <c r="BD718" s="45">
        <v>0</v>
      </c>
      <c r="BE718" s="43">
        <v>0</v>
      </c>
      <c r="BF718" s="44"/>
      <c r="BG718" s="44"/>
    </row>
    <row r="719" spans="2:59" s="6" customFormat="1" ht="15" customHeight="1" x14ac:dyDescent="0.25">
      <c r="B719" s="14"/>
      <c r="C719" s="364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</row>
    <row r="720" spans="2:59" s="6" customFormat="1" ht="15" customHeight="1" x14ac:dyDescent="0.25">
      <c r="B720" s="14"/>
      <c r="C720" s="364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</row>
    <row r="721" spans="1:59" s="6" customFormat="1" ht="15" customHeight="1" x14ac:dyDescent="0.25">
      <c r="B721" s="14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</row>
    <row r="722" spans="1:59" s="6" customFormat="1" ht="15" customHeight="1" x14ac:dyDescent="0.25">
      <c r="B722" s="14"/>
      <c r="C722" s="364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</row>
    <row r="723" spans="1:59" s="6" customFormat="1" ht="15" customHeight="1" x14ac:dyDescent="0.25">
      <c r="B723" s="14"/>
      <c r="C723" s="364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</row>
    <row r="724" spans="1:59" s="6" customFormat="1" ht="15" customHeight="1" x14ac:dyDescent="0.25">
      <c r="B724" s="14"/>
      <c r="C724" s="364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</row>
    <row r="725" spans="1:59" s="366" customFormat="1" ht="46.5" customHeight="1" x14ac:dyDescent="0.2">
      <c r="B725" s="559"/>
      <c r="C725" s="559"/>
      <c r="D725" s="560"/>
      <c r="E725" s="560"/>
      <c r="F725" s="560"/>
      <c r="G725" s="560"/>
      <c r="H725" s="560"/>
      <c r="I725" s="560"/>
      <c r="J725" s="560"/>
      <c r="K725" s="560"/>
    </row>
    <row r="726" spans="1:59" s="365" customFormat="1" ht="18.75" customHeight="1" x14ac:dyDescent="0.25">
      <c r="A726" s="367"/>
      <c r="B726" s="36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</row>
    <row r="727" spans="1:59" s="6" customFormat="1" ht="18.75" customHeight="1" x14ac:dyDescent="0.25">
      <c r="A727" s="368"/>
      <c r="B727" s="369"/>
      <c r="C727" s="36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</row>
    <row r="728" spans="1:59" s="370" customFormat="1" ht="46.5" customHeight="1" x14ac:dyDescent="0.2">
      <c r="B728" s="553"/>
      <c r="C728" s="553"/>
      <c r="D728" s="371"/>
      <c r="E728" s="372"/>
      <c r="F728" s="372"/>
      <c r="G728" s="372"/>
      <c r="H728" s="372"/>
      <c r="I728" s="372"/>
      <c r="J728" s="372"/>
      <c r="K728" s="372"/>
      <c r="L728" s="372"/>
      <c r="M728" s="372"/>
      <c r="N728" s="372"/>
      <c r="O728" s="371"/>
      <c r="P728" s="371"/>
      <c r="Q728" s="371"/>
      <c r="R728" s="371"/>
      <c r="S728" s="371"/>
      <c r="T728" s="371"/>
      <c r="U728" s="371"/>
      <c r="V728" s="371"/>
      <c r="W728" s="371"/>
      <c r="X728" s="371"/>
      <c r="Y728" s="371"/>
      <c r="Z728" s="371"/>
      <c r="AA728" s="371"/>
      <c r="AB728" s="371"/>
      <c r="AC728" s="371"/>
      <c r="AD728" s="371"/>
      <c r="AE728" s="371"/>
      <c r="AF728" s="371"/>
      <c r="AG728" s="371"/>
      <c r="AH728" s="371"/>
      <c r="AI728" s="371"/>
      <c r="AJ728" s="371"/>
      <c r="AK728" s="371"/>
      <c r="AL728" s="371"/>
      <c r="AM728" s="372"/>
      <c r="AN728" s="372"/>
      <c r="AO728" s="372"/>
      <c r="AP728" s="372"/>
      <c r="AQ728" s="372"/>
      <c r="AR728" s="372"/>
      <c r="AS728" s="372"/>
      <c r="AT728" s="372"/>
      <c r="AU728" s="372"/>
      <c r="AV728" s="372"/>
      <c r="AW728" s="372"/>
      <c r="AX728" s="371"/>
      <c r="AY728" s="371"/>
      <c r="AZ728" s="371"/>
      <c r="BA728" s="371"/>
      <c r="BB728" s="371"/>
      <c r="BC728" s="371"/>
      <c r="BD728" s="371"/>
      <c r="BE728" s="371"/>
    </row>
    <row r="729" spans="1:59" ht="15" customHeight="1" x14ac:dyDescent="0.25">
      <c r="BF729" s="1"/>
      <c r="BG729" s="1"/>
    </row>
    <row r="730" spans="1:59" ht="15" customHeight="1" x14ac:dyDescent="0.25">
      <c r="BF730" s="1"/>
      <c r="BG730" s="1"/>
    </row>
    <row r="731" spans="1:59" ht="15" customHeight="1" x14ac:dyDescent="0.25">
      <c r="D731" s="1"/>
      <c r="E731" s="1"/>
      <c r="F731" s="1"/>
      <c r="G731" s="1"/>
      <c r="H731" s="1"/>
      <c r="I731" s="1"/>
      <c r="J731" s="1"/>
      <c r="K731" s="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1:59" ht="15" customHeight="1" x14ac:dyDescent="0.25">
      <c r="D732" s="1"/>
      <c r="E732" s="1"/>
      <c r="F732" s="1"/>
      <c r="G732" s="1"/>
      <c r="H732" s="1"/>
      <c r="I732" s="1"/>
      <c r="J732" s="1"/>
      <c r="K732" s="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1:59" ht="15" customHeight="1" x14ac:dyDescent="0.25">
      <c r="D733" s="1"/>
      <c r="E733" s="1"/>
      <c r="F733" s="1"/>
      <c r="G733" s="1"/>
      <c r="H733" s="1"/>
      <c r="I733" s="1"/>
      <c r="J733" s="1"/>
      <c r="K733" s="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1:59" ht="15" customHeight="1" x14ac:dyDescent="0.25">
      <c r="D734" s="1"/>
      <c r="E734" s="1"/>
      <c r="F734" s="1"/>
      <c r="G734" s="1"/>
      <c r="H734" s="1"/>
      <c r="I734" s="1"/>
      <c r="J734" s="1"/>
      <c r="K734" s="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1:59" ht="15" customHeight="1" x14ac:dyDescent="0.25">
      <c r="D735" s="1"/>
      <c r="E735" s="1"/>
      <c r="F735" s="1"/>
      <c r="G735" s="1"/>
      <c r="H735" s="1"/>
      <c r="I735" s="1"/>
      <c r="J735" s="1"/>
      <c r="K735" s="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1:59" ht="15" customHeight="1" x14ac:dyDescent="0.25">
      <c r="D736" s="1"/>
      <c r="E736" s="1"/>
      <c r="F736" s="1"/>
      <c r="G736" s="1"/>
      <c r="H736" s="1"/>
      <c r="I736" s="1"/>
      <c r="J736" s="1"/>
      <c r="K736" s="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1:59" x14ac:dyDescent="0.25">
      <c r="B737" s="554"/>
      <c r="C737" s="555"/>
      <c r="D737" s="1"/>
      <c r="E737" s="1"/>
      <c r="F737" s="1"/>
      <c r="G737" s="1"/>
      <c r="H737" s="1"/>
      <c r="I737" s="1"/>
      <c r="J737" s="1"/>
      <c r="K737" s="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48" spans="1:59" s="373" customFormat="1" x14ac:dyDescent="0.25">
      <c r="A748" s="1"/>
      <c r="D748" s="4"/>
      <c r="E748" s="4"/>
      <c r="F748" s="4"/>
      <c r="G748" s="4"/>
      <c r="H748" s="4"/>
      <c r="I748" s="4"/>
      <c r="J748" s="4"/>
      <c r="K748" s="16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364"/>
      <c r="BG748" s="364"/>
    </row>
  </sheetData>
  <mergeCells count="146">
    <mergeCell ref="B587:C587"/>
    <mergeCell ref="B718:C718"/>
    <mergeCell ref="C47:D47"/>
    <mergeCell ref="B588:C588"/>
    <mergeCell ref="B26:C26"/>
    <mergeCell ref="C644:D644"/>
    <mergeCell ref="C645:D645"/>
    <mergeCell ref="C658:D658"/>
    <mergeCell ref="C659:D659"/>
    <mergeCell ref="C661:D661"/>
    <mergeCell ref="C662:D662"/>
    <mergeCell ref="C664:D664"/>
    <mergeCell ref="C665:D665"/>
    <mergeCell ref="C667:D667"/>
    <mergeCell ref="C668:D668"/>
    <mergeCell ref="C670:D670"/>
    <mergeCell ref="C671:D671"/>
    <mergeCell ref="C641:D641"/>
    <mergeCell ref="C642:D642"/>
    <mergeCell ref="B35:C35"/>
    <mergeCell ref="B38:C38"/>
    <mergeCell ref="B39:C39"/>
    <mergeCell ref="B40:C40"/>
    <mergeCell ref="B564:C564"/>
    <mergeCell ref="B7:BE7"/>
    <mergeCell ref="B590:BE590"/>
    <mergeCell ref="B592:BE592"/>
    <mergeCell ref="B633:BE633"/>
    <mergeCell ref="B655:BE655"/>
    <mergeCell ref="B678:BE678"/>
    <mergeCell ref="B679:BE679"/>
    <mergeCell ref="B680:BE680"/>
    <mergeCell ref="B696:BE696"/>
    <mergeCell ref="B8:B9"/>
    <mergeCell ref="C8:C9"/>
    <mergeCell ref="E8:E9"/>
    <mergeCell ref="F8:G8"/>
    <mergeCell ref="H8:H9"/>
    <mergeCell ref="I8:J8"/>
    <mergeCell ref="K8:K9"/>
    <mergeCell ref="L8:N8"/>
    <mergeCell ref="O8:O9"/>
    <mergeCell ref="AU8:AW8"/>
    <mergeCell ref="R9:R10"/>
    <mergeCell ref="T9:T10"/>
    <mergeCell ref="V9:V10"/>
    <mergeCell ref="AB9:AB10"/>
    <mergeCell ref="AD9:AD10"/>
    <mergeCell ref="AT8:AT9"/>
    <mergeCell ref="B18:C18"/>
    <mergeCell ref="P8:P9"/>
    <mergeCell ref="Q8:V8"/>
    <mergeCell ref="W8:W9"/>
    <mergeCell ref="X8:X9"/>
    <mergeCell ref="Y8:AD8"/>
    <mergeCell ref="AE8:AE9"/>
    <mergeCell ref="B16:C16"/>
    <mergeCell ref="AP8:AP9"/>
    <mergeCell ref="B11:C11"/>
    <mergeCell ref="B12:C12"/>
    <mergeCell ref="B13:C13"/>
    <mergeCell ref="B14:C14"/>
    <mergeCell ref="B15:C15"/>
    <mergeCell ref="B17:C17"/>
    <mergeCell ref="B19:C19"/>
    <mergeCell ref="AQ8:AS8"/>
    <mergeCell ref="Z9:Z10"/>
    <mergeCell ref="B33:C33"/>
    <mergeCell ref="B34:C34"/>
    <mergeCell ref="AH9:AH10"/>
    <mergeCell ref="AJ9:AJ10"/>
    <mergeCell ref="AL9:AL10"/>
    <mergeCell ref="AF8:AF9"/>
    <mergeCell ref="AG8:AL8"/>
    <mergeCell ref="AM8:AO8"/>
    <mergeCell ref="B20:C20"/>
    <mergeCell ref="B22:C22"/>
    <mergeCell ref="B23:C23"/>
    <mergeCell ref="B24:C24"/>
    <mergeCell ref="B25:C25"/>
    <mergeCell ref="B21:C21"/>
    <mergeCell ref="B27:C27"/>
    <mergeCell ref="B28:C28"/>
    <mergeCell ref="B29:C29"/>
    <mergeCell ref="B30:C30"/>
    <mergeCell ref="B31:C31"/>
    <mergeCell ref="B32:C32"/>
    <mergeCell ref="B565:C565"/>
    <mergeCell ref="B571:BE571"/>
    <mergeCell ref="B516:BE516"/>
    <mergeCell ref="B50:BE50"/>
    <mergeCell ref="B51:BE51"/>
    <mergeCell ref="B41:BE41"/>
    <mergeCell ref="B459:C459"/>
    <mergeCell ref="B460:AW460"/>
    <mergeCell ref="B510:C510"/>
    <mergeCell ref="B511:C511"/>
    <mergeCell ref="B512:C512"/>
    <mergeCell ref="B513:D513"/>
    <mergeCell ref="B180:C180"/>
    <mergeCell ref="B204:AW204"/>
    <mergeCell ref="B456:C456"/>
    <mergeCell ref="B214:BE214"/>
    <mergeCell ref="B42:C42"/>
    <mergeCell ref="C46:D46"/>
    <mergeCell ref="B49:C49"/>
    <mergeCell ref="C45:D45"/>
    <mergeCell ref="B514:C514"/>
    <mergeCell ref="B568:D568"/>
    <mergeCell ref="B647:AW647"/>
    <mergeCell ref="B672:C672"/>
    <mergeCell ref="B675:C675"/>
    <mergeCell ref="B583:C583"/>
    <mergeCell ref="B584:C584"/>
    <mergeCell ref="B585:D585"/>
    <mergeCell ref="B589:C589"/>
    <mergeCell ref="B591:BE591"/>
    <mergeCell ref="AX8:AX9"/>
    <mergeCell ref="AY8:AY9"/>
    <mergeCell ref="AZ8:BE8"/>
    <mergeCell ref="BA9:BA10"/>
    <mergeCell ref="BC9:BC10"/>
    <mergeCell ref="BE9:BE10"/>
    <mergeCell ref="B566:C566"/>
    <mergeCell ref="B570:D570"/>
    <mergeCell ref="B573:AW573"/>
    <mergeCell ref="B581:C581"/>
    <mergeCell ref="B582:C582"/>
    <mergeCell ref="B567:D567"/>
    <mergeCell ref="B586:C586"/>
    <mergeCell ref="B515:C515"/>
    <mergeCell ref="C517:D517"/>
    <mergeCell ref="B563:C563"/>
    <mergeCell ref="B701:C701"/>
    <mergeCell ref="B703:C703"/>
    <mergeCell ref="B728:C728"/>
    <mergeCell ref="B737:C737"/>
    <mergeCell ref="B704:C704"/>
    <mergeCell ref="B705:C705"/>
    <mergeCell ref="B706:C706"/>
    <mergeCell ref="B708:AW708"/>
    <mergeCell ref="B710:AW711"/>
    <mergeCell ref="B725:C725"/>
    <mergeCell ref="D725:K725"/>
    <mergeCell ref="B715:BE715"/>
    <mergeCell ref="B713:BE713"/>
  </mergeCells>
  <pageMargins left="0.39370078740157483" right="0.39370078740157483" top="0.19685039370078741" bottom="0.19685039370078741" header="0" footer="0"/>
  <pageSetup paperSize="8" scale="65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2022_2024</vt:lpstr>
      <vt:lpstr>'2022_2024'!Заголовки_для_печати</vt:lpstr>
      <vt:lpstr>'2022_2024'!Область_печати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Николаевна Мухоморова</dc:creator>
  <cp:lastModifiedBy>Юлия Николаевна Мухоморова</cp:lastModifiedBy>
  <cp:lastPrinted>2023-06-09T07:17:57Z</cp:lastPrinted>
  <dcterms:created xsi:type="dcterms:W3CDTF">2022-06-02T08:23:00Z</dcterms:created>
  <dcterms:modified xsi:type="dcterms:W3CDTF">2023-06-09T07:24:19Z</dcterms:modified>
</cp:coreProperties>
</file>